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rojektové dokumentace\ZŠ a MŠ Březová\ZS_Brezova_oprava_hl_vstup_2022\"/>
    </mc:Choice>
  </mc:AlternateContent>
  <bookViews>
    <workbookView xWindow="25080" yWindow="-120" windowWidth="25440" windowHeight="15540"/>
  </bookViews>
  <sheets>
    <sheet name="Rekapitulace stavby" sheetId="1" r:id="rId1"/>
    <sheet name="SO 01 - Stavební úpravy v..." sheetId="2" r:id="rId2"/>
    <sheet name="SO 02 - Zateplení objektu" sheetId="3" r:id="rId3"/>
    <sheet name="Seznam figur" sheetId="4" r:id="rId4"/>
  </sheets>
  <definedNames>
    <definedName name="_xlnm._FilterDatabase" localSheetId="1" hidden="1">'SO 01 - Stavební úpravy v...'!$C$135:$K$249</definedName>
    <definedName name="_xlnm._FilterDatabase" localSheetId="2" hidden="1">'SO 02 - Zateplení objektu'!$C$125:$K$183</definedName>
    <definedName name="_xlnm.Print_Titles" localSheetId="0">'Rekapitulace stavby'!$92:$92</definedName>
    <definedName name="_xlnm.Print_Titles" localSheetId="3">'Seznam figur'!$9:$9</definedName>
    <definedName name="_xlnm.Print_Titles" localSheetId="1">'SO 01 - Stavební úpravy v...'!$135:$135</definedName>
    <definedName name="_xlnm.Print_Titles" localSheetId="2">'SO 02 - Zateplení objektu'!$125:$125</definedName>
    <definedName name="_xlnm.Print_Area" localSheetId="0">'Rekapitulace stavby'!$D$4:$AO$76,'Rekapitulace stavby'!$C$82:$AQ$97</definedName>
    <definedName name="_xlnm.Print_Area" localSheetId="3">'Seznam figur'!$C$4:$G$97</definedName>
    <definedName name="_xlnm.Print_Area" localSheetId="1">'SO 01 - Stavební úpravy v...'!$C$4:$J$76,'SO 01 - Stavební úpravy v...'!$C$82:$J$117,'SO 01 - Stavební úpravy v...'!$C$123:$J$249</definedName>
    <definedName name="_xlnm.Print_Area" localSheetId="2">'SO 02 - Zateplení objektu'!$C$4:$J$76,'SO 02 - Zateplení objektu'!$C$82:$J$107,'SO 02 - Zateplení objektu'!$C$113:$J$183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 s="1"/>
  <c r="BI183" i="3"/>
  <c r="BH183" i="3"/>
  <c r="BG183" i="3"/>
  <c r="BF183" i="3"/>
  <c r="T183" i="3"/>
  <c r="T182" i="3"/>
  <c r="R183" i="3"/>
  <c r="R182" i="3" s="1"/>
  <c r="P183" i="3"/>
  <c r="P182" i="3"/>
  <c r="BI181" i="3"/>
  <c r="BH181" i="3"/>
  <c r="BG181" i="3"/>
  <c r="BF181" i="3"/>
  <c r="T181" i="3"/>
  <c r="T180" i="3" s="1"/>
  <c r="T179" i="3" s="1"/>
  <c r="R181" i="3"/>
  <c r="R180" i="3" s="1"/>
  <c r="R179" i="3" s="1"/>
  <c r="P181" i="3"/>
  <c r="P180" i="3"/>
  <c r="P179" i="3" s="1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T164" i="3" s="1"/>
  <c r="R165" i="3"/>
  <c r="R164" i="3"/>
  <c r="P165" i="3"/>
  <c r="P164" i="3" s="1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2" i="3"/>
  <c r="J91" i="3"/>
  <c r="F91" i="3"/>
  <c r="F89" i="3"/>
  <c r="E87" i="3"/>
  <c r="J18" i="3"/>
  <c r="E18" i="3"/>
  <c r="F123" i="3" s="1"/>
  <c r="J17" i="3"/>
  <c r="J12" i="3"/>
  <c r="J89" i="3" s="1"/>
  <c r="E7" i="3"/>
  <c r="E116" i="3"/>
  <c r="J37" i="2"/>
  <c r="J36" i="2"/>
  <c r="AY95" i="1"/>
  <c r="J35" i="2"/>
  <c r="AX95" i="1"/>
  <c r="BI249" i="2"/>
  <c r="BH249" i="2"/>
  <c r="BG249" i="2"/>
  <c r="BF249" i="2"/>
  <c r="T249" i="2"/>
  <c r="T248" i="2"/>
  <c r="R249" i="2"/>
  <c r="R248" i="2"/>
  <c r="P249" i="2"/>
  <c r="P248" i="2"/>
  <c r="BI247" i="2"/>
  <c r="BH247" i="2"/>
  <c r="BG247" i="2"/>
  <c r="BF247" i="2"/>
  <c r="T247" i="2"/>
  <c r="T246" i="2"/>
  <c r="R247" i="2"/>
  <c r="R246" i="2" s="1"/>
  <c r="R245" i="2" s="1"/>
  <c r="P247" i="2"/>
  <c r="P246" i="2" s="1"/>
  <c r="P245" i="2" s="1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T236" i="2"/>
  <c r="R237" i="2"/>
  <c r="R236" i="2" s="1"/>
  <c r="P237" i="2"/>
  <c r="P236" i="2"/>
  <c r="BI234" i="2"/>
  <c r="BH234" i="2"/>
  <c r="BG234" i="2"/>
  <c r="BF234" i="2"/>
  <c r="T234" i="2"/>
  <c r="T233" i="2" s="1"/>
  <c r="R234" i="2"/>
  <c r="R233" i="2"/>
  <c r="P234" i="2"/>
  <c r="P233" i="2" s="1"/>
  <c r="BI229" i="2"/>
  <c r="BH229" i="2"/>
  <c r="BG229" i="2"/>
  <c r="BF229" i="2"/>
  <c r="T229" i="2"/>
  <c r="T228" i="2"/>
  <c r="R229" i="2"/>
  <c r="R228" i="2" s="1"/>
  <c r="P229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T188" i="2" s="1"/>
  <c r="R189" i="2"/>
  <c r="R188" i="2"/>
  <c r="P189" i="2"/>
  <c r="P188" i="2" s="1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T138" i="2" s="1"/>
  <c r="R139" i="2"/>
  <c r="R138" i="2"/>
  <c r="P139" i="2"/>
  <c r="P138" i="2" s="1"/>
  <c r="J133" i="2"/>
  <c r="J132" i="2"/>
  <c r="F132" i="2"/>
  <c r="F130" i="2"/>
  <c r="E128" i="2"/>
  <c r="J92" i="2"/>
  <c r="J91" i="2"/>
  <c r="F91" i="2"/>
  <c r="F89" i="2"/>
  <c r="E87" i="2"/>
  <c r="J18" i="2"/>
  <c r="F133" i="2"/>
  <c r="J17" i="2"/>
  <c r="J12" i="2"/>
  <c r="J130" i="2" s="1"/>
  <c r="E7" i="2"/>
  <c r="E126" i="2"/>
  <c r="L90" i="1"/>
  <c r="AM90" i="1"/>
  <c r="AM89" i="1"/>
  <c r="L89" i="1"/>
  <c r="AM87" i="1"/>
  <c r="L87" i="1"/>
  <c r="L85" i="1"/>
  <c r="L84" i="1"/>
  <c r="J159" i="3"/>
  <c r="J129" i="3"/>
  <c r="J168" i="3"/>
  <c r="BK155" i="3"/>
  <c r="J135" i="3"/>
  <c r="BK163" i="3"/>
  <c r="BK247" i="2"/>
  <c r="BK244" i="2"/>
  <c r="BK243" i="2"/>
  <c r="BK242" i="2"/>
  <c r="BK234" i="2"/>
  <c r="BK229" i="2"/>
  <c r="BK227" i="2"/>
  <c r="J167" i="2"/>
  <c r="J150" i="2"/>
  <c r="BK139" i="2"/>
  <c r="J237" i="2"/>
  <c r="J225" i="2"/>
  <c r="J224" i="2"/>
  <c r="BK223" i="2"/>
  <c r="BK221" i="2"/>
  <c r="J221" i="2"/>
  <c r="BK219" i="2"/>
  <c r="BK217" i="2"/>
  <c r="BK216" i="2"/>
  <c r="BK214" i="2"/>
  <c r="BK210" i="2"/>
  <c r="BK208" i="2"/>
  <c r="BK204" i="2"/>
  <c r="BK169" i="2"/>
  <c r="BK163" i="2"/>
  <c r="J152" i="2"/>
  <c r="BK185" i="2"/>
  <c r="J183" i="2"/>
  <c r="J165" i="2"/>
  <c r="J214" i="2"/>
  <c r="BK171" i="2"/>
  <c r="J154" i="2"/>
  <c r="J145" i="3"/>
  <c r="J133" i="3"/>
  <c r="J181" i="3"/>
  <c r="J172" i="3"/>
  <c r="J165" i="3"/>
  <c r="J141" i="3"/>
  <c r="BK159" i="3"/>
  <c r="BK139" i="3"/>
  <c r="BK174" i="3"/>
  <c r="J249" i="2"/>
  <c r="J247" i="2"/>
  <c r="J244" i="2"/>
  <c r="J243" i="2"/>
  <c r="J242" i="2"/>
  <c r="J234" i="2"/>
  <c r="J229" i="2"/>
  <c r="J178" i="2"/>
  <c r="J171" i="2"/>
  <c r="J169" i="2"/>
  <c r="BK161" i="2"/>
  <c r="BK142" i="2"/>
  <c r="AS94" i="1"/>
  <c r="J219" i="2"/>
  <c r="J217" i="2"/>
  <c r="J216" i="2"/>
  <c r="BK212" i="2"/>
  <c r="J210" i="2"/>
  <c r="J208" i="2"/>
  <c r="J204" i="2"/>
  <c r="BK167" i="2"/>
  <c r="J161" i="2"/>
  <c r="BK150" i="2"/>
  <c r="BK148" i="2"/>
  <c r="J144" i="2"/>
  <c r="J241" i="2"/>
  <c r="J227" i="2"/>
  <c r="BK224" i="2"/>
  <c r="BK203" i="2"/>
  <c r="J203" i="2"/>
  <c r="BK199" i="2"/>
  <c r="BK198" i="2"/>
  <c r="J196" i="2"/>
  <c r="BK194" i="2"/>
  <c r="J192" i="2"/>
  <c r="BK189" i="2"/>
  <c r="J187" i="2"/>
  <c r="BK184" i="2"/>
  <c r="J174" i="2"/>
  <c r="J163" i="2"/>
  <c r="J156" i="2"/>
  <c r="J212" i="2"/>
  <c r="J184" i="2"/>
  <c r="BK173" i="2"/>
  <c r="J159" i="2"/>
  <c r="BK152" i="2"/>
  <c r="BK146" i="2"/>
  <c r="J142" i="2"/>
  <c r="BK183" i="3"/>
  <c r="BK172" i="3"/>
  <c r="J157" i="3"/>
  <c r="BK150" i="3"/>
  <c r="BK141" i="3"/>
  <c r="BK135" i="3"/>
  <c r="J131" i="3"/>
  <c r="BK178" i="3"/>
  <c r="J170" i="3"/>
  <c r="BK161" i="3"/>
  <c r="BK145" i="3"/>
  <c r="BK131" i="3"/>
  <c r="J176" i="3"/>
  <c r="BK165" i="3"/>
  <c r="J150" i="3"/>
  <c r="J137" i="3"/>
  <c r="BK170" i="3"/>
  <c r="J155" i="3"/>
  <c r="J146" i="2"/>
  <c r="BK249" i="2"/>
  <c r="BK241" i="2"/>
  <c r="BK237" i="2"/>
  <c r="BK225" i="2"/>
  <c r="J223" i="2"/>
  <c r="BK201" i="2"/>
  <c r="J199" i="2"/>
  <c r="J198" i="2"/>
  <c r="BK196" i="2"/>
  <c r="J194" i="2"/>
  <c r="BK192" i="2"/>
  <c r="J189" i="2"/>
  <c r="BK187" i="2"/>
  <c r="J185" i="2"/>
  <c r="BK178" i="2"/>
  <c r="J173" i="2"/>
  <c r="BK159" i="2"/>
  <c r="BK154" i="2"/>
  <c r="J201" i="2"/>
  <c r="BK183" i="2"/>
  <c r="BK174" i="2"/>
  <c r="BK165" i="2"/>
  <c r="BK156" i="2"/>
  <c r="J148" i="2"/>
  <c r="BK144" i="2"/>
  <c r="J139" i="2"/>
  <c r="BK181" i="3"/>
  <c r="J178" i="3"/>
  <c r="J161" i="3"/>
  <c r="J152" i="3"/>
  <c r="BK143" i="3"/>
  <c r="J139" i="3"/>
  <c r="BK129" i="3"/>
  <c r="J183" i="3"/>
  <c r="BK176" i="3"/>
  <c r="BK168" i="3"/>
  <c r="BK152" i="3"/>
  <c r="BK137" i="3"/>
  <c r="J174" i="3"/>
  <c r="J163" i="3"/>
  <c r="J143" i="3"/>
  <c r="BK133" i="3"/>
  <c r="BK157" i="3"/>
  <c r="T245" i="2" l="1"/>
  <c r="P141" i="2"/>
  <c r="BK158" i="2"/>
  <c r="J158" i="2" s="1"/>
  <c r="J100" i="2" s="1"/>
  <c r="BK182" i="2"/>
  <c r="J182" i="2"/>
  <c r="J101" i="2" s="1"/>
  <c r="R191" i="2"/>
  <c r="P197" i="2"/>
  <c r="P190" i="2" s="1"/>
  <c r="P200" i="2"/>
  <c r="P213" i="2"/>
  <c r="P220" i="2"/>
  <c r="BK240" i="2"/>
  <c r="J240" i="2"/>
  <c r="J113" i="2" s="1"/>
  <c r="P128" i="3"/>
  <c r="P154" i="3"/>
  <c r="P127" i="3" s="1"/>
  <c r="T167" i="3"/>
  <c r="BK173" i="3"/>
  <c r="J173" i="3"/>
  <c r="J103" i="3"/>
  <c r="T141" i="2"/>
  <c r="T158" i="2"/>
  <c r="T137" i="2" s="1"/>
  <c r="T182" i="2"/>
  <c r="P191" i="2"/>
  <c r="BK197" i="2"/>
  <c r="J197" i="2"/>
  <c r="J105" i="2" s="1"/>
  <c r="BK200" i="2"/>
  <c r="J200" i="2"/>
  <c r="J106" i="2"/>
  <c r="BK213" i="2"/>
  <c r="J213" i="2"/>
  <c r="J107" i="2"/>
  <c r="BK220" i="2"/>
  <c r="J220" i="2" s="1"/>
  <c r="J108" i="2" s="1"/>
  <c r="T240" i="2"/>
  <c r="T239" i="2"/>
  <c r="R128" i="3"/>
  <c r="R154" i="3"/>
  <c r="R127" i="3" s="1"/>
  <c r="P167" i="3"/>
  <c r="R173" i="3"/>
  <c r="R141" i="2"/>
  <c r="P158" i="2"/>
  <c r="P137" i="2" s="1"/>
  <c r="P182" i="2"/>
  <c r="T191" i="2"/>
  <c r="T197" i="2"/>
  <c r="T190" i="2" s="1"/>
  <c r="T200" i="2"/>
  <c r="T213" i="2"/>
  <c r="R220" i="2"/>
  <c r="P240" i="2"/>
  <c r="P239" i="2"/>
  <c r="T128" i="3"/>
  <c r="T154" i="3"/>
  <c r="T127" i="3" s="1"/>
  <c r="BK167" i="3"/>
  <c r="BK166" i="3" s="1"/>
  <c r="J166" i="3" s="1"/>
  <c r="J101" i="3" s="1"/>
  <c r="P173" i="3"/>
  <c r="BK141" i="2"/>
  <c r="J141" i="2"/>
  <c r="J99" i="2"/>
  <c r="R158" i="2"/>
  <c r="R137" i="2" s="1"/>
  <c r="R182" i="2"/>
  <c r="BK191" i="2"/>
  <c r="J191" i="2"/>
  <c r="J104" i="2"/>
  <c r="R197" i="2"/>
  <c r="R200" i="2"/>
  <c r="R213" i="2"/>
  <c r="T220" i="2"/>
  <c r="R240" i="2"/>
  <c r="R239" i="2"/>
  <c r="BK128" i="3"/>
  <c r="J128" i="3" s="1"/>
  <c r="J98" i="3" s="1"/>
  <c r="BK154" i="3"/>
  <c r="J154" i="3"/>
  <c r="J99" i="3" s="1"/>
  <c r="R167" i="3"/>
  <c r="R166" i="3"/>
  <c r="T173" i="3"/>
  <c r="BK188" i="2"/>
  <c r="J188" i="2" s="1"/>
  <c r="J102" i="2" s="1"/>
  <c r="BK248" i="2"/>
  <c r="J248" i="2" s="1"/>
  <c r="J116" i="2" s="1"/>
  <c r="BK138" i="2"/>
  <c r="J138" i="2"/>
  <c r="J98" i="2" s="1"/>
  <c r="BK180" i="3"/>
  <c r="J180" i="3"/>
  <c r="J105" i="3"/>
  <c r="BK228" i="2"/>
  <c r="J228" i="2" s="1"/>
  <c r="J109" i="2" s="1"/>
  <c r="BK233" i="2"/>
  <c r="J233" i="2" s="1"/>
  <c r="J110" i="2" s="1"/>
  <c r="BK236" i="2"/>
  <c r="J236" i="2"/>
  <c r="J111" i="2" s="1"/>
  <c r="BK246" i="2"/>
  <c r="J246" i="2"/>
  <c r="J115" i="2"/>
  <c r="BK164" i="3"/>
  <c r="J164" i="3" s="1"/>
  <c r="J100" i="3" s="1"/>
  <c r="BK182" i="3"/>
  <c r="J182" i="3" s="1"/>
  <c r="J106" i="3" s="1"/>
  <c r="BK239" i="2"/>
  <c r="J239" i="2"/>
  <c r="J112" i="2" s="1"/>
  <c r="J120" i="3"/>
  <c r="BE129" i="3"/>
  <c r="BE135" i="3"/>
  <c r="BE137" i="3"/>
  <c r="BE143" i="3"/>
  <c r="BE145" i="3"/>
  <c r="BE150" i="3"/>
  <c r="BE159" i="3"/>
  <c r="BE183" i="3"/>
  <c r="E85" i="3"/>
  <c r="F92" i="3"/>
  <c r="BE131" i="3"/>
  <c r="BE168" i="3"/>
  <c r="BE170" i="3"/>
  <c r="BE172" i="3"/>
  <c r="BE176" i="3"/>
  <c r="BE178" i="3"/>
  <c r="BE181" i="3"/>
  <c r="BE133" i="3"/>
  <c r="BE139" i="3"/>
  <c r="BE141" i="3"/>
  <c r="BE155" i="3"/>
  <c r="BE157" i="3"/>
  <c r="BE152" i="3"/>
  <c r="BE161" i="3"/>
  <c r="BE163" i="3"/>
  <c r="BE165" i="3"/>
  <c r="BE174" i="3"/>
  <c r="J89" i="2"/>
  <c r="BE148" i="2"/>
  <c r="BE161" i="2"/>
  <c r="BE165" i="2"/>
  <c r="BE167" i="2"/>
  <c r="BE178" i="2"/>
  <c r="BE201" i="2"/>
  <c r="E85" i="2"/>
  <c r="F92" i="2"/>
  <c r="BE142" i="2"/>
  <c r="BE144" i="2"/>
  <c r="BE150" i="2"/>
  <c r="BE169" i="2"/>
  <c r="BE183" i="2"/>
  <c r="BE185" i="2"/>
  <c r="BE187" i="2"/>
  <c r="BE189" i="2"/>
  <c r="BE192" i="2"/>
  <c r="BE194" i="2"/>
  <c r="BE196" i="2"/>
  <c r="BE198" i="2"/>
  <c r="BE199" i="2"/>
  <c r="BE223" i="2"/>
  <c r="BE224" i="2"/>
  <c r="BE225" i="2"/>
  <c r="BE227" i="2"/>
  <c r="BE237" i="2"/>
  <c r="BE241" i="2"/>
  <c r="BE139" i="2"/>
  <c r="BE154" i="2"/>
  <c r="BE159" i="2"/>
  <c r="BE171" i="2"/>
  <c r="BE173" i="2"/>
  <c r="BE174" i="2"/>
  <c r="BE203" i="2"/>
  <c r="BE204" i="2"/>
  <c r="BE208" i="2"/>
  <c r="BE210" i="2"/>
  <c r="BE212" i="2"/>
  <c r="BE214" i="2"/>
  <c r="BE216" i="2"/>
  <c r="BE217" i="2"/>
  <c r="BE219" i="2"/>
  <c r="BE221" i="2"/>
  <c r="BE234" i="2"/>
  <c r="BE249" i="2"/>
  <c r="BE146" i="2"/>
  <c r="BE152" i="2"/>
  <c r="BE156" i="2"/>
  <c r="BE163" i="2"/>
  <c r="BE184" i="2"/>
  <c r="BE229" i="2"/>
  <c r="BE242" i="2"/>
  <c r="BE243" i="2"/>
  <c r="BE244" i="2"/>
  <c r="BE247" i="2"/>
  <c r="F35" i="2"/>
  <c r="BB95" i="1"/>
  <c r="F34" i="2"/>
  <c r="BA95" i="1" s="1"/>
  <c r="F37" i="2"/>
  <c r="BD95" i="1"/>
  <c r="F37" i="3"/>
  <c r="BD96" i="1" s="1"/>
  <c r="F36" i="2"/>
  <c r="BC95" i="1"/>
  <c r="J34" i="2"/>
  <c r="AW95" i="1" s="1"/>
  <c r="F34" i="3"/>
  <c r="BA96" i="1"/>
  <c r="F35" i="3"/>
  <c r="BB96" i="1" s="1"/>
  <c r="J34" i="3"/>
  <c r="AW96" i="1" s="1"/>
  <c r="F36" i="3"/>
  <c r="BC96" i="1" s="1"/>
  <c r="P136" i="2" l="1"/>
  <c r="AU95" i="1"/>
  <c r="R126" i="3"/>
  <c r="T166" i="3"/>
  <c r="T126" i="3" s="1"/>
  <c r="T136" i="2"/>
  <c r="P166" i="3"/>
  <c r="P126" i="3"/>
  <c r="AU96" i="1" s="1"/>
  <c r="R190" i="2"/>
  <c r="R136" i="2"/>
  <c r="BK190" i="2"/>
  <c r="J190" i="2" s="1"/>
  <c r="J103" i="2" s="1"/>
  <c r="BK245" i="2"/>
  <c r="J245" i="2"/>
  <c r="J114" i="2" s="1"/>
  <c r="BK137" i="2"/>
  <c r="BK136" i="2" s="1"/>
  <c r="J136" i="2" s="1"/>
  <c r="J30" i="2" s="1"/>
  <c r="AG95" i="1" s="1"/>
  <c r="J137" i="2"/>
  <c r="J97" i="2"/>
  <c r="J167" i="3"/>
  <c r="J102" i="3"/>
  <c r="BK127" i="3"/>
  <c r="J127" i="3" s="1"/>
  <c r="J97" i="3" s="1"/>
  <c r="BK179" i="3"/>
  <c r="J179" i="3"/>
  <c r="J104" i="3"/>
  <c r="J33" i="2"/>
  <c r="AV95" i="1"/>
  <c r="AT95" i="1" s="1"/>
  <c r="BB94" i="1"/>
  <c r="AX94" i="1"/>
  <c r="J33" i="3"/>
  <c r="AV96" i="1" s="1"/>
  <c r="AT96" i="1" s="1"/>
  <c r="F33" i="2"/>
  <c r="AZ95" i="1"/>
  <c r="BA94" i="1"/>
  <c r="W30" i="1" s="1"/>
  <c r="BC94" i="1"/>
  <c r="W32" i="1"/>
  <c r="BD94" i="1"/>
  <c r="W33" i="1" s="1"/>
  <c r="F33" i="3"/>
  <c r="AZ96" i="1" s="1"/>
  <c r="BK126" i="3" l="1"/>
  <c r="J126" i="3" s="1"/>
  <c r="J30" i="3" s="1"/>
  <c r="AG96" i="1" s="1"/>
  <c r="AN95" i="1"/>
  <c r="J96" i="2"/>
  <c r="J39" i="2"/>
  <c r="AU94" i="1"/>
  <c r="AZ94" i="1"/>
  <c r="AV94" i="1"/>
  <c r="AK29" i="1" s="1"/>
  <c r="W31" i="1"/>
  <c r="AY94" i="1"/>
  <c r="AW94" i="1"/>
  <c r="AK30" i="1"/>
  <c r="J39" i="3" l="1"/>
  <c r="J96" i="3"/>
  <c r="AN96" i="1"/>
  <c r="AG94" i="1"/>
  <c r="AT94" i="1"/>
  <c r="W29" i="1"/>
  <c r="AN94" i="1" l="1"/>
  <c r="AK26" i="1"/>
  <c r="AK35" i="1" s="1"/>
</calcChain>
</file>

<file path=xl/sharedStrings.xml><?xml version="1.0" encoding="utf-8"?>
<sst xmlns="http://schemas.openxmlformats.org/spreadsheetml/2006/main" count="2539" uniqueCount="498">
  <si>
    <t>Export Komplet</t>
  </si>
  <si>
    <t/>
  </si>
  <si>
    <t>2.0</t>
  </si>
  <si>
    <t>False</t>
  </si>
  <si>
    <t>{feebd407-61c8-4fe4-b06d-aa231899cc09}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</si>
  <si>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</si>
  <si>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</si>
  <si>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</si>
  <si>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</si>
  <si>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</si>
  <si>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</si>
  <si>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</si>
  <si>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</si>
  <si>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</si>
  <si>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22-32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</si>
  <si>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</si>
  <si>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</si>
  <si>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hlavního vstupu do ZŠ Březová</t>
  </si>
  <si>
    <t>KSO:</t>
  </si>
  <si>
    <t>CC-CZ:</t>
  </si>
  <si>
    <t>Místo:</t>
  </si>
  <si>
    <t>p.p.č. 237/1</t>
  </si>
  <si>
    <t>Datum: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</si>
  <si>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</si>
  <si>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</si>
  <si>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</si>
  <si>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</si>
  <si>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</si>
  <si>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</si>
  <si>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</si>
  <si>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NORDARCH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</si>
  <si>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</si>
  <si>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</si>
  <si>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</si>
  <si>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</si>
  <si>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</si>
  <si>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</si>
  <si>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</si>
  <si>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</si>
  <si>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</si>
  <si>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</si>
  <si>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</si>
  <si>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</si>
  <si>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</si>
  <si>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</si>
  <si>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</si>
  <si>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</si>
  <si>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</si>
  <si>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</si>
  <si>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</si>
  <si>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</si>
  <si>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</si>
  <si>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</si>
  <si>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</si>
  <si>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</si>
  <si>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</si>
  <si>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</si>
  <si>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</si>
  <si>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</si>
  <si>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</si>
  <si>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</si>
  <si>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</si>
  <si>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</si>
  <si>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</si>
  <si>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</si>
  <si>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</si>
  <si>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</si>
  <si>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</si>
  <si>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</si>
  <si>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</si>
  <si>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</si>
  <si>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</si>
  <si>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</si>
  <si>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</si>
  <si>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</si>
  <si>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</si>
  <si>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</si>
  <si>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</si>
  <si>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</si>
  <si>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</si>
  <si>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</si>
  <si>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 vchodu</t>
  </si>
  <si>
    <t>STA</t>
  </si>
  <si>
    <t>1</t>
  </si>
  <si>
    <t>{893e8c0a-3040-49cb-9cc3-a93efeb682b3}</t>
  </si>
  <si>
    <t>2</t>
  </si>
  <si>
    <t>SO 02</t>
  </si>
  <si>
    <t>Zateplení objektu</t>
  </si>
  <si>
    <t>{09ae45a9-5ee0-4f35-b875-77c07777fd1d}</t>
  </si>
  <si>
    <t>lešení</t>
  </si>
  <si>
    <t>120</t>
  </si>
  <si>
    <t>mozaika</t>
  </si>
  <si>
    <t>25,423</t>
  </si>
  <si>
    <t>KRYCÍ LIST SOUPISU PRACÍ</t>
  </si>
  <si>
    <t>otluksten</t>
  </si>
  <si>
    <t>21,384</t>
  </si>
  <si>
    <t>zdivo300</t>
  </si>
  <si>
    <t>12,505</t>
  </si>
  <si>
    <t>Objekt:</t>
  </si>
  <si>
    <t>SO 01 - Stavební úpravy vchodu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</si>
  <si>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</si>
  <si>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</si>
  <si>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</si>
  <si>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</si>
  <si>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</si>
  <si>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</si>
  <si>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</si>
  <si>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</si>
  <si>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</si>
  <si>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</si>
  <si>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</si>
  <si>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</si>
  <si>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</si>
  <si>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</si>
  <si>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</si>
  <si>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</si>
  <si>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</si>
  <si>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</si>
  <si>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</si>
  <si>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</si>
  <si>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</si>
  <si>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</si>
  <si>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</si>
  <si>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</si>
  <si>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</si>
  <si>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</si>
  <si>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</si>
  <si>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</si>
  <si>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</si>
  <si>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</si>
  <si>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</si>
  <si>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</si>
  <si>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</si>
  <si>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</si>
  <si>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</si>
  <si>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</si>
  <si>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</si>
  <si>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</si>
  <si>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</si>
  <si>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</si>
  <si>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</si>
  <si>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</si>
  <si>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</si>
  <si>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</si>
  <si>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311272221</t>
  </si>
  <si>
    <t>Zdivo z pórobetonových tvárnic na pero a drážku do P2 do 450 kg/m3 na tenkovrstvou maltu tl 300 mm</t>
  </si>
  <si>
    <t>m2</t>
  </si>
  <si>
    <t>4</t>
  </si>
  <si>
    <t>638179428</t>
  </si>
  <si>
    <t>VV</t>
  </si>
  <si>
    <t>"zazdívka vybouraných stěn" 3,1*2,975*2 - "odpočet oken" 1,2*2,475*2</t>
  </si>
  <si>
    <t>6</t>
  </si>
  <si>
    <t>Úpravy povrchů, podlahy a osazování výplní</t>
  </si>
  <si>
    <t>611142001</t>
  </si>
  <si>
    <t>Potažení vnitřních stropů sklovláknitým pletivem vtlačeným do tenkovrstvé hmoty</t>
  </si>
  <si>
    <t>1635593725</t>
  </si>
  <si>
    <t>(0,5+2,82+0,5)*5,575*2+3,1*(0,5+0,53+0,5)</t>
  </si>
  <si>
    <t>612142001</t>
  </si>
  <si>
    <t>Potažení vnitřních stěn sklovláknitým pletivem vtlačeným do tenkovrstvé hmoty</t>
  </si>
  <si>
    <t>1129385621</t>
  </si>
  <si>
    <t>612311131</t>
  </si>
  <si>
    <t>Potažení vnitřních stěn vápenným štukem tloušťky do 3 mm</t>
  </si>
  <si>
    <t>1511690126</t>
  </si>
  <si>
    <t>zdivo300+3,1*0,5*2</t>
  </si>
  <si>
    <t>5</t>
  </si>
  <si>
    <t>612321111</t>
  </si>
  <si>
    <t>Vápenocementová omítka hrubá jednovrstvá zatřená vnitřních stěn nanášená ručně</t>
  </si>
  <si>
    <t>1385707097</t>
  </si>
  <si>
    <t>621335102</t>
  </si>
  <si>
    <t>Oprava cementové hladké omítky vnějších podhledů v rozsahu přes 10 do 30 %</t>
  </si>
  <si>
    <t>-567019569</t>
  </si>
  <si>
    <t>7</t>
  </si>
  <si>
    <t>622321111</t>
  </si>
  <si>
    <t>Vápenocementová omítka hrubá jednovrstvá zatřená vnějších stěn nanášená ručně</t>
  </si>
  <si>
    <t>528258603</t>
  </si>
  <si>
    <t>8</t>
  </si>
  <si>
    <t>622335102</t>
  </si>
  <si>
    <t>Oprava cementové hladké omítky vnějších stěn v rozsahu přes 10 do 30 %</t>
  </si>
  <si>
    <t>-1400032218</t>
  </si>
  <si>
    <t>9</t>
  </si>
  <si>
    <t>631311115</t>
  </si>
  <si>
    <t>Mazanina tl do 80 mm z betonu prostého bez zvýšených nároků na prostředí tř. C 20/25</t>
  </si>
  <si>
    <t>m3</t>
  </si>
  <si>
    <t>-960181847</t>
  </si>
  <si>
    <t>"zapravení povrchu po odstranění čistící zóny" 2,4*0,6*2*0,025</t>
  </si>
  <si>
    <t>Ostatní konstrukce a práce, bourání</t>
  </si>
  <si>
    <t>10</t>
  </si>
  <si>
    <t>92693136R</t>
  </si>
  <si>
    <t>Odstranění tabule na zdi - pro dlaší použití</t>
  </si>
  <si>
    <t>kus</t>
  </si>
  <si>
    <t>-1369582440</t>
  </si>
  <si>
    <t>"znak ČR a tabulka s číslem popisným - demontáž" 2</t>
  </si>
  <si>
    <t>11</t>
  </si>
  <si>
    <t>941111111</t>
  </si>
  <si>
    <t>Montáž lešení řadového trubkového lehkého s podlahami zatížení do 200 kg/m2 š od 0,6 do 0,9 m v do 10 m</t>
  </si>
  <si>
    <t>-238629312</t>
  </si>
  <si>
    <t>35*2+50</t>
  </si>
  <si>
    <t>12</t>
  </si>
  <si>
    <t>94111121R</t>
  </si>
  <si>
    <t>Příplatek k lešení řadovému trubkovému lehkému s podlahami š 0,9 m v 10 m za první a každý další den použití po dobu realizace stavby</t>
  </si>
  <si>
    <t>1371378404</t>
  </si>
  <si>
    <t>13</t>
  </si>
  <si>
    <t>941111811</t>
  </si>
  <si>
    <t>Demontáž lešení řadového trubkového lehkého s podlahami zatížení do 200 kg/m2 š přes 0,6 do 0,9 m v do 10 m</t>
  </si>
  <si>
    <t>641729369</t>
  </si>
  <si>
    <t>14</t>
  </si>
  <si>
    <t>962081131</t>
  </si>
  <si>
    <t>Bourání příček ze skleněných tvárnic tl do 100 mm</t>
  </si>
  <si>
    <t>-674266898</t>
  </si>
  <si>
    <t>"odstranění luxferů" 3,1*2,975*2</t>
  </si>
  <si>
    <t>962086111</t>
  </si>
  <si>
    <t>Bourání příček z plynosilikátu tl do 150 mm</t>
  </si>
  <si>
    <t>1754938840</t>
  </si>
  <si>
    <t>"odstranění plynosilikátové přizdívky" 3,1*2*2</t>
  </si>
  <si>
    <t>16</t>
  </si>
  <si>
    <t>965042131</t>
  </si>
  <si>
    <t>Bourání podkladů pod dlažby nebo mazanin betonových nebo z litého asfaltu tl do 100 mm pl do 4 m2</t>
  </si>
  <si>
    <t>-1808893912</t>
  </si>
  <si>
    <t>"vybourání mazaniny pro osazení čistící zóny" 2,4*0,6*2*0,025</t>
  </si>
  <si>
    <t>17</t>
  </si>
  <si>
    <t>97607223R</t>
  </si>
  <si>
    <t>Zkrácení zábradlí</t>
  </si>
  <si>
    <t>-1563702241</t>
  </si>
  <si>
    <t>18</t>
  </si>
  <si>
    <t>978036141</t>
  </si>
  <si>
    <t>Otlučení (osekání) cementových omítek vnějších ploch v rozsahu přes 10 do 30 %</t>
  </si>
  <si>
    <t>62450362</t>
  </si>
  <si>
    <t>otlukpodhled</t>
  </si>
  <si>
    <t>"podhledy" (5,69+0,5+0,3+0,5+5,69)*(3,08+2,447)+11,68*(0,3+0,5+0,5)+5,4*2*0,18+5,69*2*(0,5*2+0,3)</t>
  </si>
  <si>
    <t>"stěn"  11,68*0,9+6,04*0,9*2</t>
  </si>
  <si>
    <t>Součet</t>
  </si>
  <si>
    <t>19</t>
  </si>
  <si>
    <t>978059361</t>
  </si>
  <si>
    <t>Bourání obkladů z mozaiky plochy přes 1 m2</t>
  </si>
  <si>
    <t>-2128740256</t>
  </si>
  <si>
    <t>"odstranění mozaiky na sloupu" 2,975*0,3*4</t>
  </si>
  <si>
    <t>"odstranění mozaiky na stěně" 4,99*2+3,77*0,3+2,94*0,3+4,93*2</t>
  </si>
  <si>
    <t>997</t>
  </si>
  <si>
    <t>Přesun sutě</t>
  </si>
  <si>
    <t>20</t>
  </si>
  <si>
    <t>997013211</t>
  </si>
  <si>
    <t>Vnitrostaveništní doprava suti a vybouraných hmot pro budovy v do 6 m ručně</t>
  </si>
  <si>
    <t>t</t>
  </si>
  <si>
    <t>1947864161</t>
  </si>
  <si>
    <t>997013501</t>
  </si>
  <si>
    <t>Odvoz suti a vybouraných hmot na skládku nebo meziskládku do 1 km se složením</t>
  </si>
  <si>
    <t>-1676034827</t>
  </si>
  <si>
    <t>22</t>
  </si>
  <si>
    <t>997013509</t>
  </si>
  <si>
    <t>Příplatek k odvozu suti a vybouraných hmot na skládku ZKD 1 km přes 1 km</t>
  </si>
  <si>
    <t>-1680071915</t>
  </si>
  <si>
    <t>9,723*9 'Přepočtené koeficientem množství</t>
  </si>
  <si>
    <t>23</t>
  </si>
  <si>
    <t>997013631</t>
  </si>
  <si>
    <t>Poplatek za uložení na skládce (skládkovné) stavebního odpadu směsného kód odpadu 17 09 04</t>
  </si>
  <si>
    <t>-1671685161</t>
  </si>
  <si>
    <t>998</t>
  </si>
  <si>
    <t>Přesun hmot</t>
  </si>
  <si>
    <t>24</t>
  </si>
  <si>
    <t>998011001</t>
  </si>
  <si>
    <t>Přesun hmot pro budovy zděné v do 6 m</t>
  </si>
  <si>
    <t>1009990337</t>
  </si>
  <si>
    <t>PSV</t>
  </si>
  <si>
    <t>Práce a dodávky PSV</t>
  </si>
  <si>
    <t>713</t>
  </si>
  <si>
    <t>Izolace tepelné</t>
  </si>
  <si>
    <t>25</t>
  </si>
  <si>
    <t>713111128</t>
  </si>
  <si>
    <t>Montáž izolace tepelné spodem stropů lepením celoplošně s mechanickým kotvením rohoží, pásů, dílců, desek</t>
  </si>
  <si>
    <t>1378754670</t>
  </si>
  <si>
    <t>26</t>
  </si>
  <si>
    <t>M</t>
  </si>
  <si>
    <t>63141417</t>
  </si>
  <si>
    <t>deska tepelně izolační minerální kontaktních fasád podélné vlákno λ=0,035 tl 140mm</t>
  </si>
  <si>
    <t>170322447</t>
  </si>
  <si>
    <t>47,336*1,05 'Přepočtené koeficientem množství</t>
  </si>
  <si>
    <t>27</t>
  </si>
  <si>
    <t>998713101</t>
  </si>
  <si>
    <t>Přesun hmot tonážní pro izolace tepelné v objektech v do 6 m</t>
  </si>
  <si>
    <t>-1062258335</t>
  </si>
  <si>
    <t>741</t>
  </si>
  <si>
    <t>Elektroinstalace - silnoproud</t>
  </si>
  <si>
    <t>28</t>
  </si>
  <si>
    <t>74137100R</t>
  </si>
  <si>
    <t>LED světlo zářivkové dl. 1200 mm - včetně montáže</t>
  </si>
  <si>
    <t>-1078222659</t>
  </si>
  <si>
    <t>29</t>
  </si>
  <si>
    <t>741371911</t>
  </si>
  <si>
    <t>Demontáž svítidla exteriérového s integrovaným zdrojem LED vestavného stropního bez zachování funkčnosti</t>
  </si>
  <si>
    <t>-2087046786</t>
  </si>
  <si>
    <t>766</t>
  </si>
  <si>
    <t>Konstrukce truhlářské</t>
  </si>
  <si>
    <t>30</t>
  </si>
  <si>
    <t>766622132</t>
  </si>
  <si>
    <t>Montáž plastových oken plochy přes 1 m2 otevíravých v do 2,5 m s rámem do zdiva</t>
  </si>
  <si>
    <t>-1199355803</t>
  </si>
  <si>
    <t>"dle knihy fasádních výplní - prvek C" 1,2*2,475*2</t>
  </si>
  <si>
    <t>31</t>
  </si>
  <si>
    <t>61140054</t>
  </si>
  <si>
    <t>okno plastové otevíravé/sklopné trojsklo přes plochu 1m2 v 1,5-2,5m</t>
  </si>
  <si>
    <t>32</t>
  </si>
  <si>
    <t>-1952128519</t>
  </si>
  <si>
    <t>766622137</t>
  </si>
  <si>
    <t>-1858626532</t>
  </si>
  <si>
    <t>"dle knihy fasdáních výplní - prvek A" 5,715*2,975</t>
  </si>
  <si>
    <t>"dle knihy fasdáních výplní - prvek B" 5,715*2,975</t>
  </si>
  <si>
    <t>33</t>
  </si>
  <si>
    <t>6114005-A</t>
  </si>
  <si>
    <t>-1872161502</t>
  </si>
  <si>
    <t>"dle knihy fasádních výplní - prvek A" 5,715*2,975</t>
  </si>
  <si>
    <t>34</t>
  </si>
  <si>
    <t>6114005-B</t>
  </si>
  <si>
    <t>1361173236</t>
  </si>
  <si>
    <t>"dle knihy fasádních výplní - prvek B" 5,715*2,975</t>
  </si>
  <si>
    <t>35</t>
  </si>
  <si>
    <t>998766101</t>
  </si>
  <si>
    <t>Přesun hmot tonážní pro kce truhlářské v objektech v do 6 m</t>
  </si>
  <si>
    <t>-1030232074</t>
  </si>
  <si>
    <t>767</t>
  </si>
  <si>
    <t>Konstrukce zámečnické</t>
  </si>
  <si>
    <t>36</t>
  </si>
  <si>
    <t>767531111</t>
  </si>
  <si>
    <t>Montáž vstupních kovových nebo plastových rohoží čistících zón</t>
  </si>
  <si>
    <t>-1957412719</t>
  </si>
  <si>
    <t>2,4*0,6*2</t>
  </si>
  <si>
    <t>37</t>
  </si>
  <si>
    <t>69752002</t>
  </si>
  <si>
    <t>rohož vstupní provedení hliník extra 27 mm</t>
  </si>
  <si>
    <t>-1019214824</t>
  </si>
  <si>
    <t>38</t>
  </si>
  <si>
    <t>767531811</t>
  </si>
  <si>
    <t>Demontáž vstupních kovových nebo plastových čisticích rohoží</t>
  </si>
  <si>
    <t>694908739</t>
  </si>
  <si>
    <t>39</t>
  </si>
  <si>
    <t>998767101</t>
  </si>
  <si>
    <t>Přesun hmot tonážní pro zámečnické konstrukce v objektech v do 6 m</t>
  </si>
  <si>
    <t>-813421130</t>
  </si>
  <si>
    <t>771</t>
  </si>
  <si>
    <t>Podlahy z dlaždic</t>
  </si>
  <si>
    <t>40</t>
  </si>
  <si>
    <t>771151012</t>
  </si>
  <si>
    <t>Samonivelační stěrka podlah pevnosti 20 MPa tl přes 3 do 5 mm</t>
  </si>
  <si>
    <t>-150354073</t>
  </si>
  <si>
    <t>"srovnání podkladu pro novou dlažbu" 46</t>
  </si>
  <si>
    <t>41</t>
  </si>
  <si>
    <t>771571810</t>
  </si>
  <si>
    <t>Demontáž podlah z dlaždic keramických kladených do malty</t>
  </si>
  <si>
    <t>581000666</t>
  </si>
  <si>
    <t>42</t>
  </si>
  <si>
    <t>771574112</t>
  </si>
  <si>
    <t>Montáž podlah keramických hladkých lepených flexibilním lepidlem přes 9 do 12 ks/m2</t>
  </si>
  <si>
    <t>1617456662</t>
  </si>
  <si>
    <t>43</t>
  </si>
  <si>
    <t>59761003</t>
  </si>
  <si>
    <t>dlažba keramická hutná hladká do interiéru přes 9 do 12ks/m2</t>
  </si>
  <si>
    <t>-1562379368</t>
  </si>
  <si>
    <t>46*1,1 'Přepočtené koeficientem množství</t>
  </si>
  <si>
    <t>44</t>
  </si>
  <si>
    <t>998771101</t>
  </si>
  <si>
    <t>Přesun hmot tonážní pro podlahy z dlaždic v objektech v do 6 m</t>
  </si>
  <si>
    <t>953828456</t>
  </si>
  <si>
    <t>781</t>
  </si>
  <si>
    <t>Dokončovací práce - obklady</t>
  </si>
  <si>
    <t>45</t>
  </si>
  <si>
    <t>781731810</t>
  </si>
  <si>
    <t>Demontáž obkladů z obkladaček cihelných kladených do malty</t>
  </si>
  <si>
    <t>-2128500110</t>
  </si>
  <si>
    <t>"odstranění cihelných pásků na stěně" 2,77+1,75</t>
  </si>
  <si>
    <t>"odstranění cihelných pásků na římse" 1*2+0,89*2</t>
  </si>
  <si>
    <t>783</t>
  </si>
  <si>
    <t>Dokončovací práce - nátěry</t>
  </si>
  <si>
    <t>46</t>
  </si>
  <si>
    <t>783306809</t>
  </si>
  <si>
    <t>Odstranění nátěru ze zámečnických konstrukcí okartáčováním</t>
  </si>
  <si>
    <t>1179235641</t>
  </si>
  <si>
    <t>"očištění ocelové mříže - odhad" 5*2</t>
  </si>
  <si>
    <t>784</t>
  </si>
  <si>
    <t>Dokončovací práce - malby a tapety</t>
  </si>
  <si>
    <t>47</t>
  </si>
  <si>
    <t>784221001</t>
  </si>
  <si>
    <t>Jednonásobné bílé malby ze směsí za sucha dobře otěruvzdorných v místnostech do 3,80 m</t>
  </si>
  <si>
    <t>-2084075725</t>
  </si>
  <si>
    <t>zdivo300+3,1*0,5*2+(0,5+2,82+0,5)*5,575*2+3,1*(0,5+0,53+0,5)</t>
  </si>
  <si>
    <t>Práce a dodávky M</t>
  </si>
  <si>
    <t>22-M</t>
  </si>
  <si>
    <t>Montáže technologických zařízení pro dopravní stavby</t>
  </si>
  <si>
    <t>48</t>
  </si>
  <si>
    <t>220320233</t>
  </si>
  <si>
    <t>Montáž tlačítka pro zvonky</t>
  </si>
  <si>
    <t>64</t>
  </si>
  <si>
    <t>-73440045</t>
  </si>
  <si>
    <t>49</t>
  </si>
  <si>
    <t>3822612R</t>
  </si>
  <si>
    <t>videozvonek dle výběru objednatele</t>
  </si>
  <si>
    <t>256</t>
  </si>
  <si>
    <t>2043350154</t>
  </si>
  <si>
    <t>50</t>
  </si>
  <si>
    <t>22032023R</t>
  </si>
  <si>
    <t>Kabelové napojení nového zvonku (cca 25 m) včetně zalištování</t>
  </si>
  <si>
    <t>soubor</t>
  </si>
  <si>
    <t>2120822238</t>
  </si>
  <si>
    <t>51</t>
  </si>
  <si>
    <t>228320233</t>
  </si>
  <si>
    <t>Demontáž tlačítka pro zvonky</t>
  </si>
  <si>
    <t>-1012249004</t>
  </si>
  <si>
    <t>VRN</t>
  </si>
  <si>
    <t>Vedlejší rozpočtové náklady</t>
  </si>
  <si>
    <t>VRN3</t>
  </si>
  <si>
    <t>Zařízení staveniště</t>
  </si>
  <si>
    <t>52</t>
  </si>
  <si>
    <t>030001000</t>
  </si>
  <si>
    <t>Kč</t>
  </si>
  <si>
    <t>1024</t>
  </si>
  <si>
    <t>-1643576902</t>
  </si>
  <si>
    <t>VRN7</t>
  </si>
  <si>
    <t>Provozní vlivy</t>
  </si>
  <si>
    <t>53</t>
  </si>
  <si>
    <t>070001000</t>
  </si>
  <si>
    <t>Provozní vlivy - provoz školy</t>
  </si>
  <si>
    <t>485945193</t>
  </si>
  <si>
    <t>kzs140</t>
  </si>
  <si>
    <t>53,282</t>
  </si>
  <si>
    <t>kzs50</t>
  </si>
  <si>
    <t>11,605</t>
  </si>
  <si>
    <t>SO 02 - Zateplení objektu</t>
  </si>
  <si>
    <t xml:space="preserve">    764 - Konstrukce klempířské</t>
  </si>
  <si>
    <t>621142001</t>
  </si>
  <si>
    <t>Potažení vnějších podhledů sklovláknitým pletivem vtlačeným do tenkovrstvé hmoty</t>
  </si>
  <si>
    <t>1898676777</t>
  </si>
  <si>
    <t>(0,58+0,5+2,11+0,5+0,53)*5,525*2+3,22*(0,5+0,53*0,5)</t>
  </si>
  <si>
    <t>621221031</t>
  </si>
  <si>
    <t>Montáž kontaktního zateplení vnějších podhledů lepením a mechanickým kotvením TI z minerální vlny s podélnou orientací do betonu a zdiva tl přes 120 do 160 mm</t>
  </si>
  <si>
    <t>49,094*1,05 'Přepočtené koeficientem množství</t>
  </si>
  <si>
    <t>621521012</t>
  </si>
  <si>
    <t>Tenkovrstvá silikátová zatíraná omítka zrnitost 1,5 mm vnějších podhledů</t>
  </si>
  <si>
    <t>-2069548709</t>
  </si>
  <si>
    <t>622142001</t>
  </si>
  <si>
    <t>Potažení vnějších stěn sklovláknitým pletivem vtlačeným do tenkovrstvé hmoty</t>
  </si>
  <si>
    <t>1864250740</t>
  </si>
  <si>
    <t>kzs50+kzs140</t>
  </si>
  <si>
    <t>622221011</t>
  </si>
  <si>
    <t>Montáž kontaktního zateplení vnějších stěn lepením a mechanickým kotvením TI z minerální vlny s podélnou orientací do zdiva a betonu tl přes 40 do 80 mm</t>
  </si>
  <si>
    <t>1142430643</t>
  </si>
  <si>
    <t>"zateplení bočních stěn" 4,82*2+0,3*(2,8+3,75)</t>
  </si>
  <si>
    <t>63151519</t>
  </si>
  <si>
    <t>deska tepelně izolační minerální kontaktních fasád podélné vlákno λ=0,036 tl 50mm</t>
  </si>
  <si>
    <t>-1498240089</t>
  </si>
  <si>
    <t>11,605*1,05 'Přepočtené koeficientem množství</t>
  </si>
  <si>
    <t>622221031</t>
  </si>
  <si>
    <t>Montáž kontaktního zateplení vnějších stěn lepením a mechanickým kotvením TI z minerální vlny s podélnou orientací do zdiva a betonu tl přes 120 do 160 mm</t>
  </si>
  <si>
    <t>-394765418</t>
  </si>
  <si>
    <t>"zateplení bočních stěn" 22,3*2 - "odpočet oken"  1,2*2,475*2</t>
  </si>
  <si>
    <t>"zateplení čela vchodu" 0,9*12,28</t>
  </si>
  <si>
    <t>"zateplení sloupu" 2,975*0,3*4</t>
  </si>
  <si>
    <t>-1281383554</t>
  </si>
  <si>
    <t>53,282*1,05 'Přepočtené koeficientem množství</t>
  </si>
  <si>
    <t>622521012</t>
  </si>
  <si>
    <t>Tenkovrstvá silikátová zatíraná omítka zrnitost 1,5 mm vnějších stěn</t>
  </si>
  <si>
    <t>-850180769</t>
  </si>
  <si>
    <t>953993326</t>
  </si>
  <si>
    <t>Osazení bezpečnostní, orientační nebo informační tabulky přivrtáním na zdivo</t>
  </si>
  <si>
    <t>-2094993107</t>
  </si>
  <si>
    <t>"znak ČR a tabulka s číslem popisným - navrácení" 2</t>
  </si>
  <si>
    <t>95399332R</t>
  </si>
  <si>
    <t>Barevný nápis ZÁKLADNÍ ŠKOLA BŘEZOVÁ na čele atiky</t>
  </si>
  <si>
    <t>1520446183</t>
  </si>
  <si>
    <t>713111127</t>
  </si>
  <si>
    <t>Montáž izolace tepelné spodem stropů lepením celoplošně rohoží, pásů, dílců, desek</t>
  </si>
  <si>
    <t>-1484770053</t>
  </si>
  <si>
    <t>"spodní zateplení" (0,45+0,35*2+0,2+3,74+0,35)*12,68</t>
  </si>
  <si>
    <t>28376357</t>
  </si>
  <si>
    <t>deska perimetrická pro zateplení spodních staveb 200kPa λ=0,034 tl 140mm</t>
  </si>
  <si>
    <t>-750454996</t>
  </si>
  <si>
    <t>68,979*1,02 'Přepočtené koeficientem množství</t>
  </si>
  <si>
    <t>-983537269</t>
  </si>
  <si>
    <t>764</t>
  </si>
  <si>
    <t>Konstrukce klempířské</t>
  </si>
  <si>
    <t>764245402</t>
  </si>
  <si>
    <t>Oplechování horních ploch a nadezdívek bez rohů z TiZn předzvětralého plechu celoplošně lepené rš 200 mm</t>
  </si>
  <si>
    <t>m</t>
  </si>
  <si>
    <t>2022677695</t>
  </si>
  <si>
    <t>"nastavení oplechování atiky" 6,18*2+12,68</t>
  </si>
  <si>
    <t>764248424</t>
  </si>
  <si>
    <t>Oplechování římsy rovné celoplošně lepené z TiZn předzvětralého plechu rš 330 mm</t>
  </si>
  <si>
    <t>-566620938</t>
  </si>
  <si>
    <t>3,75*2</t>
  </si>
  <si>
    <t>998764101</t>
  </si>
  <si>
    <t>Přesun hmot tonážní pro konstrukce klempířské v objektech v do 6 m</t>
  </si>
  <si>
    <t>677405324</t>
  </si>
  <si>
    <t>SEZNAM FIGUR</t>
  </si>
  <si>
    <t>Výměra</t>
  </si>
  <si>
    <t xml:space="preserve"> SO 01</t>
  </si>
  <si>
    <t>Použití figury:</t>
  </si>
  <si>
    <t xml:space="preserve"> SO 02</t>
  </si>
  <si>
    <t>15. 5. 2022_rev I</t>
  </si>
  <si>
    <t>Montáž hliníkových oken plochy přes 1 m2 otevíravých v přes 2,5 m s rámem do celostěnových panelů</t>
  </si>
  <si>
    <t>fasádní výplň hliníková otevíravá/fix trojsklo bezečnostní - dle specifikace v knize fasádních výplní prvek A - včetně kování</t>
  </si>
  <si>
    <t>fasádní výplň hliníková otevíravá/fix trojsklo bezečnostní - dle specifikace v knize fasádních výplní prvek B - včetně 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</si>
</sst>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5" borderId="0" xfId="0" applyFont="1" applyFill="1" applyAlignment="1">
      <alignment vertical="center"/>
    </xf>
    <xf numFmtId="0" fontId="0" fillId="5" borderId="8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21" fillId="5" borderId="16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</xf>
    <xf numFmtId="0" fontId="0" fillId="0" borderId="0" xfId="0" applyProtection="1"/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0" fillId="0" borderId="4" xfId="0" applyBorder="1" applyProtection="1"/>
    <xf numFmtId="0" fontId="16" fillId="0" borderId="5" xfId="0" applyFont="1" applyBorder="1" applyAlignment="1" applyProtection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5" borderId="6" xfId="0" applyFont="1" applyFill="1" applyBorder="1" applyAlignment="1" applyProtection="1">
      <alignment horizontal="center" vertical="center"/>
    </xf>
    <xf numFmtId="0" fontId="21" fillId="5" borderId="7" xfId="0" applyFont="1" applyFill="1" applyBorder="1" applyAlignment="1" applyProtection="1">
      <alignment horizontal="left" vertical="center"/>
    </xf>
    <xf numFmtId="0" fontId="21" fillId="5" borderId="7" xfId="0" applyFont="1" applyFill="1" applyBorder="1" applyAlignment="1" applyProtection="1">
      <alignment horizontal="center" vertical="center"/>
    </xf>
    <xf numFmtId="0" fontId="21" fillId="5" borderId="7" xfId="0" applyFont="1" applyFill="1" applyBorder="1" applyAlignment="1" applyProtection="1">
      <alignment horizontal="right" vertical="center"/>
    </xf>
    <xf numFmtId="0" fontId="21" fillId="5" borderId="8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BE36" sqref="BE3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41" t="s">
        <v>5</v>
      </c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C4" s="154"/>
      <c r="D4" s="155" t="s">
        <v>9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C5" s="154"/>
      <c r="D5" s="237" t="s">
        <v>13</v>
      </c>
      <c r="E5" s="154"/>
      <c r="F5" s="154"/>
      <c r="G5" s="154"/>
      <c r="H5" s="154"/>
      <c r="I5" s="154"/>
      <c r="J5" s="154"/>
      <c r="K5" s="165" t="s">
        <v>14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154"/>
      <c r="AR5" s="19"/>
      <c r="BE5" s="147" t="s">
        <v>15</v>
      </c>
      <c r="BS5" s="16" t="s">
        <v>6</v>
      </c>
    </row>
    <row r="6" spans="1:74" s="1" customFormat="1" ht="36.950000000000003" customHeight="1">
      <c r="B6" s="19"/>
      <c r="C6" s="154"/>
      <c r="D6" s="239" t="s">
        <v>16</v>
      </c>
      <c r="E6" s="154"/>
      <c r="F6" s="154"/>
      <c r="G6" s="154"/>
      <c r="H6" s="154"/>
      <c r="I6" s="154"/>
      <c r="J6" s="154"/>
      <c r="K6" s="240" t="s">
        <v>17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154"/>
      <c r="AR6" s="19"/>
      <c r="BE6" s="148"/>
      <c r="BS6" s="16" t="s">
        <v>6</v>
      </c>
    </row>
    <row r="7" spans="1:74" s="1" customFormat="1" ht="12" customHeight="1">
      <c r="B7" s="19"/>
      <c r="C7" s="154"/>
      <c r="D7" s="156" t="s">
        <v>18</v>
      </c>
      <c r="E7" s="154"/>
      <c r="F7" s="154"/>
      <c r="G7" s="154"/>
      <c r="H7" s="154"/>
      <c r="I7" s="154"/>
      <c r="J7" s="154"/>
      <c r="K7" s="162" t="s">
        <v>1</v>
      </c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6" t="s">
        <v>19</v>
      </c>
      <c r="AL7" s="154"/>
      <c r="AM7" s="154"/>
      <c r="AN7" s="162" t="s">
        <v>1</v>
      </c>
      <c r="AO7" s="154"/>
      <c r="AP7" s="154"/>
      <c r="AR7" s="19"/>
      <c r="BE7" s="148"/>
      <c r="BS7" s="16" t="s">
        <v>6</v>
      </c>
    </row>
    <row r="8" spans="1:74" s="1" customFormat="1" ht="12" customHeight="1">
      <c r="B8" s="19"/>
      <c r="C8" s="154"/>
      <c r="D8" s="156" t="s">
        <v>20</v>
      </c>
      <c r="E8" s="154"/>
      <c r="F8" s="154"/>
      <c r="G8" s="154"/>
      <c r="H8" s="154"/>
      <c r="I8" s="154"/>
      <c r="J8" s="154"/>
      <c r="K8" s="162" t="s">
        <v>21</v>
      </c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6" t="s">
        <v>22</v>
      </c>
      <c r="AL8" s="154"/>
      <c r="AM8" s="154"/>
      <c r="AN8" s="164" t="s">
        <v>494</v>
      </c>
      <c r="AO8" s="154"/>
      <c r="AP8" s="154"/>
      <c r="AR8" s="19"/>
      <c r="BE8" s="148"/>
      <c r="BS8" s="16" t="s">
        <v>6</v>
      </c>
    </row>
    <row r="9" spans="1:74" s="1" customFormat="1" ht="14.45" customHeight="1">
      <c r="B9" s="19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R9" s="19"/>
      <c r="BE9" s="148"/>
      <c r="BS9" s="16" t="s">
        <v>6</v>
      </c>
    </row>
    <row r="10" spans="1:74" s="1" customFormat="1" ht="12" customHeight="1">
      <c r="B10" s="19"/>
      <c r="C10" s="154"/>
      <c r="D10" s="156" t="s">
        <v>23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6" t="s">
        <v>24</v>
      </c>
      <c r="AL10" s="154"/>
      <c r="AM10" s="154"/>
      <c r="AN10" s="162" t="s">
        <v>1</v>
      </c>
      <c r="AO10" s="154"/>
      <c r="AP10" s="154"/>
      <c r="AR10" s="19"/>
      <c r="BE10" s="148"/>
      <c r="BS10" s="16" t="s">
        <v>6</v>
      </c>
    </row>
    <row r="11" spans="1:74" s="1" customFormat="1" ht="18.399999999999999" customHeight="1">
      <c r="B11" s="19"/>
      <c r="C11" s="154"/>
      <c r="D11" s="154"/>
      <c r="E11" s="162" t="s">
        <v>25</v>
      </c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6" t="s">
        <v>26</v>
      </c>
      <c r="AL11" s="154"/>
      <c r="AM11" s="154"/>
      <c r="AN11" s="162" t="s">
        <v>1</v>
      </c>
      <c r="AO11" s="154"/>
      <c r="AP11" s="154"/>
      <c r="AR11" s="19"/>
      <c r="BE11" s="148"/>
      <c r="BS11" s="16" t="s">
        <v>6</v>
      </c>
    </row>
    <row r="12" spans="1:74" s="1" customFormat="1" ht="6.95" customHeight="1">
      <c r="B12" s="19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R12" s="19"/>
      <c r="BE12" s="148"/>
      <c r="BS12" s="16" t="s">
        <v>6</v>
      </c>
    </row>
    <row r="13" spans="1:74" s="1" customFormat="1" ht="12" customHeight="1">
      <c r="B13" s="19"/>
      <c r="C13" s="154"/>
      <c r="D13" s="156" t="s">
        <v>27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6" t="s">
        <v>24</v>
      </c>
      <c r="AL13" s="154"/>
      <c r="AM13" s="154"/>
      <c r="AN13" s="139" t="s">
        <v>28</v>
      </c>
      <c r="AO13" s="154"/>
      <c r="AP13" s="154"/>
      <c r="AR13" s="19"/>
      <c r="BE13" s="148"/>
      <c r="BS13" s="16" t="s">
        <v>6</v>
      </c>
    </row>
    <row r="14" spans="1:74" ht="12.75">
      <c r="B14" s="19"/>
      <c r="C14" s="154"/>
      <c r="D14" s="154"/>
      <c r="E14" s="151" t="s">
        <v>28</v>
      </c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156" t="s">
        <v>26</v>
      </c>
      <c r="AL14" s="154"/>
      <c r="AM14" s="154"/>
      <c r="AN14" s="139" t="s">
        <v>28</v>
      </c>
      <c r="AO14" s="154"/>
      <c r="AP14" s="154"/>
      <c r="AR14" s="19"/>
      <c r="BE14" s="148"/>
      <c r="BS14" s="16" t="s">
        <v>6</v>
      </c>
    </row>
    <row r="15" spans="1:74" s="1" customFormat="1" ht="6.95" customHeight="1">
      <c r="B15" s="19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R15" s="19"/>
      <c r="BE15" s="148"/>
      <c r="BS15" s="16" t="s">
        <v>3</v>
      </c>
    </row>
    <row r="16" spans="1:74" s="1" customFormat="1" ht="12" customHeight="1">
      <c r="B16" s="19"/>
      <c r="C16" s="154"/>
      <c r="D16" s="156" t="s">
        <v>29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6" t="s">
        <v>24</v>
      </c>
      <c r="AL16" s="154"/>
      <c r="AM16" s="154"/>
      <c r="AN16" s="162" t="s">
        <v>1</v>
      </c>
      <c r="AO16" s="154"/>
      <c r="AP16" s="154"/>
      <c r="AR16" s="19"/>
      <c r="BE16" s="148"/>
      <c r="BS16" s="16" t="s">
        <v>3</v>
      </c>
    </row>
    <row r="17" spans="1:71" s="1" customFormat="1" ht="18.399999999999999" customHeight="1">
      <c r="B17" s="19"/>
      <c r="C17" s="154"/>
      <c r="D17" s="154"/>
      <c r="E17" s="162" t="s">
        <v>30</v>
      </c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6" t="s">
        <v>26</v>
      </c>
      <c r="AL17" s="154"/>
      <c r="AM17" s="154"/>
      <c r="AN17" s="162" t="s">
        <v>1</v>
      </c>
      <c r="AO17" s="154"/>
      <c r="AP17" s="154"/>
      <c r="AR17" s="19"/>
      <c r="BE17" s="148"/>
      <c r="BS17" s="16" t="s">
        <v>31</v>
      </c>
    </row>
    <row r="18" spans="1:71" s="1" customFormat="1" ht="6.95" customHeight="1">
      <c r="B18" s="19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R18" s="19"/>
      <c r="BE18" s="148"/>
      <c r="BS18" s="16" t="s">
        <v>6</v>
      </c>
    </row>
    <row r="19" spans="1:71" s="1" customFormat="1" ht="12" customHeight="1">
      <c r="B19" s="19"/>
      <c r="C19" s="154"/>
      <c r="D19" s="156" t="s">
        <v>32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6" t="s">
        <v>24</v>
      </c>
      <c r="AL19" s="154"/>
      <c r="AM19" s="154"/>
      <c r="AN19" s="162" t="s">
        <v>1</v>
      </c>
      <c r="AO19" s="154"/>
      <c r="AP19" s="154"/>
      <c r="AR19" s="19"/>
      <c r="BE19" s="148"/>
      <c r="BS19" s="16" t="s">
        <v>6</v>
      </c>
    </row>
    <row r="20" spans="1:71" s="1" customFormat="1" ht="18.399999999999999" customHeight="1">
      <c r="B20" s="19"/>
      <c r="C20" s="154"/>
      <c r="D20" s="154"/>
      <c r="E20" s="162" t="s">
        <v>33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6" t="s">
        <v>26</v>
      </c>
      <c r="AL20" s="154"/>
      <c r="AM20" s="154"/>
      <c r="AN20" s="162" t="s">
        <v>1</v>
      </c>
      <c r="AO20" s="154"/>
      <c r="AP20" s="154"/>
      <c r="AR20" s="19"/>
      <c r="BE20" s="148"/>
      <c r="BS20" s="16" t="s">
        <v>31</v>
      </c>
    </row>
    <row r="21" spans="1:71" s="1" customFormat="1" ht="6.95" customHeight="1">
      <c r="B21" s="19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R21" s="19"/>
      <c r="BE21" s="148"/>
    </row>
    <row r="22" spans="1:71" s="1" customFormat="1" ht="12" customHeight="1">
      <c r="B22" s="19"/>
      <c r="C22" s="154"/>
      <c r="D22" s="156" t="s">
        <v>34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R22" s="19"/>
      <c r="BE22" s="148"/>
    </row>
    <row r="23" spans="1:71" s="1" customFormat="1" ht="16.5" customHeight="1">
      <c r="B23" s="19"/>
      <c r="C23" s="154"/>
      <c r="D23" s="154"/>
      <c r="E23" s="167" t="s">
        <v>1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54"/>
      <c r="AP23" s="154"/>
      <c r="AR23" s="19"/>
      <c r="BE23" s="148"/>
    </row>
    <row r="24" spans="1:71" s="1" customFormat="1" ht="6.95" customHeight="1">
      <c r="B24" s="19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R24" s="19"/>
      <c r="BE24" s="148"/>
    </row>
    <row r="25" spans="1:71" s="1" customFormat="1" ht="6.95" customHeight="1">
      <c r="B25" s="19"/>
      <c r="C25" s="154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154"/>
      <c r="AR25" s="19"/>
      <c r="BE25" s="148"/>
    </row>
    <row r="26" spans="1:71" s="2" customFormat="1" ht="25.9" customHeight="1">
      <c r="A26" s="26"/>
      <c r="B26" s="27"/>
      <c r="C26" s="159"/>
      <c r="D26" s="242" t="s">
        <v>35</v>
      </c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243">
        <f>ROUND(AG94,2)</f>
        <v>0</v>
      </c>
      <c r="AL26" s="244"/>
      <c r="AM26" s="244"/>
      <c r="AN26" s="244"/>
      <c r="AO26" s="244"/>
      <c r="AP26" s="159"/>
      <c r="AQ26" s="26"/>
      <c r="AR26" s="27"/>
      <c r="BE26" s="148"/>
    </row>
    <row r="27" spans="1:71" s="2" customFormat="1" ht="6.95" customHeight="1">
      <c r="A27" s="26"/>
      <c r="B27" s="27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7"/>
      <c r="BE27" s="148"/>
    </row>
    <row r="28" spans="1:71" s="2" customFormat="1" ht="12.75">
      <c r="A28" s="26"/>
      <c r="B28" s="27"/>
      <c r="C28" s="159"/>
      <c r="D28" s="159"/>
      <c r="E28" s="159"/>
      <c r="F28" s="159"/>
      <c r="G28" s="159"/>
      <c r="H28" s="159"/>
      <c r="I28" s="159"/>
      <c r="J28" s="159"/>
      <c r="K28" s="159"/>
      <c r="L28" s="245" t="s">
        <v>36</v>
      </c>
      <c r="M28" s="245"/>
      <c r="N28" s="245"/>
      <c r="O28" s="245"/>
      <c r="P28" s="245"/>
      <c r="Q28" s="159"/>
      <c r="R28" s="159"/>
      <c r="S28" s="159"/>
      <c r="T28" s="159"/>
      <c r="U28" s="159"/>
      <c r="V28" s="159"/>
      <c r="W28" s="245" t="s">
        <v>37</v>
      </c>
      <c r="X28" s="245"/>
      <c r="Y28" s="245"/>
      <c r="Z28" s="245"/>
      <c r="AA28" s="245"/>
      <c r="AB28" s="245"/>
      <c r="AC28" s="245"/>
      <c r="AD28" s="245"/>
      <c r="AE28" s="245"/>
      <c r="AF28" s="159"/>
      <c r="AG28" s="159"/>
      <c r="AH28" s="159"/>
      <c r="AI28" s="159"/>
      <c r="AJ28" s="159"/>
      <c r="AK28" s="245" t="s">
        <v>38</v>
      </c>
      <c r="AL28" s="245"/>
      <c r="AM28" s="245"/>
      <c r="AN28" s="245"/>
      <c r="AO28" s="245"/>
      <c r="AP28" s="159"/>
      <c r="AQ28" s="26"/>
      <c r="AR28" s="27"/>
      <c r="BE28" s="148"/>
    </row>
    <row r="29" spans="1:71" s="3" customFormat="1" ht="14.45" customHeight="1">
      <c r="B29" s="29"/>
      <c r="C29" s="246"/>
      <c r="D29" s="156" t="s">
        <v>39</v>
      </c>
      <c r="E29" s="246"/>
      <c r="F29" s="156" t="s">
        <v>40</v>
      </c>
      <c r="G29" s="246"/>
      <c r="H29" s="246"/>
      <c r="I29" s="246"/>
      <c r="J29" s="246"/>
      <c r="K29" s="246"/>
      <c r="L29" s="247">
        <v>0.21</v>
      </c>
      <c r="M29" s="248"/>
      <c r="N29" s="248"/>
      <c r="O29" s="248"/>
      <c r="P29" s="248"/>
      <c r="Q29" s="246"/>
      <c r="R29" s="246"/>
      <c r="S29" s="246"/>
      <c r="T29" s="246"/>
      <c r="U29" s="246"/>
      <c r="V29" s="246"/>
      <c r="W29" s="249">
        <f>ROUND(AZ94, 2)</f>
        <v>0</v>
      </c>
      <c r="X29" s="248"/>
      <c r="Y29" s="248"/>
      <c r="Z29" s="248"/>
      <c r="AA29" s="248"/>
      <c r="AB29" s="248"/>
      <c r="AC29" s="248"/>
      <c r="AD29" s="248"/>
      <c r="AE29" s="248"/>
      <c r="AF29" s="246"/>
      <c r="AG29" s="246"/>
      <c r="AH29" s="246"/>
      <c r="AI29" s="246"/>
      <c r="AJ29" s="246"/>
      <c r="AK29" s="249">
        <f>ROUND(AV94, 2)</f>
        <v>0</v>
      </c>
      <c r="AL29" s="248"/>
      <c r="AM29" s="248"/>
      <c r="AN29" s="248"/>
      <c r="AO29" s="248"/>
      <c r="AP29" s="246"/>
      <c r="AR29" s="29"/>
      <c r="BE29" s="149"/>
    </row>
    <row r="30" spans="1:71" s="3" customFormat="1" ht="14.45" customHeight="1">
      <c r="B30" s="29"/>
      <c r="C30" s="246"/>
      <c r="D30" s="246"/>
      <c r="E30" s="246"/>
      <c r="F30" s="156" t="s">
        <v>41</v>
      </c>
      <c r="G30" s="246"/>
      <c r="H30" s="246"/>
      <c r="I30" s="246"/>
      <c r="J30" s="246"/>
      <c r="K30" s="246"/>
      <c r="L30" s="247">
        <v>0.15</v>
      </c>
      <c r="M30" s="248"/>
      <c r="N30" s="248"/>
      <c r="O30" s="248"/>
      <c r="P30" s="248"/>
      <c r="Q30" s="246"/>
      <c r="R30" s="246"/>
      <c r="S30" s="246"/>
      <c r="T30" s="246"/>
      <c r="U30" s="246"/>
      <c r="V30" s="246"/>
      <c r="W30" s="249">
        <f>ROUND(BA94, 2)</f>
        <v>0</v>
      </c>
      <c r="X30" s="248"/>
      <c r="Y30" s="248"/>
      <c r="Z30" s="248"/>
      <c r="AA30" s="248"/>
      <c r="AB30" s="248"/>
      <c r="AC30" s="248"/>
      <c r="AD30" s="248"/>
      <c r="AE30" s="248"/>
      <c r="AF30" s="246"/>
      <c r="AG30" s="246"/>
      <c r="AH30" s="246"/>
      <c r="AI30" s="246"/>
      <c r="AJ30" s="246"/>
      <c r="AK30" s="249">
        <f>ROUND(AW94, 2)</f>
        <v>0</v>
      </c>
      <c r="AL30" s="248"/>
      <c r="AM30" s="248"/>
      <c r="AN30" s="248"/>
      <c r="AO30" s="248"/>
      <c r="AP30" s="246"/>
      <c r="AR30" s="29"/>
      <c r="BE30" s="149"/>
    </row>
    <row r="31" spans="1:71" s="3" customFormat="1" ht="14.45" hidden="1" customHeight="1">
      <c r="B31" s="29"/>
      <c r="C31" s="246"/>
      <c r="D31" s="246"/>
      <c r="E31" s="246"/>
      <c r="F31" s="156" t="s">
        <v>42</v>
      </c>
      <c r="G31" s="246"/>
      <c r="H31" s="246"/>
      <c r="I31" s="246"/>
      <c r="J31" s="246"/>
      <c r="K31" s="246"/>
      <c r="L31" s="247">
        <v>0.21</v>
      </c>
      <c r="M31" s="248"/>
      <c r="N31" s="248"/>
      <c r="O31" s="248"/>
      <c r="P31" s="248"/>
      <c r="Q31" s="246"/>
      <c r="R31" s="246"/>
      <c r="S31" s="246"/>
      <c r="T31" s="246"/>
      <c r="U31" s="246"/>
      <c r="V31" s="246"/>
      <c r="W31" s="249">
        <f>ROUND(BB94, 2)</f>
        <v>0</v>
      </c>
      <c r="X31" s="248"/>
      <c r="Y31" s="248"/>
      <c r="Z31" s="248"/>
      <c r="AA31" s="248"/>
      <c r="AB31" s="248"/>
      <c r="AC31" s="248"/>
      <c r="AD31" s="248"/>
      <c r="AE31" s="248"/>
      <c r="AF31" s="246"/>
      <c r="AG31" s="246"/>
      <c r="AH31" s="246"/>
      <c r="AI31" s="246"/>
      <c r="AJ31" s="246"/>
      <c r="AK31" s="249">
        <v>0</v>
      </c>
      <c r="AL31" s="248"/>
      <c r="AM31" s="248"/>
      <c r="AN31" s="248"/>
      <c r="AO31" s="248"/>
      <c r="AP31" s="246"/>
      <c r="AR31" s="29"/>
      <c r="BE31" s="149"/>
    </row>
    <row r="32" spans="1:71" s="3" customFormat="1" ht="14.45" hidden="1" customHeight="1">
      <c r="B32" s="29"/>
      <c r="C32" s="246"/>
      <c r="D32" s="246"/>
      <c r="E32" s="246"/>
      <c r="F32" s="156" t="s">
        <v>43</v>
      </c>
      <c r="G32" s="246"/>
      <c r="H32" s="246"/>
      <c r="I32" s="246"/>
      <c r="J32" s="246"/>
      <c r="K32" s="246"/>
      <c r="L32" s="247">
        <v>0.15</v>
      </c>
      <c r="M32" s="248"/>
      <c r="N32" s="248"/>
      <c r="O32" s="248"/>
      <c r="P32" s="248"/>
      <c r="Q32" s="246"/>
      <c r="R32" s="246"/>
      <c r="S32" s="246"/>
      <c r="T32" s="246"/>
      <c r="U32" s="246"/>
      <c r="V32" s="246"/>
      <c r="W32" s="249">
        <f>ROUND(BC94, 2)</f>
        <v>0</v>
      </c>
      <c r="X32" s="248"/>
      <c r="Y32" s="248"/>
      <c r="Z32" s="248"/>
      <c r="AA32" s="248"/>
      <c r="AB32" s="248"/>
      <c r="AC32" s="248"/>
      <c r="AD32" s="248"/>
      <c r="AE32" s="248"/>
      <c r="AF32" s="246"/>
      <c r="AG32" s="246"/>
      <c r="AH32" s="246"/>
      <c r="AI32" s="246"/>
      <c r="AJ32" s="246"/>
      <c r="AK32" s="249">
        <v>0</v>
      </c>
      <c r="AL32" s="248"/>
      <c r="AM32" s="248"/>
      <c r="AN32" s="248"/>
      <c r="AO32" s="248"/>
      <c r="AP32" s="246"/>
      <c r="AR32" s="29"/>
      <c r="BE32" s="149"/>
    </row>
    <row r="33" spans="1:57" s="3" customFormat="1" ht="14.45" hidden="1" customHeight="1">
      <c r="B33" s="29"/>
      <c r="C33" s="246"/>
      <c r="D33" s="246"/>
      <c r="E33" s="246"/>
      <c r="F33" s="156" t="s">
        <v>44</v>
      </c>
      <c r="G33" s="246"/>
      <c r="H33" s="246"/>
      <c r="I33" s="246"/>
      <c r="J33" s="246"/>
      <c r="K33" s="246"/>
      <c r="L33" s="247">
        <v>0</v>
      </c>
      <c r="M33" s="248"/>
      <c r="N33" s="248"/>
      <c r="O33" s="248"/>
      <c r="P33" s="248"/>
      <c r="Q33" s="246"/>
      <c r="R33" s="246"/>
      <c r="S33" s="246"/>
      <c r="T33" s="246"/>
      <c r="U33" s="246"/>
      <c r="V33" s="246"/>
      <c r="W33" s="249">
        <f>ROUND(BD94, 2)</f>
        <v>0</v>
      </c>
      <c r="X33" s="248"/>
      <c r="Y33" s="248"/>
      <c r="Z33" s="248"/>
      <c r="AA33" s="248"/>
      <c r="AB33" s="248"/>
      <c r="AC33" s="248"/>
      <c r="AD33" s="248"/>
      <c r="AE33" s="248"/>
      <c r="AF33" s="246"/>
      <c r="AG33" s="246"/>
      <c r="AH33" s="246"/>
      <c r="AI33" s="246"/>
      <c r="AJ33" s="246"/>
      <c r="AK33" s="249">
        <v>0</v>
      </c>
      <c r="AL33" s="248"/>
      <c r="AM33" s="248"/>
      <c r="AN33" s="248"/>
      <c r="AO33" s="248"/>
      <c r="AP33" s="246"/>
      <c r="AR33" s="29"/>
      <c r="BE33" s="149"/>
    </row>
    <row r="34" spans="1:57" s="2" customFormat="1" ht="6.95" customHeight="1">
      <c r="A34" s="26"/>
      <c r="B34" s="27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26"/>
      <c r="AR34" s="27"/>
      <c r="BE34" s="148"/>
    </row>
    <row r="35" spans="1:57" s="2" customFormat="1" ht="25.9" customHeight="1">
      <c r="A35" s="26"/>
      <c r="B35" s="27"/>
      <c r="C35" s="250"/>
      <c r="D35" s="251" t="s">
        <v>45</v>
      </c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3" t="s">
        <v>46</v>
      </c>
      <c r="U35" s="252"/>
      <c r="V35" s="252"/>
      <c r="W35" s="252"/>
      <c r="X35" s="254" t="s">
        <v>47</v>
      </c>
      <c r="Y35" s="255"/>
      <c r="Z35" s="255"/>
      <c r="AA35" s="255"/>
      <c r="AB35" s="255"/>
      <c r="AC35" s="252"/>
      <c r="AD35" s="252"/>
      <c r="AE35" s="252"/>
      <c r="AF35" s="252"/>
      <c r="AG35" s="252"/>
      <c r="AH35" s="252"/>
      <c r="AI35" s="252"/>
      <c r="AJ35" s="252"/>
      <c r="AK35" s="256">
        <f>SUM(AK26:AK33)</f>
        <v>0</v>
      </c>
      <c r="AL35" s="255"/>
      <c r="AM35" s="255"/>
      <c r="AN35" s="255"/>
      <c r="AO35" s="257"/>
      <c r="AP35" s="250"/>
      <c r="AQ35" s="30"/>
      <c r="AR35" s="27"/>
      <c r="BE35" s="26"/>
    </row>
    <row r="36" spans="1:57" s="2" customFormat="1" ht="6.95" customHeight="1">
      <c r="A36" s="26"/>
      <c r="B36" s="27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26"/>
      <c r="AR36" s="27"/>
      <c r="BE36" s="26"/>
    </row>
    <row r="37" spans="1:57" s="2" customFormat="1" ht="14.45" customHeight="1">
      <c r="A37" s="26"/>
      <c r="B37" s="27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26"/>
      <c r="AR37" s="27"/>
      <c r="BE37" s="26"/>
    </row>
    <row r="38" spans="1:57" s="1" customFormat="1" ht="14.45" customHeight="1">
      <c r="B38" s="19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R38" s="19"/>
    </row>
    <row r="39" spans="1:57" s="1" customFormat="1" ht="14.45" customHeight="1">
      <c r="B39" s="19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R39" s="19"/>
    </row>
    <row r="40" spans="1:57" s="1" customFormat="1" ht="14.45" customHeight="1">
      <c r="B40" s="19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R40" s="19"/>
    </row>
    <row r="41" spans="1:57" s="1" customFormat="1" ht="14.45" customHeight="1">
      <c r="B41" s="19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R41" s="19"/>
    </row>
    <row r="42" spans="1:57" s="1" customFormat="1" ht="14.45" customHeight="1">
      <c r="B42" s="19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R42" s="19"/>
    </row>
    <row r="43" spans="1:57" s="1" customFormat="1" ht="14.45" customHeight="1">
      <c r="B43" s="19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R43" s="19"/>
    </row>
    <row r="44" spans="1:57" s="1" customFormat="1" ht="14.45" customHeight="1">
      <c r="B44" s="19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R44" s="19"/>
    </row>
    <row r="45" spans="1:57" s="1" customFormat="1" ht="14.45" customHeight="1">
      <c r="B45" s="19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R45" s="19"/>
    </row>
    <row r="46" spans="1:57" s="1" customFormat="1" ht="14.45" customHeight="1">
      <c r="B46" s="19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R46" s="19"/>
    </row>
    <row r="47" spans="1:57" s="1" customFormat="1" ht="14.45" customHeight="1">
      <c r="B47" s="19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R47" s="19"/>
    </row>
    <row r="48" spans="1:57" s="1" customFormat="1" ht="14.45" customHeight="1">
      <c r="B48" s="19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R48" s="19"/>
    </row>
    <row r="49" spans="1:57" s="2" customFormat="1" ht="14.45" customHeight="1">
      <c r="B49" s="31"/>
      <c r="C49" s="181"/>
      <c r="D49" s="182" t="s">
        <v>48</v>
      </c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2" t="s">
        <v>49</v>
      </c>
      <c r="AI49" s="183"/>
      <c r="AJ49" s="183"/>
      <c r="AK49" s="183"/>
      <c r="AL49" s="183"/>
      <c r="AM49" s="183"/>
      <c r="AN49" s="183"/>
      <c r="AO49" s="183"/>
      <c r="AP49" s="181"/>
      <c r="AR49" s="31"/>
    </row>
    <row r="50" spans="1:57">
      <c r="B50" s="19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R50" s="19"/>
    </row>
    <row r="51" spans="1:57">
      <c r="B51" s="19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R51" s="19"/>
    </row>
    <row r="52" spans="1:57">
      <c r="B52" s="19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R52" s="19"/>
    </row>
    <row r="53" spans="1:57">
      <c r="B53" s="19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R53" s="19"/>
    </row>
    <row r="54" spans="1:57">
      <c r="B54" s="19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R54" s="19"/>
    </row>
    <row r="55" spans="1:57">
      <c r="B55" s="19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R55" s="19"/>
    </row>
    <row r="56" spans="1:57">
      <c r="B56" s="19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R56" s="19"/>
    </row>
    <row r="57" spans="1:57">
      <c r="B57" s="19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R57" s="19"/>
    </row>
    <row r="58" spans="1:57">
      <c r="B58" s="19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R58" s="19"/>
    </row>
    <row r="59" spans="1:57">
      <c r="B59" s="19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R59" s="19"/>
    </row>
    <row r="60" spans="1:57" s="2" customFormat="1" ht="12.75">
      <c r="A60" s="26"/>
      <c r="B60" s="27"/>
      <c r="C60" s="159"/>
      <c r="D60" s="184" t="s">
        <v>50</v>
      </c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4" t="s">
        <v>51</v>
      </c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4" t="s">
        <v>50</v>
      </c>
      <c r="AI60" s="185"/>
      <c r="AJ60" s="185"/>
      <c r="AK60" s="185"/>
      <c r="AL60" s="185"/>
      <c r="AM60" s="184" t="s">
        <v>51</v>
      </c>
      <c r="AN60" s="185"/>
      <c r="AO60" s="185"/>
      <c r="AP60" s="159"/>
      <c r="AQ60" s="26"/>
      <c r="AR60" s="27"/>
      <c r="BE60" s="26"/>
    </row>
    <row r="61" spans="1:57">
      <c r="B61" s="19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R61" s="19"/>
    </row>
    <row r="62" spans="1:57">
      <c r="B62" s="19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R62" s="19"/>
    </row>
    <row r="63" spans="1:57">
      <c r="B63" s="19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R63" s="19"/>
    </row>
    <row r="64" spans="1:57" s="2" customFormat="1" ht="12.75">
      <c r="A64" s="26"/>
      <c r="B64" s="27"/>
      <c r="C64" s="159"/>
      <c r="D64" s="182" t="s">
        <v>52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2" t="s">
        <v>53</v>
      </c>
      <c r="AI64" s="188"/>
      <c r="AJ64" s="188"/>
      <c r="AK64" s="188"/>
      <c r="AL64" s="188"/>
      <c r="AM64" s="188"/>
      <c r="AN64" s="188"/>
      <c r="AO64" s="188"/>
      <c r="AP64" s="159"/>
      <c r="AQ64" s="26"/>
      <c r="AR64" s="27"/>
      <c r="BE64" s="26"/>
    </row>
    <row r="65" spans="1:57">
      <c r="B65" s="19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R65" s="19"/>
    </row>
    <row r="66" spans="1:57">
      <c r="B66" s="19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R66" s="19"/>
    </row>
    <row r="67" spans="1:57">
      <c r="B67" s="19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R67" s="19"/>
    </row>
    <row r="68" spans="1:57">
      <c r="B68" s="19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R68" s="19"/>
    </row>
    <row r="69" spans="1:57">
      <c r="B69" s="19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R69" s="19"/>
    </row>
    <row r="70" spans="1:57">
      <c r="B70" s="19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R70" s="19"/>
    </row>
    <row r="71" spans="1:57">
      <c r="B71" s="19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R71" s="19"/>
    </row>
    <row r="72" spans="1:57">
      <c r="B72" s="19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R72" s="19"/>
    </row>
    <row r="73" spans="1:57">
      <c r="B73" s="19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R73" s="19"/>
    </row>
    <row r="74" spans="1:57">
      <c r="B74" s="19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R74" s="19"/>
    </row>
    <row r="75" spans="1:57" s="2" customFormat="1" ht="12.75">
      <c r="A75" s="26"/>
      <c r="B75" s="27"/>
      <c r="C75" s="159"/>
      <c r="D75" s="184" t="s">
        <v>50</v>
      </c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4" t="s">
        <v>51</v>
      </c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4" t="s">
        <v>50</v>
      </c>
      <c r="AI75" s="185"/>
      <c r="AJ75" s="185"/>
      <c r="AK75" s="185"/>
      <c r="AL75" s="185"/>
      <c r="AM75" s="184" t="s">
        <v>51</v>
      </c>
      <c r="AN75" s="185"/>
      <c r="AO75" s="185"/>
      <c r="AP75" s="159"/>
      <c r="AQ75" s="26"/>
      <c r="AR75" s="27"/>
      <c r="BE75" s="26"/>
    </row>
    <row r="76" spans="1:57" s="2" customFormat="1">
      <c r="A76" s="26"/>
      <c r="B76" s="27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26"/>
      <c r="AR76" s="27"/>
      <c r="BE76" s="26"/>
    </row>
    <row r="77" spans="1:57" s="2" customFormat="1" ht="6.95" customHeight="1">
      <c r="A77" s="26"/>
      <c r="B77" s="34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35"/>
      <c r="AR77" s="27"/>
      <c r="BE77" s="26"/>
    </row>
    <row r="78" spans="1:57"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</row>
    <row r="79" spans="1:57"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</row>
    <row r="80" spans="1:57"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</row>
    <row r="81" spans="1:91" s="2" customFormat="1" ht="6.95" customHeight="1">
      <c r="A81" s="26"/>
      <c r="B81" s="36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37"/>
      <c r="AR81" s="27"/>
      <c r="BE81" s="26"/>
    </row>
    <row r="82" spans="1:91" s="2" customFormat="1" ht="24.95" customHeight="1">
      <c r="A82" s="26"/>
      <c r="B82" s="27"/>
      <c r="C82" s="155" t="s">
        <v>54</v>
      </c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26"/>
      <c r="AR82" s="27"/>
      <c r="BE82" s="26"/>
    </row>
    <row r="83" spans="1:91" s="2" customFormat="1" ht="6.95" customHeight="1">
      <c r="A83" s="26"/>
      <c r="B83" s="27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26"/>
      <c r="AR83" s="27"/>
      <c r="BE83" s="26"/>
    </row>
    <row r="84" spans="1:91" s="4" customFormat="1" ht="12" customHeight="1">
      <c r="B84" s="38"/>
      <c r="C84" s="156" t="s">
        <v>13</v>
      </c>
      <c r="D84" s="258"/>
      <c r="E84" s="258"/>
      <c r="F84" s="258"/>
      <c r="G84" s="258"/>
      <c r="H84" s="258"/>
      <c r="I84" s="258"/>
      <c r="J84" s="258"/>
      <c r="K84" s="258"/>
      <c r="L84" s="258" t="str">
        <f>K5</f>
        <v>22-32</v>
      </c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R84" s="38"/>
    </row>
    <row r="85" spans="1:91" s="5" customFormat="1" ht="36.950000000000003" customHeight="1">
      <c r="B85" s="39"/>
      <c r="C85" s="259" t="s">
        <v>16</v>
      </c>
      <c r="D85" s="260"/>
      <c r="E85" s="260"/>
      <c r="F85" s="260"/>
      <c r="G85" s="260"/>
      <c r="H85" s="260"/>
      <c r="I85" s="260"/>
      <c r="J85" s="260"/>
      <c r="K85" s="260"/>
      <c r="L85" s="160" t="str">
        <f>K6</f>
        <v>Oprava hlavního vstupu do ZŠ Březová</v>
      </c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0"/>
      <c r="AR85" s="39"/>
    </row>
    <row r="86" spans="1:91" s="2" customFormat="1" ht="6.95" customHeight="1">
      <c r="A86" s="26"/>
      <c r="B86" s="27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26"/>
      <c r="AR86" s="27"/>
      <c r="BE86" s="26"/>
    </row>
    <row r="87" spans="1:91" s="2" customFormat="1" ht="12" customHeight="1">
      <c r="A87" s="26"/>
      <c r="B87" s="27"/>
      <c r="C87" s="156" t="s">
        <v>20</v>
      </c>
      <c r="D87" s="159"/>
      <c r="E87" s="159"/>
      <c r="F87" s="159"/>
      <c r="G87" s="159"/>
      <c r="H87" s="159"/>
      <c r="I87" s="159"/>
      <c r="J87" s="159"/>
      <c r="K87" s="159"/>
      <c r="L87" s="262" t="str">
        <f>IF(K8="","",K8)</f>
        <v>p.p.č. 237/1</v>
      </c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6" t="s">
        <v>22</v>
      </c>
      <c r="AJ87" s="159"/>
      <c r="AK87" s="159"/>
      <c r="AL87" s="159"/>
      <c r="AM87" s="263" t="str">
        <f>IF(AN8= "","",AN8)</f>
        <v>15. 5. 2022_rev I</v>
      </c>
      <c r="AN87" s="263"/>
      <c r="AO87" s="159"/>
      <c r="AP87" s="159"/>
      <c r="AQ87" s="26"/>
      <c r="AR87" s="27"/>
      <c r="BE87" s="26"/>
    </row>
    <row r="88" spans="1:91" s="2" customFormat="1" ht="6.95" customHeight="1">
      <c r="A88" s="26"/>
      <c r="B88" s="27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26"/>
      <c r="AR88" s="27"/>
      <c r="BE88" s="26"/>
    </row>
    <row r="89" spans="1:91" s="2" customFormat="1" ht="15.2" customHeight="1">
      <c r="A89" s="26"/>
      <c r="B89" s="27"/>
      <c r="C89" s="156" t="s">
        <v>23</v>
      </c>
      <c r="D89" s="159"/>
      <c r="E89" s="159"/>
      <c r="F89" s="159"/>
      <c r="G89" s="159"/>
      <c r="H89" s="159"/>
      <c r="I89" s="159"/>
      <c r="J89" s="159"/>
      <c r="K89" s="159"/>
      <c r="L89" s="258" t="str">
        <f>IF(E11= "","",E11)</f>
        <v>Statutární město Děčín</v>
      </c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6" t="s">
        <v>29</v>
      </c>
      <c r="AJ89" s="159"/>
      <c r="AK89" s="159"/>
      <c r="AL89" s="159"/>
      <c r="AM89" s="264" t="str">
        <f>IF(E17="","",E17)</f>
        <v>NORDARCH s.r.o.</v>
      </c>
      <c r="AN89" s="265"/>
      <c r="AO89" s="265"/>
      <c r="AP89" s="265"/>
      <c r="AQ89" s="26"/>
      <c r="AR89" s="27"/>
      <c r="AS89" s="143" t="s">
        <v>55</v>
      </c>
      <c r="AT89" s="144"/>
      <c r="AU89" s="41"/>
      <c r="AV89" s="41"/>
      <c r="AW89" s="41"/>
      <c r="AX89" s="41"/>
      <c r="AY89" s="41"/>
      <c r="AZ89" s="41"/>
      <c r="BA89" s="41"/>
      <c r="BB89" s="41"/>
      <c r="BC89" s="41"/>
      <c r="BD89" s="42"/>
      <c r="BE89" s="26"/>
    </row>
    <row r="90" spans="1:91" s="2" customFormat="1" ht="15.2" customHeight="1">
      <c r="A90" s="26"/>
      <c r="B90" s="27"/>
      <c r="C90" s="156" t="s">
        <v>27</v>
      </c>
      <c r="D90" s="159"/>
      <c r="E90" s="159"/>
      <c r="F90" s="159"/>
      <c r="G90" s="159"/>
      <c r="H90" s="159"/>
      <c r="I90" s="159"/>
      <c r="J90" s="159"/>
      <c r="K90" s="159"/>
      <c r="L90" s="258" t="str">
        <f>IF(E14= "Vyplň údaj","",E14)</f>
        <v/>
      </c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6" t="s">
        <v>32</v>
      </c>
      <c r="AJ90" s="159"/>
      <c r="AK90" s="159"/>
      <c r="AL90" s="159"/>
      <c r="AM90" s="264" t="str">
        <f>IF(E20="","",E20)</f>
        <v>Ing. Jan Duben</v>
      </c>
      <c r="AN90" s="265"/>
      <c r="AO90" s="265"/>
      <c r="AP90" s="265"/>
      <c r="AQ90" s="26"/>
      <c r="AR90" s="27"/>
      <c r="AS90" s="145"/>
      <c r="AT90" s="146"/>
      <c r="AU90" s="43"/>
      <c r="AV90" s="43"/>
      <c r="AW90" s="43"/>
      <c r="AX90" s="43"/>
      <c r="AY90" s="43"/>
      <c r="AZ90" s="43"/>
      <c r="BA90" s="43"/>
      <c r="BB90" s="43"/>
      <c r="BC90" s="43"/>
      <c r="BD90" s="44"/>
      <c r="BE90" s="26"/>
    </row>
    <row r="91" spans="1:91" s="2" customFormat="1" ht="10.9" customHeight="1">
      <c r="A91" s="26"/>
      <c r="B91" s="27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26"/>
      <c r="AR91" s="27"/>
      <c r="AS91" s="145"/>
      <c r="AT91" s="146"/>
      <c r="AU91" s="43"/>
      <c r="AV91" s="43"/>
      <c r="AW91" s="43"/>
      <c r="AX91" s="43"/>
      <c r="AY91" s="43"/>
      <c r="AZ91" s="43"/>
      <c r="BA91" s="43"/>
      <c r="BB91" s="43"/>
      <c r="BC91" s="43"/>
      <c r="BD91" s="44"/>
      <c r="BE91" s="26"/>
    </row>
    <row r="92" spans="1:91" s="2" customFormat="1" ht="29.25" customHeight="1">
      <c r="A92" s="26"/>
      <c r="B92" s="27"/>
      <c r="C92" s="266" t="s">
        <v>56</v>
      </c>
      <c r="D92" s="267"/>
      <c r="E92" s="267"/>
      <c r="F92" s="267"/>
      <c r="G92" s="267"/>
      <c r="H92" s="177"/>
      <c r="I92" s="268" t="s">
        <v>57</v>
      </c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9" t="s">
        <v>58</v>
      </c>
      <c r="AH92" s="267"/>
      <c r="AI92" s="267"/>
      <c r="AJ92" s="267"/>
      <c r="AK92" s="267"/>
      <c r="AL92" s="267"/>
      <c r="AM92" s="267"/>
      <c r="AN92" s="268" t="s">
        <v>59</v>
      </c>
      <c r="AO92" s="267"/>
      <c r="AP92" s="270"/>
      <c r="AQ92" s="45" t="s">
        <v>60</v>
      </c>
      <c r="AR92" s="27"/>
      <c r="AS92" s="46" t="s">
        <v>61</v>
      </c>
      <c r="AT92" s="47" t="s">
        <v>62</v>
      </c>
      <c r="AU92" s="47" t="s">
        <v>63</v>
      </c>
      <c r="AV92" s="47" t="s">
        <v>64</v>
      </c>
      <c r="AW92" s="47" t="s">
        <v>65</v>
      </c>
      <c r="AX92" s="47" t="s">
        <v>66</v>
      </c>
      <c r="AY92" s="47" t="s">
        <v>67</v>
      </c>
      <c r="AZ92" s="47" t="s">
        <v>68</v>
      </c>
      <c r="BA92" s="47" t="s">
        <v>69</v>
      </c>
      <c r="BB92" s="47" t="s">
        <v>70</v>
      </c>
      <c r="BC92" s="47" t="s">
        <v>71</v>
      </c>
      <c r="BD92" s="48" t="s">
        <v>72</v>
      </c>
      <c r="BE92" s="26"/>
    </row>
    <row r="93" spans="1:91" s="2" customFormat="1" ht="10.9" customHeight="1">
      <c r="A93" s="26"/>
      <c r="B93" s="27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26"/>
      <c r="AR93" s="27"/>
      <c r="AS93" s="4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  <c r="BE93" s="26"/>
    </row>
    <row r="94" spans="1:91" s="6" customFormat="1" ht="32.450000000000003" customHeight="1">
      <c r="B94" s="52"/>
      <c r="C94" s="206" t="s">
        <v>73</v>
      </c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2">
        <f>ROUND(SUM(AG95:AG96),2)</f>
        <v>0</v>
      </c>
      <c r="AH94" s="272"/>
      <c r="AI94" s="272"/>
      <c r="AJ94" s="272"/>
      <c r="AK94" s="272"/>
      <c r="AL94" s="272"/>
      <c r="AM94" s="272"/>
      <c r="AN94" s="273">
        <f>SUM(AG94,AT94)</f>
        <v>0</v>
      </c>
      <c r="AO94" s="273"/>
      <c r="AP94" s="273"/>
      <c r="AQ94" s="53" t="s">
        <v>1</v>
      </c>
      <c r="AR94" s="52"/>
      <c r="AS94" s="54">
        <f>ROUND(SUM(AS95:AS96),2)</f>
        <v>0</v>
      </c>
      <c r="AT94" s="55">
        <f>ROUND(SUM(AV94:AW94),2)</f>
        <v>0</v>
      </c>
      <c r="AU94" s="56">
        <f>ROUND(SUM(AU95:AU96),5)</f>
        <v>0</v>
      </c>
      <c r="AV94" s="55">
        <f>ROUND(AZ94*L29,2)</f>
        <v>0</v>
      </c>
      <c r="AW94" s="55">
        <f>ROUND(BA94*L30,2)</f>
        <v>0</v>
      </c>
      <c r="AX94" s="55">
        <f>ROUND(BB94*L29,2)</f>
        <v>0</v>
      </c>
      <c r="AY94" s="55">
        <f>ROUND(BC94*L30,2)</f>
        <v>0</v>
      </c>
      <c r="AZ94" s="55">
        <f>ROUND(SUM(AZ95:AZ96),2)</f>
        <v>0</v>
      </c>
      <c r="BA94" s="55">
        <f>ROUND(SUM(BA95:BA96),2)</f>
        <v>0</v>
      </c>
      <c r="BB94" s="55">
        <f>ROUND(SUM(BB95:BB96),2)</f>
        <v>0</v>
      </c>
      <c r="BC94" s="55">
        <f>ROUND(SUM(BC95:BC96),2)</f>
        <v>0</v>
      </c>
      <c r="BD94" s="57">
        <f>ROUND(SUM(BD95:BD96),2)</f>
        <v>0</v>
      </c>
      <c r="BS94" s="58" t="s">
        <v>74</v>
      </c>
      <c r="BT94" s="58" t="s">
        <v>75</v>
      </c>
      <c r="BU94" s="59" t="s">
        <v>76</v>
      </c>
      <c r="BV94" s="58" t="s">
        <v>77</v>
      </c>
      <c r="BW94" s="58" t="s">
        <v>4</v>
      </c>
      <c r="BX94" s="58" t="s">
        <v>78</v>
      </c>
      <c r="CL94" s="58" t="s">
        <v>1</v>
      </c>
    </row>
    <row r="95" spans="1:91" s="7" customFormat="1" ht="16.5" customHeight="1">
      <c r="A95" s="60" t="s">
        <v>79</v>
      </c>
      <c r="B95" s="61"/>
      <c r="C95" s="274"/>
      <c r="D95" s="275" t="s">
        <v>80</v>
      </c>
      <c r="E95" s="275"/>
      <c r="F95" s="275"/>
      <c r="G95" s="275"/>
      <c r="H95" s="275"/>
      <c r="I95" s="276"/>
      <c r="J95" s="275" t="s">
        <v>81</v>
      </c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7">
        <f>'SO 01 - Stavební úpravy v...'!J30</f>
        <v>0</v>
      </c>
      <c r="AH95" s="278"/>
      <c r="AI95" s="278"/>
      <c r="AJ95" s="278"/>
      <c r="AK95" s="278"/>
      <c r="AL95" s="278"/>
      <c r="AM95" s="278"/>
      <c r="AN95" s="277">
        <f>SUM(AG95,AT95)</f>
        <v>0</v>
      </c>
      <c r="AO95" s="278"/>
      <c r="AP95" s="278"/>
      <c r="AQ95" s="62" t="s">
        <v>82</v>
      </c>
      <c r="AR95" s="61"/>
      <c r="AS95" s="63">
        <v>0</v>
      </c>
      <c r="AT95" s="64">
        <f>ROUND(SUM(AV95:AW95),2)</f>
        <v>0</v>
      </c>
      <c r="AU95" s="65">
        <f>'SO 01 - Stavební úpravy v...'!P136</f>
        <v>0</v>
      </c>
      <c r="AV95" s="64">
        <f>'SO 01 - Stavební úpravy v...'!J33</f>
        <v>0</v>
      </c>
      <c r="AW95" s="64">
        <f>'SO 01 - Stavební úpravy v...'!J34</f>
        <v>0</v>
      </c>
      <c r="AX95" s="64">
        <f>'SO 01 - Stavební úpravy v...'!J35</f>
        <v>0</v>
      </c>
      <c r="AY95" s="64">
        <f>'SO 01 - Stavební úpravy v...'!J36</f>
        <v>0</v>
      </c>
      <c r="AZ95" s="64">
        <f>'SO 01 - Stavební úpravy v...'!F33</f>
        <v>0</v>
      </c>
      <c r="BA95" s="64">
        <f>'SO 01 - Stavební úpravy v...'!F34</f>
        <v>0</v>
      </c>
      <c r="BB95" s="64">
        <f>'SO 01 - Stavební úpravy v...'!F35</f>
        <v>0</v>
      </c>
      <c r="BC95" s="64">
        <f>'SO 01 - Stavební úpravy v...'!F36</f>
        <v>0</v>
      </c>
      <c r="BD95" s="66">
        <f>'SO 01 - Stavební úpravy v...'!F37</f>
        <v>0</v>
      </c>
      <c r="BT95" s="67" t="s">
        <v>83</v>
      </c>
      <c r="BV95" s="67" t="s">
        <v>77</v>
      </c>
      <c r="BW95" s="67" t="s">
        <v>84</v>
      </c>
      <c r="BX95" s="67" t="s">
        <v>4</v>
      </c>
      <c r="CL95" s="67" t="s">
        <v>1</v>
      </c>
      <c r="CM95" s="67" t="s">
        <v>85</v>
      </c>
    </row>
    <row r="96" spans="1:91" s="7" customFormat="1" ht="16.5" customHeight="1">
      <c r="A96" s="60" t="s">
        <v>79</v>
      </c>
      <c r="B96" s="61"/>
      <c r="C96" s="274"/>
      <c r="D96" s="275" t="s">
        <v>86</v>
      </c>
      <c r="E96" s="275"/>
      <c r="F96" s="275"/>
      <c r="G96" s="275"/>
      <c r="H96" s="275"/>
      <c r="I96" s="276"/>
      <c r="J96" s="275" t="s">
        <v>87</v>
      </c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7">
        <f>'SO 02 - Zateplení objektu'!J30</f>
        <v>0</v>
      </c>
      <c r="AH96" s="278"/>
      <c r="AI96" s="278"/>
      <c r="AJ96" s="278"/>
      <c r="AK96" s="278"/>
      <c r="AL96" s="278"/>
      <c r="AM96" s="278"/>
      <c r="AN96" s="277">
        <f>SUM(AG96,AT96)</f>
        <v>0</v>
      </c>
      <c r="AO96" s="278"/>
      <c r="AP96" s="278"/>
      <c r="AQ96" s="62" t="s">
        <v>82</v>
      </c>
      <c r="AR96" s="61"/>
      <c r="AS96" s="68">
        <v>0</v>
      </c>
      <c r="AT96" s="69">
        <f>ROUND(SUM(AV96:AW96),2)</f>
        <v>0</v>
      </c>
      <c r="AU96" s="70">
        <f>'SO 02 - Zateplení objektu'!P126</f>
        <v>0</v>
      </c>
      <c r="AV96" s="69">
        <f>'SO 02 - Zateplení objektu'!J33</f>
        <v>0</v>
      </c>
      <c r="AW96" s="69">
        <f>'SO 02 - Zateplení objektu'!J34</f>
        <v>0</v>
      </c>
      <c r="AX96" s="69">
        <f>'SO 02 - Zateplení objektu'!J35</f>
        <v>0</v>
      </c>
      <c r="AY96" s="69">
        <f>'SO 02 - Zateplení objektu'!J36</f>
        <v>0</v>
      </c>
      <c r="AZ96" s="69">
        <f>'SO 02 - Zateplení objektu'!F33</f>
        <v>0</v>
      </c>
      <c r="BA96" s="69">
        <f>'SO 02 - Zateplení objektu'!F34</f>
        <v>0</v>
      </c>
      <c r="BB96" s="69">
        <f>'SO 02 - Zateplení objektu'!F35</f>
        <v>0</v>
      </c>
      <c r="BC96" s="69">
        <f>'SO 02 - Zateplení objektu'!F36</f>
        <v>0</v>
      </c>
      <c r="BD96" s="71">
        <f>'SO 02 - Zateplení objektu'!F37</f>
        <v>0</v>
      </c>
      <c r="BT96" s="67" t="s">
        <v>83</v>
      </c>
      <c r="BV96" s="67" t="s">
        <v>77</v>
      </c>
      <c r="BW96" s="67" t="s">
        <v>88</v>
      </c>
      <c r="BX96" s="67" t="s">
        <v>4</v>
      </c>
      <c r="CL96" s="67" t="s">
        <v>1</v>
      </c>
      <c r="CM96" s="67" t="s">
        <v>85</v>
      </c>
    </row>
    <row r="97" spans="1:57" s="2" customFormat="1" ht="30" customHeight="1">
      <c r="A97" s="26"/>
      <c r="B97" s="27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sheetProtection algorithmName="SHA-512" hashValue="GGVvBoGjnwylcuUu+oAlcbbMmwZk9dUHb9xioSAxHv8ZBgTusPt7XznFPx20ndE7g2PPAfk6HkBIyjEWGEl8sQ==" saltValue="iaL3w9UYsDhPgqVaLSSmDw==" spinCount="100000" sheet="1" objects="1" scenarios="1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O 01 - Stavební úpravy v...'!C2" display="/"/>
    <hyperlink ref="A96" location="'SO 02 - Zateplení objektu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0"/>
  <sheetViews>
    <sheetView showGridLines="0" topLeftCell="A44" zoomScaleNormal="100" workbookViewId="0">
      <selection activeCell="F23" sqref="F2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141" t="s">
        <v>5</v>
      </c>
      <c r="M2" s="142"/>
      <c r="N2" s="142"/>
      <c r="O2" s="142"/>
      <c r="P2" s="142"/>
      <c r="Q2" s="142"/>
      <c r="R2" s="142"/>
      <c r="S2" s="142"/>
      <c r="T2" s="142"/>
      <c r="U2" s="142"/>
      <c r="V2" s="142"/>
      <c r="AT2" s="16" t="s">
        <v>84</v>
      </c>
      <c r="AZ2" s="72" t="s">
        <v>89</v>
      </c>
      <c r="BA2" s="72" t="s">
        <v>1</v>
      </c>
      <c r="BB2" s="72" t="s">
        <v>1</v>
      </c>
      <c r="BC2" s="72" t="s">
        <v>90</v>
      </c>
      <c r="BD2" s="72" t="s">
        <v>85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72" t="s">
        <v>91</v>
      </c>
      <c r="BA3" s="72" t="s">
        <v>1</v>
      </c>
      <c r="BB3" s="72" t="s">
        <v>1</v>
      </c>
      <c r="BC3" s="72" t="s">
        <v>92</v>
      </c>
      <c r="BD3" s="72" t="s">
        <v>85</v>
      </c>
    </row>
    <row r="4" spans="1:56" s="1" customFormat="1" ht="24.95" customHeight="1">
      <c r="B4" s="19"/>
      <c r="C4" s="154"/>
      <c r="D4" s="155" t="s">
        <v>93</v>
      </c>
      <c r="E4" s="154"/>
      <c r="F4" s="154"/>
      <c r="G4" s="154"/>
      <c r="H4" s="154"/>
      <c r="I4" s="154"/>
      <c r="J4" s="154"/>
      <c r="L4" s="19"/>
      <c r="M4" s="73" t="s">
        <v>10</v>
      </c>
      <c r="AT4" s="16" t="s">
        <v>3</v>
      </c>
      <c r="AZ4" s="72" t="s">
        <v>94</v>
      </c>
      <c r="BA4" s="72" t="s">
        <v>1</v>
      </c>
      <c r="BB4" s="72" t="s">
        <v>1</v>
      </c>
      <c r="BC4" s="72" t="s">
        <v>95</v>
      </c>
      <c r="BD4" s="72" t="s">
        <v>85</v>
      </c>
    </row>
    <row r="5" spans="1:56" s="1" customFormat="1" ht="6.95" customHeight="1">
      <c r="B5" s="19"/>
      <c r="C5" s="154"/>
      <c r="D5" s="154"/>
      <c r="E5" s="154"/>
      <c r="F5" s="154"/>
      <c r="G5" s="154"/>
      <c r="H5" s="154"/>
      <c r="I5" s="154"/>
      <c r="J5" s="154"/>
      <c r="L5" s="19"/>
      <c r="AZ5" s="72" t="s">
        <v>96</v>
      </c>
      <c r="BA5" s="72" t="s">
        <v>1</v>
      </c>
      <c r="BB5" s="72" t="s">
        <v>1</v>
      </c>
      <c r="BC5" s="72" t="s">
        <v>97</v>
      </c>
      <c r="BD5" s="72" t="s">
        <v>85</v>
      </c>
    </row>
    <row r="6" spans="1:56" s="1" customFormat="1" ht="12" customHeight="1">
      <c r="B6" s="19"/>
      <c r="C6" s="154"/>
      <c r="D6" s="156" t="s">
        <v>16</v>
      </c>
      <c r="E6" s="154"/>
      <c r="F6" s="154"/>
      <c r="G6" s="154"/>
      <c r="H6" s="154"/>
      <c r="I6" s="154"/>
      <c r="J6" s="154"/>
      <c r="L6" s="19"/>
    </row>
    <row r="7" spans="1:56" s="1" customFormat="1" ht="16.5" customHeight="1">
      <c r="B7" s="19"/>
      <c r="C7" s="154"/>
      <c r="D7" s="154"/>
      <c r="E7" s="157" t="str">
        <f>'Rekapitulace stavby'!K6</f>
        <v>Oprava hlavního vstupu do ZŠ Březová</v>
      </c>
      <c r="F7" s="158"/>
      <c r="G7" s="158"/>
      <c r="H7" s="158"/>
      <c r="I7" s="154"/>
      <c r="J7" s="154"/>
      <c r="L7" s="19"/>
    </row>
    <row r="8" spans="1:56" s="2" customFormat="1" ht="12" customHeight="1">
      <c r="A8" s="26"/>
      <c r="B8" s="27"/>
      <c r="C8" s="159"/>
      <c r="D8" s="156" t="s">
        <v>98</v>
      </c>
      <c r="E8" s="159"/>
      <c r="F8" s="159"/>
      <c r="G8" s="159"/>
      <c r="H8" s="159"/>
      <c r="I8" s="159"/>
      <c r="J8" s="159"/>
      <c r="K8" s="26"/>
      <c r="L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56" s="2" customFormat="1" ht="16.5" customHeight="1">
      <c r="A9" s="26"/>
      <c r="B9" s="27"/>
      <c r="C9" s="159"/>
      <c r="D9" s="159"/>
      <c r="E9" s="160" t="s">
        <v>99</v>
      </c>
      <c r="F9" s="161"/>
      <c r="G9" s="161"/>
      <c r="H9" s="161"/>
      <c r="I9" s="159"/>
      <c r="J9" s="159"/>
      <c r="K9" s="26"/>
      <c r="L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56" s="2" customFormat="1">
      <c r="A10" s="26"/>
      <c r="B10" s="27"/>
      <c r="C10" s="159"/>
      <c r="D10" s="159"/>
      <c r="E10" s="159"/>
      <c r="F10" s="159"/>
      <c r="G10" s="159"/>
      <c r="H10" s="159"/>
      <c r="I10" s="159"/>
      <c r="J10" s="159"/>
      <c r="K10" s="26"/>
      <c r="L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56" s="2" customFormat="1" ht="12" customHeight="1">
      <c r="A11" s="26"/>
      <c r="B11" s="27"/>
      <c r="C11" s="159"/>
      <c r="D11" s="156" t="s">
        <v>18</v>
      </c>
      <c r="E11" s="159"/>
      <c r="F11" s="162" t="s">
        <v>1</v>
      </c>
      <c r="G11" s="159"/>
      <c r="H11" s="159"/>
      <c r="I11" s="156" t="s">
        <v>19</v>
      </c>
      <c r="J11" s="162" t="s">
        <v>1</v>
      </c>
      <c r="K11" s="26"/>
      <c r="L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56" s="2" customFormat="1" ht="12" customHeight="1">
      <c r="A12" s="26"/>
      <c r="B12" s="27"/>
      <c r="C12" s="159"/>
      <c r="D12" s="156" t="s">
        <v>20</v>
      </c>
      <c r="E12" s="159"/>
      <c r="F12" s="162" t="s">
        <v>21</v>
      </c>
      <c r="G12" s="159"/>
      <c r="H12" s="159"/>
      <c r="I12" s="156" t="s">
        <v>22</v>
      </c>
      <c r="J12" s="163" t="str">
        <f>'Rekapitulace stavby'!AN8</f>
        <v>15. 5. 2022_rev I</v>
      </c>
      <c r="K12" s="26"/>
      <c r="L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56" s="2" customFormat="1" ht="10.9" customHeight="1">
      <c r="A13" s="26"/>
      <c r="B13" s="27"/>
      <c r="C13" s="159"/>
      <c r="D13" s="159"/>
      <c r="E13" s="159"/>
      <c r="F13" s="159"/>
      <c r="G13" s="159"/>
      <c r="H13" s="159"/>
      <c r="I13" s="159"/>
      <c r="J13" s="159"/>
      <c r="K13" s="26"/>
      <c r="L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56" s="2" customFormat="1" ht="12" customHeight="1">
      <c r="A14" s="26"/>
      <c r="B14" s="27"/>
      <c r="C14" s="159"/>
      <c r="D14" s="156" t="s">
        <v>23</v>
      </c>
      <c r="E14" s="159"/>
      <c r="F14" s="159"/>
      <c r="G14" s="159"/>
      <c r="H14" s="159"/>
      <c r="I14" s="156" t="s">
        <v>24</v>
      </c>
      <c r="J14" s="162" t="s">
        <v>1</v>
      </c>
      <c r="K14" s="26"/>
      <c r="L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56" s="2" customFormat="1" ht="18" customHeight="1">
      <c r="A15" s="26"/>
      <c r="B15" s="27"/>
      <c r="C15" s="159"/>
      <c r="D15" s="159"/>
      <c r="E15" s="162" t="s">
        <v>25</v>
      </c>
      <c r="F15" s="159"/>
      <c r="G15" s="159"/>
      <c r="H15" s="159"/>
      <c r="I15" s="156" t="s">
        <v>26</v>
      </c>
      <c r="J15" s="162" t="s">
        <v>1</v>
      </c>
      <c r="K15" s="26"/>
      <c r="L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56" s="2" customFormat="1" ht="6.95" customHeight="1">
      <c r="A16" s="26"/>
      <c r="B16" s="27"/>
      <c r="C16" s="159"/>
      <c r="D16" s="159"/>
      <c r="E16" s="159"/>
      <c r="F16" s="159"/>
      <c r="G16" s="159"/>
      <c r="H16" s="159"/>
      <c r="I16" s="159"/>
      <c r="J16" s="159"/>
      <c r="K16" s="26"/>
      <c r="L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159"/>
      <c r="D17" s="156" t="s">
        <v>27</v>
      </c>
      <c r="E17" s="159"/>
      <c r="F17" s="159"/>
      <c r="G17" s="159"/>
      <c r="H17" s="159"/>
      <c r="I17" s="156" t="s">
        <v>24</v>
      </c>
      <c r="J17" s="140" t="str">
        <f>'Rekapitulace stavby'!AN13</f>
        <v>Vyplň údaj</v>
      </c>
      <c r="K17" s="26"/>
      <c r="L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159"/>
      <c r="D18" s="159"/>
      <c r="E18" s="153"/>
      <c r="F18" s="235"/>
      <c r="G18" s="235"/>
      <c r="H18" s="235"/>
      <c r="I18" s="156" t="s">
        <v>26</v>
      </c>
      <c r="J18" s="140" t="str">
        <f>'Rekapitulace stavby'!AN14</f>
        <v>Vyplň údaj</v>
      </c>
      <c r="K18" s="26"/>
      <c r="L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159"/>
      <c r="D19" s="159"/>
      <c r="E19" s="159"/>
      <c r="F19" s="159"/>
      <c r="G19" s="159"/>
      <c r="H19" s="159"/>
      <c r="I19" s="159"/>
      <c r="J19" s="159"/>
      <c r="K19" s="26"/>
      <c r="L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159"/>
      <c r="D20" s="156" t="s">
        <v>29</v>
      </c>
      <c r="E20" s="159"/>
      <c r="F20" s="159"/>
      <c r="G20" s="159"/>
      <c r="H20" s="159"/>
      <c r="I20" s="156" t="s">
        <v>24</v>
      </c>
      <c r="J20" s="162" t="s">
        <v>1</v>
      </c>
      <c r="K20" s="26"/>
      <c r="L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159"/>
      <c r="D21" s="159"/>
      <c r="E21" s="162" t="s">
        <v>30</v>
      </c>
      <c r="F21" s="159"/>
      <c r="G21" s="159"/>
      <c r="H21" s="159"/>
      <c r="I21" s="156" t="s">
        <v>26</v>
      </c>
      <c r="J21" s="162" t="s">
        <v>1</v>
      </c>
      <c r="K21" s="26"/>
      <c r="L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159"/>
      <c r="D22" s="159"/>
      <c r="E22" s="159"/>
      <c r="F22" s="159"/>
      <c r="G22" s="159"/>
      <c r="H22" s="159"/>
      <c r="I22" s="159"/>
      <c r="J22" s="159"/>
      <c r="K22" s="26"/>
      <c r="L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159"/>
      <c r="D23" s="156" t="s">
        <v>32</v>
      </c>
      <c r="E23" s="159"/>
      <c r="F23" s="159"/>
      <c r="G23" s="159"/>
      <c r="H23" s="159"/>
      <c r="I23" s="156" t="s">
        <v>24</v>
      </c>
      <c r="J23" s="162" t="s">
        <v>1</v>
      </c>
      <c r="K23" s="26"/>
      <c r="L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159"/>
      <c r="D24" s="159"/>
      <c r="E24" s="162" t="s">
        <v>33</v>
      </c>
      <c r="F24" s="159"/>
      <c r="G24" s="159"/>
      <c r="H24" s="159"/>
      <c r="I24" s="156" t="s">
        <v>26</v>
      </c>
      <c r="J24" s="162" t="s">
        <v>1</v>
      </c>
      <c r="K24" s="26"/>
      <c r="L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159"/>
      <c r="D25" s="159"/>
      <c r="E25" s="159"/>
      <c r="F25" s="159"/>
      <c r="G25" s="159"/>
      <c r="H25" s="159"/>
      <c r="I25" s="159"/>
      <c r="J25" s="159"/>
      <c r="K25" s="26"/>
      <c r="L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159"/>
      <c r="D26" s="156" t="s">
        <v>34</v>
      </c>
      <c r="E26" s="159"/>
      <c r="F26" s="159"/>
      <c r="G26" s="159"/>
      <c r="H26" s="159"/>
      <c r="I26" s="159"/>
      <c r="J26" s="159"/>
      <c r="K26" s="26"/>
      <c r="L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74"/>
      <c r="B27" s="75"/>
      <c r="C27" s="166"/>
      <c r="D27" s="166"/>
      <c r="E27" s="167" t="s">
        <v>1</v>
      </c>
      <c r="F27" s="167"/>
      <c r="G27" s="167"/>
      <c r="H27" s="167"/>
      <c r="I27" s="166"/>
      <c r="J27" s="166"/>
      <c r="K27" s="74"/>
      <c r="L27" s="76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>
      <c r="A28" s="26"/>
      <c r="B28" s="27"/>
      <c r="C28" s="159"/>
      <c r="D28" s="159"/>
      <c r="E28" s="159"/>
      <c r="F28" s="159"/>
      <c r="G28" s="159"/>
      <c r="H28" s="159"/>
      <c r="I28" s="159"/>
      <c r="J28" s="159"/>
      <c r="K28" s="26"/>
      <c r="L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159"/>
      <c r="D29" s="168"/>
      <c r="E29" s="168"/>
      <c r="F29" s="168"/>
      <c r="G29" s="168"/>
      <c r="H29" s="168"/>
      <c r="I29" s="168"/>
      <c r="J29" s="168"/>
      <c r="K29" s="50"/>
      <c r="L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159"/>
      <c r="D30" s="169" t="s">
        <v>35</v>
      </c>
      <c r="E30" s="159"/>
      <c r="F30" s="159"/>
      <c r="G30" s="159"/>
      <c r="H30" s="159"/>
      <c r="I30" s="159"/>
      <c r="J30" s="170">
        <f>ROUND(J136, 2)</f>
        <v>0</v>
      </c>
      <c r="K30" s="26"/>
      <c r="L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159"/>
      <c r="D31" s="168"/>
      <c r="E31" s="168"/>
      <c r="F31" s="168"/>
      <c r="G31" s="168"/>
      <c r="H31" s="168"/>
      <c r="I31" s="168"/>
      <c r="J31" s="168"/>
      <c r="K31" s="50"/>
      <c r="L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159"/>
      <c r="D32" s="159"/>
      <c r="E32" s="159"/>
      <c r="F32" s="171" t="s">
        <v>37</v>
      </c>
      <c r="G32" s="159"/>
      <c r="H32" s="159"/>
      <c r="I32" s="171" t="s">
        <v>36</v>
      </c>
      <c r="J32" s="171" t="s">
        <v>38</v>
      </c>
      <c r="K32" s="26"/>
      <c r="L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159"/>
      <c r="D33" s="172" t="s">
        <v>39</v>
      </c>
      <c r="E33" s="156" t="s">
        <v>40</v>
      </c>
      <c r="F33" s="173">
        <f>ROUND((SUM(BE136:BE249)),  2)</f>
        <v>0</v>
      </c>
      <c r="G33" s="159"/>
      <c r="H33" s="159"/>
      <c r="I33" s="174">
        <v>0.21</v>
      </c>
      <c r="J33" s="173">
        <f>ROUND(((SUM(BE136:BE249))*I33),  2)</f>
        <v>0</v>
      </c>
      <c r="K33" s="26"/>
      <c r="L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159"/>
      <c r="D34" s="159"/>
      <c r="E34" s="156" t="s">
        <v>41</v>
      </c>
      <c r="F34" s="173">
        <f>ROUND((SUM(BF136:BF249)),  2)</f>
        <v>0</v>
      </c>
      <c r="G34" s="159"/>
      <c r="H34" s="159"/>
      <c r="I34" s="174">
        <v>0.15</v>
      </c>
      <c r="J34" s="173">
        <f>ROUND(((SUM(BF136:BF249))*I34),  2)</f>
        <v>0</v>
      </c>
      <c r="K34" s="26"/>
      <c r="L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159"/>
      <c r="D35" s="159"/>
      <c r="E35" s="156" t="s">
        <v>42</v>
      </c>
      <c r="F35" s="173">
        <f>ROUND((SUM(BG136:BG249)),  2)</f>
        <v>0</v>
      </c>
      <c r="G35" s="159"/>
      <c r="H35" s="159"/>
      <c r="I35" s="174">
        <v>0.21</v>
      </c>
      <c r="J35" s="173">
        <f>0</f>
        <v>0</v>
      </c>
      <c r="K35" s="26"/>
      <c r="L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159"/>
      <c r="D36" s="159"/>
      <c r="E36" s="156" t="s">
        <v>43</v>
      </c>
      <c r="F36" s="173">
        <f>ROUND((SUM(BH136:BH249)),  2)</f>
        <v>0</v>
      </c>
      <c r="G36" s="159"/>
      <c r="H36" s="159"/>
      <c r="I36" s="174">
        <v>0.15</v>
      </c>
      <c r="J36" s="173">
        <f>0</f>
        <v>0</v>
      </c>
      <c r="K36" s="26"/>
      <c r="L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159"/>
      <c r="D37" s="159"/>
      <c r="E37" s="156" t="s">
        <v>44</v>
      </c>
      <c r="F37" s="173">
        <f>ROUND((SUM(BI136:BI249)),  2)</f>
        <v>0</v>
      </c>
      <c r="G37" s="159"/>
      <c r="H37" s="159"/>
      <c r="I37" s="174">
        <v>0</v>
      </c>
      <c r="J37" s="173">
        <f>0</f>
        <v>0</v>
      </c>
      <c r="K37" s="26"/>
      <c r="L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159"/>
      <c r="D38" s="159"/>
      <c r="E38" s="159"/>
      <c r="F38" s="159"/>
      <c r="G38" s="159"/>
      <c r="H38" s="159"/>
      <c r="I38" s="159"/>
      <c r="J38" s="159"/>
      <c r="K38" s="26"/>
      <c r="L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75"/>
      <c r="D39" s="176" t="s">
        <v>45</v>
      </c>
      <c r="E39" s="177"/>
      <c r="F39" s="177"/>
      <c r="G39" s="178" t="s">
        <v>46</v>
      </c>
      <c r="H39" s="179" t="s">
        <v>47</v>
      </c>
      <c r="I39" s="177"/>
      <c r="J39" s="180">
        <f>SUM(J30:J37)</f>
        <v>0</v>
      </c>
      <c r="K39" s="78"/>
      <c r="L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159"/>
      <c r="D40" s="159"/>
      <c r="E40" s="159"/>
      <c r="F40" s="159"/>
      <c r="G40" s="159"/>
      <c r="H40" s="159"/>
      <c r="I40" s="159"/>
      <c r="J40" s="159"/>
      <c r="K40" s="26"/>
      <c r="L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9"/>
      <c r="C41" s="154"/>
      <c r="D41" s="154"/>
      <c r="E41" s="154"/>
      <c r="F41" s="154"/>
      <c r="G41" s="154"/>
      <c r="H41" s="154"/>
      <c r="I41" s="154"/>
      <c r="J41" s="154"/>
      <c r="L41" s="19"/>
    </row>
    <row r="42" spans="1:31" s="1" customFormat="1" ht="14.45" customHeight="1">
      <c r="B42" s="19"/>
      <c r="C42" s="154"/>
      <c r="D42" s="154"/>
      <c r="E42" s="154"/>
      <c r="F42" s="154"/>
      <c r="G42" s="154"/>
      <c r="H42" s="154"/>
      <c r="I42" s="154"/>
      <c r="J42" s="154"/>
      <c r="L42" s="19"/>
    </row>
    <row r="43" spans="1:31" s="1" customFormat="1" ht="14.45" customHeight="1">
      <c r="B43" s="19"/>
      <c r="C43" s="154"/>
      <c r="D43" s="154"/>
      <c r="E43" s="154"/>
      <c r="F43" s="154"/>
      <c r="G43" s="154"/>
      <c r="H43" s="154"/>
      <c r="I43" s="154"/>
      <c r="J43" s="154"/>
      <c r="L43" s="19"/>
    </row>
    <row r="44" spans="1:31" s="1" customFormat="1" ht="14.45" customHeight="1">
      <c r="B44" s="19"/>
      <c r="C44" s="154"/>
      <c r="D44" s="154"/>
      <c r="E44" s="154"/>
      <c r="F44" s="154"/>
      <c r="G44" s="154"/>
      <c r="H44" s="154"/>
      <c r="I44" s="154"/>
      <c r="J44" s="154"/>
      <c r="L44" s="19"/>
    </row>
    <row r="45" spans="1:31" s="1" customFormat="1" ht="14.45" customHeight="1">
      <c r="B45" s="19"/>
      <c r="C45" s="154"/>
      <c r="D45" s="154"/>
      <c r="E45" s="154"/>
      <c r="F45" s="154"/>
      <c r="G45" s="154"/>
      <c r="H45" s="154"/>
      <c r="I45" s="154"/>
      <c r="J45" s="154"/>
      <c r="L45" s="19"/>
    </row>
    <row r="46" spans="1:31" s="1" customFormat="1" ht="14.45" customHeight="1">
      <c r="B46" s="19"/>
      <c r="C46" s="154"/>
      <c r="D46" s="154"/>
      <c r="E46" s="154"/>
      <c r="F46" s="154"/>
      <c r="G46" s="154"/>
      <c r="H46" s="154"/>
      <c r="I46" s="236"/>
      <c r="J46" s="154"/>
      <c r="L46" s="19"/>
    </row>
    <row r="47" spans="1:31" s="1" customFormat="1" ht="14.45" customHeight="1">
      <c r="B47" s="19"/>
      <c r="C47" s="154"/>
      <c r="D47" s="154"/>
      <c r="E47" s="154"/>
      <c r="F47" s="154"/>
      <c r="G47" s="154"/>
      <c r="H47" s="154"/>
      <c r="I47" s="154"/>
      <c r="J47" s="154"/>
      <c r="L47" s="19"/>
    </row>
    <row r="48" spans="1:31" s="1" customFormat="1" ht="14.45" customHeight="1">
      <c r="B48" s="19"/>
      <c r="C48" s="154"/>
      <c r="D48" s="154"/>
      <c r="E48" s="154"/>
      <c r="F48" s="154"/>
      <c r="G48" s="154"/>
      <c r="H48" s="154"/>
      <c r="I48" s="154"/>
      <c r="J48" s="154"/>
      <c r="L48" s="19"/>
    </row>
    <row r="49" spans="1:31" s="1" customFormat="1" ht="14.45" customHeight="1">
      <c r="B49" s="19"/>
      <c r="C49" s="154"/>
      <c r="D49" s="154"/>
      <c r="E49" s="154"/>
      <c r="F49" s="154"/>
      <c r="G49" s="154"/>
      <c r="H49" s="154"/>
      <c r="I49" s="154"/>
      <c r="J49" s="154"/>
      <c r="L49" s="19"/>
    </row>
    <row r="50" spans="1:31" s="2" customFormat="1" ht="14.45" customHeight="1">
      <c r="B50" s="31"/>
      <c r="C50" s="181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32"/>
      <c r="L50" s="31"/>
    </row>
    <row r="51" spans="1:31">
      <c r="B51" s="19"/>
      <c r="C51" s="154"/>
      <c r="D51" s="154"/>
      <c r="E51" s="154"/>
      <c r="F51" s="154"/>
      <c r="G51" s="154"/>
      <c r="H51" s="154"/>
      <c r="I51" s="154"/>
      <c r="J51" s="154"/>
      <c r="L51" s="19"/>
    </row>
    <row r="52" spans="1:31">
      <c r="B52" s="19"/>
      <c r="C52" s="154"/>
      <c r="D52" s="154"/>
      <c r="E52" s="154"/>
      <c r="F52" s="154"/>
      <c r="G52" s="154"/>
      <c r="H52" s="154"/>
      <c r="I52" s="154"/>
      <c r="J52" s="154"/>
      <c r="L52" s="19"/>
    </row>
    <row r="53" spans="1:31">
      <c r="B53" s="19"/>
      <c r="C53" s="154"/>
      <c r="D53" s="154"/>
      <c r="E53" s="154"/>
      <c r="F53" s="154"/>
      <c r="G53" s="154"/>
      <c r="H53" s="154"/>
      <c r="I53" s="154"/>
      <c r="J53" s="154"/>
      <c r="L53" s="19"/>
    </row>
    <row r="54" spans="1:31">
      <c r="B54" s="19"/>
      <c r="C54" s="154"/>
      <c r="D54" s="154"/>
      <c r="E54" s="154"/>
      <c r="F54" s="154"/>
      <c r="G54" s="154"/>
      <c r="H54" s="154"/>
      <c r="I54" s="154"/>
      <c r="J54" s="154"/>
      <c r="L54" s="19"/>
    </row>
    <row r="55" spans="1:31">
      <c r="B55" s="19"/>
      <c r="C55" s="154"/>
      <c r="D55" s="154"/>
      <c r="E55" s="154"/>
      <c r="F55" s="154"/>
      <c r="G55" s="154"/>
      <c r="H55" s="154"/>
      <c r="I55" s="154"/>
      <c r="J55" s="154"/>
      <c r="L55" s="19"/>
    </row>
    <row r="56" spans="1:31">
      <c r="B56" s="19"/>
      <c r="C56" s="154"/>
      <c r="D56" s="154"/>
      <c r="E56" s="154"/>
      <c r="F56" s="154"/>
      <c r="G56" s="154"/>
      <c r="H56" s="154"/>
      <c r="I56" s="154"/>
      <c r="J56" s="154"/>
      <c r="L56" s="19"/>
    </row>
    <row r="57" spans="1:31">
      <c r="B57" s="19"/>
      <c r="C57" s="154"/>
      <c r="D57" s="154"/>
      <c r="E57" s="154"/>
      <c r="F57" s="154"/>
      <c r="G57" s="154"/>
      <c r="H57" s="154"/>
      <c r="I57" s="154"/>
      <c r="J57" s="154"/>
      <c r="L57" s="19"/>
    </row>
    <row r="58" spans="1:31">
      <c r="B58" s="19"/>
      <c r="C58" s="154"/>
      <c r="D58" s="154"/>
      <c r="E58" s="154"/>
      <c r="F58" s="154"/>
      <c r="G58" s="154"/>
      <c r="H58" s="154"/>
      <c r="I58" s="154"/>
      <c r="J58" s="154"/>
      <c r="L58" s="19"/>
    </row>
    <row r="59" spans="1:31">
      <c r="B59" s="19"/>
      <c r="C59" s="154"/>
      <c r="D59" s="154"/>
      <c r="E59" s="154"/>
      <c r="F59" s="154"/>
      <c r="G59" s="154"/>
      <c r="H59" s="154"/>
      <c r="I59" s="154"/>
      <c r="J59" s="154"/>
      <c r="L59" s="19"/>
    </row>
    <row r="60" spans="1:31">
      <c r="B60" s="19"/>
      <c r="C60" s="154"/>
      <c r="D60" s="154"/>
      <c r="E60" s="154"/>
      <c r="F60" s="154"/>
      <c r="G60" s="154"/>
      <c r="H60" s="154"/>
      <c r="I60" s="154"/>
      <c r="J60" s="154"/>
      <c r="L60" s="19"/>
    </row>
    <row r="61" spans="1:31" s="2" customFormat="1" ht="12.75">
      <c r="A61" s="26"/>
      <c r="B61" s="27"/>
      <c r="C61" s="159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28"/>
      <c r="L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9"/>
      <c r="C62" s="154"/>
      <c r="D62" s="154"/>
      <c r="E62" s="154"/>
      <c r="F62" s="154"/>
      <c r="G62" s="154"/>
      <c r="H62" s="154"/>
      <c r="I62" s="154"/>
      <c r="J62" s="154"/>
      <c r="L62" s="19"/>
    </row>
    <row r="63" spans="1:31">
      <c r="B63" s="19"/>
      <c r="C63" s="154"/>
      <c r="D63" s="154"/>
      <c r="E63" s="154"/>
      <c r="F63" s="154"/>
      <c r="G63" s="154"/>
      <c r="H63" s="154"/>
      <c r="I63" s="154"/>
      <c r="J63" s="154"/>
      <c r="L63" s="19"/>
    </row>
    <row r="64" spans="1:31">
      <c r="B64" s="19"/>
      <c r="C64" s="154"/>
      <c r="D64" s="154"/>
      <c r="E64" s="154"/>
      <c r="F64" s="154"/>
      <c r="G64" s="154"/>
      <c r="H64" s="154"/>
      <c r="I64" s="154"/>
      <c r="J64" s="154"/>
      <c r="L64" s="19"/>
    </row>
    <row r="65" spans="1:31" s="2" customFormat="1" ht="12.75">
      <c r="A65" s="26"/>
      <c r="B65" s="27"/>
      <c r="C65" s="159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33"/>
      <c r="L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9"/>
      <c r="C66" s="154"/>
      <c r="D66" s="154"/>
      <c r="E66" s="154"/>
      <c r="F66" s="154"/>
      <c r="G66" s="154"/>
      <c r="H66" s="154"/>
      <c r="I66" s="154"/>
      <c r="J66" s="154"/>
      <c r="L66" s="19"/>
    </row>
    <row r="67" spans="1:31">
      <c r="B67" s="19"/>
      <c r="C67" s="154"/>
      <c r="D67" s="154"/>
      <c r="E67" s="154"/>
      <c r="F67" s="154"/>
      <c r="G67" s="154"/>
      <c r="H67" s="154"/>
      <c r="I67" s="154"/>
      <c r="J67" s="154"/>
      <c r="L67" s="19"/>
    </row>
    <row r="68" spans="1:31">
      <c r="B68" s="19"/>
      <c r="C68" s="154"/>
      <c r="D68" s="154"/>
      <c r="E68" s="154"/>
      <c r="F68" s="154"/>
      <c r="G68" s="154"/>
      <c r="H68" s="154"/>
      <c r="I68" s="154"/>
      <c r="J68" s="154"/>
      <c r="L68" s="19"/>
    </row>
    <row r="69" spans="1:31">
      <c r="B69" s="19"/>
      <c r="C69" s="154"/>
      <c r="D69" s="154"/>
      <c r="E69" s="154"/>
      <c r="F69" s="154"/>
      <c r="G69" s="154"/>
      <c r="H69" s="154"/>
      <c r="I69" s="154"/>
      <c r="J69" s="154"/>
      <c r="L69" s="19"/>
    </row>
    <row r="70" spans="1:31">
      <c r="B70" s="19"/>
      <c r="C70" s="154"/>
      <c r="D70" s="154"/>
      <c r="E70" s="154"/>
      <c r="F70" s="154"/>
      <c r="G70" s="154"/>
      <c r="H70" s="154"/>
      <c r="I70" s="154"/>
      <c r="J70" s="154"/>
      <c r="L70" s="19"/>
    </row>
    <row r="71" spans="1:31">
      <c r="B71" s="19"/>
      <c r="C71" s="154"/>
      <c r="D71" s="154"/>
      <c r="E71" s="154"/>
      <c r="F71" s="154"/>
      <c r="G71" s="154"/>
      <c r="H71" s="154"/>
      <c r="I71" s="154"/>
      <c r="J71" s="154"/>
      <c r="L71" s="19"/>
    </row>
    <row r="72" spans="1:31">
      <c r="B72" s="19"/>
      <c r="C72" s="154"/>
      <c r="D72" s="154"/>
      <c r="E72" s="154"/>
      <c r="F72" s="154"/>
      <c r="G72" s="154"/>
      <c r="H72" s="154"/>
      <c r="I72" s="154"/>
      <c r="J72" s="154"/>
      <c r="L72" s="19"/>
    </row>
    <row r="73" spans="1:31">
      <c r="B73" s="19"/>
      <c r="C73" s="154"/>
      <c r="D73" s="154"/>
      <c r="E73" s="154"/>
      <c r="F73" s="154"/>
      <c r="G73" s="154"/>
      <c r="H73" s="154"/>
      <c r="I73" s="154"/>
      <c r="J73" s="154"/>
      <c r="L73" s="19"/>
    </row>
    <row r="74" spans="1:31">
      <c r="B74" s="19"/>
      <c r="C74" s="154"/>
      <c r="D74" s="154"/>
      <c r="E74" s="154"/>
      <c r="F74" s="154"/>
      <c r="G74" s="154"/>
      <c r="H74" s="154"/>
      <c r="I74" s="154"/>
      <c r="J74" s="154"/>
      <c r="L74" s="19"/>
    </row>
    <row r="75" spans="1:31">
      <c r="B75" s="19"/>
      <c r="C75" s="154"/>
      <c r="D75" s="154"/>
      <c r="E75" s="154"/>
      <c r="F75" s="154"/>
      <c r="G75" s="154"/>
      <c r="H75" s="154"/>
      <c r="I75" s="154"/>
      <c r="J75" s="154"/>
      <c r="L75" s="19"/>
    </row>
    <row r="76" spans="1:31" s="2" customFormat="1" ht="12.75">
      <c r="A76" s="26"/>
      <c r="B76" s="27"/>
      <c r="C76" s="159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28"/>
      <c r="L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34"/>
      <c r="C77" s="189"/>
      <c r="D77" s="189"/>
      <c r="E77" s="189"/>
      <c r="F77" s="189"/>
      <c r="G77" s="189"/>
      <c r="H77" s="189"/>
      <c r="I77" s="189"/>
      <c r="J77" s="189"/>
      <c r="K77" s="35"/>
      <c r="L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>
      <c r="C78" s="154"/>
      <c r="D78" s="154"/>
      <c r="E78" s="154"/>
      <c r="F78" s="154"/>
      <c r="G78" s="154"/>
      <c r="H78" s="154"/>
      <c r="I78" s="154"/>
      <c r="J78" s="154"/>
    </row>
    <row r="79" spans="1:31">
      <c r="C79" s="154"/>
      <c r="D79" s="154"/>
      <c r="E79" s="154"/>
      <c r="F79" s="154"/>
      <c r="G79" s="154"/>
      <c r="H79" s="154"/>
      <c r="I79" s="154"/>
      <c r="J79" s="154"/>
    </row>
    <row r="80" spans="1:31">
      <c r="C80" s="154"/>
      <c r="D80" s="154"/>
      <c r="E80" s="154"/>
      <c r="F80" s="154"/>
      <c r="G80" s="154"/>
      <c r="H80" s="154"/>
      <c r="I80" s="154"/>
      <c r="J80" s="154"/>
    </row>
    <row r="81" spans="1:47" s="2" customFormat="1" ht="6.95" customHeight="1">
      <c r="A81" s="26"/>
      <c r="B81" s="36"/>
      <c r="C81" s="190"/>
      <c r="D81" s="190"/>
      <c r="E81" s="190"/>
      <c r="F81" s="190"/>
      <c r="G81" s="190"/>
      <c r="H81" s="190"/>
      <c r="I81" s="190"/>
      <c r="J81" s="190"/>
      <c r="K81" s="37"/>
      <c r="L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55" t="s">
        <v>100</v>
      </c>
      <c r="D82" s="159"/>
      <c r="E82" s="159"/>
      <c r="F82" s="159"/>
      <c r="G82" s="159"/>
      <c r="H82" s="159"/>
      <c r="I82" s="159"/>
      <c r="J82" s="159"/>
      <c r="K82" s="26"/>
      <c r="L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159"/>
      <c r="D83" s="159"/>
      <c r="E83" s="159"/>
      <c r="F83" s="159"/>
      <c r="G83" s="159"/>
      <c r="H83" s="159"/>
      <c r="I83" s="159"/>
      <c r="J83" s="159"/>
      <c r="K83" s="26"/>
      <c r="L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156" t="s">
        <v>16</v>
      </c>
      <c r="D84" s="159"/>
      <c r="E84" s="159"/>
      <c r="F84" s="159"/>
      <c r="G84" s="159"/>
      <c r="H84" s="159"/>
      <c r="I84" s="159"/>
      <c r="J84" s="159"/>
      <c r="K84" s="26"/>
      <c r="L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159"/>
      <c r="D85" s="159"/>
      <c r="E85" s="157" t="str">
        <f>E7</f>
        <v>Oprava hlavního vstupu do ZŠ Březová</v>
      </c>
      <c r="F85" s="158"/>
      <c r="G85" s="158"/>
      <c r="H85" s="158"/>
      <c r="I85" s="159"/>
      <c r="J85" s="159"/>
      <c r="K85" s="26"/>
      <c r="L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156" t="s">
        <v>98</v>
      </c>
      <c r="D86" s="159"/>
      <c r="E86" s="159"/>
      <c r="F86" s="159"/>
      <c r="G86" s="159"/>
      <c r="H86" s="159"/>
      <c r="I86" s="159"/>
      <c r="J86" s="159"/>
      <c r="K86" s="26"/>
      <c r="L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159"/>
      <c r="D87" s="159"/>
      <c r="E87" s="160" t="str">
        <f>E9</f>
        <v>SO 01 - Stavební úpravy vchodu</v>
      </c>
      <c r="F87" s="161"/>
      <c r="G87" s="161"/>
      <c r="H87" s="161"/>
      <c r="I87" s="159"/>
      <c r="J87" s="159"/>
      <c r="K87" s="26"/>
      <c r="L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159"/>
      <c r="D88" s="159"/>
      <c r="E88" s="159"/>
      <c r="F88" s="159"/>
      <c r="G88" s="159"/>
      <c r="H88" s="159"/>
      <c r="I88" s="159"/>
      <c r="J88" s="159"/>
      <c r="K88" s="26"/>
      <c r="L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156" t="s">
        <v>20</v>
      </c>
      <c r="D89" s="159"/>
      <c r="E89" s="159"/>
      <c r="F89" s="162" t="str">
        <f>F12</f>
        <v>p.p.č. 237/1</v>
      </c>
      <c r="G89" s="159"/>
      <c r="H89" s="159"/>
      <c r="I89" s="156" t="s">
        <v>22</v>
      </c>
      <c r="J89" s="163" t="str">
        <f>IF(J12="","",J12)</f>
        <v>15. 5. 2022_rev I</v>
      </c>
      <c r="K89" s="26"/>
      <c r="L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159"/>
      <c r="D90" s="159"/>
      <c r="E90" s="159"/>
      <c r="F90" s="159"/>
      <c r="G90" s="159"/>
      <c r="H90" s="159"/>
      <c r="I90" s="159"/>
      <c r="J90" s="159"/>
      <c r="K90" s="26"/>
      <c r="L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156" t="s">
        <v>23</v>
      </c>
      <c r="D91" s="159"/>
      <c r="E91" s="159"/>
      <c r="F91" s="162" t="str">
        <f>E15</f>
        <v>Statutární město Děčín</v>
      </c>
      <c r="G91" s="159"/>
      <c r="H91" s="159"/>
      <c r="I91" s="156" t="s">
        <v>29</v>
      </c>
      <c r="J91" s="191" t="str">
        <f>E21</f>
        <v>NORDARCH s.r.o.</v>
      </c>
      <c r="K91" s="26"/>
      <c r="L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156" t="s">
        <v>27</v>
      </c>
      <c r="D92" s="159"/>
      <c r="E92" s="159"/>
      <c r="F92" s="162" t="str">
        <f>IF(E18="","",E18)</f>
        <v/>
      </c>
      <c r="G92" s="159"/>
      <c r="H92" s="159"/>
      <c r="I92" s="156" t="s">
        <v>32</v>
      </c>
      <c r="J92" s="191" t="str">
        <f>E24</f>
        <v>Ing. Jan Duben</v>
      </c>
      <c r="K92" s="26"/>
      <c r="L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159"/>
      <c r="D93" s="159"/>
      <c r="E93" s="159"/>
      <c r="F93" s="159"/>
      <c r="G93" s="159"/>
      <c r="H93" s="159"/>
      <c r="I93" s="159"/>
      <c r="J93" s="159"/>
      <c r="K93" s="26"/>
      <c r="L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92" t="s">
        <v>101</v>
      </c>
      <c r="D94" s="175"/>
      <c r="E94" s="175"/>
      <c r="F94" s="175"/>
      <c r="G94" s="175"/>
      <c r="H94" s="175"/>
      <c r="I94" s="175"/>
      <c r="J94" s="193" t="s">
        <v>102</v>
      </c>
      <c r="K94" s="77"/>
      <c r="L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159"/>
      <c r="D95" s="159"/>
      <c r="E95" s="159"/>
      <c r="F95" s="159"/>
      <c r="G95" s="159"/>
      <c r="H95" s="159"/>
      <c r="I95" s="159"/>
      <c r="J95" s="159"/>
      <c r="K95" s="26"/>
      <c r="L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94" t="s">
        <v>103</v>
      </c>
      <c r="D96" s="159"/>
      <c r="E96" s="159"/>
      <c r="F96" s="159"/>
      <c r="G96" s="159"/>
      <c r="H96" s="159"/>
      <c r="I96" s="159"/>
      <c r="J96" s="170">
        <f>J136</f>
        <v>0</v>
      </c>
      <c r="K96" s="26"/>
      <c r="L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6" t="s">
        <v>104</v>
      </c>
    </row>
    <row r="97" spans="2:12" s="9" customFormat="1" ht="24.95" customHeight="1">
      <c r="B97" s="79"/>
      <c r="C97" s="195"/>
      <c r="D97" s="196" t="s">
        <v>105</v>
      </c>
      <c r="E97" s="197"/>
      <c r="F97" s="197"/>
      <c r="G97" s="197"/>
      <c r="H97" s="197"/>
      <c r="I97" s="197"/>
      <c r="J97" s="198">
        <f>J137</f>
        <v>0</v>
      </c>
      <c r="L97" s="79"/>
    </row>
    <row r="98" spans="2:12" s="10" customFormat="1" ht="19.899999999999999" customHeight="1">
      <c r="B98" s="80"/>
      <c r="C98" s="199"/>
      <c r="D98" s="200" t="s">
        <v>106</v>
      </c>
      <c r="E98" s="201"/>
      <c r="F98" s="201"/>
      <c r="G98" s="201"/>
      <c r="H98" s="201"/>
      <c r="I98" s="201"/>
      <c r="J98" s="202">
        <f>J138</f>
        <v>0</v>
      </c>
      <c r="L98" s="80"/>
    </row>
    <row r="99" spans="2:12" s="10" customFormat="1" ht="19.899999999999999" customHeight="1">
      <c r="B99" s="80"/>
      <c r="C99" s="199"/>
      <c r="D99" s="200" t="s">
        <v>107</v>
      </c>
      <c r="E99" s="201"/>
      <c r="F99" s="201"/>
      <c r="G99" s="201"/>
      <c r="H99" s="201"/>
      <c r="I99" s="201"/>
      <c r="J99" s="202">
        <f>J141</f>
        <v>0</v>
      </c>
      <c r="L99" s="80"/>
    </row>
    <row r="100" spans="2:12" s="10" customFormat="1" ht="19.899999999999999" customHeight="1">
      <c r="B100" s="80"/>
      <c r="C100" s="199"/>
      <c r="D100" s="200" t="s">
        <v>108</v>
      </c>
      <c r="E100" s="201"/>
      <c r="F100" s="201"/>
      <c r="G100" s="201"/>
      <c r="H100" s="201"/>
      <c r="I100" s="201"/>
      <c r="J100" s="202">
        <f>J158</f>
        <v>0</v>
      </c>
      <c r="L100" s="80"/>
    </row>
    <row r="101" spans="2:12" s="10" customFormat="1" ht="19.899999999999999" customHeight="1">
      <c r="B101" s="80"/>
      <c r="C101" s="199"/>
      <c r="D101" s="200" t="s">
        <v>109</v>
      </c>
      <c r="E101" s="201"/>
      <c r="F101" s="201"/>
      <c r="G101" s="201"/>
      <c r="H101" s="201"/>
      <c r="I101" s="201"/>
      <c r="J101" s="202">
        <f>J182</f>
        <v>0</v>
      </c>
      <c r="L101" s="80"/>
    </row>
    <row r="102" spans="2:12" s="10" customFormat="1" ht="19.899999999999999" customHeight="1">
      <c r="B102" s="80"/>
      <c r="C102" s="199"/>
      <c r="D102" s="200" t="s">
        <v>110</v>
      </c>
      <c r="E102" s="201"/>
      <c r="F102" s="201"/>
      <c r="G102" s="201"/>
      <c r="H102" s="201"/>
      <c r="I102" s="201"/>
      <c r="J102" s="202">
        <f>J188</f>
        <v>0</v>
      </c>
      <c r="L102" s="80"/>
    </row>
    <row r="103" spans="2:12" s="9" customFormat="1" ht="24.95" customHeight="1">
      <c r="B103" s="79"/>
      <c r="C103" s="195"/>
      <c r="D103" s="196" t="s">
        <v>111</v>
      </c>
      <c r="E103" s="197"/>
      <c r="F103" s="197"/>
      <c r="G103" s="197"/>
      <c r="H103" s="197"/>
      <c r="I103" s="197"/>
      <c r="J103" s="198">
        <f>J190</f>
        <v>0</v>
      </c>
      <c r="L103" s="79"/>
    </row>
    <row r="104" spans="2:12" s="10" customFormat="1" ht="19.899999999999999" customHeight="1">
      <c r="B104" s="80"/>
      <c r="C104" s="199"/>
      <c r="D104" s="200" t="s">
        <v>112</v>
      </c>
      <c r="E104" s="201"/>
      <c r="F104" s="201"/>
      <c r="G104" s="201"/>
      <c r="H104" s="201"/>
      <c r="I104" s="201"/>
      <c r="J104" s="202">
        <f>J191</f>
        <v>0</v>
      </c>
      <c r="L104" s="80"/>
    </row>
    <row r="105" spans="2:12" s="10" customFormat="1" ht="19.899999999999999" customHeight="1">
      <c r="B105" s="80"/>
      <c r="C105" s="199"/>
      <c r="D105" s="200" t="s">
        <v>113</v>
      </c>
      <c r="E105" s="201"/>
      <c r="F105" s="201"/>
      <c r="G105" s="201"/>
      <c r="H105" s="201"/>
      <c r="I105" s="201"/>
      <c r="J105" s="202">
        <f>J197</f>
        <v>0</v>
      </c>
      <c r="L105" s="80"/>
    </row>
    <row r="106" spans="2:12" s="10" customFormat="1" ht="19.899999999999999" customHeight="1">
      <c r="B106" s="80"/>
      <c r="C106" s="199"/>
      <c r="D106" s="200" t="s">
        <v>114</v>
      </c>
      <c r="E106" s="201"/>
      <c r="F106" s="201"/>
      <c r="G106" s="201"/>
      <c r="H106" s="201"/>
      <c r="I106" s="201"/>
      <c r="J106" s="202">
        <f>J200</f>
        <v>0</v>
      </c>
      <c r="L106" s="80"/>
    </row>
    <row r="107" spans="2:12" s="10" customFormat="1" ht="19.899999999999999" customHeight="1">
      <c r="B107" s="80"/>
      <c r="C107" s="199"/>
      <c r="D107" s="200" t="s">
        <v>115</v>
      </c>
      <c r="E107" s="201"/>
      <c r="F107" s="201"/>
      <c r="G107" s="201"/>
      <c r="H107" s="201"/>
      <c r="I107" s="201"/>
      <c r="J107" s="202">
        <f>J213</f>
        <v>0</v>
      </c>
      <c r="L107" s="80"/>
    </row>
    <row r="108" spans="2:12" s="10" customFormat="1" ht="19.899999999999999" customHeight="1">
      <c r="B108" s="80"/>
      <c r="C108" s="199"/>
      <c r="D108" s="200" t="s">
        <v>116</v>
      </c>
      <c r="E108" s="201"/>
      <c r="F108" s="201"/>
      <c r="G108" s="201"/>
      <c r="H108" s="201"/>
      <c r="I108" s="201"/>
      <c r="J108" s="202">
        <f>J220</f>
        <v>0</v>
      </c>
      <c r="L108" s="80"/>
    </row>
    <row r="109" spans="2:12" s="10" customFormat="1" ht="19.899999999999999" customHeight="1">
      <c r="B109" s="80"/>
      <c r="C109" s="199"/>
      <c r="D109" s="200" t="s">
        <v>117</v>
      </c>
      <c r="E109" s="201"/>
      <c r="F109" s="201"/>
      <c r="G109" s="201"/>
      <c r="H109" s="201"/>
      <c r="I109" s="201"/>
      <c r="J109" s="202">
        <f>J228</f>
        <v>0</v>
      </c>
      <c r="L109" s="80"/>
    </row>
    <row r="110" spans="2:12" s="10" customFormat="1" ht="19.899999999999999" customHeight="1">
      <c r="B110" s="80"/>
      <c r="C110" s="199"/>
      <c r="D110" s="200" t="s">
        <v>118</v>
      </c>
      <c r="E110" s="201"/>
      <c r="F110" s="201"/>
      <c r="G110" s="201"/>
      <c r="H110" s="201"/>
      <c r="I110" s="201"/>
      <c r="J110" s="202">
        <f>J233</f>
        <v>0</v>
      </c>
      <c r="L110" s="80"/>
    </row>
    <row r="111" spans="2:12" s="10" customFormat="1" ht="19.899999999999999" customHeight="1">
      <c r="B111" s="80"/>
      <c r="C111" s="199"/>
      <c r="D111" s="200" t="s">
        <v>119</v>
      </c>
      <c r="E111" s="201"/>
      <c r="F111" s="201"/>
      <c r="G111" s="201"/>
      <c r="H111" s="201"/>
      <c r="I111" s="201"/>
      <c r="J111" s="202">
        <f>J236</f>
        <v>0</v>
      </c>
      <c r="L111" s="80"/>
    </row>
    <row r="112" spans="2:12" s="9" customFormat="1" ht="24.95" customHeight="1">
      <c r="B112" s="79"/>
      <c r="C112" s="195"/>
      <c r="D112" s="196" t="s">
        <v>120</v>
      </c>
      <c r="E112" s="197"/>
      <c r="F112" s="197"/>
      <c r="G112" s="197"/>
      <c r="H112" s="197"/>
      <c r="I112" s="197"/>
      <c r="J112" s="198">
        <f>J239</f>
        <v>0</v>
      </c>
      <c r="L112" s="79"/>
    </row>
    <row r="113" spans="1:31" s="10" customFormat="1" ht="19.899999999999999" customHeight="1">
      <c r="B113" s="80"/>
      <c r="C113" s="199"/>
      <c r="D113" s="200" t="s">
        <v>121</v>
      </c>
      <c r="E113" s="201"/>
      <c r="F113" s="201"/>
      <c r="G113" s="201"/>
      <c r="H113" s="201"/>
      <c r="I113" s="201"/>
      <c r="J113" s="202">
        <f>J240</f>
        <v>0</v>
      </c>
      <c r="L113" s="80"/>
    </row>
    <row r="114" spans="1:31" s="9" customFormat="1" ht="24.95" customHeight="1">
      <c r="B114" s="79"/>
      <c r="C114" s="195"/>
      <c r="D114" s="196" t="s">
        <v>122</v>
      </c>
      <c r="E114" s="197"/>
      <c r="F114" s="197"/>
      <c r="G114" s="197"/>
      <c r="H114" s="197"/>
      <c r="I114" s="197"/>
      <c r="J114" s="198">
        <f>J245</f>
        <v>0</v>
      </c>
      <c r="L114" s="79"/>
    </row>
    <row r="115" spans="1:31" s="10" customFormat="1" ht="19.899999999999999" customHeight="1">
      <c r="B115" s="80"/>
      <c r="C115" s="199"/>
      <c r="D115" s="200" t="s">
        <v>123</v>
      </c>
      <c r="E115" s="201"/>
      <c r="F115" s="201"/>
      <c r="G115" s="201"/>
      <c r="H115" s="201"/>
      <c r="I115" s="201"/>
      <c r="J115" s="202">
        <f>J246</f>
        <v>0</v>
      </c>
      <c r="L115" s="80"/>
    </row>
    <row r="116" spans="1:31" s="10" customFormat="1" ht="19.899999999999999" customHeight="1">
      <c r="B116" s="80"/>
      <c r="C116" s="199"/>
      <c r="D116" s="200" t="s">
        <v>124</v>
      </c>
      <c r="E116" s="201"/>
      <c r="F116" s="201"/>
      <c r="G116" s="201"/>
      <c r="H116" s="201"/>
      <c r="I116" s="201"/>
      <c r="J116" s="202">
        <f>J248</f>
        <v>0</v>
      </c>
      <c r="L116" s="80"/>
    </row>
    <row r="117" spans="1:31" s="2" customFormat="1" ht="21.75" customHeight="1">
      <c r="A117" s="26"/>
      <c r="B117" s="27"/>
      <c r="C117" s="159"/>
      <c r="D117" s="159"/>
      <c r="E117" s="159"/>
      <c r="F117" s="159"/>
      <c r="G117" s="159"/>
      <c r="H117" s="159"/>
      <c r="I117" s="159"/>
      <c r="J117" s="159"/>
      <c r="K117" s="26"/>
      <c r="L117" s="3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5" customHeight="1">
      <c r="A118" s="26"/>
      <c r="B118" s="34"/>
      <c r="C118" s="189"/>
      <c r="D118" s="189"/>
      <c r="E118" s="189"/>
      <c r="F118" s="189"/>
      <c r="G118" s="189"/>
      <c r="H118" s="189"/>
      <c r="I118" s="189"/>
      <c r="J118" s="189"/>
      <c r="K118" s="35"/>
      <c r="L118" s="31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>
      <c r="C119" s="154"/>
      <c r="D119" s="154"/>
      <c r="E119" s="154"/>
      <c r="F119" s="154"/>
      <c r="G119" s="154"/>
      <c r="H119" s="154"/>
      <c r="I119" s="154"/>
      <c r="J119" s="154"/>
    </row>
    <row r="120" spans="1:31">
      <c r="C120" s="154"/>
      <c r="D120" s="154"/>
      <c r="E120" s="154"/>
      <c r="F120" s="154"/>
      <c r="G120" s="154"/>
      <c r="H120" s="154"/>
      <c r="I120" s="154"/>
      <c r="J120" s="154"/>
    </row>
    <row r="121" spans="1:31">
      <c r="C121" s="154"/>
      <c r="D121" s="154"/>
      <c r="E121" s="154"/>
      <c r="F121" s="154"/>
      <c r="G121" s="154"/>
      <c r="H121" s="154"/>
      <c r="I121" s="154"/>
      <c r="J121" s="154"/>
    </row>
    <row r="122" spans="1:31" s="2" customFormat="1" ht="6.95" customHeight="1">
      <c r="A122" s="26"/>
      <c r="B122" s="36"/>
      <c r="C122" s="190"/>
      <c r="D122" s="190"/>
      <c r="E122" s="190"/>
      <c r="F122" s="190"/>
      <c r="G122" s="190"/>
      <c r="H122" s="190"/>
      <c r="I122" s="190"/>
      <c r="J122" s="190"/>
      <c r="K122" s="37"/>
      <c r="L122" s="3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24.95" customHeight="1">
      <c r="A123" s="26"/>
      <c r="B123" s="27"/>
      <c r="C123" s="155" t="s">
        <v>125</v>
      </c>
      <c r="D123" s="159"/>
      <c r="E123" s="159"/>
      <c r="F123" s="159"/>
      <c r="G123" s="159"/>
      <c r="H123" s="159"/>
      <c r="I123" s="159"/>
      <c r="J123" s="159"/>
      <c r="K123" s="26"/>
      <c r="L123" s="3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159"/>
      <c r="D124" s="159"/>
      <c r="E124" s="159"/>
      <c r="F124" s="159"/>
      <c r="G124" s="159"/>
      <c r="H124" s="159"/>
      <c r="I124" s="159"/>
      <c r="J124" s="159"/>
      <c r="K124" s="26"/>
      <c r="L124" s="31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156" t="s">
        <v>16</v>
      </c>
      <c r="D125" s="159"/>
      <c r="E125" s="159"/>
      <c r="F125" s="159"/>
      <c r="G125" s="159"/>
      <c r="H125" s="159"/>
      <c r="I125" s="159"/>
      <c r="J125" s="159"/>
      <c r="K125" s="26"/>
      <c r="L125" s="31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6.5" customHeight="1">
      <c r="A126" s="26"/>
      <c r="B126" s="27"/>
      <c r="C126" s="159"/>
      <c r="D126" s="159"/>
      <c r="E126" s="157" t="str">
        <f>E7</f>
        <v>Oprava hlavního vstupu do ZŠ Březová</v>
      </c>
      <c r="F126" s="158"/>
      <c r="G126" s="158"/>
      <c r="H126" s="158"/>
      <c r="I126" s="159"/>
      <c r="J126" s="159"/>
      <c r="K126" s="26"/>
      <c r="L126" s="31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156" t="s">
        <v>98</v>
      </c>
      <c r="D127" s="159"/>
      <c r="E127" s="159"/>
      <c r="F127" s="159"/>
      <c r="G127" s="159"/>
      <c r="H127" s="159"/>
      <c r="I127" s="159"/>
      <c r="J127" s="159"/>
      <c r="K127" s="26"/>
      <c r="L127" s="3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6.5" customHeight="1">
      <c r="A128" s="26"/>
      <c r="B128" s="27"/>
      <c r="C128" s="159"/>
      <c r="D128" s="159"/>
      <c r="E128" s="160" t="str">
        <f>E9</f>
        <v>SO 01 - Stavební úpravy vchodu</v>
      </c>
      <c r="F128" s="161"/>
      <c r="G128" s="161"/>
      <c r="H128" s="161"/>
      <c r="I128" s="159"/>
      <c r="J128" s="159"/>
      <c r="K128" s="26"/>
      <c r="L128" s="3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6.95" customHeight="1">
      <c r="A129" s="26"/>
      <c r="B129" s="27"/>
      <c r="C129" s="159"/>
      <c r="D129" s="159"/>
      <c r="E129" s="159"/>
      <c r="F129" s="159"/>
      <c r="G129" s="159"/>
      <c r="H129" s="159"/>
      <c r="I129" s="159"/>
      <c r="J129" s="159"/>
      <c r="K129" s="26"/>
      <c r="L129" s="3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2" customHeight="1">
      <c r="A130" s="26"/>
      <c r="B130" s="27"/>
      <c r="C130" s="156" t="s">
        <v>20</v>
      </c>
      <c r="D130" s="159"/>
      <c r="E130" s="159"/>
      <c r="F130" s="162" t="str">
        <f>F12</f>
        <v>p.p.č. 237/1</v>
      </c>
      <c r="G130" s="159"/>
      <c r="H130" s="159"/>
      <c r="I130" s="156" t="s">
        <v>22</v>
      </c>
      <c r="J130" s="163" t="str">
        <f>IF(J12="","",J12)</f>
        <v>15. 5. 2022_rev I</v>
      </c>
      <c r="K130" s="26"/>
      <c r="L130" s="3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6.95" customHeight="1">
      <c r="A131" s="26"/>
      <c r="B131" s="27"/>
      <c r="C131" s="159"/>
      <c r="D131" s="159"/>
      <c r="E131" s="159"/>
      <c r="F131" s="159"/>
      <c r="G131" s="159"/>
      <c r="H131" s="159"/>
      <c r="I131" s="159"/>
      <c r="J131" s="159"/>
      <c r="K131" s="26"/>
      <c r="L131" s="3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5.2" customHeight="1">
      <c r="A132" s="26"/>
      <c r="B132" s="27"/>
      <c r="C132" s="156" t="s">
        <v>23</v>
      </c>
      <c r="D132" s="159"/>
      <c r="E132" s="159"/>
      <c r="F132" s="162" t="str">
        <f>E15</f>
        <v>Statutární město Děčín</v>
      </c>
      <c r="G132" s="159"/>
      <c r="H132" s="159"/>
      <c r="I132" s="156" t="s">
        <v>29</v>
      </c>
      <c r="J132" s="191" t="str">
        <f>E21</f>
        <v>NORDARCH s.r.o.</v>
      </c>
      <c r="K132" s="26"/>
      <c r="L132" s="3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5.2" customHeight="1">
      <c r="A133" s="26"/>
      <c r="B133" s="27"/>
      <c r="C133" s="156" t="s">
        <v>27</v>
      </c>
      <c r="D133" s="159"/>
      <c r="E133" s="159"/>
      <c r="F133" s="162" t="str">
        <f>IF(E18="","",E18)</f>
        <v/>
      </c>
      <c r="G133" s="159"/>
      <c r="H133" s="159"/>
      <c r="I133" s="156" t="s">
        <v>32</v>
      </c>
      <c r="J133" s="191" t="str">
        <f>E24</f>
        <v>Ing. Jan Duben</v>
      </c>
      <c r="K133" s="26"/>
      <c r="L133" s="3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0.35" customHeight="1">
      <c r="A134" s="26"/>
      <c r="B134" s="27"/>
      <c r="C134" s="159"/>
      <c r="D134" s="159"/>
      <c r="E134" s="159"/>
      <c r="F134" s="159"/>
      <c r="G134" s="159"/>
      <c r="H134" s="159"/>
      <c r="I134" s="159"/>
      <c r="J134" s="159"/>
      <c r="K134" s="26"/>
      <c r="L134" s="3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11" customFormat="1" ht="29.25" customHeight="1">
      <c r="A135" s="81"/>
      <c r="B135" s="82"/>
      <c r="C135" s="203" t="s">
        <v>126</v>
      </c>
      <c r="D135" s="204" t="s">
        <v>60</v>
      </c>
      <c r="E135" s="204" t="s">
        <v>56</v>
      </c>
      <c r="F135" s="204" t="s">
        <v>57</v>
      </c>
      <c r="G135" s="204" t="s">
        <v>127</v>
      </c>
      <c r="H135" s="204" t="s">
        <v>128</v>
      </c>
      <c r="I135" s="204" t="s">
        <v>129</v>
      </c>
      <c r="J135" s="205" t="s">
        <v>102</v>
      </c>
      <c r="K135" s="86" t="s">
        <v>130</v>
      </c>
      <c r="L135" s="87"/>
      <c r="M135" s="46" t="s">
        <v>1</v>
      </c>
      <c r="N135" s="47" t="s">
        <v>39</v>
      </c>
      <c r="O135" s="47" t="s">
        <v>131</v>
      </c>
      <c r="P135" s="47" t="s">
        <v>132</v>
      </c>
      <c r="Q135" s="47" t="s">
        <v>133</v>
      </c>
      <c r="R135" s="47" t="s">
        <v>134</v>
      </c>
      <c r="S135" s="47" t="s">
        <v>135</v>
      </c>
      <c r="T135" s="48" t="s">
        <v>136</v>
      </c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</row>
    <row r="136" spans="1:65" s="2" customFormat="1" ht="22.9" customHeight="1">
      <c r="A136" s="26"/>
      <c r="B136" s="27"/>
      <c r="C136" s="206" t="s">
        <v>137</v>
      </c>
      <c r="D136" s="159"/>
      <c r="E136" s="159"/>
      <c r="F136" s="159"/>
      <c r="G136" s="159"/>
      <c r="H136" s="159"/>
      <c r="I136" s="159"/>
      <c r="J136" s="207">
        <f>BK136</f>
        <v>0</v>
      </c>
      <c r="K136" s="26"/>
      <c r="L136" s="27"/>
      <c r="M136" s="49"/>
      <c r="N136" s="41"/>
      <c r="O136" s="50"/>
      <c r="P136" s="88">
        <f>P137+P190+P239+P245</f>
        <v>0</v>
      </c>
      <c r="Q136" s="50"/>
      <c r="R136" s="88">
        <f>R137+R190+R239+R245</f>
        <v>8.8598017899999988</v>
      </c>
      <c r="S136" s="50"/>
      <c r="T136" s="89">
        <f>T137+T190+T239+T245</f>
        <v>9.7228560000000002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6" t="s">
        <v>74</v>
      </c>
      <c r="AU136" s="16" t="s">
        <v>104</v>
      </c>
      <c r="BK136" s="90">
        <f>BK137+BK190+BK239+BK245</f>
        <v>0</v>
      </c>
    </row>
    <row r="137" spans="1:65" s="12" customFormat="1" ht="25.9" customHeight="1">
      <c r="B137" s="91"/>
      <c r="C137" s="208"/>
      <c r="D137" s="209" t="s">
        <v>74</v>
      </c>
      <c r="E137" s="210" t="s">
        <v>138</v>
      </c>
      <c r="F137" s="210" t="s">
        <v>139</v>
      </c>
      <c r="G137" s="208"/>
      <c r="H137" s="208"/>
      <c r="I137" s="208"/>
      <c r="J137" s="211">
        <f>BK137</f>
        <v>0</v>
      </c>
      <c r="L137" s="91"/>
      <c r="M137" s="94"/>
      <c r="N137" s="95"/>
      <c r="O137" s="95"/>
      <c r="P137" s="96">
        <f>P138+P141+P158+P182+P188</f>
        <v>0</v>
      </c>
      <c r="Q137" s="95"/>
      <c r="R137" s="96">
        <f>R138+R141+R158+R182+R188</f>
        <v>4.40582341</v>
      </c>
      <c r="S137" s="95"/>
      <c r="T137" s="97">
        <f>T138+T141+T158+T182+T188</f>
        <v>5.1101660000000004</v>
      </c>
      <c r="AR137" s="92" t="s">
        <v>83</v>
      </c>
      <c r="AT137" s="98" t="s">
        <v>74</v>
      </c>
      <c r="AU137" s="98" t="s">
        <v>75</v>
      </c>
      <c r="AY137" s="92" t="s">
        <v>140</v>
      </c>
      <c r="BK137" s="99">
        <f>BK138+BK141+BK158+BK182+BK188</f>
        <v>0</v>
      </c>
    </row>
    <row r="138" spans="1:65" s="12" customFormat="1" ht="22.9" customHeight="1">
      <c r="B138" s="91"/>
      <c r="C138" s="208"/>
      <c r="D138" s="209" t="s">
        <v>74</v>
      </c>
      <c r="E138" s="212" t="s">
        <v>141</v>
      </c>
      <c r="F138" s="212" t="s">
        <v>142</v>
      </c>
      <c r="G138" s="208"/>
      <c r="H138" s="208"/>
      <c r="I138" s="208"/>
      <c r="J138" s="213">
        <f>BK138</f>
        <v>0</v>
      </c>
      <c r="L138" s="91"/>
      <c r="M138" s="94"/>
      <c r="N138" s="95"/>
      <c r="O138" s="95"/>
      <c r="P138" s="96">
        <f>SUM(P139:P140)</f>
        <v>0</v>
      </c>
      <c r="Q138" s="95"/>
      <c r="R138" s="96">
        <f>SUM(R139:R140)</f>
        <v>2.1022155500000004</v>
      </c>
      <c r="S138" s="95"/>
      <c r="T138" s="97">
        <f>SUM(T139:T140)</f>
        <v>0</v>
      </c>
      <c r="AR138" s="92" t="s">
        <v>83</v>
      </c>
      <c r="AT138" s="98" t="s">
        <v>74</v>
      </c>
      <c r="AU138" s="98" t="s">
        <v>83</v>
      </c>
      <c r="AY138" s="92" t="s">
        <v>140</v>
      </c>
      <c r="BK138" s="99">
        <f>SUM(BK139:BK140)</f>
        <v>0</v>
      </c>
    </row>
    <row r="139" spans="1:65" s="2" customFormat="1" ht="33" customHeight="1">
      <c r="A139" s="26"/>
      <c r="B139" s="100"/>
      <c r="C139" s="214" t="s">
        <v>83</v>
      </c>
      <c r="D139" s="214" t="s">
        <v>143</v>
      </c>
      <c r="E139" s="215" t="s">
        <v>144</v>
      </c>
      <c r="F139" s="216" t="s">
        <v>145</v>
      </c>
      <c r="G139" s="217" t="s">
        <v>146</v>
      </c>
      <c r="H139" s="218">
        <v>12.505000000000001</v>
      </c>
      <c r="I139" s="101"/>
      <c r="J139" s="219">
        <f>ROUND(I139*H139,2)</f>
        <v>0</v>
      </c>
      <c r="K139" s="102"/>
      <c r="L139" s="27"/>
      <c r="M139" s="103" t="s">
        <v>1</v>
      </c>
      <c r="N139" s="104" t="s">
        <v>40</v>
      </c>
      <c r="O139" s="43"/>
      <c r="P139" s="105">
        <f>O139*H139</f>
        <v>0</v>
      </c>
      <c r="Q139" s="105">
        <v>0.16811000000000001</v>
      </c>
      <c r="R139" s="105">
        <f>Q139*H139</f>
        <v>2.1022155500000004</v>
      </c>
      <c r="S139" s="105">
        <v>0</v>
      </c>
      <c r="T139" s="106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07" t="s">
        <v>147</v>
      </c>
      <c r="AT139" s="107" t="s">
        <v>143</v>
      </c>
      <c r="AU139" s="107" t="s">
        <v>85</v>
      </c>
      <c r="AY139" s="16" t="s">
        <v>140</v>
      </c>
      <c r="BE139" s="108">
        <f>IF(N139="základní",J139,0)</f>
        <v>0</v>
      </c>
      <c r="BF139" s="108">
        <f>IF(N139="snížená",J139,0)</f>
        <v>0</v>
      </c>
      <c r="BG139" s="108">
        <f>IF(N139="zákl. přenesená",J139,0)</f>
        <v>0</v>
      </c>
      <c r="BH139" s="108">
        <f>IF(N139="sníž. přenesená",J139,0)</f>
        <v>0</v>
      </c>
      <c r="BI139" s="108">
        <f>IF(N139="nulová",J139,0)</f>
        <v>0</v>
      </c>
      <c r="BJ139" s="16" t="s">
        <v>83</v>
      </c>
      <c r="BK139" s="108">
        <f>ROUND(I139*H139,2)</f>
        <v>0</v>
      </c>
      <c r="BL139" s="16" t="s">
        <v>147</v>
      </c>
      <c r="BM139" s="107" t="s">
        <v>148</v>
      </c>
    </row>
    <row r="140" spans="1:65" s="13" customFormat="1" ht="22.5">
      <c r="B140" s="109"/>
      <c r="C140" s="220"/>
      <c r="D140" s="221" t="s">
        <v>149</v>
      </c>
      <c r="E140" s="222" t="s">
        <v>96</v>
      </c>
      <c r="F140" s="223" t="s">
        <v>150</v>
      </c>
      <c r="G140" s="220"/>
      <c r="H140" s="224">
        <v>12.505000000000001</v>
      </c>
      <c r="I140" s="111"/>
      <c r="J140" s="220"/>
      <c r="L140" s="109"/>
      <c r="M140" s="112"/>
      <c r="N140" s="113"/>
      <c r="O140" s="113"/>
      <c r="P140" s="113"/>
      <c r="Q140" s="113"/>
      <c r="R140" s="113"/>
      <c r="S140" s="113"/>
      <c r="T140" s="114"/>
      <c r="AT140" s="110" t="s">
        <v>149</v>
      </c>
      <c r="AU140" s="110" t="s">
        <v>85</v>
      </c>
      <c r="AV140" s="13" t="s">
        <v>85</v>
      </c>
      <c r="AW140" s="13" t="s">
        <v>31</v>
      </c>
      <c r="AX140" s="13" t="s">
        <v>83</v>
      </c>
      <c r="AY140" s="110" t="s">
        <v>140</v>
      </c>
    </row>
    <row r="141" spans="1:65" s="12" customFormat="1" ht="22.9" customHeight="1">
      <c r="B141" s="91"/>
      <c r="C141" s="208"/>
      <c r="D141" s="209" t="s">
        <v>74</v>
      </c>
      <c r="E141" s="212" t="s">
        <v>151</v>
      </c>
      <c r="F141" s="212" t="s">
        <v>152</v>
      </c>
      <c r="G141" s="208"/>
      <c r="H141" s="208"/>
      <c r="I141" s="93"/>
      <c r="J141" s="213">
        <f>BK141</f>
        <v>0</v>
      </c>
      <c r="L141" s="91"/>
      <c r="M141" s="94"/>
      <c r="N141" s="95"/>
      <c r="O141" s="95"/>
      <c r="P141" s="96">
        <f>SUM(P142:P157)</f>
        <v>0</v>
      </c>
      <c r="Q141" s="95"/>
      <c r="R141" s="96">
        <f>SUM(R142:R157)</f>
        <v>2.3036078600000001</v>
      </c>
      <c r="S141" s="95"/>
      <c r="T141" s="97">
        <f>SUM(T142:T157)</f>
        <v>0</v>
      </c>
      <c r="AR141" s="92" t="s">
        <v>83</v>
      </c>
      <c r="AT141" s="98" t="s">
        <v>74</v>
      </c>
      <c r="AU141" s="98" t="s">
        <v>83</v>
      </c>
      <c r="AY141" s="92" t="s">
        <v>140</v>
      </c>
      <c r="BK141" s="99">
        <f>SUM(BK142:BK157)</f>
        <v>0</v>
      </c>
    </row>
    <row r="142" spans="1:65" s="2" customFormat="1" ht="24.2" customHeight="1">
      <c r="A142" s="26"/>
      <c r="B142" s="100"/>
      <c r="C142" s="214" t="s">
        <v>85</v>
      </c>
      <c r="D142" s="214" t="s">
        <v>143</v>
      </c>
      <c r="E142" s="215" t="s">
        <v>153</v>
      </c>
      <c r="F142" s="216" t="s">
        <v>154</v>
      </c>
      <c r="G142" s="217" t="s">
        <v>146</v>
      </c>
      <c r="H142" s="218">
        <v>47.335999999999999</v>
      </c>
      <c r="I142" s="101"/>
      <c r="J142" s="219">
        <f>ROUND(I142*H142,2)</f>
        <v>0</v>
      </c>
      <c r="K142" s="102"/>
      <c r="L142" s="27"/>
      <c r="M142" s="103" t="s">
        <v>1</v>
      </c>
      <c r="N142" s="104" t="s">
        <v>40</v>
      </c>
      <c r="O142" s="43"/>
      <c r="P142" s="105">
        <f>O142*H142</f>
        <v>0</v>
      </c>
      <c r="Q142" s="105">
        <v>4.3800000000000002E-3</v>
      </c>
      <c r="R142" s="105">
        <f>Q142*H142</f>
        <v>0.20733167999999999</v>
      </c>
      <c r="S142" s="105">
        <v>0</v>
      </c>
      <c r="T142" s="106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07" t="s">
        <v>147</v>
      </c>
      <c r="AT142" s="107" t="s">
        <v>143</v>
      </c>
      <c r="AU142" s="107" t="s">
        <v>85</v>
      </c>
      <c r="AY142" s="16" t="s">
        <v>140</v>
      </c>
      <c r="BE142" s="108">
        <f>IF(N142="základní",J142,0)</f>
        <v>0</v>
      </c>
      <c r="BF142" s="108">
        <f>IF(N142="snížená",J142,0)</f>
        <v>0</v>
      </c>
      <c r="BG142" s="108">
        <f>IF(N142="zákl. přenesená",J142,0)</f>
        <v>0</v>
      </c>
      <c r="BH142" s="108">
        <f>IF(N142="sníž. přenesená",J142,0)</f>
        <v>0</v>
      </c>
      <c r="BI142" s="108">
        <f>IF(N142="nulová",J142,0)</f>
        <v>0</v>
      </c>
      <c r="BJ142" s="16" t="s">
        <v>83</v>
      </c>
      <c r="BK142" s="108">
        <f>ROUND(I142*H142,2)</f>
        <v>0</v>
      </c>
      <c r="BL142" s="16" t="s">
        <v>147</v>
      </c>
      <c r="BM142" s="107" t="s">
        <v>155</v>
      </c>
    </row>
    <row r="143" spans="1:65" s="13" customFormat="1">
      <c r="B143" s="109"/>
      <c r="C143" s="220"/>
      <c r="D143" s="221" t="s">
        <v>149</v>
      </c>
      <c r="E143" s="222" t="s">
        <v>1</v>
      </c>
      <c r="F143" s="223" t="s">
        <v>156</v>
      </c>
      <c r="G143" s="220"/>
      <c r="H143" s="224">
        <v>47.335999999999999</v>
      </c>
      <c r="I143" s="111"/>
      <c r="J143" s="220"/>
      <c r="L143" s="109"/>
      <c r="M143" s="112"/>
      <c r="N143" s="113"/>
      <c r="O143" s="113"/>
      <c r="P143" s="113"/>
      <c r="Q143" s="113"/>
      <c r="R143" s="113"/>
      <c r="S143" s="113"/>
      <c r="T143" s="114"/>
      <c r="AT143" s="110" t="s">
        <v>149</v>
      </c>
      <c r="AU143" s="110" t="s">
        <v>85</v>
      </c>
      <c r="AV143" s="13" t="s">
        <v>85</v>
      </c>
      <c r="AW143" s="13" t="s">
        <v>31</v>
      </c>
      <c r="AX143" s="13" t="s">
        <v>83</v>
      </c>
      <c r="AY143" s="110" t="s">
        <v>140</v>
      </c>
    </row>
    <row r="144" spans="1:65" s="2" customFormat="1" ht="24.2" customHeight="1">
      <c r="A144" s="26"/>
      <c r="B144" s="100"/>
      <c r="C144" s="214" t="s">
        <v>141</v>
      </c>
      <c r="D144" s="214" t="s">
        <v>143</v>
      </c>
      <c r="E144" s="215" t="s">
        <v>157</v>
      </c>
      <c r="F144" s="216" t="s">
        <v>158</v>
      </c>
      <c r="G144" s="217" t="s">
        <v>146</v>
      </c>
      <c r="H144" s="218">
        <v>12.505000000000001</v>
      </c>
      <c r="I144" s="101"/>
      <c r="J144" s="219">
        <f>ROUND(I144*H144,2)</f>
        <v>0</v>
      </c>
      <c r="K144" s="102"/>
      <c r="L144" s="27"/>
      <c r="M144" s="103" t="s">
        <v>1</v>
      </c>
      <c r="N144" s="104" t="s">
        <v>40</v>
      </c>
      <c r="O144" s="43"/>
      <c r="P144" s="105">
        <f>O144*H144</f>
        <v>0</v>
      </c>
      <c r="Q144" s="105">
        <v>4.3800000000000002E-3</v>
      </c>
      <c r="R144" s="105">
        <f>Q144*H144</f>
        <v>5.4771900000000005E-2</v>
      </c>
      <c r="S144" s="105">
        <v>0</v>
      </c>
      <c r="T144" s="106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07" t="s">
        <v>147</v>
      </c>
      <c r="AT144" s="107" t="s">
        <v>143</v>
      </c>
      <c r="AU144" s="107" t="s">
        <v>85</v>
      </c>
      <c r="AY144" s="16" t="s">
        <v>140</v>
      </c>
      <c r="BE144" s="108">
        <f>IF(N144="základní",J144,0)</f>
        <v>0</v>
      </c>
      <c r="BF144" s="108">
        <f>IF(N144="snížená",J144,0)</f>
        <v>0</v>
      </c>
      <c r="BG144" s="108">
        <f>IF(N144="zákl. přenesená",J144,0)</f>
        <v>0</v>
      </c>
      <c r="BH144" s="108">
        <f>IF(N144="sníž. přenesená",J144,0)</f>
        <v>0</v>
      </c>
      <c r="BI144" s="108">
        <f>IF(N144="nulová",J144,0)</f>
        <v>0</v>
      </c>
      <c r="BJ144" s="16" t="s">
        <v>83</v>
      </c>
      <c r="BK144" s="108">
        <f>ROUND(I144*H144,2)</f>
        <v>0</v>
      </c>
      <c r="BL144" s="16" t="s">
        <v>147</v>
      </c>
      <c r="BM144" s="107" t="s">
        <v>159</v>
      </c>
    </row>
    <row r="145" spans="1:65" s="13" customFormat="1">
      <c r="B145" s="109"/>
      <c r="C145" s="220"/>
      <c r="D145" s="221" t="s">
        <v>149</v>
      </c>
      <c r="E145" s="222" t="s">
        <v>1</v>
      </c>
      <c r="F145" s="223" t="s">
        <v>96</v>
      </c>
      <c r="G145" s="220"/>
      <c r="H145" s="224">
        <v>12.505000000000001</v>
      </c>
      <c r="I145" s="111"/>
      <c r="J145" s="220"/>
      <c r="L145" s="109"/>
      <c r="M145" s="112"/>
      <c r="N145" s="113"/>
      <c r="O145" s="113"/>
      <c r="P145" s="113"/>
      <c r="Q145" s="113"/>
      <c r="R145" s="113"/>
      <c r="S145" s="113"/>
      <c r="T145" s="114"/>
      <c r="AT145" s="110" t="s">
        <v>149</v>
      </c>
      <c r="AU145" s="110" t="s">
        <v>85</v>
      </c>
      <c r="AV145" s="13" t="s">
        <v>85</v>
      </c>
      <c r="AW145" s="13" t="s">
        <v>31</v>
      </c>
      <c r="AX145" s="13" t="s">
        <v>83</v>
      </c>
      <c r="AY145" s="110" t="s">
        <v>140</v>
      </c>
    </row>
    <row r="146" spans="1:65" s="2" customFormat="1" ht="24.2" customHeight="1">
      <c r="A146" s="26"/>
      <c r="B146" s="100"/>
      <c r="C146" s="214" t="s">
        <v>147</v>
      </c>
      <c r="D146" s="214" t="s">
        <v>143</v>
      </c>
      <c r="E146" s="215" t="s">
        <v>160</v>
      </c>
      <c r="F146" s="216" t="s">
        <v>161</v>
      </c>
      <c r="G146" s="217" t="s">
        <v>146</v>
      </c>
      <c r="H146" s="218">
        <v>15.605</v>
      </c>
      <c r="I146" s="101"/>
      <c r="J146" s="219">
        <f>ROUND(I146*H146,2)</f>
        <v>0</v>
      </c>
      <c r="K146" s="102"/>
      <c r="L146" s="27"/>
      <c r="M146" s="103" t="s">
        <v>1</v>
      </c>
      <c r="N146" s="104" t="s">
        <v>40</v>
      </c>
      <c r="O146" s="43"/>
      <c r="P146" s="105">
        <f>O146*H146</f>
        <v>0</v>
      </c>
      <c r="Q146" s="105">
        <v>4.0000000000000001E-3</v>
      </c>
      <c r="R146" s="105">
        <f>Q146*H146</f>
        <v>6.2420000000000003E-2</v>
      </c>
      <c r="S146" s="105">
        <v>0</v>
      </c>
      <c r="T146" s="106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07" t="s">
        <v>147</v>
      </c>
      <c r="AT146" s="107" t="s">
        <v>143</v>
      </c>
      <c r="AU146" s="107" t="s">
        <v>85</v>
      </c>
      <c r="AY146" s="16" t="s">
        <v>140</v>
      </c>
      <c r="BE146" s="108">
        <f>IF(N146="základní",J146,0)</f>
        <v>0</v>
      </c>
      <c r="BF146" s="108">
        <f>IF(N146="snížená",J146,0)</f>
        <v>0</v>
      </c>
      <c r="BG146" s="108">
        <f>IF(N146="zákl. přenesená",J146,0)</f>
        <v>0</v>
      </c>
      <c r="BH146" s="108">
        <f>IF(N146="sníž. přenesená",J146,0)</f>
        <v>0</v>
      </c>
      <c r="BI146" s="108">
        <f>IF(N146="nulová",J146,0)</f>
        <v>0</v>
      </c>
      <c r="BJ146" s="16" t="s">
        <v>83</v>
      </c>
      <c r="BK146" s="108">
        <f>ROUND(I146*H146,2)</f>
        <v>0</v>
      </c>
      <c r="BL146" s="16" t="s">
        <v>147</v>
      </c>
      <c r="BM146" s="107" t="s">
        <v>162</v>
      </c>
    </row>
    <row r="147" spans="1:65" s="13" customFormat="1">
      <c r="B147" s="109"/>
      <c r="C147" s="220"/>
      <c r="D147" s="221" t="s">
        <v>149</v>
      </c>
      <c r="E147" s="222" t="s">
        <v>1</v>
      </c>
      <c r="F147" s="223" t="s">
        <v>163</v>
      </c>
      <c r="G147" s="220"/>
      <c r="H147" s="224">
        <v>15.605</v>
      </c>
      <c r="I147" s="111"/>
      <c r="J147" s="220"/>
      <c r="L147" s="109"/>
      <c r="M147" s="112"/>
      <c r="N147" s="113"/>
      <c r="O147" s="113"/>
      <c r="P147" s="113"/>
      <c r="Q147" s="113"/>
      <c r="R147" s="113"/>
      <c r="S147" s="113"/>
      <c r="T147" s="114"/>
      <c r="AT147" s="110" t="s">
        <v>149</v>
      </c>
      <c r="AU147" s="110" t="s">
        <v>85</v>
      </c>
      <c r="AV147" s="13" t="s">
        <v>85</v>
      </c>
      <c r="AW147" s="13" t="s">
        <v>31</v>
      </c>
      <c r="AX147" s="13" t="s">
        <v>83</v>
      </c>
      <c r="AY147" s="110" t="s">
        <v>140</v>
      </c>
    </row>
    <row r="148" spans="1:65" s="2" customFormat="1" ht="24.2" customHeight="1">
      <c r="A148" s="26"/>
      <c r="B148" s="100"/>
      <c r="C148" s="214" t="s">
        <v>164</v>
      </c>
      <c r="D148" s="214" t="s">
        <v>143</v>
      </c>
      <c r="E148" s="215" t="s">
        <v>165</v>
      </c>
      <c r="F148" s="216" t="s">
        <v>166</v>
      </c>
      <c r="G148" s="217" t="s">
        <v>146</v>
      </c>
      <c r="H148" s="218">
        <v>12.505000000000001</v>
      </c>
      <c r="I148" s="101"/>
      <c r="J148" s="219">
        <f>ROUND(I148*H148,2)</f>
        <v>0</v>
      </c>
      <c r="K148" s="102"/>
      <c r="L148" s="27"/>
      <c r="M148" s="103" t="s">
        <v>1</v>
      </c>
      <c r="N148" s="104" t="s">
        <v>40</v>
      </c>
      <c r="O148" s="43"/>
      <c r="P148" s="105">
        <f>O148*H148</f>
        <v>0</v>
      </c>
      <c r="Q148" s="105">
        <v>1.575E-2</v>
      </c>
      <c r="R148" s="105">
        <f>Q148*H148</f>
        <v>0.19695375000000001</v>
      </c>
      <c r="S148" s="105">
        <v>0</v>
      </c>
      <c r="T148" s="106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07" t="s">
        <v>147</v>
      </c>
      <c r="AT148" s="107" t="s">
        <v>143</v>
      </c>
      <c r="AU148" s="107" t="s">
        <v>85</v>
      </c>
      <c r="AY148" s="16" t="s">
        <v>140</v>
      </c>
      <c r="BE148" s="108">
        <f>IF(N148="základní",J148,0)</f>
        <v>0</v>
      </c>
      <c r="BF148" s="108">
        <f>IF(N148="snížená",J148,0)</f>
        <v>0</v>
      </c>
      <c r="BG148" s="108">
        <f>IF(N148="zákl. přenesená",J148,0)</f>
        <v>0</v>
      </c>
      <c r="BH148" s="108">
        <f>IF(N148="sníž. přenesená",J148,0)</f>
        <v>0</v>
      </c>
      <c r="BI148" s="108">
        <f>IF(N148="nulová",J148,0)</f>
        <v>0</v>
      </c>
      <c r="BJ148" s="16" t="s">
        <v>83</v>
      </c>
      <c r="BK148" s="108">
        <f>ROUND(I148*H148,2)</f>
        <v>0</v>
      </c>
      <c r="BL148" s="16" t="s">
        <v>147</v>
      </c>
      <c r="BM148" s="107" t="s">
        <v>167</v>
      </c>
    </row>
    <row r="149" spans="1:65" s="13" customFormat="1">
      <c r="B149" s="109"/>
      <c r="C149" s="220"/>
      <c r="D149" s="221" t="s">
        <v>149</v>
      </c>
      <c r="E149" s="222" t="s">
        <v>1</v>
      </c>
      <c r="F149" s="223" t="s">
        <v>96</v>
      </c>
      <c r="G149" s="220"/>
      <c r="H149" s="224">
        <v>12.505000000000001</v>
      </c>
      <c r="I149" s="111"/>
      <c r="J149" s="220"/>
      <c r="L149" s="109"/>
      <c r="M149" s="112"/>
      <c r="N149" s="113"/>
      <c r="O149" s="113"/>
      <c r="P149" s="113"/>
      <c r="Q149" s="113"/>
      <c r="R149" s="113"/>
      <c r="S149" s="113"/>
      <c r="T149" s="114"/>
      <c r="AT149" s="110" t="s">
        <v>149</v>
      </c>
      <c r="AU149" s="110" t="s">
        <v>85</v>
      </c>
      <c r="AV149" s="13" t="s">
        <v>85</v>
      </c>
      <c r="AW149" s="13" t="s">
        <v>31</v>
      </c>
      <c r="AX149" s="13" t="s">
        <v>83</v>
      </c>
      <c r="AY149" s="110" t="s">
        <v>140</v>
      </c>
    </row>
    <row r="150" spans="1:65" s="2" customFormat="1" ht="24.2" customHeight="1">
      <c r="A150" s="26"/>
      <c r="B150" s="100"/>
      <c r="C150" s="214" t="s">
        <v>151</v>
      </c>
      <c r="D150" s="214" t="s">
        <v>143</v>
      </c>
      <c r="E150" s="215" t="s">
        <v>168</v>
      </c>
      <c r="F150" s="216" t="s">
        <v>169</v>
      </c>
      <c r="G150" s="217" t="s">
        <v>146</v>
      </c>
      <c r="H150" s="218">
        <v>47.335999999999999</v>
      </c>
      <c r="I150" s="101"/>
      <c r="J150" s="219">
        <f>ROUND(I150*H150,2)</f>
        <v>0</v>
      </c>
      <c r="K150" s="102"/>
      <c r="L150" s="27"/>
      <c r="M150" s="103" t="s">
        <v>1</v>
      </c>
      <c r="N150" s="104" t="s">
        <v>40</v>
      </c>
      <c r="O150" s="43"/>
      <c r="P150" s="105">
        <f>O150*H150</f>
        <v>0</v>
      </c>
      <c r="Q150" s="105">
        <v>1.457E-2</v>
      </c>
      <c r="R150" s="105">
        <f>Q150*H150</f>
        <v>0.68968551999999994</v>
      </c>
      <c r="S150" s="105">
        <v>0</v>
      </c>
      <c r="T150" s="106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07" t="s">
        <v>147</v>
      </c>
      <c r="AT150" s="107" t="s">
        <v>143</v>
      </c>
      <c r="AU150" s="107" t="s">
        <v>85</v>
      </c>
      <c r="AY150" s="16" t="s">
        <v>140</v>
      </c>
      <c r="BE150" s="108">
        <f>IF(N150="základní",J150,0)</f>
        <v>0</v>
      </c>
      <c r="BF150" s="108">
        <f>IF(N150="snížená",J150,0)</f>
        <v>0</v>
      </c>
      <c r="BG150" s="108">
        <f>IF(N150="zákl. přenesená",J150,0)</f>
        <v>0</v>
      </c>
      <c r="BH150" s="108">
        <f>IF(N150="sníž. přenesená",J150,0)</f>
        <v>0</v>
      </c>
      <c r="BI150" s="108">
        <f>IF(N150="nulová",J150,0)</f>
        <v>0</v>
      </c>
      <c r="BJ150" s="16" t="s">
        <v>83</v>
      </c>
      <c r="BK150" s="108">
        <f>ROUND(I150*H150,2)</f>
        <v>0</v>
      </c>
      <c r="BL150" s="16" t="s">
        <v>147</v>
      </c>
      <c r="BM150" s="107" t="s">
        <v>170</v>
      </c>
    </row>
    <row r="151" spans="1:65" s="13" customFormat="1">
      <c r="B151" s="109"/>
      <c r="C151" s="220"/>
      <c r="D151" s="221" t="s">
        <v>149</v>
      </c>
      <c r="E151" s="222" t="s">
        <v>1</v>
      </c>
      <c r="F151" s="223" t="s">
        <v>156</v>
      </c>
      <c r="G151" s="220"/>
      <c r="H151" s="224">
        <v>47.335999999999999</v>
      </c>
      <c r="I151" s="111"/>
      <c r="J151" s="220"/>
      <c r="L151" s="109"/>
      <c r="M151" s="112"/>
      <c r="N151" s="113"/>
      <c r="O151" s="113"/>
      <c r="P151" s="113"/>
      <c r="Q151" s="113"/>
      <c r="R151" s="113"/>
      <c r="S151" s="113"/>
      <c r="T151" s="114"/>
      <c r="AT151" s="110" t="s">
        <v>149</v>
      </c>
      <c r="AU151" s="110" t="s">
        <v>85</v>
      </c>
      <c r="AV151" s="13" t="s">
        <v>85</v>
      </c>
      <c r="AW151" s="13" t="s">
        <v>31</v>
      </c>
      <c r="AX151" s="13" t="s">
        <v>83</v>
      </c>
      <c r="AY151" s="110" t="s">
        <v>140</v>
      </c>
    </row>
    <row r="152" spans="1:65" s="2" customFormat="1" ht="24.2" customHeight="1">
      <c r="A152" s="26"/>
      <c r="B152" s="100"/>
      <c r="C152" s="214" t="s">
        <v>171</v>
      </c>
      <c r="D152" s="214" t="s">
        <v>143</v>
      </c>
      <c r="E152" s="215" t="s">
        <v>172</v>
      </c>
      <c r="F152" s="216" t="s">
        <v>173</v>
      </c>
      <c r="G152" s="217" t="s">
        <v>146</v>
      </c>
      <c r="H152" s="218">
        <v>25.422999999999998</v>
      </c>
      <c r="I152" s="101"/>
      <c r="J152" s="219">
        <f>ROUND(I152*H152,2)</f>
        <v>0</v>
      </c>
      <c r="K152" s="102"/>
      <c r="L152" s="27"/>
      <c r="M152" s="103" t="s">
        <v>1</v>
      </c>
      <c r="N152" s="104" t="s">
        <v>40</v>
      </c>
      <c r="O152" s="43"/>
      <c r="P152" s="105">
        <f>O152*H152</f>
        <v>0</v>
      </c>
      <c r="Q152" s="105">
        <v>2.3630000000000002E-2</v>
      </c>
      <c r="R152" s="105">
        <f>Q152*H152</f>
        <v>0.60074548999999999</v>
      </c>
      <c r="S152" s="105">
        <v>0</v>
      </c>
      <c r="T152" s="106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07" t="s">
        <v>147</v>
      </c>
      <c r="AT152" s="107" t="s">
        <v>143</v>
      </c>
      <c r="AU152" s="107" t="s">
        <v>85</v>
      </c>
      <c r="AY152" s="16" t="s">
        <v>140</v>
      </c>
      <c r="BE152" s="108">
        <f>IF(N152="základní",J152,0)</f>
        <v>0</v>
      </c>
      <c r="BF152" s="108">
        <f>IF(N152="snížená",J152,0)</f>
        <v>0</v>
      </c>
      <c r="BG152" s="108">
        <f>IF(N152="zákl. přenesená",J152,0)</f>
        <v>0</v>
      </c>
      <c r="BH152" s="108">
        <f>IF(N152="sníž. přenesená",J152,0)</f>
        <v>0</v>
      </c>
      <c r="BI152" s="108">
        <f>IF(N152="nulová",J152,0)</f>
        <v>0</v>
      </c>
      <c r="BJ152" s="16" t="s">
        <v>83</v>
      </c>
      <c r="BK152" s="108">
        <f>ROUND(I152*H152,2)</f>
        <v>0</v>
      </c>
      <c r="BL152" s="16" t="s">
        <v>147</v>
      </c>
      <c r="BM152" s="107" t="s">
        <v>174</v>
      </c>
    </row>
    <row r="153" spans="1:65" s="13" customFormat="1">
      <c r="B153" s="109"/>
      <c r="C153" s="220"/>
      <c r="D153" s="221" t="s">
        <v>149</v>
      </c>
      <c r="E153" s="222" t="s">
        <v>1</v>
      </c>
      <c r="F153" s="223" t="s">
        <v>91</v>
      </c>
      <c r="G153" s="220"/>
      <c r="H153" s="224">
        <v>25.422999999999998</v>
      </c>
      <c r="I153" s="111"/>
      <c r="J153" s="220"/>
      <c r="L153" s="109"/>
      <c r="M153" s="112"/>
      <c r="N153" s="113"/>
      <c r="O153" s="113"/>
      <c r="P153" s="113"/>
      <c r="Q153" s="113"/>
      <c r="R153" s="113"/>
      <c r="S153" s="113"/>
      <c r="T153" s="114"/>
      <c r="AT153" s="110" t="s">
        <v>149</v>
      </c>
      <c r="AU153" s="110" t="s">
        <v>85</v>
      </c>
      <c r="AV153" s="13" t="s">
        <v>85</v>
      </c>
      <c r="AW153" s="13" t="s">
        <v>31</v>
      </c>
      <c r="AX153" s="13" t="s">
        <v>83</v>
      </c>
      <c r="AY153" s="110" t="s">
        <v>140</v>
      </c>
    </row>
    <row r="154" spans="1:65" s="2" customFormat="1" ht="24.2" customHeight="1">
      <c r="A154" s="26"/>
      <c r="B154" s="100"/>
      <c r="C154" s="214" t="s">
        <v>175</v>
      </c>
      <c r="D154" s="214" t="s">
        <v>143</v>
      </c>
      <c r="E154" s="215" t="s">
        <v>176</v>
      </c>
      <c r="F154" s="216" t="s">
        <v>177</v>
      </c>
      <c r="G154" s="217" t="s">
        <v>146</v>
      </c>
      <c r="H154" s="218">
        <v>21.384</v>
      </c>
      <c r="I154" s="101"/>
      <c r="J154" s="219">
        <f>ROUND(I154*H154,2)</f>
        <v>0</v>
      </c>
      <c r="K154" s="102"/>
      <c r="L154" s="27"/>
      <c r="M154" s="103" t="s">
        <v>1</v>
      </c>
      <c r="N154" s="104" t="s">
        <v>40</v>
      </c>
      <c r="O154" s="43"/>
      <c r="P154" s="105">
        <f>O154*H154</f>
        <v>0</v>
      </c>
      <c r="Q154" s="105">
        <v>1.457E-2</v>
      </c>
      <c r="R154" s="105">
        <f>Q154*H154</f>
        <v>0.31156487999999999</v>
      </c>
      <c r="S154" s="105">
        <v>0</v>
      </c>
      <c r="T154" s="106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07" t="s">
        <v>147</v>
      </c>
      <c r="AT154" s="107" t="s">
        <v>143</v>
      </c>
      <c r="AU154" s="107" t="s">
        <v>85</v>
      </c>
      <c r="AY154" s="16" t="s">
        <v>140</v>
      </c>
      <c r="BE154" s="108">
        <f>IF(N154="základní",J154,0)</f>
        <v>0</v>
      </c>
      <c r="BF154" s="108">
        <f>IF(N154="snížená",J154,0)</f>
        <v>0</v>
      </c>
      <c r="BG154" s="108">
        <f>IF(N154="zákl. přenesená",J154,0)</f>
        <v>0</v>
      </c>
      <c r="BH154" s="108">
        <f>IF(N154="sníž. přenesená",J154,0)</f>
        <v>0</v>
      </c>
      <c r="BI154" s="108">
        <f>IF(N154="nulová",J154,0)</f>
        <v>0</v>
      </c>
      <c r="BJ154" s="16" t="s">
        <v>83</v>
      </c>
      <c r="BK154" s="108">
        <f>ROUND(I154*H154,2)</f>
        <v>0</v>
      </c>
      <c r="BL154" s="16" t="s">
        <v>147</v>
      </c>
      <c r="BM154" s="107" t="s">
        <v>178</v>
      </c>
    </row>
    <row r="155" spans="1:65" s="13" customFormat="1">
      <c r="B155" s="109"/>
      <c r="C155" s="220"/>
      <c r="D155" s="221" t="s">
        <v>149</v>
      </c>
      <c r="E155" s="222" t="s">
        <v>1</v>
      </c>
      <c r="F155" s="223" t="s">
        <v>94</v>
      </c>
      <c r="G155" s="220"/>
      <c r="H155" s="224">
        <v>21.384</v>
      </c>
      <c r="I155" s="111"/>
      <c r="J155" s="220"/>
      <c r="L155" s="109"/>
      <c r="M155" s="112"/>
      <c r="N155" s="113"/>
      <c r="O155" s="113"/>
      <c r="P155" s="113"/>
      <c r="Q155" s="113"/>
      <c r="R155" s="113"/>
      <c r="S155" s="113"/>
      <c r="T155" s="114"/>
      <c r="AT155" s="110" t="s">
        <v>149</v>
      </c>
      <c r="AU155" s="110" t="s">
        <v>85</v>
      </c>
      <c r="AV155" s="13" t="s">
        <v>85</v>
      </c>
      <c r="AW155" s="13" t="s">
        <v>31</v>
      </c>
      <c r="AX155" s="13" t="s">
        <v>83</v>
      </c>
      <c r="AY155" s="110" t="s">
        <v>140</v>
      </c>
    </row>
    <row r="156" spans="1:65" s="2" customFormat="1" ht="24.2" customHeight="1">
      <c r="A156" s="26"/>
      <c r="B156" s="100"/>
      <c r="C156" s="214" t="s">
        <v>179</v>
      </c>
      <c r="D156" s="214" t="s">
        <v>143</v>
      </c>
      <c r="E156" s="215" t="s">
        <v>180</v>
      </c>
      <c r="F156" s="216" t="s">
        <v>181</v>
      </c>
      <c r="G156" s="217" t="s">
        <v>182</v>
      </c>
      <c r="H156" s="218">
        <v>7.1999999999999995E-2</v>
      </c>
      <c r="I156" s="101"/>
      <c r="J156" s="219">
        <f>ROUND(I156*H156,2)</f>
        <v>0</v>
      </c>
      <c r="K156" s="102"/>
      <c r="L156" s="27"/>
      <c r="M156" s="103" t="s">
        <v>1</v>
      </c>
      <c r="N156" s="104" t="s">
        <v>40</v>
      </c>
      <c r="O156" s="43"/>
      <c r="P156" s="105">
        <f>O156*H156</f>
        <v>0</v>
      </c>
      <c r="Q156" s="105">
        <v>2.5018699999999998</v>
      </c>
      <c r="R156" s="105">
        <f>Q156*H156</f>
        <v>0.18013463999999998</v>
      </c>
      <c r="S156" s="105">
        <v>0</v>
      </c>
      <c r="T156" s="106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07" t="s">
        <v>147</v>
      </c>
      <c r="AT156" s="107" t="s">
        <v>143</v>
      </c>
      <c r="AU156" s="107" t="s">
        <v>85</v>
      </c>
      <c r="AY156" s="16" t="s">
        <v>140</v>
      </c>
      <c r="BE156" s="108">
        <f>IF(N156="základní",J156,0)</f>
        <v>0</v>
      </c>
      <c r="BF156" s="108">
        <f>IF(N156="snížená",J156,0)</f>
        <v>0</v>
      </c>
      <c r="BG156" s="108">
        <f>IF(N156="zákl. přenesená",J156,0)</f>
        <v>0</v>
      </c>
      <c r="BH156" s="108">
        <f>IF(N156="sníž. přenesená",J156,0)</f>
        <v>0</v>
      </c>
      <c r="BI156" s="108">
        <f>IF(N156="nulová",J156,0)</f>
        <v>0</v>
      </c>
      <c r="BJ156" s="16" t="s">
        <v>83</v>
      </c>
      <c r="BK156" s="108">
        <f>ROUND(I156*H156,2)</f>
        <v>0</v>
      </c>
      <c r="BL156" s="16" t="s">
        <v>147</v>
      </c>
      <c r="BM156" s="107" t="s">
        <v>183</v>
      </c>
    </row>
    <row r="157" spans="1:65" s="13" customFormat="1" ht="22.5">
      <c r="B157" s="109"/>
      <c r="C157" s="220"/>
      <c r="D157" s="221" t="s">
        <v>149</v>
      </c>
      <c r="E157" s="222" t="s">
        <v>1</v>
      </c>
      <c r="F157" s="223" t="s">
        <v>184</v>
      </c>
      <c r="G157" s="220"/>
      <c r="H157" s="224">
        <v>7.1999999999999995E-2</v>
      </c>
      <c r="I157" s="111"/>
      <c r="J157" s="220"/>
      <c r="L157" s="109"/>
      <c r="M157" s="112"/>
      <c r="N157" s="113"/>
      <c r="O157" s="113"/>
      <c r="P157" s="113"/>
      <c r="Q157" s="113"/>
      <c r="R157" s="113"/>
      <c r="S157" s="113"/>
      <c r="T157" s="114"/>
      <c r="AT157" s="110" t="s">
        <v>149</v>
      </c>
      <c r="AU157" s="110" t="s">
        <v>85</v>
      </c>
      <c r="AV157" s="13" t="s">
        <v>85</v>
      </c>
      <c r="AW157" s="13" t="s">
        <v>31</v>
      </c>
      <c r="AX157" s="13" t="s">
        <v>83</v>
      </c>
      <c r="AY157" s="110" t="s">
        <v>140</v>
      </c>
    </row>
    <row r="158" spans="1:65" s="12" customFormat="1" ht="22.9" customHeight="1">
      <c r="B158" s="91"/>
      <c r="C158" s="208"/>
      <c r="D158" s="209" t="s">
        <v>74</v>
      </c>
      <c r="E158" s="212" t="s">
        <v>179</v>
      </c>
      <c r="F158" s="212" t="s">
        <v>185</v>
      </c>
      <c r="G158" s="208"/>
      <c r="H158" s="208"/>
      <c r="I158" s="93"/>
      <c r="J158" s="213">
        <f>BK158</f>
        <v>0</v>
      </c>
      <c r="L158" s="91"/>
      <c r="M158" s="94"/>
      <c r="N158" s="95"/>
      <c r="O158" s="95"/>
      <c r="P158" s="96">
        <f>SUM(P159:P181)</f>
        <v>0</v>
      </c>
      <c r="Q158" s="95"/>
      <c r="R158" s="96">
        <f>SUM(R159:R181)</f>
        <v>0</v>
      </c>
      <c r="S158" s="95"/>
      <c r="T158" s="97">
        <f>SUM(T159:T181)</f>
        <v>5.1101660000000004</v>
      </c>
      <c r="AR158" s="92" t="s">
        <v>83</v>
      </c>
      <c r="AT158" s="98" t="s">
        <v>74</v>
      </c>
      <c r="AU158" s="98" t="s">
        <v>83</v>
      </c>
      <c r="AY158" s="92" t="s">
        <v>140</v>
      </c>
      <c r="BK158" s="99">
        <f>SUM(BK159:BK181)</f>
        <v>0</v>
      </c>
    </row>
    <row r="159" spans="1:65" s="2" customFormat="1" ht="16.5" customHeight="1">
      <c r="A159" s="26"/>
      <c r="B159" s="100"/>
      <c r="C159" s="214" t="s">
        <v>186</v>
      </c>
      <c r="D159" s="214" t="s">
        <v>143</v>
      </c>
      <c r="E159" s="215" t="s">
        <v>187</v>
      </c>
      <c r="F159" s="216" t="s">
        <v>188</v>
      </c>
      <c r="G159" s="217" t="s">
        <v>189</v>
      </c>
      <c r="H159" s="218">
        <v>2</v>
      </c>
      <c r="I159" s="101"/>
      <c r="J159" s="219">
        <f>ROUND(I159*H159,2)</f>
        <v>0</v>
      </c>
      <c r="K159" s="102"/>
      <c r="L159" s="27"/>
      <c r="M159" s="103" t="s">
        <v>1</v>
      </c>
      <c r="N159" s="104" t="s">
        <v>40</v>
      </c>
      <c r="O159" s="43"/>
      <c r="P159" s="105">
        <f>O159*H159</f>
        <v>0</v>
      </c>
      <c r="Q159" s="105">
        <v>0</v>
      </c>
      <c r="R159" s="105">
        <f>Q159*H159</f>
        <v>0</v>
      </c>
      <c r="S159" s="105">
        <v>5.0000000000000001E-3</v>
      </c>
      <c r="T159" s="106">
        <f>S159*H159</f>
        <v>0.01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07" t="s">
        <v>147</v>
      </c>
      <c r="AT159" s="107" t="s">
        <v>143</v>
      </c>
      <c r="AU159" s="107" t="s">
        <v>85</v>
      </c>
      <c r="AY159" s="16" t="s">
        <v>140</v>
      </c>
      <c r="BE159" s="108">
        <f>IF(N159="základní",J159,0)</f>
        <v>0</v>
      </c>
      <c r="BF159" s="108">
        <f>IF(N159="snížená",J159,0)</f>
        <v>0</v>
      </c>
      <c r="BG159" s="108">
        <f>IF(N159="zákl. přenesená",J159,0)</f>
        <v>0</v>
      </c>
      <c r="BH159" s="108">
        <f>IF(N159="sníž. přenesená",J159,0)</f>
        <v>0</v>
      </c>
      <c r="BI159" s="108">
        <f>IF(N159="nulová",J159,0)</f>
        <v>0</v>
      </c>
      <c r="BJ159" s="16" t="s">
        <v>83</v>
      </c>
      <c r="BK159" s="108">
        <f>ROUND(I159*H159,2)</f>
        <v>0</v>
      </c>
      <c r="BL159" s="16" t="s">
        <v>147</v>
      </c>
      <c r="BM159" s="107" t="s">
        <v>190</v>
      </c>
    </row>
    <row r="160" spans="1:65" s="13" customFormat="1">
      <c r="B160" s="109"/>
      <c r="C160" s="220"/>
      <c r="D160" s="221" t="s">
        <v>149</v>
      </c>
      <c r="E160" s="222" t="s">
        <v>1</v>
      </c>
      <c r="F160" s="223" t="s">
        <v>191</v>
      </c>
      <c r="G160" s="220"/>
      <c r="H160" s="224">
        <v>2</v>
      </c>
      <c r="I160" s="111"/>
      <c r="J160" s="220"/>
      <c r="L160" s="109"/>
      <c r="M160" s="112"/>
      <c r="N160" s="113"/>
      <c r="O160" s="113"/>
      <c r="P160" s="113"/>
      <c r="Q160" s="113"/>
      <c r="R160" s="113"/>
      <c r="S160" s="113"/>
      <c r="T160" s="114"/>
      <c r="AT160" s="110" t="s">
        <v>149</v>
      </c>
      <c r="AU160" s="110" t="s">
        <v>85</v>
      </c>
      <c r="AV160" s="13" t="s">
        <v>85</v>
      </c>
      <c r="AW160" s="13" t="s">
        <v>31</v>
      </c>
      <c r="AX160" s="13" t="s">
        <v>83</v>
      </c>
      <c r="AY160" s="110" t="s">
        <v>140</v>
      </c>
    </row>
    <row r="161" spans="1:65" s="2" customFormat="1" ht="37.9" customHeight="1">
      <c r="A161" s="26"/>
      <c r="B161" s="100"/>
      <c r="C161" s="214" t="s">
        <v>192</v>
      </c>
      <c r="D161" s="214" t="s">
        <v>143</v>
      </c>
      <c r="E161" s="215" t="s">
        <v>193</v>
      </c>
      <c r="F161" s="216" t="s">
        <v>194</v>
      </c>
      <c r="G161" s="217" t="s">
        <v>146</v>
      </c>
      <c r="H161" s="218">
        <v>120</v>
      </c>
      <c r="I161" s="101"/>
      <c r="J161" s="219">
        <f>ROUND(I161*H161,2)</f>
        <v>0</v>
      </c>
      <c r="K161" s="102"/>
      <c r="L161" s="27"/>
      <c r="M161" s="103" t="s">
        <v>1</v>
      </c>
      <c r="N161" s="104" t="s">
        <v>40</v>
      </c>
      <c r="O161" s="43"/>
      <c r="P161" s="105">
        <f>O161*H161</f>
        <v>0</v>
      </c>
      <c r="Q161" s="105">
        <v>0</v>
      </c>
      <c r="R161" s="105">
        <f>Q161*H161</f>
        <v>0</v>
      </c>
      <c r="S161" s="105">
        <v>0</v>
      </c>
      <c r="T161" s="106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07" t="s">
        <v>147</v>
      </c>
      <c r="AT161" s="107" t="s">
        <v>143</v>
      </c>
      <c r="AU161" s="107" t="s">
        <v>85</v>
      </c>
      <c r="AY161" s="16" t="s">
        <v>140</v>
      </c>
      <c r="BE161" s="108">
        <f>IF(N161="základní",J161,0)</f>
        <v>0</v>
      </c>
      <c r="BF161" s="108">
        <f>IF(N161="snížená",J161,0)</f>
        <v>0</v>
      </c>
      <c r="BG161" s="108">
        <f>IF(N161="zákl. přenesená",J161,0)</f>
        <v>0</v>
      </c>
      <c r="BH161" s="108">
        <f>IF(N161="sníž. přenesená",J161,0)</f>
        <v>0</v>
      </c>
      <c r="BI161" s="108">
        <f>IF(N161="nulová",J161,0)</f>
        <v>0</v>
      </c>
      <c r="BJ161" s="16" t="s">
        <v>83</v>
      </c>
      <c r="BK161" s="108">
        <f>ROUND(I161*H161,2)</f>
        <v>0</v>
      </c>
      <c r="BL161" s="16" t="s">
        <v>147</v>
      </c>
      <c r="BM161" s="107" t="s">
        <v>195</v>
      </c>
    </row>
    <row r="162" spans="1:65" s="13" customFormat="1">
      <c r="B162" s="109"/>
      <c r="C162" s="220"/>
      <c r="D162" s="221" t="s">
        <v>149</v>
      </c>
      <c r="E162" s="222" t="s">
        <v>89</v>
      </c>
      <c r="F162" s="223" t="s">
        <v>196</v>
      </c>
      <c r="G162" s="220"/>
      <c r="H162" s="224">
        <v>120</v>
      </c>
      <c r="I162" s="111"/>
      <c r="J162" s="220"/>
      <c r="L162" s="109"/>
      <c r="M162" s="112"/>
      <c r="N162" s="113"/>
      <c r="O162" s="113"/>
      <c r="P162" s="113"/>
      <c r="Q162" s="113"/>
      <c r="R162" s="113"/>
      <c r="S162" s="113"/>
      <c r="T162" s="114"/>
      <c r="AT162" s="110" t="s">
        <v>149</v>
      </c>
      <c r="AU162" s="110" t="s">
        <v>85</v>
      </c>
      <c r="AV162" s="13" t="s">
        <v>85</v>
      </c>
      <c r="AW162" s="13" t="s">
        <v>31</v>
      </c>
      <c r="AX162" s="13" t="s">
        <v>83</v>
      </c>
      <c r="AY162" s="110" t="s">
        <v>140</v>
      </c>
    </row>
    <row r="163" spans="1:65" s="2" customFormat="1" ht="37.9" customHeight="1">
      <c r="A163" s="26"/>
      <c r="B163" s="100"/>
      <c r="C163" s="214" t="s">
        <v>197</v>
      </c>
      <c r="D163" s="214" t="s">
        <v>143</v>
      </c>
      <c r="E163" s="215" t="s">
        <v>198</v>
      </c>
      <c r="F163" s="216" t="s">
        <v>199</v>
      </c>
      <c r="G163" s="217" t="s">
        <v>146</v>
      </c>
      <c r="H163" s="218">
        <v>120</v>
      </c>
      <c r="I163" s="101"/>
      <c r="J163" s="219">
        <f>ROUND(I163*H163,2)</f>
        <v>0</v>
      </c>
      <c r="K163" s="102"/>
      <c r="L163" s="27"/>
      <c r="M163" s="103" t="s">
        <v>1</v>
      </c>
      <c r="N163" s="104" t="s">
        <v>40</v>
      </c>
      <c r="O163" s="43"/>
      <c r="P163" s="105">
        <f>O163*H163</f>
        <v>0</v>
      </c>
      <c r="Q163" s="105">
        <v>0</v>
      </c>
      <c r="R163" s="105">
        <f>Q163*H163</f>
        <v>0</v>
      </c>
      <c r="S163" s="105">
        <v>0</v>
      </c>
      <c r="T163" s="106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07" t="s">
        <v>147</v>
      </c>
      <c r="AT163" s="107" t="s">
        <v>143</v>
      </c>
      <c r="AU163" s="107" t="s">
        <v>85</v>
      </c>
      <c r="AY163" s="16" t="s">
        <v>140</v>
      </c>
      <c r="BE163" s="108">
        <f>IF(N163="základní",J163,0)</f>
        <v>0</v>
      </c>
      <c r="BF163" s="108">
        <f>IF(N163="snížená",J163,0)</f>
        <v>0</v>
      </c>
      <c r="BG163" s="108">
        <f>IF(N163="zákl. přenesená",J163,0)</f>
        <v>0</v>
      </c>
      <c r="BH163" s="108">
        <f>IF(N163="sníž. přenesená",J163,0)</f>
        <v>0</v>
      </c>
      <c r="BI163" s="108">
        <f>IF(N163="nulová",J163,0)</f>
        <v>0</v>
      </c>
      <c r="BJ163" s="16" t="s">
        <v>83</v>
      </c>
      <c r="BK163" s="108">
        <f>ROUND(I163*H163,2)</f>
        <v>0</v>
      </c>
      <c r="BL163" s="16" t="s">
        <v>147</v>
      </c>
      <c r="BM163" s="107" t="s">
        <v>200</v>
      </c>
    </row>
    <row r="164" spans="1:65" s="13" customFormat="1">
      <c r="B164" s="109"/>
      <c r="C164" s="220"/>
      <c r="D164" s="221" t="s">
        <v>149</v>
      </c>
      <c r="E164" s="222" t="s">
        <v>1</v>
      </c>
      <c r="F164" s="223" t="s">
        <v>89</v>
      </c>
      <c r="G164" s="220"/>
      <c r="H164" s="224">
        <v>120</v>
      </c>
      <c r="I164" s="111"/>
      <c r="J164" s="220"/>
      <c r="L164" s="109"/>
      <c r="M164" s="112"/>
      <c r="N164" s="113"/>
      <c r="O164" s="113"/>
      <c r="P164" s="113"/>
      <c r="Q164" s="113"/>
      <c r="R164" s="113"/>
      <c r="S164" s="113"/>
      <c r="T164" s="114"/>
      <c r="AT164" s="110" t="s">
        <v>149</v>
      </c>
      <c r="AU164" s="110" t="s">
        <v>85</v>
      </c>
      <c r="AV164" s="13" t="s">
        <v>85</v>
      </c>
      <c r="AW164" s="13" t="s">
        <v>31</v>
      </c>
      <c r="AX164" s="13" t="s">
        <v>83</v>
      </c>
      <c r="AY164" s="110" t="s">
        <v>140</v>
      </c>
    </row>
    <row r="165" spans="1:65" s="2" customFormat="1" ht="37.9" customHeight="1">
      <c r="A165" s="26"/>
      <c r="B165" s="100"/>
      <c r="C165" s="214" t="s">
        <v>201</v>
      </c>
      <c r="D165" s="214" t="s">
        <v>143</v>
      </c>
      <c r="E165" s="215" t="s">
        <v>202</v>
      </c>
      <c r="F165" s="216" t="s">
        <v>203</v>
      </c>
      <c r="G165" s="217" t="s">
        <v>146</v>
      </c>
      <c r="H165" s="218">
        <v>120</v>
      </c>
      <c r="I165" s="101"/>
      <c r="J165" s="219">
        <f>ROUND(I165*H165,2)</f>
        <v>0</v>
      </c>
      <c r="K165" s="102"/>
      <c r="L165" s="27"/>
      <c r="M165" s="103" t="s">
        <v>1</v>
      </c>
      <c r="N165" s="104" t="s">
        <v>40</v>
      </c>
      <c r="O165" s="43"/>
      <c r="P165" s="105">
        <f>O165*H165</f>
        <v>0</v>
      </c>
      <c r="Q165" s="105">
        <v>0</v>
      </c>
      <c r="R165" s="105">
        <f>Q165*H165</f>
        <v>0</v>
      </c>
      <c r="S165" s="105">
        <v>0</v>
      </c>
      <c r="T165" s="106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07" t="s">
        <v>147</v>
      </c>
      <c r="AT165" s="107" t="s">
        <v>143</v>
      </c>
      <c r="AU165" s="107" t="s">
        <v>85</v>
      </c>
      <c r="AY165" s="16" t="s">
        <v>140</v>
      </c>
      <c r="BE165" s="108">
        <f>IF(N165="základní",J165,0)</f>
        <v>0</v>
      </c>
      <c r="BF165" s="108">
        <f>IF(N165="snížená",J165,0)</f>
        <v>0</v>
      </c>
      <c r="BG165" s="108">
        <f>IF(N165="zákl. přenesená",J165,0)</f>
        <v>0</v>
      </c>
      <c r="BH165" s="108">
        <f>IF(N165="sníž. přenesená",J165,0)</f>
        <v>0</v>
      </c>
      <c r="BI165" s="108">
        <f>IF(N165="nulová",J165,0)</f>
        <v>0</v>
      </c>
      <c r="BJ165" s="16" t="s">
        <v>83</v>
      </c>
      <c r="BK165" s="108">
        <f>ROUND(I165*H165,2)</f>
        <v>0</v>
      </c>
      <c r="BL165" s="16" t="s">
        <v>147</v>
      </c>
      <c r="BM165" s="107" t="s">
        <v>204</v>
      </c>
    </row>
    <row r="166" spans="1:65" s="13" customFormat="1">
      <c r="B166" s="109"/>
      <c r="C166" s="220"/>
      <c r="D166" s="221" t="s">
        <v>149</v>
      </c>
      <c r="E166" s="222" t="s">
        <v>1</v>
      </c>
      <c r="F166" s="223" t="s">
        <v>89</v>
      </c>
      <c r="G166" s="220"/>
      <c r="H166" s="224">
        <v>120</v>
      </c>
      <c r="I166" s="111"/>
      <c r="J166" s="220"/>
      <c r="L166" s="109"/>
      <c r="M166" s="112"/>
      <c r="N166" s="113"/>
      <c r="O166" s="113"/>
      <c r="P166" s="113"/>
      <c r="Q166" s="113"/>
      <c r="R166" s="113"/>
      <c r="S166" s="113"/>
      <c r="T166" s="114"/>
      <c r="AT166" s="110" t="s">
        <v>149</v>
      </c>
      <c r="AU166" s="110" t="s">
        <v>85</v>
      </c>
      <c r="AV166" s="13" t="s">
        <v>85</v>
      </c>
      <c r="AW166" s="13" t="s">
        <v>31</v>
      </c>
      <c r="AX166" s="13" t="s">
        <v>83</v>
      </c>
      <c r="AY166" s="110" t="s">
        <v>140</v>
      </c>
    </row>
    <row r="167" spans="1:65" s="2" customFormat="1" ht="21.75" customHeight="1">
      <c r="A167" s="26"/>
      <c r="B167" s="100"/>
      <c r="C167" s="214" t="s">
        <v>205</v>
      </c>
      <c r="D167" s="214" t="s">
        <v>143</v>
      </c>
      <c r="E167" s="215" t="s">
        <v>206</v>
      </c>
      <c r="F167" s="216" t="s">
        <v>207</v>
      </c>
      <c r="G167" s="217" t="s">
        <v>146</v>
      </c>
      <c r="H167" s="218">
        <v>18.445</v>
      </c>
      <c r="I167" s="101"/>
      <c r="J167" s="219">
        <f>ROUND(I167*H167,2)</f>
        <v>0</v>
      </c>
      <c r="K167" s="102"/>
      <c r="L167" s="27"/>
      <c r="M167" s="103" t="s">
        <v>1</v>
      </c>
      <c r="N167" s="104" t="s">
        <v>40</v>
      </c>
      <c r="O167" s="43"/>
      <c r="P167" s="105">
        <f>O167*H167</f>
        <v>0</v>
      </c>
      <c r="Q167" s="105">
        <v>0</v>
      </c>
      <c r="R167" s="105">
        <f>Q167*H167</f>
        <v>0</v>
      </c>
      <c r="S167" s="105">
        <v>5.5E-2</v>
      </c>
      <c r="T167" s="106">
        <f>S167*H167</f>
        <v>1.014475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07" t="s">
        <v>147</v>
      </c>
      <c r="AT167" s="107" t="s">
        <v>143</v>
      </c>
      <c r="AU167" s="107" t="s">
        <v>85</v>
      </c>
      <c r="AY167" s="16" t="s">
        <v>140</v>
      </c>
      <c r="BE167" s="108">
        <f>IF(N167="základní",J167,0)</f>
        <v>0</v>
      </c>
      <c r="BF167" s="108">
        <f>IF(N167="snížená",J167,0)</f>
        <v>0</v>
      </c>
      <c r="BG167" s="108">
        <f>IF(N167="zákl. přenesená",J167,0)</f>
        <v>0</v>
      </c>
      <c r="BH167" s="108">
        <f>IF(N167="sníž. přenesená",J167,0)</f>
        <v>0</v>
      </c>
      <c r="BI167" s="108">
        <f>IF(N167="nulová",J167,0)</f>
        <v>0</v>
      </c>
      <c r="BJ167" s="16" t="s">
        <v>83</v>
      </c>
      <c r="BK167" s="108">
        <f>ROUND(I167*H167,2)</f>
        <v>0</v>
      </c>
      <c r="BL167" s="16" t="s">
        <v>147</v>
      </c>
      <c r="BM167" s="107" t="s">
        <v>208</v>
      </c>
    </row>
    <row r="168" spans="1:65" s="13" customFormat="1">
      <c r="B168" s="109"/>
      <c r="C168" s="220"/>
      <c r="D168" s="221" t="s">
        <v>149</v>
      </c>
      <c r="E168" s="222" t="s">
        <v>1</v>
      </c>
      <c r="F168" s="223" t="s">
        <v>209</v>
      </c>
      <c r="G168" s="220"/>
      <c r="H168" s="224">
        <v>18.445</v>
      </c>
      <c r="I168" s="111"/>
      <c r="J168" s="220"/>
      <c r="L168" s="109"/>
      <c r="M168" s="112"/>
      <c r="N168" s="113"/>
      <c r="O168" s="113"/>
      <c r="P168" s="113"/>
      <c r="Q168" s="113"/>
      <c r="R168" s="113"/>
      <c r="S168" s="113"/>
      <c r="T168" s="114"/>
      <c r="AT168" s="110" t="s">
        <v>149</v>
      </c>
      <c r="AU168" s="110" t="s">
        <v>85</v>
      </c>
      <c r="AV168" s="13" t="s">
        <v>85</v>
      </c>
      <c r="AW168" s="13" t="s">
        <v>31</v>
      </c>
      <c r="AX168" s="13" t="s">
        <v>83</v>
      </c>
      <c r="AY168" s="110" t="s">
        <v>140</v>
      </c>
    </row>
    <row r="169" spans="1:65" s="2" customFormat="1" ht="16.5" customHeight="1">
      <c r="A169" s="26"/>
      <c r="B169" s="100"/>
      <c r="C169" s="214" t="s">
        <v>8</v>
      </c>
      <c r="D169" s="214" t="s">
        <v>143</v>
      </c>
      <c r="E169" s="215" t="s">
        <v>210</v>
      </c>
      <c r="F169" s="216" t="s">
        <v>211</v>
      </c>
      <c r="G169" s="217" t="s">
        <v>146</v>
      </c>
      <c r="H169" s="218">
        <v>12.4</v>
      </c>
      <c r="I169" s="101"/>
      <c r="J169" s="219">
        <f>ROUND(I169*H169,2)</f>
        <v>0</v>
      </c>
      <c r="K169" s="102"/>
      <c r="L169" s="27"/>
      <c r="M169" s="103" t="s">
        <v>1</v>
      </c>
      <c r="N169" s="104" t="s">
        <v>40</v>
      </c>
      <c r="O169" s="43"/>
      <c r="P169" s="105">
        <f>O169*H169</f>
        <v>0</v>
      </c>
      <c r="Q169" s="105">
        <v>0</v>
      </c>
      <c r="R169" s="105">
        <f>Q169*H169</f>
        <v>0</v>
      </c>
      <c r="S169" s="105">
        <v>0.113</v>
      </c>
      <c r="T169" s="106">
        <f>S169*H169</f>
        <v>1.4012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07" t="s">
        <v>147</v>
      </c>
      <c r="AT169" s="107" t="s">
        <v>143</v>
      </c>
      <c r="AU169" s="107" t="s">
        <v>85</v>
      </c>
      <c r="AY169" s="16" t="s">
        <v>140</v>
      </c>
      <c r="BE169" s="108">
        <f>IF(N169="základní",J169,0)</f>
        <v>0</v>
      </c>
      <c r="BF169" s="108">
        <f>IF(N169="snížená",J169,0)</f>
        <v>0</v>
      </c>
      <c r="BG169" s="108">
        <f>IF(N169="zákl. přenesená",J169,0)</f>
        <v>0</v>
      </c>
      <c r="BH169" s="108">
        <f>IF(N169="sníž. přenesená",J169,0)</f>
        <v>0</v>
      </c>
      <c r="BI169" s="108">
        <f>IF(N169="nulová",J169,0)</f>
        <v>0</v>
      </c>
      <c r="BJ169" s="16" t="s">
        <v>83</v>
      </c>
      <c r="BK169" s="108">
        <f>ROUND(I169*H169,2)</f>
        <v>0</v>
      </c>
      <c r="BL169" s="16" t="s">
        <v>147</v>
      </c>
      <c r="BM169" s="107" t="s">
        <v>212</v>
      </c>
    </row>
    <row r="170" spans="1:65" s="13" customFormat="1">
      <c r="B170" s="109"/>
      <c r="C170" s="220"/>
      <c r="D170" s="221" t="s">
        <v>149</v>
      </c>
      <c r="E170" s="222" t="s">
        <v>1</v>
      </c>
      <c r="F170" s="223" t="s">
        <v>213</v>
      </c>
      <c r="G170" s="220"/>
      <c r="H170" s="224">
        <v>12.4</v>
      </c>
      <c r="I170" s="111"/>
      <c r="J170" s="220"/>
      <c r="L170" s="109"/>
      <c r="M170" s="112"/>
      <c r="N170" s="113"/>
      <c r="O170" s="113"/>
      <c r="P170" s="113"/>
      <c r="Q170" s="113"/>
      <c r="R170" s="113"/>
      <c r="S170" s="113"/>
      <c r="T170" s="114"/>
      <c r="AT170" s="110" t="s">
        <v>149</v>
      </c>
      <c r="AU170" s="110" t="s">
        <v>85</v>
      </c>
      <c r="AV170" s="13" t="s">
        <v>85</v>
      </c>
      <c r="AW170" s="13" t="s">
        <v>31</v>
      </c>
      <c r="AX170" s="13" t="s">
        <v>83</v>
      </c>
      <c r="AY170" s="110" t="s">
        <v>140</v>
      </c>
    </row>
    <row r="171" spans="1:65" s="2" customFormat="1" ht="37.9" customHeight="1">
      <c r="A171" s="26"/>
      <c r="B171" s="100"/>
      <c r="C171" s="214" t="s">
        <v>214</v>
      </c>
      <c r="D171" s="214" t="s">
        <v>143</v>
      </c>
      <c r="E171" s="215" t="s">
        <v>215</v>
      </c>
      <c r="F171" s="216" t="s">
        <v>216</v>
      </c>
      <c r="G171" s="217" t="s">
        <v>182</v>
      </c>
      <c r="H171" s="218">
        <v>7.1999999999999995E-2</v>
      </c>
      <c r="I171" s="101"/>
      <c r="J171" s="219">
        <f>ROUND(I171*H171,2)</f>
        <v>0</v>
      </c>
      <c r="K171" s="102"/>
      <c r="L171" s="27"/>
      <c r="M171" s="103" t="s">
        <v>1</v>
      </c>
      <c r="N171" s="104" t="s">
        <v>40</v>
      </c>
      <c r="O171" s="43"/>
      <c r="P171" s="105">
        <f>O171*H171</f>
        <v>0</v>
      </c>
      <c r="Q171" s="105">
        <v>0</v>
      </c>
      <c r="R171" s="105">
        <f>Q171*H171</f>
        <v>0</v>
      </c>
      <c r="S171" s="105">
        <v>2.2000000000000002</v>
      </c>
      <c r="T171" s="106">
        <f>S171*H171</f>
        <v>0.15840000000000001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07" t="s">
        <v>147</v>
      </c>
      <c r="AT171" s="107" t="s">
        <v>143</v>
      </c>
      <c r="AU171" s="107" t="s">
        <v>85</v>
      </c>
      <c r="AY171" s="16" t="s">
        <v>140</v>
      </c>
      <c r="BE171" s="108">
        <f>IF(N171="základní",J171,0)</f>
        <v>0</v>
      </c>
      <c r="BF171" s="108">
        <f>IF(N171="snížená",J171,0)</f>
        <v>0</v>
      </c>
      <c r="BG171" s="108">
        <f>IF(N171="zákl. přenesená",J171,0)</f>
        <v>0</v>
      </c>
      <c r="BH171" s="108">
        <f>IF(N171="sníž. přenesená",J171,0)</f>
        <v>0</v>
      </c>
      <c r="BI171" s="108">
        <f>IF(N171="nulová",J171,0)</f>
        <v>0</v>
      </c>
      <c r="BJ171" s="16" t="s">
        <v>83</v>
      </c>
      <c r="BK171" s="108">
        <f>ROUND(I171*H171,2)</f>
        <v>0</v>
      </c>
      <c r="BL171" s="16" t="s">
        <v>147</v>
      </c>
      <c r="BM171" s="107" t="s">
        <v>217</v>
      </c>
    </row>
    <row r="172" spans="1:65" s="13" customFormat="1" ht="22.5">
      <c r="B172" s="109"/>
      <c r="C172" s="220"/>
      <c r="D172" s="221" t="s">
        <v>149</v>
      </c>
      <c r="E172" s="222" t="s">
        <v>1</v>
      </c>
      <c r="F172" s="223" t="s">
        <v>218</v>
      </c>
      <c r="G172" s="220"/>
      <c r="H172" s="224">
        <v>7.1999999999999995E-2</v>
      </c>
      <c r="I172" s="111"/>
      <c r="J172" s="220"/>
      <c r="L172" s="109"/>
      <c r="M172" s="112"/>
      <c r="N172" s="113"/>
      <c r="O172" s="113"/>
      <c r="P172" s="113"/>
      <c r="Q172" s="113"/>
      <c r="R172" s="113"/>
      <c r="S172" s="113"/>
      <c r="T172" s="114"/>
      <c r="AT172" s="110" t="s">
        <v>149</v>
      </c>
      <c r="AU172" s="110" t="s">
        <v>85</v>
      </c>
      <c r="AV172" s="13" t="s">
        <v>85</v>
      </c>
      <c r="AW172" s="13" t="s">
        <v>31</v>
      </c>
      <c r="AX172" s="13" t="s">
        <v>83</v>
      </c>
      <c r="AY172" s="110" t="s">
        <v>140</v>
      </c>
    </row>
    <row r="173" spans="1:65" s="2" customFormat="1" ht="16.5" customHeight="1">
      <c r="A173" s="26"/>
      <c r="B173" s="100"/>
      <c r="C173" s="214" t="s">
        <v>219</v>
      </c>
      <c r="D173" s="214" t="s">
        <v>143</v>
      </c>
      <c r="E173" s="215" t="s">
        <v>220</v>
      </c>
      <c r="F173" s="216" t="s">
        <v>221</v>
      </c>
      <c r="G173" s="217" t="s">
        <v>189</v>
      </c>
      <c r="H173" s="218">
        <v>2</v>
      </c>
      <c r="I173" s="101"/>
      <c r="J173" s="219">
        <f>ROUND(I173*H173,2)</f>
        <v>0</v>
      </c>
      <c r="K173" s="102"/>
      <c r="L173" s="27"/>
      <c r="M173" s="103" t="s">
        <v>1</v>
      </c>
      <c r="N173" s="104" t="s">
        <v>40</v>
      </c>
      <c r="O173" s="43"/>
      <c r="P173" s="105">
        <f>O173*H173</f>
        <v>0</v>
      </c>
      <c r="Q173" s="105">
        <v>0</v>
      </c>
      <c r="R173" s="105">
        <f>Q173*H173</f>
        <v>0</v>
      </c>
      <c r="S173" s="105">
        <v>8.9999999999999993E-3</v>
      </c>
      <c r="T173" s="106">
        <f>S173*H173</f>
        <v>1.7999999999999999E-2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07" t="s">
        <v>147</v>
      </c>
      <c r="AT173" s="107" t="s">
        <v>143</v>
      </c>
      <c r="AU173" s="107" t="s">
        <v>85</v>
      </c>
      <c r="AY173" s="16" t="s">
        <v>140</v>
      </c>
      <c r="BE173" s="108">
        <f>IF(N173="základní",J173,0)</f>
        <v>0</v>
      </c>
      <c r="BF173" s="108">
        <f>IF(N173="snížená",J173,0)</f>
        <v>0</v>
      </c>
      <c r="BG173" s="108">
        <f>IF(N173="zákl. přenesená",J173,0)</f>
        <v>0</v>
      </c>
      <c r="BH173" s="108">
        <f>IF(N173="sníž. přenesená",J173,0)</f>
        <v>0</v>
      </c>
      <c r="BI173" s="108">
        <f>IF(N173="nulová",J173,0)</f>
        <v>0</v>
      </c>
      <c r="BJ173" s="16" t="s">
        <v>83</v>
      </c>
      <c r="BK173" s="108">
        <f>ROUND(I173*H173,2)</f>
        <v>0</v>
      </c>
      <c r="BL173" s="16" t="s">
        <v>147</v>
      </c>
      <c r="BM173" s="107" t="s">
        <v>222</v>
      </c>
    </row>
    <row r="174" spans="1:65" s="2" customFormat="1" ht="24.2" customHeight="1">
      <c r="A174" s="26"/>
      <c r="B174" s="100"/>
      <c r="C174" s="214" t="s">
        <v>223</v>
      </c>
      <c r="D174" s="214" t="s">
        <v>143</v>
      </c>
      <c r="E174" s="215" t="s">
        <v>224</v>
      </c>
      <c r="F174" s="216" t="s">
        <v>225</v>
      </c>
      <c r="G174" s="217" t="s">
        <v>146</v>
      </c>
      <c r="H174" s="218">
        <v>123.38800000000001</v>
      </c>
      <c r="I174" s="101"/>
      <c r="J174" s="219">
        <f>ROUND(I174*H174,2)</f>
        <v>0</v>
      </c>
      <c r="K174" s="102"/>
      <c r="L174" s="27"/>
      <c r="M174" s="103" t="s">
        <v>1</v>
      </c>
      <c r="N174" s="104" t="s">
        <v>40</v>
      </c>
      <c r="O174" s="43"/>
      <c r="P174" s="105">
        <f>O174*H174</f>
        <v>0</v>
      </c>
      <c r="Q174" s="105">
        <v>0</v>
      </c>
      <c r="R174" s="105">
        <f>Q174*H174</f>
        <v>0</v>
      </c>
      <c r="S174" s="105">
        <v>1.6E-2</v>
      </c>
      <c r="T174" s="106">
        <f>S174*H174</f>
        <v>1.9742080000000002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07" t="s">
        <v>147</v>
      </c>
      <c r="AT174" s="107" t="s">
        <v>143</v>
      </c>
      <c r="AU174" s="107" t="s">
        <v>85</v>
      </c>
      <c r="AY174" s="16" t="s">
        <v>140</v>
      </c>
      <c r="BE174" s="108">
        <f>IF(N174="základní",J174,0)</f>
        <v>0</v>
      </c>
      <c r="BF174" s="108">
        <f>IF(N174="snížená",J174,0)</f>
        <v>0</v>
      </c>
      <c r="BG174" s="108">
        <f>IF(N174="zákl. přenesená",J174,0)</f>
        <v>0</v>
      </c>
      <c r="BH174" s="108">
        <f>IF(N174="sníž. přenesená",J174,0)</f>
        <v>0</v>
      </c>
      <c r="BI174" s="108">
        <f>IF(N174="nulová",J174,0)</f>
        <v>0</v>
      </c>
      <c r="BJ174" s="16" t="s">
        <v>83</v>
      </c>
      <c r="BK174" s="108">
        <f>ROUND(I174*H174,2)</f>
        <v>0</v>
      </c>
      <c r="BL174" s="16" t="s">
        <v>147</v>
      </c>
      <c r="BM174" s="107" t="s">
        <v>226</v>
      </c>
    </row>
    <row r="175" spans="1:65" s="13" customFormat="1" ht="33.75">
      <c r="B175" s="109"/>
      <c r="C175" s="220"/>
      <c r="D175" s="221" t="s">
        <v>149</v>
      </c>
      <c r="E175" s="222" t="s">
        <v>227</v>
      </c>
      <c r="F175" s="223" t="s">
        <v>228</v>
      </c>
      <c r="G175" s="220"/>
      <c r="H175" s="224">
        <v>102.004</v>
      </c>
      <c r="I175" s="111"/>
      <c r="J175" s="220"/>
      <c r="L175" s="109"/>
      <c r="M175" s="112"/>
      <c r="N175" s="113"/>
      <c r="O175" s="113"/>
      <c r="P175" s="113"/>
      <c r="Q175" s="113"/>
      <c r="R175" s="113"/>
      <c r="S175" s="113"/>
      <c r="T175" s="114"/>
      <c r="AT175" s="110" t="s">
        <v>149</v>
      </c>
      <c r="AU175" s="110" t="s">
        <v>85</v>
      </c>
      <c r="AV175" s="13" t="s">
        <v>85</v>
      </c>
      <c r="AW175" s="13" t="s">
        <v>31</v>
      </c>
      <c r="AX175" s="13" t="s">
        <v>75</v>
      </c>
      <c r="AY175" s="110" t="s">
        <v>140</v>
      </c>
    </row>
    <row r="176" spans="1:65" s="13" customFormat="1">
      <c r="B176" s="109"/>
      <c r="C176" s="220"/>
      <c r="D176" s="221" t="s">
        <v>149</v>
      </c>
      <c r="E176" s="222" t="s">
        <v>94</v>
      </c>
      <c r="F176" s="223" t="s">
        <v>229</v>
      </c>
      <c r="G176" s="220"/>
      <c r="H176" s="224">
        <v>21.384</v>
      </c>
      <c r="I176" s="111"/>
      <c r="J176" s="220"/>
      <c r="L176" s="109"/>
      <c r="M176" s="112"/>
      <c r="N176" s="113"/>
      <c r="O176" s="113"/>
      <c r="P176" s="113"/>
      <c r="Q176" s="113"/>
      <c r="R176" s="113"/>
      <c r="S176" s="113"/>
      <c r="T176" s="114"/>
      <c r="AT176" s="110" t="s">
        <v>149</v>
      </c>
      <c r="AU176" s="110" t="s">
        <v>85</v>
      </c>
      <c r="AV176" s="13" t="s">
        <v>85</v>
      </c>
      <c r="AW176" s="13" t="s">
        <v>31</v>
      </c>
      <c r="AX176" s="13" t="s">
        <v>75</v>
      </c>
      <c r="AY176" s="110" t="s">
        <v>140</v>
      </c>
    </row>
    <row r="177" spans="1:65" s="14" customFormat="1">
      <c r="B177" s="115"/>
      <c r="C177" s="225"/>
      <c r="D177" s="221" t="s">
        <v>149</v>
      </c>
      <c r="E177" s="226" t="s">
        <v>1</v>
      </c>
      <c r="F177" s="227" t="s">
        <v>230</v>
      </c>
      <c r="G177" s="225"/>
      <c r="H177" s="228">
        <v>123.38800000000001</v>
      </c>
      <c r="I177" s="117"/>
      <c r="J177" s="225"/>
      <c r="L177" s="115"/>
      <c r="M177" s="118"/>
      <c r="N177" s="119"/>
      <c r="O177" s="119"/>
      <c r="P177" s="119"/>
      <c r="Q177" s="119"/>
      <c r="R177" s="119"/>
      <c r="S177" s="119"/>
      <c r="T177" s="120"/>
      <c r="AT177" s="116" t="s">
        <v>149</v>
      </c>
      <c r="AU177" s="116" t="s">
        <v>85</v>
      </c>
      <c r="AV177" s="14" t="s">
        <v>147</v>
      </c>
      <c r="AW177" s="14" t="s">
        <v>31</v>
      </c>
      <c r="AX177" s="14" t="s">
        <v>83</v>
      </c>
      <c r="AY177" s="116" t="s">
        <v>140</v>
      </c>
    </row>
    <row r="178" spans="1:65" s="2" customFormat="1" ht="16.5" customHeight="1">
      <c r="A178" s="26"/>
      <c r="B178" s="100"/>
      <c r="C178" s="214" t="s">
        <v>231</v>
      </c>
      <c r="D178" s="214" t="s">
        <v>143</v>
      </c>
      <c r="E178" s="215" t="s">
        <v>232</v>
      </c>
      <c r="F178" s="216" t="s">
        <v>233</v>
      </c>
      <c r="G178" s="217" t="s">
        <v>146</v>
      </c>
      <c r="H178" s="218">
        <v>25.422999999999998</v>
      </c>
      <c r="I178" s="101"/>
      <c r="J178" s="219">
        <f>ROUND(I178*H178,2)</f>
        <v>0</v>
      </c>
      <c r="K178" s="102"/>
      <c r="L178" s="27"/>
      <c r="M178" s="103" t="s">
        <v>1</v>
      </c>
      <c r="N178" s="104" t="s">
        <v>40</v>
      </c>
      <c r="O178" s="43"/>
      <c r="P178" s="105">
        <f>O178*H178</f>
        <v>0</v>
      </c>
      <c r="Q178" s="105">
        <v>0</v>
      </c>
      <c r="R178" s="105">
        <f>Q178*H178</f>
        <v>0</v>
      </c>
      <c r="S178" s="105">
        <v>2.1000000000000001E-2</v>
      </c>
      <c r="T178" s="106">
        <f>S178*H178</f>
        <v>0.533883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07" t="s">
        <v>147</v>
      </c>
      <c r="AT178" s="107" t="s">
        <v>143</v>
      </c>
      <c r="AU178" s="107" t="s">
        <v>85</v>
      </c>
      <c r="AY178" s="16" t="s">
        <v>140</v>
      </c>
      <c r="BE178" s="108">
        <f>IF(N178="základní",J178,0)</f>
        <v>0</v>
      </c>
      <c r="BF178" s="108">
        <f>IF(N178="snížená",J178,0)</f>
        <v>0</v>
      </c>
      <c r="BG178" s="108">
        <f>IF(N178="zákl. přenesená",J178,0)</f>
        <v>0</v>
      </c>
      <c r="BH178" s="108">
        <f>IF(N178="sníž. přenesená",J178,0)</f>
        <v>0</v>
      </c>
      <c r="BI178" s="108">
        <f>IF(N178="nulová",J178,0)</f>
        <v>0</v>
      </c>
      <c r="BJ178" s="16" t="s">
        <v>83</v>
      </c>
      <c r="BK178" s="108">
        <f>ROUND(I178*H178,2)</f>
        <v>0</v>
      </c>
      <c r="BL178" s="16" t="s">
        <v>147</v>
      </c>
      <c r="BM178" s="107" t="s">
        <v>234</v>
      </c>
    </row>
    <row r="179" spans="1:65" s="13" customFormat="1">
      <c r="B179" s="109"/>
      <c r="C179" s="220"/>
      <c r="D179" s="221" t="s">
        <v>149</v>
      </c>
      <c r="E179" s="222" t="s">
        <v>1</v>
      </c>
      <c r="F179" s="223" t="s">
        <v>235</v>
      </c>
      <c r="G179" s="220"/>
      <c r="H179" s="224">
        <v>3.57</v>
      </c>
      <c r="I179" s="111"/>
      <c r="J179" s="220"/>
      <c r="L179" s="109"/>
      <c r="M179" s="112"/>
      <c r="N179" s="113"/>
      <c r="O179" s="113"/>
      <c r="P179" s="113"/>
      <c r="Q179" s="113"/>
      <c r="R179" s="113"/>
      <c r="S179" s="113"/>
      <c r="T179" s="114"/>
      <c r="AT179" s="110" t="s">
        <v>149</v>
      </c>
      <c r="AU179" s="110" t="s">
        <v>85</v>
      </c>
      <c r="AV179" s="13" t="s">
        <v>85</v>
      </c>
      <c r="AW179" s="13" t="s">
        <v>31</v>
      </c>
      <c r="AX179" s="13" t="s">
        <v>75</v>
      </c>
      <c r="AY179" s="110" t="s">
        <v>140</v>
      </c>
    </row>
    <row r="180" spans="1:65" s="13" customFormat="1" ht="22.5">
      <c r="B180" s="109"/>
      <c r="C180" s="220"/>
      <c r="D180" s="221" t="s">
        <v>149</v>
      </c>
      <c r="E180" s="222" t="s">
        <v>1</v>
      </c>
      <c r="F180" s="223" t="s">
        <v>236</v>
      </c>
      <c r="G180" s="220"/>
      <c r="H180" s="224">
        <v>21.853000000000002</v>
      </c>
      <c r="I180" s="111"/>
      <c r="J180" s="220"/>
      <c r="L180" s="109"/>
      <c r="M180" s="112"/>
      <c r="N180" s="113"/>
      <c r="O180" s="113"/>
      <c r="P180" s="113"/>
      <c r="Q180" s="113"/>
      <c r="R180" s="113"/>
      <c r="S180" s="113"/>
      <c r="T180" s="114"/>
      <c r="AT180" s="110" t="s">
        <v>149</v>
      </c>
      <c r="AU180" s="110" t="s">
        <v>85</v>
      </c>
      <c r="AV180" s="13" t="s">
        <v>85</v>
      </c>
      <c r="AW180" s="13" t="s">
        <v>31</v>
      </c>
      <c r="AX180" s="13" t="s">
        <v>75</v>
      </c>
      <c r="AY180" s="110" t="s">
        <v>140</v>
      </c>
    </row>
    <row r="181" spans="1:65" s="14" customFormat="1">
      <c r="B181" s="115"/>
      <c r="C181" s="225"/>
      <c r="D181" s="221" t="s">
        <v>149</v>
      </c>
      <c r="E181" s="226" t="s">
        <v>91</v>
      </c>
      <c r="F181" s="227" t="s">
        <v>230</v>
      </c>
      <c r="G181" s="225"/>
      <c r="H181" s="228">
        <v>25.422999999999998</v>
      </c>
      <c r="I181" s="117"/>
      <c r="J181" s="225"/>
      <c r="L181" s="115"/>
      <c r="M181" s="118"/>
      <c r="N181" s="119"/>
      <c r="O181" s="119"/>
      <c r="P181" s="119"/>
      <c r="Q181" s="119"/>
      <c r="R181" s="119"/>
      <c r="S181" s="119"/>
      <c r="T181" s="120"/>
      <c r="AT181" s="116" t="s">
        <v>149</v>
      </c>
      <c r="AU181" s="116" t="s">
        <v>85</v>
      </c>
      <c r="AV181" s="14" t="s">
        <v>147</v>
      </c>
      <c r="AW181" s="14" t="s">
        <v>31</v>
      </c>
      <c r="AX181" s="14" t="s">
        <v>83</v>
      </c>
      <c r="AY181" s="116" t="s">
        <v>140</v>
      </c>
    </row>
    <row r="182" spans="1:65" s="12" customFormat="1" ht="22.9" customHeight="1">
      <c r="B182" s="91"/>
      <c r="C182" s="208"/>
      <c r="D182" s="209" t="s">
        <v>74</v>
      </c>
      <c r="E182" s="212" t="s">
        <v>237</v>
      </c>
      <c r="F182" s="212" t="s">
        <v>238</v>
      </c>
      <c r="G182" s="208"/>
      <c r="H182" s="208"/>
      <c r="I182" s="93"/>
      <c r="J182" s="213">
        <f>BK182</f>
        <v>0</v>
      </c>
      <c r="L182" s="91"/>
      <c r="M182" s="94"/>
      <c r="N182" s="95"/>
      <c r="O182" s="95"/>
      <c r="P182" s="96">
        <f>SUM(P183:P187)</f>
        <v>0</v>
      </c>
      <c r="Q182" s="95"/>
      <c r="R182" s="96">
        <f>SUM(R183:R187)</f>
        <v>0</v>
      </c>
      <c r="S182" s="95"/>
      <c r="T182" s="97">
        <f>SUM(T183:T187)</f>
        <v>0</v>
      </c>
      <c r="AR182" s="92" t="s">
        <v>83</v>
      </c>
      <c r="AT182" s="98" t="s">
        <v>74</v>
      </c>
      <c r="AU182" s="98" t="s">
        <v>83</v>
      </c>
      <c r="AY182" s="92" t="s">
        <v>140</v>
      </c>
      <c r="BK182" s="99">
        <f>SUM(BK183:BK187)</f>
        <v>0</v>
      </c>
    </row>
    <row r="183" spans="1:65" s="2" customFormat="1" ht="24.2" customHeight="1">
      <c r="A183" s="26"/>
      <c r="B183" s="100"/>
      <c r="C183" s="214" t="s">
        <v>239</v>
      </c>
      <c r="D183" s="214" t="s">
        <v>143</v>
      </c>
      <c r="E183" s="215" t="s">
        <v>240</v>
      </c>
      <c r="F183" s="216" t="s">
        <v>241</v>
      </c>
      <c r="G183" s="217" t="s">
        <v>242</v>
      </c>
      <c r="H183" s="218">
        <v>9.7230000000000008</v>
      </c>
      <c r="I183" s="101"/>
      <c r="J183" s="219">
        <f>ROUND(I183*H183,2)</f>
        <v>0</v>
      </c>
      <c r="K183" s="102"/>
      <c r="L183" s="27"/>
      <c r="M183" s="103" t="s">
        <v>1</v>
      </c>
      <c r="N183" s="104" t="s">
        <v>40</v>
      </c>
      <c r="O183" s="43"/>
      <c r="P183" s="105">
        <f>O183*H183</f>
        <v>0</v>
      </c>
      <c r="Q183" s="105">
        <v>0</v>
      </c>
      <c r="R183" s="105">
        <f>Q183*H183</f>
        <v>0</v>
      </c>
      <c r="S183" s="105">
        <v>0</v>
      </c>
      <c r="T183" s="106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07" t="s">
        <v>147</v>
      </c>
      <c r="AT183" s="107" t="s">
        <v>143</v>
      </c>
      <c r="AU183" s="107" t="s">
        <v>85</v>
      </c>
      <c r="AY183" s="16" t="s">
        <v>140</v>
      </c>
      <c r="BE183" s="108">
        <f>IF(N183="základní",J183,0)</f>
        <v>0</v>
      </c>
      <c r="BF183" s="108">
        <f>IF(N183="snížená",J183,0)</f>
        <v>0</v>
      </c>
      <c r="BG183" s="108">
        <f>IF(N183="zákl. přenesená",J183,0)</f>
        <v>0</v>
      </c>
      <c r="BH183" s="108">
        <f>IF(N183="sníž. přenesená",J183,0)</f>
        <v>0</v>
      </c>
      <c r="BI183" s="108">
        <f>IF(N183="nulová",J183,0)</f>
        <v>0</v>
      </c>
      <c r="BJ183" s="16" t="s">
        <v>83</v>
      </c>
      <c r="BK183" s="108">
        <f>ROUND(I183*H183,2)</f>
        <v>0</v>
      </c>
      <c r="BL183" s="16" t="s">
        <v>147</v>
      </c>
      <c r="BM183" s="107" t="s">
        <v>243</v>
      </c>
    </row>
    <row r="184" spans="1:65" s="2" customFormat="1" ht="24.2" customHeight="1">
      <c r="A184" s="26"/>
      <c r="B184" s="100"/>
      <c r="C184" s="214" t="s">
        <v>7</v>
      </c>
      <c r="D184" s="214" t="s">
        <v>143</v>
      </c>
      <c r="E184" s="215" t="s">
        <v>244</v>
      </c>
      <c r="F184" s="216" t="s">
        <v>245</v>
      </c>
      <c r="G184" s="217" t="s">
        <v>242</v>
      </c>
      <c r="H184" s="218">
        <v>9.7230000000000008</v>
      </c>
      <c r="I184" s="101"/>
      <c r="J184" s="219">
        <f>ROUND(I184*H184,2)</f>
        <v>0</v>
      </c>
      <c r="K184" s="102"/>
      <c r="L184" s="27"/>
      <c r="M184" s="103" t="s">
        <v>1</v>
      </c>
      <c r="N184" s="104" t="s">
        <v>40</v>
      </c>
      <c r="O184" s="43"/>
      <c r="P184" s="105">
        <f>O184*H184</f>
        <v>0</v>
      </c>
      <c r="Q184" s="105">
        <v>0</v>
      </c>
      <c r="R184" s="105">
        <f>Q184*H184</f>
        <v>0</v>
      </c>
      <c r="S184" s="105">
        <v>0</v>
      </c>
      <c r="T184" s="106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07" t="s">
        <v>147</v>
      </c>
      <c r="AT184" s="107" t="s">
        <v>143</v>
      </c>
      <c r="AU184" s="107" t="s">
        <v>85</v>
      </c>
      <c r="AY184" s="16" t="s">
        <v>140</v>
      </c>
      <c r="BE184" s="108">
        <f>IF(N184="základní",J184,0)</f>
        <v>0</v>
      </c>
      <c r="BF184" s="108">
        <f>IF(N184="snížená",J184,0)</f>
        <v>0</v>
      </c>
      <c r="BG184" s="108">
        <f>IF(N184="zákl. přenesená",J184,0)</f>
        <v>0</v>
      </c>
      <c r="BH184" s="108">
        <f>IF(N184="sníž. přenesená",J184,0)</f>
        <v>0</v>
      </c>
      <c r="BI184" s="108">
        <f>IF(N184="nulová",J184,0)</f>
        <v>0</v>
      </c>
      <c r="BJ184" s="16" t="s">
        <v>83</v>
      </c>
      <c r="BK184" s="108">
        <f>ROUND(I184*H184,2)</f>
        <v>0</v>
      </c>
      <c r="BL184" s="16" t="s">
        <v>147</v>
      </c>
      <c r="BM184" s="107" t="s">
        <v>246</v>
      </c>
    </row>
    <row r="185" spans="1:65" s="2" customFormat="1" ht="24.2" customHeight="1">
      <c r="A185" s="26"/>
      <c r="B185" s="100"/>
      <c r="C185" s="214" t="s">
        <v>247</v>
      </c>
      <c r="D185" s="214" t="s">
        <v>143</v>
      </c>
      <c r="E185" s="215" t="s">
        <v>248</v>
      </c>
      <c r="F185" s="216" t="s">
        <v>249</v>
      </c>
      <c r="G185" s="217" t="s">
        <v>242</v>
      </c>
      <c r="H185" s="218">
        <v>87.507000000000005</v>
      </c>
      <c r="I185" s="101"/>
      <c r="J185" s="219">
        <f>ROUND(I185*H185,2)</f>
        <v>0</v>
      </c>
      <c r="K185" s="102"/>
      <c r="L185" s="27"/>
      <c r="M185" s="103" t="s">
        <v>1</v>
      </c>
      <c r="N185" s="104" t="s">
        <v>40</v>
      </c>
      <c r="O185" s="43"/>
      <c r="P185" s="105">
        <f>O185*H185</f>
        <v>0</v>
      </c>
      <c r="Q185" s="105">
        <v>0</v>
      </c>
      <c r="R185" s="105">
        <f>Q185*H185</f>
        <v>0</v>
      </c>
      <c r="S185" s="105">
        <v>0</v>
      </c>
      <c r="T185" s="106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07" t="s">
        <v>147</v>
      </c>
      <c r="AT185" s="107" t="s">
        <v>143</v>
      </c>
      <c r="AU185" s="107" t="s">
        <v>85</v>
      </c>
      <c r="AY185" s="16" t="s">
        <v>140</v>
      </c>
      <c r="BE185" s="108">
        <f>IF(N185="základní",J185,0)</f>
        <v>0</v>
      </c>
      <c r="BF185" s="108">
        <f>IF(N185="snížená",J185,0)</f>
        <v>0</v>
      </c>
      <c r="BG185" s="108">
        <f>IF(N185="zákl. přenesená",J185,0)</f>
        <v>0</v>
      </c>
      <c r="BH185" s="108">
        <f>IF(N185="sníž. přenesená",J185,0)</f>
        <v>0</v>
      </c>
      <c r="BI185" s="108">
        <f>IF(N185="nulová",J185,0)</f>
        <v>0</v>
      </c>
      <c r="BJ185" s="16" t="s">
        <v>83</v>
      </c>
      <c r="BK185" s="108">
        <f>ROUND(I185*H185,2)</f>
        <v>0</v>
      </c>
      <c r="BL185" s="16" t="s">
        <v>147</v>
      </c>
      <c r="BM185" s="107" t="s">
        <v>250</v>
      </c>
    </row>
    <row r="186" spans="1:65" s="13" customFormat="1">
      <c r="B186" s="109"/>
      <c r="C186" s="220"/>
      <c r="D186" s="221" t="s">
        <v>149</v>
      </c>
      <c r="E186" s="220"/>
      <c r="F186" s="223" t="s">
        <v>251</v>
      </c>
      <c r="G186" s="220"/>
      <c r="H186" s="224">
        <v>87.507000000000005</v>
      </c>
      <c r="I186" s="111"/>
      <c r="J186" s="220"/>
      <c r="L186" s="109"/>
      <c r="M186" s="112"/>
      <c r="N186" s="113"/>
      <c r="O186" s="113"/>
      <c r="P186" s="113"/>
      <c r="Q186" s="113"/>
      <c r="R186" s="113"/>
      <c r="S186" s="113"/>
      <c r="T186" s="114"/>
      <c r="AT186" s="110" t="s">
        <v>149</v>
      </c>
      <c r="AU186" s="110" t="s">
        <v>85</v>
      </c>
      <c r="AV186" s="13" t="s">
        <v>85</v>
      </c>
      <c r="AW186" s="13" t="s">
        <v>3</v>
      </c>
      <c r="AX186" s="13" t="s">
        <v>83</v>
      </c>
      <c r="AY186" s="110" t="s">
        <v>140</v>
      </c>
    </row>
    <row r="187" spans="1:65" s="2" customFormat="1" ht="33" customHeight="1">
      <c r="A187" s="26"/>
      <c r="B187" s="100"/>
      <c r="C187" s="214" t="s">
        <v>252</v>
      </c>
      <c r="D187" s="214" t="s">
        <v>143</v>
      </c>
      <c r="E187" s="215" t="s">
        <v>253</v>
      </c>
      <c r="F187" s="216" t="s">
        <v>254</v>
      </c>
      <c r="G187" s="217" t="s">
        <v>242</v>
      </c>
      <c r="H187" s="218">
        <v>9.7230000000000008</v>
      </c>
      <c r="I187" s="101"/>
      <c r="J187" s="219">
        <f>ROUND(I187*H187,2)</f>
        <v>0</v>
      </c>
      <c r="K187" s="102"/>
      <c r="L187" s="27"/>
      <c r="M187" s="103" t="s">
        <v>1</v>
      </c>
      <c r="N187" s="104" t="s">
        <v>40</v>
      </c>
      <c r="O187" s="43"/>
      <c r="P187" s="105">
        <f>O187*H187</f>
        <v>0</v>
      </c>
      <c r="Q187" s="105">
        <v>0</v>
      </c>
      <c r="R187" s="105">
        <f>Q187*H187</f>
        <v>0</v>
      </c>
      <c r="S187" s="105">
        <v>0</v>
      </c>
      <c r="T187" s="106">
        <f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07" t="s">
        <v>147</v>
      </c>
      <c r="AT187" s="107" t="s">
        <v>143</v>
      </c>
      <c r="AU187" s="107" t="s">
        <v>85</v>
      </c>
      <c r="AY187" s="16" t="s">
        <v>140</v>
      </c>
      <c r="BE187" s="108">
        <f>IF(N187="základní",J187,0)</f>
        <v>0</v>
      </c>
      <c r="BF187" s="108">
        <f>IF(N187="snížená",J187,0)</f>
        <v>0</v>
      </c>
      <c r="BG187" s="108">
        <f>IF(N187="zákl. přenesená",J187,0)</f>
        <v>0</v>
      </c>
      <c r="BH187" s="108">
        <f>IF(N187="sníž. přenesená",J187,0)</f>
        <v>0</v>
      </c>
      <c r="BI187" s="108">
        <f>IF(N187="nulová",J187,0)</f>
        <v>0</v>
      </c>
      <c r="BJ187" s="16" t="s">
        <v>83</v>
      </c>
      <c r="BK187" s="108">
        <f>ROUND(I187*H187,2)</f>
        <v>0</v>
      </c>
      <c r="BL187" s="16" t="s">
        <v>147</v>
      </c>
      <c r="BM187" s="107" t="s">
        <v>255</v>
      </c>
    </row>
    <row r="188" spans="1:65" s="12" customFormat="1" ht="22.9" customHeight="1">
      <c r="B188" s="91"/>
      <c r="C188" s="208"/>
      <c r="D188" s="209" t="s">
        <v>74</v>
      </c>
      <c r="E188" s="212" t="s">
        <v>256</v>
      </c>
      <c r="F188" s="212" t="s">
        <v>257</v>
      </c>
      <c r="G188" s="208"/>
      <c r="H188" s="208"/>
      <c r="I188" s="93"/>
      <c r="J188" s="213">
        <f>BK188</f>
        <v>0</v>
      </c>
      <c r="L188" s="91"/>
      <c r="M188" s="94"/>
      <c r="N188" s="95"/>
      <c r="O188" s="95"/>
      <c r="P188" s="96">
        <f>P189</f>
        <v>0</v>
      </c>
      <c r="Q188" s="95"/>
      <c r="R188" s="96">
        <f>R189</f>
        <v>0</v>
      </c>
      <c r="S188" s="95"/>
      <c r="T188" s="97">
        <f>T189</f>
        <v>0</v>
      </c>
      <c r="AR188" s="92" t="s">
        <v>83</v>
      </c>
      <c r="AT188" s="98" t="s">
        <v>74</v>
      </c>
      <c r="AU188" s="98" t="s">
        <v>83</v>
      </c>
      <c r="AY188" s="92" t="s">
        <v>140</v>
      </c>
      <c r="BK188" s="99">
        <f>BK189</f>
        <v>0</v>
      </c>
    </row>
    <row r="189" spans="1:65" s="2" customFormat="1" ht="16.5" customHeight="1">
      <c r="A189" s="26"/>
      <c r="B189" s="100"/>
      <c r="C189" s="214" t="s">
        <v>258</v>
      </c>
      <c r="D189" s="214" t="s">
        <v>143</v>
      </c>
      <c r="E189" s="215" t="s">
        <v>259</v>
      </c>
      <c r="F189" s="216" t="s">
        <v>260</v>
      </c>
      <c r="G189" s="217" t="s">
        <v>242</v>
      </c>
      <c r="H189" s="218">
        <v>5.7850000000000001</v>
      </c>
      <c r="I189" s="101"/>
      <c r="J189" s="219">
        <f>ROUND(I189*H189,2)</f>
        <v>0</v>
      </c>
      <c r="K189" s="102"/>
      <c r="L189" s="27"/>
      <c r="M189" s="103" t="s">
        <v>1</v>
      </c>
      <c r="N189" s="104" t="s">
        <v>40</v>
      </c>
      <c r="O189" s="43"/>
      <c r="P189" s="105">
        <f>O189*H189</f>
        <v>0</v>
      </c>
      <c r="Q189" s="105">
        <v>0</v>
      </c>
      <c r="R189" s="105">
        <f>Q189*H189</f>
        <v>0</v>
      </c>
      <c r="S189" s="105">
        <v>0</v>
      </c>
      <c r="T189" s="106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07" t="s">
        <v>147</v>
      </c>
      <c r="AT189" s="107" t="s">
        <v>143</v>
      </c>
      <c r="AU189" s="107" t="s">
        <v>85</v>
      </c>
      <c r="AY189" s="16" t="s">
        <v>140</v>
      </c>
      <c r="BE189" s="108">
        <f>IF(N189="základní",J189,0)</f>
        <v>0</v>
      </c>
      <c r="BF189" s="108">
        <f>IF(N189="snížená",J189,0)</f>
        <v>0</v>
      </c>
      <c r="BG189" s="108">
        <f>IF(N189="zákl. přenesená",J189,0)</f>
        <v>0</v>
      </c>
      <c r="BH189" s="108">
        <f>IF(N189="sníž. přenesená",J189,0)</f>
        <v>0</v>
      </c>
      <c r="BI189" s="108">
        <f>IF(N189="nulová",J189,0)</f>
        <v>0</v>
      </c>
      <c r="BJ189" s="16" t="s">
        <v>83</v>
      </c>
      <c r="BK189" s="108">
        <f>ROUND(I189*H189,2)</f>
        <v>0</v>
      </c>
      <c r="BL189" s="16" t="s">
        <v>147</v>
      </c>
      <c r="BM189" s="107" t="s">
        <v>261</v>
      </c>
    </row>
    <row r="190" spans="1:65" s="12" customFormat="1" ht="25.9" customHeight="1">
      <c r="B190" s="91"/>
      <c r="C190" s="208"/>
      <c r="D190" s="209" t="s">
        <v>74</v>
      </c>
      <c r="E190" s="210" t="s">
        <v>262</v>
      </c>
      <c r="F190" s="210" t="s">
        <v>263</v>
      </c>
      <c r="G190" s="208"/>
      <c r="H190" s="208"/>
      <c r="I190" s="93"/>
      <c r="J190" s="211">
        <f>BK190</f>
        <v>0</v>
      </c>
      <c r="L190" s="91"/>
      <c r="M190" s="94"/>
      <c r="N190" s="95"/>
      <c r="O190" s="95"/>
      <c r="P190" s="96">
        <f>P191+P197+P200+P213+P220+P228+P233+P236</f>
        <v>0</v>
      </c>
      <c r="Q190" s="95"/>
      <c r="R190" s="96">
        <f>R191+R197+R200+R213+R220+R228+R233+R236</f>
        <v>4.4524783799999996</v>
      </c>
      <c r="S190" s="95"/>
      <c r="T190" s="97">
        <f>T191+T197+T200+T213+T220+T228+T233+T236</f>
        <v>4.6126899999999997</v>
      </c>
      <c r="AR190" s="92" t="s">
        <v>85</v>
      </c>
      <c r="AT190" s="98" t="s">
        <v>74</v>
      </c>
      <c r="AU190" s="98" t="s">
        <v>75</v>
      </c>
      <c r="AY190" s="92" t="s">
        <v>140</v>
      </c>
      <c r="BK190" s="99">
        <f>BK191+BK197+BK200+BK213+BK220+BK228+BK233+BK236</f>
        <v>0</v>
      </c>
    </row>
    <row r="191" spans="1:65" s="12" customFormat="1" ht="22.9" customHeight="1">
      <c r="B191" s="91"/>
      <c r="C191" s="208"/>
      <c r="D191" s="209" t="s">
        <v>74</v>
      </c>
      <c r="E191" s="212" t="s">
        <v>264</v>
      </c>
      <c r="F191" s="212" t="s">
        <v>265</v>
      </c>
      <c r="G191" s="208"/>
      <c r="H191" s="208"/>
      <c r="I191" s="93"/>
      <c r="J191" s="213">
        <f>BK191</f>
        <v>0</v>
      </c>
      <c r="L191" s="91"/>
      <c r="M191" s="94"/>
      <c r="N191" s="95"/>
      <c r="O191" s="95"/>
      <c r="P191" s="96">
        <f>SUM(P192:P196)</f>
        <v>0</v>
      </c>
      <c r="Q191" s="95"/>
      <c r="R191" s="96">
        <f>SUM(R192:R196)</f>
        <v>1.37890208</v>
      </c>
      <c r="S191" s="95"/>
      <c r="T191" s="97">
        <f>SUM(T192:T196)</f>
        <v>0</v>
      </c>
      <c r="AR191" s="92" t="s">
        <v>85</v>
      </c>
      <c r="AT191" s="98" t="s">
        <v>74</v>
      </c>
      <c r="AU191" s="98" t="s">
        <v>83</v>
      </c>
      <c r="AY191" s="92" t="s">
        <v>140</v>
      </c>
      <c r="BK191" s="99">
        <f>SUM(BK192:BK196)</f>
        <v>0</v>
      </c>
    </row>
    <row r="192" spans="1:65" s="2" customFormat="1" ht="37.9" customHeight="1">
      <c r="A192" s="26"/>
      <c r="B192" s="100"/>
      <c r="C192" s="214" t="s">
        <v>266</v>
      </c>
      <c r="D192" s="214" t="s">
        <v>143</v>
      </c>
      <c r="E192" s="215" t="s">
        <v>267</v>
      </c>
      <c r="F192" s="216" t="s">
        <v>268</v>
      </c>
      <c r="G192" s="217" t="s">
        <v>146</v>
      </c>
      <c r="H192" s="218">
        <v>47.335999999999999</v>
      </c>
      <c r="I192" s="101"/>
      <c r="J192" s="219">
        <f>ROUND(I192*H192,2)</f>
        <v>0</v>
      </c>
      <c r="K192" s="102"/>
      <c r="L192" s="27"/>
      <c r="M192" s="103" t="s">
        <v>1</v>
      </c>
      <c r="N192" s="104" t="s">
        <v>40</v>
      </c>
      <c r="O192" s="43"/>
      <c r="P192" s="105">
        <f>O192*H192</f>
        <v>0</v>
      </c>
      <c r="Q192" s="105">
        <v>6.0299999999999998E-3</v>
      </c>
      <c r="R192" s="105">
        <f>Q192*H192</f>
        <v>0.28543607999999998</v>
      </c>
      <c r="S192" s="105">
        <v>0</v>
      </c>
      <c r="T192" s="106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07" t="s">
        <v>147</v>
      </c>
      <c r="AT192" s="107" t="s">
        <v>143</v>
      </c>
      <c r="AU192" s="107" t="s">
        <v>85</v>
      </c>
      <c r="AY192" s="16" t="s">
        <v>140</v>
      </c>
      <c r="BE192" s="108">
        <f>IF(N192="základní",J192,0)</f>
        <v>0</v>
      </c>
      <c r="BF192" s="108">
        <f>IF(N192="snížená",J192,0)</f>
        <v>0</v>
      </c>
      <c r="BG192" s="108">
        <f>IF(N192="zákl. přenesená",J192,0)</f>
        <v>0</v>
      </c>
      <c r="BH192" s="108">
        <f>IF(N192="sníž. přenesená",J192,0)</f>
        <v>0</v>
      </c>
      <c r="BI192" s="108">
        <f>IF(N192="nulová",J192,0)</f>
        <v>0</v>
      </c>
      <c r="BJ192" s="16" t="s">
        <v>83</v>
      </c>
      <c r="BK192" s="108">
        <f>ROUND(I192*H192,2)</f>
        <v>0</v>
      </c>
      <c r="BL192" s="16" t="s">
        <v>147</v>
      </c>
      <c r="BM192" s="107" t="s">
        <v>269</v>
      </c>
    </row>
    <row r="193" spans="1:65" s="13" customFormat="1">
      <c r="B193" s="109"/>
      <c r="C193" s="220"/>
      <c r="D193" s="221" t="s">
        <v>149</v>
      </c>
      <c r="E193" s="222" t="s">
        <v>1</v>
      </c>
      <c r="F193" s="223" t="s">
        <v>156</v>
      </c>
      <c r="G193" s="220"/>
      <c r="H193" s="224">
        <v>47.335999999999999</v>
      </c>
      <c r="I193" s="111"/>
      <c r="J193" s="220"/>
      <c r="L193" s="109"/>
      <c r="M193" s="112"/>
      <c r="N193" s="113"/>
      <c r="O193" s="113"/>
      <c r="P193" s="113"/>
      <c r="Q193" s="113"/>
      <c r="R193" s="113"/>
      <c r="S193" s="113"/>
      <c r="T193" s="114"/>
      <c r="AT193" s="110" t="s">
        <v>149</v>
      </c>
      <c r="AU193" s="110" t="s">
        <v>85</v>
      </c>
      <c r="AV193" s="13" t="s">
        <v>85</v>
      </c>
      <c r="AW193" s="13" t="s">
        <v>31</v>
      </c>
      <c r="AX193" s="13" t="s">
        <v>83</v>
      </c>
      <c r="AY193" s="110" t="s">
        <v>140</v>
      </c>
    </row>
    <row r="194" spans="1:65" s="2" customFormat="1" ht="24.2" customHeight="1">
      <c r="A194" s="26"/>
      <c r="B194" s="100"/>
      <c r="C194" s="229" t="s">
        <v>270</v>
      </c>
      <c r="D194" s="229" t="s">
        <v>271</v>
      </c>
      <c r="E194" s="230" t="s">
        <v>272</v>
      </c>
      <c r="F194" s="231" t="s">
        <v>273</v>
      </c>
      <c r="G194" s="232" t="s">
        <v>146</v>
      </c>
      <c r="H194" s="233">
        <v>49.703000000000003</v>
      </c>
      <c r="I194" s="121"/>
      <c r="J194" s="234">
        <f>ROUND(I194*H194,2)</f>
        <v>0</v>
      </c>
      <c r="K194" s="122"/>
      <c r="L194" s="123"/>
      <c r="M194" s="124" t="s">
        <v>1</v>
      </c>
      <c r="N194" s="125" t="s">
        <v>40</v>
      </c>
      <c r="O194" s="43"/>
      <c r="P194" s="105">
        <f>O194*H194</f>
        <v>0</v>
      </c>
      <c r="Q194" s="105">
        <v>2.1999999999999999E-2</v>
      </c>
      <c r="R194" s="105">
        <f>Q194*H194</f>
        <v>1.093466</v>
      </c>
      <c r="S194" s="105">
        <v>0</v>
      </c>
      <c r="T194" s="106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07" t="s">
        <v>175</v>
      </c>
      <c r="AT194" s="107" t="s">
        <v>271</v>
      </c>
      <c r="AU194" s="107" t="s">
        <v>85</v>
      </c>
      <c r="AY194" s="16" t="s">
        <v>140</v>
      </c>
      <c r="BE194" s="108">
        <f>IF(N194="základní",J194,0)</f>
        <v>0</v>
      </c>
      <c r="BF194" s="108">
        <f>IF(N194="snížená",J194,0)</f>
        <v>0</v>
      </c>
      <c r="BG194" s="108">
        <f>IF(N194="zákl. přenesená",J194,0)</f>
        <v>0</v>
      </c>
      <c r="BH194" s="108">
        <f>IF(N194="sníž. přenesená",J194,0)</f>
        <v>0</v>
      </c>
      <c r="BI194" s="108">
        <f>IF(N194="nulová",J194,0)</f>
        <v>0</v>
      </c>
      <c r="BJ194" s="16" t="s">
        <v>83</v>
      </c>
      <c r="BK194" s="108">
        <f>ROUND(I194*H194,2)</f>
        <v>0</v>
      </c>
      <c r="BL194" s="16" t="s">
        <v>147</v>
      </c>
      <c r="BM194" s="107" t="s">
        <v>274</v>
      </c>
    </row>
    <row r="195" spans="1:65" s="13" customFormat="1">
      <c r="B195" s="109"/>
      <c r="C195" s="220"/>
      <c r="D195" s="221" t="s">
        <v>149</v>
      </c>
      <c r="E195" s="220"/>
      <c r="F195" s="223" t="s">
        <v>275</v>
      </c>
      <c r="G195" s="220"/>
      <c r="H195" s="224">
        <v>49.703000000000003</v>
      </c>
      <c r="I195" s="111"/>
      <c r="J195" s="220"/>
      <c r="L195" s="109"/>
      <c r="M195" s="112"/>
      <c r="N195" s="113"/>
      <c r="O195" s="113"/>
      <c r="P195" s="113"/>
      <c r="Q195" s="113"/>
      <c r="R195" s="113"/>
      <c r="S195" s="113"/>
      <c r="T195" s="114"/>
      <c r="AT195" s="110" t="s">
        <v>149</v>
      </c>
      <c r="AU195" s="110" t="s">
        <v>85</v>
      </c>
      <c r="AV195" s="13" t="s">
        <v>85</v>
      </c>
      <c r="AW195" s="13" t="s">
        <v>3</v>
      </c>
      <c r="AX195" s="13" t="s">
        <v>83</v>
      </c>
      <c r="AY195" s="110" t="s">
        <v>140</v>
      </c>
    </row>
    <row r="196" spans="1:65" s="2" customFormat="1" ht="24.2" customHeight="1">
      <c r="A196" s="26"/>
      <c r="B196" s="100"/>
      <c r="C196" s="214" t="s">
        <v>276</v>
      </c>
      <c r="D196" s="214" t="s">
        <v>143</v>
      </c>
      <c r="E196" s="215" t="s">
        <v>277</v>
      </c>
      <c r="F196" s="216" t="s">
        <v>278</v>
      </c>
      <c r="G196" s="217" t="s">
        <v>242</v>
      </c>
      <c r="H196" s="218">
        <v>1.379</v>
      </c>
      <c r="I196" s="101"/>
      <c r="J196" s="219">
        <f>ROUND(I196*H196,2)</f>
        <v>0</v>
      </c>
      <c r="K196" s="102"/>
      <c r="L196" s="27"/>
      <c r="M196" s="103" t="s">
        <v>1</v>
      </c>
      <c r="N196" s="104" t="s">
        <v>40</v>
      </c>
      <c r="O196" s="43"/>
      <c r="P196" s="105">
        <f>O196*H196</f>
        <v>0</v>
      </c>
      <c r="Q196" s="105">
        <v>0</v>
      </c>
      <c r="R196" s="105">
        <f>Q196*H196</f>
        <v>0</v>
      </c>
      <c r="S196" s="105">
        <v>0</v>
      </c>
      <c r="T196" s="106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07" t="s">
        <v>214</v>
      </c>
      <c r="AT196" s="107" t="s">
        <v>143</v>
      </c>
      <c r="AU196" s="107" t="s">
        <v>85</v>
      </c>
      <c r="AY196" s="16" t="s">
        <v>140</v>
      </c>
      <c r="BE196" s="108">
        <f>IF(N196="základní",J196,0)</f>
        <v>0</v>
      </c>
      <c r="BF196" s="108">
        <f>IF(N196="snížená",J196,0)</f>
        <v>0</v>
      </c>
      <c r="BG196" s="108">
        <f>IF(N196="zákl. přenesená",J196,0)</f>
        <v>0</v>
      </c>
      <c r="BH196" s="108">
        <f>IF(N196="sníž. přenesená",J196,0)</f>
        <v>0</v>
      </c>
      <c r="BI196" s="108">
        <f>IF(N196="nulová",J196,0)</f>
        <v>0</v>
      </c>
      <c r="BJ196" s="16" t="s">
        <v>83</v>
      </c>
      <c r="BK196" s="108">
        <f>ROUND(I196*H196,2)</f>
        <v>0</v>
      </c>
      <c r="BL196" s="16" t="s">
        <v>214</v>
      </c>
      <c r="BM196" s="107" t="s">
        <v>279</v>
      </c>
    </row>
    <row r="197" spans="1:65" s="12" customFormat="1" ht="22.9" customHeight="1">
      <c r="B197" s="91"/>
      <c r="C197" s="208"/>
      <c r="D197" s="209" t="s">
        <v>74</v>
      </c>
      <c r="E197" s="212" t="s">
        <v>280</v>
      </c>
      <c r="F197" s="212" t="s">
        <v>281</v>
      </c>
      <c r="G197" s="208"/>
      <c r="H197" s="208"/>
      <c r="I197" s="93"/>
      <c r="J197" s="213">
        <f>BK197</f>
        <v>0</v>
      </c>
      <c r="L197" s="91"/>
      <c r="M197" s="94"/>
      <c r="N197" s="95"/>
      <c r="O197" s="95"/>
      <c r="P197" s="96">
        <f>SUM(P198:P199)</f>
        <v>0</v>
      </c>
      <c r="Q197" s="95"/>
      <c r="R197" s="96">
        <f>SUM(R198:R199)</f>
        <v>0</v>
      </c>
      <c r="S197" s="95"/>
      <c r="T197" s="97">
        <f>SUM(T198:T199)</f>
        <v>8.0000000000000002E-3</v>
      </c>
      <c r="AR197" s="92" t="s">
        <v>85</v>
      </c>
      <c r="AT197" s="98" t="s">
        <v>74</v>
      </c>
      <c r="AU197" s="98" t="s">
        <v>83</v>
      </c>
      <c r="AY197" s="92" t="s">
        <v>140</v>
      </c>
      <c r="BK197" s="99">
        <f>SUM(BK198:BK199)</f>
        <v>0</v>
      </c>
    </row>
    <row r="198" spans="1:65" s="2" customFormat="1" ht="21.75" customHeight="1">
      <c r="A198" s="26"/>
      <c r="B198" s="100"/>
      <c r="C198" s="214" t="s">
        <v>282</v>
      </c>
      <c r="D198" s="214" t="s">
        <v>143</v>
      </c>
      <c r="E198" s="215" t="s">
        <v>283</v>
      </c>
      <c r="F198" s="216" t="s">
        <v>284</v>
      </c>
      <c r="G198" s="217" t="s">
        <v>189</v>
      </c>
      <c r="H198" s="218">
        <v>4</v>
      </c>
      <c r="I198" s="101"/>
      <c r="J198" s="219">
        <f>ROUND(I198*H198,2)</f>
        <v>0</v>
      </c>
      <c r="K198" s="102"/>
      <c r="L198" s="27"/>
      <c r="M198" s="103" t="s">
        <v>1</v>
      </c>
      <c r="N198" s="104" t="s">
        <v>40</v>
      </c>
      <c r="O198" s="43"/>
      <c r="P198" s="105">
        <f>O198*H198</f>
        <v>0</v>
      </c>
      <c r="Q198" s="105">
        <v>0</v>
      </c>
      <c r="R198" s="105">
        <f>Q198*H198</f>
        <v>0</v>
      </c>
      <c r="S198" s="105">
        <v>0</v>
      </c>
      <c r="T198" s="106">
        <f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07" t="s">
        <v>214</v>
      </c>
      <c r="AT198" s="107" t="s">
        <v>143</v>
      </c>
      <c r="AU198" s="107" t="s">
        <v>85</v>
      </c>
      <c r="AY198" s="16" t="s">
        <v>140</v>
      </c>
      <c r="BE198" s="108">
        <f>IF(N198="základní",J198,0)</f>
        <v>0</v>
      </c>
      <c r="BF198" s="108">
        <f>IF(N198="snížená",J198,0)</f>
        <v>0</v>
      </c>
      <c r="BG198" s="108">
        <f>IF(N198="zákl. přenesená",J198,0)</f>
        <v>0</v>
      </c>
      <c r="BH198" s="108">
        <f>IF(N198="sníž. přenesená",J198,0)</f>
        <v>0</v>
      </c>
      <c r="BI198" s="108">
        <f>IF(N198="nulová",J198,0)</f>
        <v>0</v>
      </c>
      <c r="BJ198" s="16" t="s">
        <v>83</v>
      </c>
      <c r="BK198" s="108">
        <f>ROUND(I198*H198,2)</f>
        <v>0</v>
      </c>
      <c r="BL198" s="16" t="s">
        <v>214</v>
      </c>
      <c r="BM198" s="107" t="s">
        <v>285</v>
      </c>
    </row>
    <row r="199" spans="1:65" s="2" customFormat="1" ht="37.9" customHeight="1">
      <c r="A199" s="26"/>
      <c r="B199" s="100"/>
      <c r="C199" s="214" t="s">
        <v>286</v>
      </c>
      <c r="D199" s="214" t="s">
        <v>143</v>
      </c>
      <c r="E199" s="215" t="s">
        <v>287</v>
      </c>
      <c r="F199" s="216" t="s">
        <v>288</v>
      </c>
      <c r="G199" s="217" t="s">
        <v>189</v>
      </c>
      <c r="H199" s="218">
        <v>8</v>
      </c>
      <c r="I199" s="101"/>
      <c r="J199" s="219">
        <f>ROUND(I199*H199,2)</f>
        <v>0</v>
      </c>
      <c r="K199" s="102"/>
      <c r="L199" s="27"/>
      <c r="M199" s="103" t="s">
        <v>1</v>
      </c>
      <c r="N199" s="104" t="s">
        <v>40</v>
      </c>
      <c r="O199" s="43"/>
      <c r="P199" s="105">
        <f>O199*H199</f>
        <v>0</v>
      </c>
      <c r="Q199" s="105">
        <v>0</v>
      </c>
      <c r="R199" s="105">
        <f>Q199*H199</f>
        <v>0</v>
      </c>
      <c r="S199" s="105">
        <v>1E-3</v>
      </c>
      <c r="T199" s="106">
        <f>S199*H199</f>
        <v>8.0000000000000002E-3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07" t="s">
        <v>214</v>
      </c>
      <c r="AT199" s="107" t="s">
        <v>143</v>
      </c>
      <c r="AU199" s="107" t="s">
        <v>85</v>
      </c>
      <c r="AY199" s="16" t="s">
        <v>140</v>
      </c>
      <c r="BE199" s="108">
        <f>IF(N199="základní",J199,0)</f>
        <v>0</v>
      </c>
      <c r="BF199" s="108">
        <f>IF(N199="snížená",J199,0)</f>
        <v>0</v>
      </c>
      <c r="BG199" s="108">
        <f>IF(N199="zákl. přenesená",J199,0)</f>
        <v>0</v>
      </c>
      <c r="BH199" s="108">
        <f>IF(N199="sníž. přenesená",J199,0)</f>
        <v>0</v>
      </c>
      <c r="BI199" s="108">
        <f>IF(N199="nulová",J199,0)</f>
        <v>0</v>
      </c>
      <c r="BJ199" s="16" t="s">
        <v>83</v>
      </c>
      <c r="BK199" s="108">
        <f>ROUND(I199*H199,2)</f>
        <v>0</v>
      </c>
      <c r="BL199" s="16" t="s">
        <v>214</v>
      </c>
      <c r="BM199" s="107" t="s">
        <v>289</v>
      </c>
    </row>
    <row r="200" spans="1:65" s="12" customFormat="1" ht="22.9" customHeight="1">
      <c r="B200" s="91"/>
      <c r="C200" s="208"/>
      <c r="D200" s="209" t="s">
        <v>74</v>
      </c>
      <c r="E200" s="212" t="s">
        <v>290</v>
      </c>
      <c r="F200" s="212" t="s">
        <v>291</v>
      </c>
      <c r="G200" s="208"/>
      <c r="H200" s="208"/>
      <c r="I200" s="93"/>
      <c r="J200" s="213">
        <f>BK200</f>
        <v>0</v>
      </c>
      <c r="L200" s="91"/>
      <c r="M200" s="94"/>
      <c r="N200" s="95"/>
      <c r="O200" s="95"/>
      <c r="P200" s="96">
        <f>SUM(P201:P212)</f>
        <v>0</v>
      </c>
      <c r="Q200" s="95"/>
      <c r="R200" s="96">
        <f>SUM(R201:R212)</f>
        <v>1.4636445600000001</v>
      </c>
      <c r="S200" s="95"/>
      <c r="T200" s="97">
        <f>SUM(T201:T212)</f>
        <v>0</v>
      </c>
      <c r="AR200" s="92" t="s">
        <v>85</v>
      </c>
      <c r="AT200" s="98" t="s">
        <v>74</v>
      </c>
      <c r="AU200" s="98" t="s">
        <v>83</v>
      </c>
      <c r="AY200" s="92" t="s">
        <v>140</v>
      </c>
      <c r="BK200" s="99">
        <f>SUM(BK201:BK212)</f>
        <v>0</v>
      </c>
    </row>
    <row r="201" spans="1:65" s="2" customFormat="1" ht="24.2" customHeight="1">
      <c r="A201" s="26"/>
      <c r="B201" s="100"/>
      <c r="C201" s="214" t="s">
        <v>292</v>
      </c>
      <c r="D201" s="214" t="s">
        <v>143</v>
      </c>
      <c r="E201" s="215" t="s">
        <v>293</v>
      </c>
      <c r="F201" s="216" t="s">
        <v>294</v>
      </c>
      <c r="G201" s="217" t="s">
        <v>146</v>
      </c>
      <c r="H201" s="218">
        <v>5.94</v>
      </c>
      <c r="I201" s="101"/>
      <c r="J201" s="219">
        <f>ROUND(I201*H201,2)</f>
        <v>0</v>
      </c>
      <c r="K201" s="102"/>
      <c r="L201" s="27"/>
      <c r="M201" s="103" t="s">
        <v>1</v>
      </c>
      <c r="N201" s="104" t="s">
        <v>40</v>
      </c>
      <c r="O201" s="43"/>
      <c r="P201" s="105">
        <f>O201*H201</f>
        <v>0</v>
      </c>
      <c r="Q201" s="105">
        <v>2.5999999999999998E-4</v>
      </c>
      <c r="R201" s="105">
        <f>Q201*H201</f>
        <v>1.5444E-3</v>
      </c>
      <c r="S201" s="105">
        <v>0</v>
      </c>
      <c r="T201" s="106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07" t="s">
        <v>214</v>
      </c>
      <c r="AT201" s="107" t="s">
        <v>143</v>
      </c>
      <c r="AU201" s="107" t="s">
        <v>85</v>
      </c>
      <c r="AY201" s="16" t="s">
        <v>140</v>
      </c>
      <c r="BE201" s="108">
        <f>IF(N201="základní",J201,0)</f>
        <v>0</v>
      </c>
      <c r="BF201" s="108">
        <f>IF(N201="snížená",J201,0)</f>
        <v>0</v>
      </c>
      <c r="BG201" s="108">
        <f>IF(N201="zákl. přenesená",J201,0)</f>
        <v>0</v>
      </c>
      <c r="BH201" s="108">
        <f>IF(N201="sníž. přenesená",J201,0)</f>
        <v>0</v>
      </c>
      <c r="BI201" s="108">
        <f>IF(N201="nulová",J201,0)</f>
        <v>0</v>
      </c>
      <c r="BJ201" s="16" t="s">
        <v>83</v>
      </c>
      <c r="BK201" s="108">
        <f>ROUND(I201*H201,2)</f>
        <v>0</v>
      </c>
      <c r="BL201" s="16" t="s">
        <v>214</v>
      </c>
      <c r="BM201" s="107" t="s">
        <v>295</v>
      </c>
    </row>
    <row r="202" spans="1:65" s="13" customFormat="1">
      <c r="B202" s="109"/>
      <c r="C202" s="220"/>
      <c r="D202" s="221" t="s">
        <v>149</v>
      </c>
      <c r="E202" s="222" t="s">
        <v>1</v>
      </c>
      <c r="F202" s="223" t="s">
        <v>296</v>
      </c>
      <c r="G202" s="220"/>
      <c r="H202" s="224">
        <v>5.94</v>
      </c>
      <c r="I202" s="111"/>
      <c r="J202" s="220"/>
      <c r="L202" s="109"/>
      <c r="M202" s="112"/>
      <c r="N202" s="113"/>
      <c r="O202" s="113"/>
      <c r="P202" s="113"/>
      <c r="Q202" s="113"/>
      <c r="R202" s="113"/>
      <c r="S202" s="113"/>
      <c r="T202" s="114"/>
      <c r="AT202" s="110" t="s">
        <v>149</v>
      </c>
      <c r="AU202" s="110" t="s">
        <v>85</v>
      </c>
      <c r="AV202" s="13" t="s">
        <v>85</v>
      </c>
      <c r="AW202" s="13" t="s">
        <v>31</v>
      </c>
      <c r="AX202" s="13" t="s">
        <v>83</v>
      </c>
      <c r="AY202" s="110" t="s">
        <v>140</v>
      </c>
    </row>
    <row r="203" spans="1:65" s="2" customFormat="1" ht="24.2" customHeight="1">
      <c r="A203" s="26"/>
      <c r="B203" s="100"/>
      <c r="C203" s="229" t="s">
        <v>297</v>
      </c>
      <c r="D203" s="229" t="s">
        <v>271</v>
      </c>
      <c r="E203" s="230" t="s">
        <v>298</v>
      </c>
      <c r="F203" s="231" t="s">
        <v>299</v>
      </c>
      <c r="G203" s="232" t="s">
        <v>146</v>
      </c>
      <c r="H203" s="233">
        <v>5.94</v>
      </c>
      <c r="I203" s="121"/>
      <c r="J203" s="234">
        <f>ROUND(I203*H203,2)</f>
        <v>0</v>
      </c>
      <c r="K203" s="122"/>
      <c r="L203" s="123"/>
      <c r="M203" s="124" t="s">
        <v>1</v>
      </c>
      <c r="N203" s="125" t="s">
        <v>40</v>
      </c>
      <c r="O203" s="43"/>
      <c r="P203" s="105">
        <f>O203*H203</f>
        <v>0</v>
      </c>
      <c r="Q203" s="105">
        <v>3.6110000000000003E-2</v>
      </c>
      <c r="R203" s="105">
        <f>Q203*H203</f>
        <v>0.21449340000000003</v>
      </c>
      <c r="S203" s="105">
        <v>0</v>
      </c>
      <c r="T203" s="106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07" t="s">
        <v>300</v>
      </c>
      <c r="AT203" s="107" t="s">
        <v>271</v>
      </c>
      <c r="AU203" s="107" t="s">
        <v>85</v>
      </c>
      <c r="AY203" s="16" t="s">
        <v>140</v>
      </c>
      <c r="BE203" s="108">
        <f>IF(N203="základní",J203,0)</f>
        <v>0</v>
      </c>
      <c r="BF203" s="108">
        <f>IF(N203="snížená",J203,0)</f>
        <v>0</v>
      </c>
      <c r="BG203" s="108">
        <f>IF(N203="zákl. přenesená",J203,0)</f>
        <v>0</v>
      </c>
      <c r="BH203" s="108">
        <f>IF(N203="sníž. přenesená",J203,0)</f>
        <v>0</v>
      </c>
      <c r="BI203" s="108">
        <f>IF(N203="nulová",J203,0)</f>
        <v>0</v>
      </c>
      <c r="BJ203" s="16" t="s">
        <v>83</v>
      </c>
      <c r="BK203" s="108">
        <f>ROUND(I203*H203,2)</f>
        <v>0</v>
      </c>
      <c r="BL203" s="16" t="s">
        <v>214</v>
      </c>
      <c r="BM203" s="107" t="s">
        <v>301</v>
      </c>
    </row>
    <row r="204" spans="1:65" s="2" customFormat="1" ht="33" customHeight="1">
      <c r="A204" s="26"/>
      <c r="B204" s="100"/>
      <c r="C204" s="214" t="s">
        <v>300</v>
      </c>
      <c r="D204" s="214" t="s">
        <v>143</v>
      </c>
      <c r="E204" s="215" t="s">
        <v>302</v>
      </c>
      <c r="F204" s="216" t="s">
        <v>495</v>
      </c>
      <c r="G204" s="217" t="s">
        <v>146</v>
      </c>
      <c r="H204" s="218">
        <v>34.003999999999998</v>
      </c>
      <c r="I204" s="101"/>
      <c r="J204" s="219">
        <f>ROUND(I204*H204,2)</f>
        <v>0</v>
      </c>
      <c r="K204" s="102"/>
      <c r="L204" s="27"/>
      <c r="M204" s="103" t="s">
        <v>1</v>
      </c>
      <c r="N204" s="104" t="s">
        <v>40</v>
      </c>
      <c r="O204" s="43"/>
      <c r="P204" s="105">
        <f>O204*H204</f>
        <v>0</v>
      </c>
      <c r="Q204" s="105">
        <v>2.7E-4</v>
      </c>
      <c r="R204" s="105">
        <f>Q204*H204</f>
        <v>9.1810799999999994E-3</v>
      </c>
      <c r="S204" s="105">
        <v>0</v>
      </c>
      <c r="T204" s="106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07" t="s">
        <v>214</v>
      </c>
      <c r="AT204" s="107" t="s">
        <v>143</v>
      </c>
      <c r="AU204" s="107" t="s">
        <v>85</v>
      </c>
      <c r="AY204" s="16" t="s">
        <v>140</v>
      </c>
      <c r="BE204" s="108">
        <f>IF(N204="základní",J204,0)</f>
        <v>0</v>
      </c>
      <c r="BF204" s="108">
        <f>IF(N204="snížená",J204,0)</f>
        <v>0</v>
      </c>
      <c r="BG204" s="108">
        <f>IF(N204="zákl. přenesená",J204,0)</f>
        <v>0</v>
      </c>
      <c r="BH204" s="108">
        <f>IF(N204="sníž. přenesená",J204,0)</f>
        <v>0</v>
      </c>
      <c r="BI204" s="108">
        <f>IF(N204="nulová",J204,0)</f>
        <v>0</v>
      </c>
      <c r="BJ204" s="16" t="s">
        <v>83</v>
      </c>
      <c r="BK204" s="108">
        <f>ROUND(I204*H204,2)</f>
        <v>0</v>
      </c>
      <c r="BL204" s="16" t="s">
        <v>214</v>
      </c>
      <c r="BM204" s="107" t="s">
        <v>303</v>
      </c>
    </row>
    <row r="205" spans="1:65" s="13" customFormat="1">
      <c r="B205" s="109"/>
      <c r="C205" s="220"/>
      <c r="D205" s="221" t="s">
        <v>149</v>
      </c>
      <c r="E205" s="222" t="s">
        <v>1</v>
      </c>
      <c r="F205" s="223" t="s">
        <v>304</v>
      </c>
      <c r="G205" s="220"/>
      <c r="H205" s="224">
        <v>17.001999999999999</v>
      </c>
      <c r="I205" s="111"/>
      <c r="J205" s="220"/>
      <c r="L205" s="109"/>
      <c r="M205" s="112"/>
      <c r="N205" s="113"/>
      <c r="O205" s="113"/>
      <c r="P205" s="113"/>
      <c r="Q205" s="113"/>
      <c r="R205" s="113"/>
      <c r="S205" s="113"/>
      <c r="T205" s="114"/>
      <c r="AT205" s="110" t="s">
        <v>149</v>
      </c>
      <c r="AU205" s="110" t="s">
        <v>85</v>
      </c>
      <c r="AV205" s="13" t="s">
        <v>85</v>
      </c>
      <c r="AW205" s="13" t="s">
        <v>31</v>
      </c>
      <c r="AX205" s="13" t="s">
        <v>75</v>
      </c>
      <c r="AY205" s="110" t="s">
        <v>140</v>
      </c>
    </row>
    <row r="206" spans="1:65" s="13" customFormat="1">
      <c r="B206" s="109"/>
      <c r="C206" s="220"/>
      <c r="D206" s="221" t="s">
        <v>149</v>
      </c>
      <c r="E206" s="222" t="s">
        <v>1</v>
      </c>
      <c r="F206" s="223" t="s">
        <v>305</v>
      </c>
      <c r="G206" s="220"/>
      <c r="H206" s="224">
        <v>17.001999999999999</v>
      </c>
      <c r="I206" s="111"/>
      <c r="J206" s="220"/>
      <c r="L206" s="109"/>
      <c r="M206" s="112"/>
      <c r="N206" s="113"/>
      <c r="O206" s="113"/>
      <c r="P206" s="113"/>
      <c r="Q206" s="113"/>
      <c r="R206" s="113"/>
      <c r="S206" s="113"/>
      <c r="T206" s="114"/>
      <c r="AT206" s="110" t="s">
        <v>149</v>
      </c>
      <c r="AU206" s="110" t="s">
        <v>85</v>
      </c>
      <c r="AV206" s="13" t="s">
        <v>85</v>
      </c>
      <c r="AW206" s="13" t="s">
        <v>31</v>
      </c>
      <c r="AX206" s="13" t="s">
        <v>75</v>
      </c>
      <c r="AY206" s="110" t="s">
        <v>140</v>
      </c>
    </row>
    <row r="207" spans="1:65" s="14" customFormat="1">
      <c r="B207" s="115"/>
      <c r="C207" s="225"/>
      <c r="D207" s="221" t="s">
        <v>149</v>
      </c>
      <c r="E207" s="226" t="s">
        <v>1</v>
      </c>
      <c r="F207" s="227" t="s">
        <v>230</v>
      </c>
      <c r="G207" s="225"/>
      <c r="H207" s="228">
        <v>34.003999999999998</v>
      </c>
      <c r="I207" s="117"/>
      <c r="J207" s="225"/>
      <c r="L207" s="115"/>
      <c r="M207" s="118"/>
      <c r="N207" s="119"/>
      <c r="O207" s="119"/>
      <c r="P207" s="119"/>
      <c r="Q207" s="119"/>
      <c r="R207" s="119"/>
      <c r="S207" s="119"/>
      <c r="T207" s="120"/>
      <c r="AT207" s="116" t="s">
        <v>149</v>
      </c>
      <c r="AU207" s="116" t="s">
        <v>85</v>
      </c>
      <c r="AV207" s="14" t="s">
        <v>147</v>
      </c>
      <c r="AW207" s="14" t="s">
        <v>31</v>
      </c>
      <c r="AX207" s="14" t="s">
        <v>83</v>
      </c>
      <c r="AY207" s="116" t="s">
        <v>140</v>
      </c>
    </row>
    <row r="208" spans="1:65" s="2" customFormat="1" ht="37.9" customHeight="1">
      <c r="A208" s="26"/>
      <c r="B208" s="100"/>
      <c r="C208" s="229" t="s">
        <v>306</v>
      </c>
      <c r="D208" s="229" t="s">
        <v>271</v>
      </c>
      <c r="E208" s="230" t="s">
        <v>307</v>
      </c>
      <c r="F208" s="231" t="s">
        <v>496</v>
      </c>
      <c r="G208" s="232" t="s">
        <v>146</v>
      </c>
      <c r="H208" s="233">
        <v>17.001999999999999</v>
      </c>
      <c r="I208" s="121"/>
      <c r="J208" s="234">
        <f>ROUND(I208*H208,2)</f>
        <v>0</v>
      </c>
      <c r="K208" s="122"/>
      <c r="L208" s="123"/>
      <c r="M208" s="124" t="s">
        <v>1</v>
      </c>
      <c r="N208" s="125" t="s">
        <v>40</v>
      </c>
      <c r="O208" s="43"/>
      <c r="P208" s="105">
        <f>O208*H208</f>
        <v>0</v>
      </c>
      <c r="Q208" s="105">
        <v>3.6420000000000001E-2</v>
      </c>
      <c r="R208" s="105">
        <f>Q208*H208</f>
        <v>0.61921283999999999</v>
      </c>
      <c r="S208" s="105">
        <v>0</v>
      </c>
      <c r="T208" s="106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07" t="s">
        <v>300</v>
      </c>
      <c r="AT208" s="107" t="s">
        <v>271</v>
      </c>
      <c r="AU208" s="107" t="s">
        <v>85</v>
      </c>
      <c r="AY208" s="16" t="s">
        <v>140</v>
      </c>
      <c r="BE208" s="108">
        <f>IF(N208="základní",J208,0)</f>
        <v>0</v>
      </c>
      <c r="BF208" s="108">
        <f>IF(N208="snížená",J208,0)</f>
        <v>0</v>
      </c>
      <c r="BG208" s="108">
        <f>IF(N208="zákl. přenesená",J208,0)</f>
        <v>0</v>
      </c>
      <c r="BH208" s="108">
        <f>IF(N208="sníž. přenesená",J208,0)</f>
        <v>0</v>
      </c>
      <c r="BI208" s="108">
        <f>IF(N208="nulová",J208,0)</f>
        <v>0</v>
      </c>
      <c r="BJ208" s="16" t="s">
        <v>83</v>
      </c>
      <c r="BK208" s="108">
        <f>ROUND(I208*H208,2)</f>
        <v>0</v>
      </c>
      <c r="BL208" s="16" t="s">
        <v>214</v>
      </c>
      <c r="BM208" s="107" t="s">
        <v>308</v>
      </c>
    </row>
    <row r="209" spans="1:65" s="13" customFormat="1">
      <c r="B209" s="109"/>
      <c r="C209" s="220"/>
      <c r="D209" s="221" t="s">
        <v>149</v>
      </c>
      <c r="E209" s="222" t="s">
        <v>1</v>
      </c>
      <c r="F209" s="223" t="s">
        <v>309</v>
      </c>
      <c r="G209" s="220"/>
      <c r="H209" s="224">
        <v>17.001999999999999</v>
      </c>
      <c r="I209" s="111"/>
      <c r="J209" s="220"/>
      <c r="L209" s="109"/>
      <c r="M209" s="112"/>
      <c r="N209" s="113"/>
      <c r="O209" s="113"/>
      <c r="P209" s="113"/>
      <c r="Q209" s="113"/>
      <c r="R209" s="113"/>
      <c r="S209" s="113"/>
      <c r="T209" s="114"/>
      <c r="AT209" s="110" t="s">
        <v>149</v>
      </c>
      <c r="AU209" s="110" t="s">
        <v>85</v>
      </c>
      <c r="AV209" s="13" t="s">
        <v>85</v>
      </c>
      <c r="AW209" s="13" t="s">
        <v>31</v>
      </c>
      <c r="AX209" s="13" t="s">
        <v>83</v>
      </c>
      <c r="AY209" s="110" t="s">
        <v>140</v>
      </c>
    </row>
    <row r="210" spans="1:65" s="2" customFormat="1" ht="37.9" customHeight="1">
      <c r="A210" s="26"/>
      <c r="B210" s="100"/>
      <c r="C210" s="229" t="s">
        <v>310</v>
      </c>
      <c r="D210" s="229" t="s">
        <v>271</v>
      </c>
      <c r="E210" s="230" t="s">
        <v>311</v>
      </c>
      <c r="F210" s="231" t="s">
        <v>497</v>
      </c>
      <c r="G210" s="232" t="s">
        <v>146</v>
      </c>
      <c r="H210" s="233">
        <v>17.001999999999999</v>
      </c>
      <c r="I210" s="121"/>
      <c r="J210" s="234">
        <f>ROUND(I210*H210,2)</f>
        <v>0</v>
      </c>
      <c r="K210" s="122"/>
      <c r="L210" s="123"/>
      <c r="M210" s="124" t="s">
        <v>1</v>
      </c>
      <c r="N210" s="125" t="s">
        <v>40</v>
      </c>
      <c r="O210" s="43"/>
      <c r="P210" s="105">
        <f>O210*H210</f>
        <v>0</v>
      </c>
      <c r="Q210" s="105">
        <v>3.6420000000000001E-2</v>
      </c>
      <c r="R210" s="105">
        <f>Q210*H210</f>
        <v>0.61921283999999999</v>
      </c>
      <c r="S210" s="105">
        <v>0</v>
      </c>
      <c r="T210" s="106">
        <f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07" t="s">
        <v>300</v>
      </c>
      <c r="AT210" s="107" t="s">
        <v>271</v>
      </c>
      <c r="AU210" s="107" t="s">
        <v>85</v>
      </c>
      <c r="AY210" s="16" t="s">
        <v>140</v>
      </c>
      <c r="BE210" s="108">
        <f>IF(N210="základní",J210,0)</f>
        <v>0</v>
      </c>
      <c r="BF210" s="108">
        <f>IF(N210="snížená",J210,0)</f>
        <v>0</v>
      </c>
      <c r="BG210" s="108">
        <f>IF(N210="zákl. přenesená",J210,0)</f>
        <v>0</v>
      </c>
      <c r="BH210" s="108">
        <f>IF(N210="sníž. přenesená",J210,0)</f>
        <v>0</v>
      </c>
      <c r="BI210" s="108">
        <f>IF(N210="nulová",J210,0)</f>
        <v>0</v>
      </c>
      <c r="BJ210" s="16" t="s">
        <v>83</v>
      </c>
      <c r="BK210" s="108">
        <f>ROUND(I210*H210,2)</f>
        <v>0</v>
      </c>
      <c r="BL210" s="16" t="s">
        <v>214</v>
      </c>
      <c r="BM210" s="107" t="s">
        <v>312</v>
      </c>
    </row>
    <row r="211" spans="1:65" s="13" customFormat="1">
      <c r="B211" s="109"/>
      <c r="C211" s="220"/>
      <c r="D211" s="221" t="s">
        <v>149</v>
      </c>
      <c r="E211" s="222" t="s">
        <v>1</v>
      </c>
      <c r="F211" s="223" t="s">
        <v>313</v>
      </c>
      <c r="G211" s="220"/>
      <c r="H211" s="224">
        <v>17.001999999999999</v>
      </c>
      <c r="I211" s="111"/>
      <c r="J211" s="220"/>
      <c r="L211" s="109"/>
      <c r="M211" s="112"/>
      <c r="N211" s="113"/>
      <c r="O211" s="113"/>
      <c r="P211" s="113"/>
      <c r="Q211" s="113"/>
      <c r="R211" s="113"/>
      <c r="S211" s="113"/>
      <c r="T211" s="114"/>
      <c r="AT211" s="110" t="s">
        <v>149</v>
      </c>
      <c r="AU211" s="110" t="s">
        <v>85</v>
      </c>
      <c r="AV211" s="13" t="s">
        <v>85</v>
      </c>
      <c r="AW211" s="13" t="s">
        <v>31</v>
      </c>
      <c r="AX211" s="13" t="s">
        <v>83</v>
      </c>
      <c r="AY211" s="110" t="s">
        <v>140</v>
      </c>
    </row>
    <row r="212" spans="1:65" s="2" customFormat="1" ht="24.2" customHeight="1">
      <c r="A212" s="26"/>
      <c r="B212" s="100"/>
      <c r="C212" s="214" t="s">
        <v>314</v>
      </c>
      <c r="D212" s="214" t="s">
        <v>143</v>
      </c>
      <c r="E212" s="215" t="s">
        <v>315</v>
      </c>
      <c r="F212" s="216" t="s">
        <v>316</v>
      </c>
      <c r="G212" s="217" t="s">
        <v>242</v>
      </c>
      <c r="H212" s="218">
        <v>1.464</v>
      </c>
      <c r="I212" s="101"/>
      <c r="J212" s="219">
        <f>ROUND(I212*H212,2)</f>
        <v>0</v>
      </c>
      <c r="K212" s="102"/>
      <c r="L212" s="27"/>
      <c r="M212" s="103" t="s">
        <v>1</v>
      </c>
      <c r="N212" s="104" t="s">
        <v>40</v>
      </c>
      <c r="O212" s="43"/>
      <c r="P212" s="105">
        <f>O212*H212</f>
        <v>0</v>
      </c>
      <c r="Q212" s="105">
        <v>0</v>
      </c>
      <c r="R212" s="105">
        <f>Q212*H212</f>
        <v>0</v>
      </c>
      <c r="S212" s="105">
        <v>0</v>
      </c>
      <c r="T212" s="106">
        <f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07" t="s">
        <v>214</v>
      </c>
      <c r="AT212" s="107" t="s">
        <v>143</v>
      </c>
      <c r="AU212" s="107" t="s">
        <v>85</v>
      </c>
      <c r="AY212" s="16" t="s">
        <v>140</v>
      </c>
      <c r="BE212" s="108">
        <f>IF(N212="základní",J212,0)</f>
        <v>0</v>
      </c>
      <c r="BF212" s="108">
        <f>IF(N212="snížená",J212,0)</f>
        <v>0</v>
      </c>
      <c r="BG212" s="108">
        <f>IF(N212="zákl. přenesená",J212,0)</f>
        <v>0</v>
      </c>
      <c r="BH212" s="108">
        <f>IF(N212="sníž. přenesená",J212,0)</f>
        <v>0</v>
      </c>
      <c r="BI212" s="108">
        <f>IF(N212="nulová",J212,0)</f>
        <v>0</v>
      </c>
      <c r="BJ212" s="16" t="s">
        <v>83</v>
      </c>
      <c r="BK212" s="108">
        <f>ROUND(I212*H212,2)</f>
        <v>0</v>
      </c>
      <c r="BL212" s="16" t="s">
        <v>214</v>
      </c>
      <c r="BM212" s="107" t="s">
        <v>317</v>
      </c>
    </row>
    <row r="213" spans="1:65" s="12" customFormat="1" ht="22.9" customHeight="1">
      <c r="B213" s="91"/>
      <c r="C213" s="208"/>
      <c r="D213" s="209" t="s">
        <v>74</v>
      </c>
      <c r="E213" s="212" t="s">
        <v>318</v>
      </c>
      <c r="F213" s="212" t="s">
        <v>319</v>
      </c>
      <c r="G213" s="208"/>
      <c r="H213" s="208"/>
      <c r="I213" s="93"/>
      <c r="J213" s="213">
        <f>BK213</f>
        <v>0</v>
      </c>
      <c r="L213" s="91"/>
      <c r="M213" s="94"/>
      <c r="N213" s="95"/>
      <c r="O213" s="95"/>
      <c r="P213" s="96">
        <f>SUM(P214:P219)</f>
        <v>0</v>
      </c>
      <c r="Q213" s="95"/>
      <c r="R213" s="96">
        <f>SUM(R214:R219)</f>
        <v>5.1839999999999997E-2</v>
      </c>
      <c r="S213" s="95"/>
      <c r="T213" s="97">
        <f>SUM(T214:T219)</f>
        <v>5.7599999999999998E-2</v>
      </c>
      <c r="AR213" s="92" t="s">
        <v>85</v>
      </c>
      <c r="AT213" s="98" t="s">
        <v>74</v>
      </c>
      <c r="AU213" s="98" t="s">
        <v>83</v>
      </c>
      <c r="AY213" s="92" t="s">
        <v>140</v>
      </c>
      <c r="BK213" s="99">
        <f>SUM(BK214:BK219)</f>
        <v>0</v>
      </c>
    </row>
    <row r="214" spans="1:65" s="2" customFormat="1" ht="24.2" customHeight="1">
      <c r="A214" s="26"/>
      <c r="B214" s="100"/>
      <c r="C214" s="214" t="s">
        <v>320</v>
      </c>
      <c r="D214" s="214" t="s">
        <v>143</v>
      </c>
      <c r="E214" s="215" t="s">
        <v>321</v>
      </c>
      <c r="F214" s="216" t="s">
        <v>322</v>
      </c>
      <c r="G214" s="217" t="s">
        <v>146</v>
      </c>
      <c r="H214" s="218">
        <v>2.88</v>
      </c>
      <c r="I214" s="101"/>
      <c r="J214" s="219">
        <f>ROUND(I214*H214,2)</f>
        <v>0</v>
      </c>
      <c r="K214" s="102"/>
      <c r="L214" s="27"/>
      <c r="M214" s="103" t="s">
        <v>1</v>
      </c>
      <c r="N214" s="104" t="s">
        <v>40</v>
      </c>
      <c r="O214" s="43"/>
      <c r="P214" s="105">
        <f>O214*H214</f>
        <v>0</v>
      </c>
      <c r="Q214" s="105">
        <v>0</v>
      </c>
      <c r="R214" s="105">
        <f>Q214*H214</f>
        <v>0</v>
      </c>
      <c r="S214" s="105">
        <v>0</v>
      </c>
      <c r="T214" s="106">
        <f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07" t="s">
        <v>214</v>
      </c>
      <c r="AT214" s="107" t="s">
        <v>143</v>
      </c>
      <c r="AU214" s="107" t="s">
        <v>85</v>
      </c>
      <c r="AY214" s="16" t="s">
        <v>140</v>
      </c>
      <c r="BE214" s="108">
        <f>IF(N214="základní",J214,0)</f>
        <v>0</v>
      </c>
      <c r="BF214" s="108">
        <f>IF(N214="snížená",J214,0)</f>
        <v>0</v>
      </c>
      <c r="BG214" s="108">
        <f>IF(N214="zákl. přenesená",J214,0)</f>
        <v>0</v>
      </c>
      <c r="BH214" s="108">
        <f>IF(N214="sníž. přenesená",J214,0)</f>
        <v>0</v>
      </c>
      <c r="BI214" s="108">
        <f>IF(N214="nulová",J214,0)</f>
        <v>0</v>
      </c>
      <c r="BJ214" s="16" t="s">
        <v>83</v>
      </c>
      <c r="BK214" s="108">
        <f>ROUND(I214*H214,2)</f>
        <v>0</v>
      </c>
      <c r="BL214" s="16" t="s">
        <v>214</v>
      </c>
      <c r="BM214" s="107" t="s">
        <v>323</v>
      </c>
    </row>
    <row r="215" spans="1:65" s="13" customFormat="1">
      <c r="B215" s="109"/>
      <c r="C215" s="220"/>
      <c r="D215" s="221" t="s">
        <v>149</v>
      </c>
      <c r="E215" s="222" t="s">
        <v>1</v>
      </c>
      <c r="F215" s="223" t="s">
        <v>324</v>
      </c>
      <c r="G215" s="220"/>
      <c r="H215" s="224">
        <v>2.88</v>
      </c>
      <c r="I215" s="111"/>
      <c r="J215" s="220"/>
      <c r="L215" s="109"/>
      <c r="M215" s="112"/>
      <c r="N215" s="113"/>
      <c r="O215" s="113"/>
      <c r="P215" s="113"/>
      <c r="Q215" s="113"/>
      <c r="R215" s="113"/>
      <c r="S215" s="113"/>
      <c r="T215" s="114"/>
      <c r="AT215" s="110" t="s">
        <v>149</v>
      </c>
      <c r="AU215" s="110" t="s">
        <v>85</v>
      </c>
      <c r="AV215" s="13" t="s">
        <v>85</v>
      </c>
      <c r="AW215" s="13" t="s">
        <v>31</v>
      </c>
      <c r="AX215" s="13" t="s">
        <v>83</v>
      </c>
      <c r="AY215" s="110" t="s">
        <v>140</v>
      </c>
    </row>
    <row r="216" spans="1:65" s="2" customFormat="1" ht="16.5" customHeight="1">
      <c r="A216" s="26"/>
      <c r="B216" s="100"/>
      <c r="C216" s="229" t="s">
        <v>325</v>
      </c>
      <c r="D216" s="229" t="s">
        <v>271</v>
      </c>
      <c r="E216" s="230" t="s">
        <v>326</v>
      </c>
      <c r="F216" s="231" t="s">
        <v>327</v>
      </c>
      <c r="G216" s="232" t="s">
        <v>146</v>
      </c>
      <c r="H216" s="233">
        <v>2.88</v>
      </c>
      <c r="I216" s="121"/>
      <c r="J216" s="234">
        <f>ROUND(I216*H216,2)</f>
        <v>0</v>
      </c>
      <c r="K216" s="122"/>
      <c r="L216" s="123"/>
      <c r="M216" s="124" t="s">
        <v>1</v>
      </c>
      <c r="N216" s="125" t="s">
        <v>40</v>
      </c>
      <c r="O216" s="43"/>
      <c r="P216" s="105">
        <f>O216*H216</f>
        <v>0</v>
      </c>
      <c r="Q216" s="105">
        <v>1.7999999999999999E-2</v>
      </c>
      <c r="R216" s="105">
        <f>Q216*H216</f>
        <v>5.1839999999999997E-2</v>
      </c>
      <c r="S216" s="105">
        <v>0</v>
      </c>
      <c r="T216" s="106">
        <f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07" t="s">
        <v>300</v>
      </c>
      <c r="AT216" s="107" t="s">
        <v>271</v>
      </c>
      <c r="AU216" s="107" t="s">
        <v>85</v>
      </c>
      <c r="AY216" s="16" t="s">
        <v>140</v>
      </c>
      <c r="BE216" s="108">
        <f>IF(N216="základní",J216,0)</f>
        <v>0</v>
      </c>
      <c r="BF216" s="108">
        <f>IF(N216="snížená",J216,0)</f>
        <v>0</v>
      </c>
      <c r="BG216" s="108">
        <f>IF(N216="zákl. přenesená",J216,0)</f>
        <v>0</v>
      </c>
      <c r="BH216" s="108">
        <f>IF(N216="sníž. přenesená",J216,0)</f>
        <v>0</v>
      </c>
      <c r="BI216" s="108">
        <f>IF(N216="nulová",J216,0)</f>
        <v>0</v>
      </c>
      <c r="BJ216" s="16" t="s">
        <v>83</v>
      </c>
      <c r="BK216" s="108">
        <f>ROUND(I216*H216,2)</f>
        <v>0</v>
      </c>
      <c r="BL216" s="16" t="s">
        <v>214</v>
      </c>
      <c r="BM216" s="107" t="s">
        <v>328</v>
      </c>
    </row>
    <row r="217" spans="1:65" s="2" customFormat="1" ht="24.2" customHeight="1">
      <c r="A217" s="26"/>
      <c r="B217" s="100"/>
      <c r="C217" s="214" t="s">
        <v>329</v>
      </c>
      <c r="D217" s="214" t="s">
        <v>143</v>
      </c>
      <c r="E217" s="215" t="s">
        <v>330</v>
      </c>
      <c r="F217" s="216" t="s">
        <v>331</v>
      </c>
      <c r="G217" s="217" t="s">
        <v>146</v>
      </c>
      <c r="H217" s="218">
        <v>2.88</v>
      </c>
      <c r="I217" s="101"/>
      <c r="J217" s="219">
        <f>ROUND(I217*H217,2)</f>
        <v>0</v>
      </c>
      <c r="K217" s="102"/>
      <c r="L217" s="27"/>
      <c r="M217" s="103" t="s">
        <v>1</v>
      </c>
      <c r="N217" s="104" t="s">
        <v>40</v>
      </c>
      <c r="O217" s="43"/>
      <c r="P217" s="105">
        <f>O217*H217</f>
        <v>0</v>
      </c>
      <c r="Q217" s="105">
        <v>0</v>
      </c>
      <c r="R217" s="105">
        <f>Q217*H217</f>
        <v>0</v>
      </c>
      <c r="S217" s="105">
        <v>0.02</v>
      </c>
      <c r="T217" s="106">
        <f>S217*H217</f>
        <v>5.7599999999999998E-2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07" t="s">
        <v>214</v>
      </c>
      <c r="AT217" s="107" t="s">
        <v>143</v>
      </c>
      <c r="AU217" s="107" t="s">
        <v>85</v>
      </c>
      <c r="AY217" s="16" t="s">
        <v>140</v>
      </c>
      <c r="BE217" s="108">
        <f>IF(N217="základní",J217,0)</f>
        <v>0</v>
      </c>
      <c r="BF217" s="108">
        <f>IF(N217="snížená",J217,0)</f>
        <v>0</v>
      </c>
      <c r="BG217" s="108">
        <f>IF(N217="zákl. přenesená",J217,0)</f>
        <v>0</v>
      </c>
      <c r="BH217" s="108">
        <f>IF(N217="sníž. přenesená",J217,0)</f>
        <v>0</v>
      </c>
      <c r="BI217" s="108">
        <f>IF(N217="nulová",J217,0)</f>
        <v>0</v>
      </c>
      <c r="BJ217" s="16" t="s">
        <v>83</v>
      </c>
      <c r="BK217" s="108">
        <f>ROUND(I217*H217,2)</f>
        <v>0</v>
      </c>
      <c r="BL217" s="16" t="s">
        <v>214</v>
      </c>
      <c r="BM217" s="107" t="s">
        <v>332</v>
      </c>
    </row>
    <row r="218" spans="1:65" s="13" customFormat="1">
      <c r="B218" s="109"/>
      <c r="C218" s="220"/>
      <c r="D218" s="221" t="s">
        <v>149</v>
      </c>
      <c r="E218" s="222" t="s">
        <v>1</v>
      </c>
      <c r="F218" s="223" t="s">
        <v>324</v>
      </c>
      <c r="G218" s="220"/>
      <c r="H218" s="224">
        <v>2.88</v>
      </c>
      <c r="I218" s="111"/>
      <c r="J218" s="220"/>
      <c r="L218" s="109"/>
      <c r="M218" s="112"/>
      <c r="N218" s="113"/>
      <c r="O218" s="113"/>
      <c r="P218" s="113"/>
      <c r="Q218" s="113"/>
      <c r="R218" s="113"/>
      <c r="S218" s="113"/>
      <c r="T218" s="114"/>
      <c r="AT218" s="110" t="s">
        <v>149</v>
      </c>
      <c r="AU218" s="110" t="s">
        <v>85</v>
      </c>
      <c r="AV218" s="13" t="s">
        <v>85</v>
      </c>
      <c r="AW218" s="13" t="s">
        <v>31</v>
      </c>
      <c r="AX218" s="13" t="s">
        <v>83</v>
      </c>
      <c r="AY218" s="110" t="s">
        <v>140</v>
      </c>
    </row>
    <row r="219" spans="1:65" s="2" customFormat="1" ht="24.2" customHeight="1">
      <c r="A219" s="26"/>
      <c r="B219" s="100"/>
      <c r="C219" s="214" t="s">
        <v>333</v>
      </c>
      <c r="D219" s="214" t="s">
        <v>143</v>
      </c>
      <c r="E219" s="215" t="s">
        <v>334</v>
      </c>
      <c r="F219" s="216" t="s">
        <v>335</v>
      </c>
      <c r="G219" s="217" t="s">
        <v>242</v>
      </c>
      <c r="H219" s="218">
        <v>5.1999999999999998E-2</v>
      </c>
      <c r="I219" s="101"/>
      <c r="J219" s="219">
        <f>ROUND(I219*H219,2)</f>
        <v>0</v>
      </c>
      <c r="K219" s="102"/>
      <c r="L219" s="27"/>
      <c r="M219" s="103" t="s">
        <v>1</v>
      </c>
      <c r="N219" s="104" t="s">
        <v>40</v>
      </c>
      <c r="O219" s="43"/>
      <c r="P219" s="105">
        <f>O219*H219</f>
        <v>0</v>
      </c>
      <c r="Q219" s="105">
        <v>0</v>
      </c>
      <c r="R219" s="105">
        <f>Q219*H219</f>
        <v>0</v>
      </c>
      <c r="S219" s="105">
        <v>0</v>
      </c>
      <c r="T219" s="106">
        <f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07" t="s">
        <v>214</v>
      </c>
      <c r="AT219" s="107" t="s">
        <v>143</v>
      </c>
      <c r="AU219" s="107" t="s">
        <v>85</v>
      </c>
      <c r="AY219" s="16" t="s">
        <v>140</v>
      </c>
      <c r="BE219" s="108">
        <f>IF(N219="základní",J219,0)</f>
        <v>0</v>
      </c>
      <c r="BF219" s="108">
        <f>IF(N219="snížená",J219,0)</f>
        <v>0</v>
      </c>
      <c r="BG219" s="108">
        <f>IF(N219="zákl. přenesená",J219,0)</f>
        <v>0</v>
      </c>
      <c r="BH219" s="108">
        <f>IF(N219="sníž. přenesená",J219,0)</f>
        <v>0</v>
      </c>
      <c r="BI219" s="108">
        <f>IF(N219="nulová",J219,0)</f>
        <v>0</v>
      </c>
      <c r="BJ219" s="16" t="s">
        <v>83</v>
      </c>
      <c r="BK219" s="108">
        <f>ROUND(I219*H219,2)</f>
        <v>0</v>
      </c>
      <c r="BL219" s="16" t="s">
        <v>214</v>
      </c>
      <c r="BM219" s="107" t="s">
        <v>336</v>
      </c>
    </row>
    <row r="220" spans="1:65" s="12" customFormat="1" ht="22.9" customHeight="1">
      <c r="B220" s="91"/>
      <c r="C220" s="208"/>
      <c r="D220" s="209" t="s">
        <v>74</v>
      </c>
      <c r="E220" s="212" t="s">
        <v>337</v>
      </c>
      <c r="F220" s="212" t="s">
        <v>338</v>
      </c>
      <c r="G220" s="208"/>
      <c r="H220" s="208"/>
      <c r="I220" s="93"/>
      <c r="J220" s="213">
        <f>BK220</f>
        <v>0</v>
      </c>
      <c r="L220" s="91"/>
      <c r="M220" s="94"/>
      <c r="N220" s="95"/>
      <c r="O220" s="95"/>
      <c r="P220" s="96">
        <f>SUM(P221:P227)</f>
        <v>0</v>
      </c>
      <c r="Q220" s="95"/>
      <c r="R220" s="96">
        <f>SUM(R221:R227)</f>
        <v>1.54928</v>
      </c>
      <c r="S220" s="95"/>
      <c r="T220" s="97">
        <f>SUM(T221:T227)</f>
        <v>3.8258199999999998</v>
      </c>
      <c r="AR220" s="92" t="s">
        <v>85</v>
      </c>
      <c r="AT220" s="98" t="s">
        <v>74</v>
      </c>
      <c r="AU220" s="98" t="s">
        <v>83</v>
      </c>
      <c r="AY220" s="92" t="s">
        <v>140</v>
      </c>
      <c r="BK220" s="99">
        <f>SUM(BK221:BK227)</f>
        <v>0</v>
      </c>
    </row>
    <row r="221" spans="1:65" s="2" customFormat="1" ht="24.2" customHeight="1">
      <c r="A221" s="26"/>
      <c r="B221" s="100"/>
      <c r="C221" s="214" t="s">
        <v>339</v>
      </c>
      <c r="D221" s="214" t="s">
        <v>143</v>
      </c>
      <c r="E221" s="215" t="s">
        <v>340</v>
      </c>
      <c r="F221" s="216" t="s">
        <v>341</v>
      </c>
      <c r="G221" s="217" t="s">
        <v>146</v>
      </c>
      <c r="H221" s="218">
        <v>46</v>
      </c>
      <c r="I221" s="101"/>
      <c r="J221" s="219">
        <f>ROUND(I221*H221,2)</f>
        <v>0</v>
      </c>
      <c r="K221" s="102"/>
      <c r="L221" s="27"/>
      <c r="M221" s="103" t="s">
        <v>1</v>
      </c>
      <c r="N221" s="104" t="s">
        <v>40</v>
      </c>
      <c r="O221" s="43"/>
      <c r="P221" s="105">
        <f>O221*H221</f>
        <v>0</v>
      </c>
      <c r="Q221" s="105">
        <v>7.5799999999999999E-3</v>
      </c>
      <c r="R221" s="105">
        <f>Q221*H221</f>
        <v>0.34867999999999999</v>
      </c>
      <c r="S221" s="105">
        <v>0</v>
      </c>
      <c r="T221" s="106">
        <f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07" t="s">
        <v>214</v>
      </c>
      <c r="AT221" s="107" t="s">
        <v>143</v>
      </c>
      <c r="AU221" s="107" t="s">
        <v>85</v>
      </c>
      <c r="AY221" s="16" t="s">
        <v>140</v>
      </c>
      <c r="BE221" s="108">
        <f>IF(N221="základní",J221,0)</f>
        <v>0</v>
      </c>
      <c r="BF221" s="108">
        <f>IF(N221="snížená",J221,0)</f>
        <v>0</v>
      </c>
      <c r="BG221" s="108">
        <f>IF(N221="zákl. přenesená",J221,0)</f>
        <v>0</v>
      </c>
      <c r="BH221" s="108">
        <f>IF(N221="sníž. přenesená",J221,0)</f>
        <v>0</v>
      </c>
      <c r="BI221" s="108">
        <f>IF(N221="nulová",J221,0)</f>
        <v>0</v>
      </c>
      <c r="BJ221" s="16" t="s">
        <v>83</v>
      </c>
      <c r="BK221" s="108">
        <f>ROUND(I221*H221,2)</f>
        <v>0</v>
      </c>
      <c r="BL221" s="16" t="s">
        <v>214</v>
      </c>
      <c r="BM221" s="107" t="s">
        <v>342</v>
      </c>
    </row>
    <row r="222" spans="1:65" s="13" customFormat="1">
      <c r="B222" s="109"/>
      <c r="C222" s="220"/>
      <c r="D222" s="221" t="s">
        <v>149</v>
      </c>
      <c r="E222" s="222" t="s">
        <v>1</v>
      </c>
      <c r="F222" s="223" t="s">
        <v>343</v>
      </c>
      <c r="G222" s="220"/>
      <c r="H222" s="224">
        <v>46</v>
      </c>
      <c r="I222" s="111"/>
      <c r="J222" s="220"/>
      <c r="L222" s="109"/>
      <c r="M222" s="112"/>
      <c r="N222" s="113"/>
      <c r="O222" s="113"/>
      <c r="P222" s="113"/>
      <c r="Q222" s="113"/>
      <c r="R222" s="113"/>
      <c r="S222" s="113"/>
      <c r="T222" s="114"/>
      <c r="AT222" s="110" t="s">
        <v>149</v>
      </c>
      <c r="AU222" s="110" t="s">
        <v>85</v>
      </c>
      <c r="AV222" s="13" t="s">
        <v>85</v>
      </c>
      <c r="AW222" s="13" t="s">
        <v>31</v>
      </c>
      <c r="AX222" s="13" t="s">
        <v>83</v>
      </c>
      <c r="AY222" s="110" t="s">
        <v>140</v>
      </c>
    </row>
    <row r="223" spans="1:65" s="2" customFormat="1" ht="24.2" customHeight="1">
      <c r="A223" s="26"/>
      <c r="B223" s="100"/>
      <c r="C223" s="214" t="s">
        <v>344</v>
      </c>
      <c r="D223" s="214" t="s">
        <v>143</v>
      </c>
      <c r="E223" s="215" t="s">
        <v>345</v>
      </c>
      <c r="F223" s="216" t="s">
        <v>346</v>
      </c>
      <c r="G223" s="217" t="s">
        <v>146</v>
      </c>
      <c r="H223" s="218">
        <v>46</v>
      </c>
      <c r="I223" s="101"/>
      <c r="J223" s="219">
        <f>ROUND(I223*H223,2)</f>
        <v>0</v>
      </c>
      <c r="K223" s="102"/>
      <c r="L223" s="27"/>
      <c r="M223" s="103" t="s">
        <v>1</v>
      </c>
      <c r="N223" s="104" t="s">
        <v>40</v>
      </c>
      <c r="O223" s="43"/>
      <c r="P223" s="105">
        <f>O223*H223</f>
        <v>0</v>
      </c>
      <c r="Q223" s="105">
        <v>0</v>
      </c>
      <c r="R223" s="105">
        <f>Q223*H223</f>
        <v>0</v>
      </c>
      <c r="S223" s="105">
        <v>8.3169999999999994E-2</v>
      </c>
      <c r="T223" s="106">
        <f>S223*H223</f>
        <v>3.8258199999999998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07" t="s">
        <v>214</v>
      </c>
      <c r="AT223" s="107" t="s">
        <v>143</v>
      </c>
      <c r="AU223" s="107" t="s">
        <v>85</v>
      </c>
      <c r="AY223" s="16" t="s">
        <v>140</v>
      </c>
      <c r="BE223" s="108">
        <f>IF(N223="základní",J223,0)</f>
        <v>0</v>
      </c>
      <c r="BF223" s="108">
        <f>IF(N223="snížená",J223,0)</f>
        <v>0</v>
      </c>
      <c r="BG223" s="108">
        <f>IF(N223="zákl. přenesená",J223,0)</f>
        <v>0</v>
      </c>
      <c r="BH223" s="108">
        <f>IF(N223="sníž. přenesená",J223,0)</f>
        <v>0</v>
      </c>
      <c r="BI223" s="108">
        <f>IF(N223="nulová",J223,0)</f>
        <v>0</v>
      </c>
      <c r="BJ223" s="16" t="s">
        <v>83</v>
      </c>
      <c r="BK223" s="108">
        <f>ROUND(I223*H223,2)</f>
        <v>0</v>
      </c>
      <c r="BL223" s="16" t="s">
        <v>214</v>
      </c>
      <c r="BM223" s="107" t="s">
        <v>347</v>
      </c>
    </row>
    <row r="224" spans="1:65" s="2" customFormat="1" ht="24.2" customHeight="1">
      <c r="A224" s="26"/>
      <c r="B224" s="100"/>
      <c r="C224" s="214" t="s">
        <v>348</v>
      </c>
      <c r="D224" s="214" t="s">
        <v>143</v>
      </c>
      <c r="E224" s="215" t="s">
        <v>349</v>
      </c>
      <c r="F224" s="216" t="s">
        <v>350</v>
      </c>
      <c r="G224" s="217" t="s">
        <v>146</v>
      </c>
      <c r="H224" s="218">
        <v>46</v>
      </c>
      <c r="I224" s="101"/>
      <c r="J224" s="219">
        <f>ROUND(I224*H224,2)</f>
        <v>0</v>
      </c>
      <c r="K224" s="102"/>
      <c r="L224" s="27"/>
      <c r="M224" s="103" t="s">
        <v>1</v>
      </c>
      <c r="N224" s="104" t="s">
        <v>40</v>
      </c>
      <c r="O224" s="43"/>
      <c r="P224" s="105">
        <f>O224*H224</f>
        <v>0</v>
      </c>
      <c r="Q224" s="105">
        <v>6.3E-3</v>
      </c>
      <c r="R224" s="105">
        <f>Q224*H224</f>
        <v>0.2898</v>
      </c>
      <c r="S224" s="105">
        <v>0</v>
      </c>
      <c r="T224" s="106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07" t="s">
        <v>214</v>
      </c>
      <c r="AT224" s="107" t="s">
        <v>143</v>
      </c>
      <c r="AU224" s="107" t="s">
        <v>85</v>
      </c>
      <c r="AY224" s="16" t="s">
        <v>140</v>
      </c>
      <c r="BE224" s="108">
        <f>IF(N224="základní",J224,0)</f>
        <v>0</v>
      </c>
      <c r="BF224" s="108">
        <f>IF(N224="snížená",J224,0)</f>
        <v>0</v>
      </c>
      <c r="BG224" s="108">
        <f>IF(N224="zákl. přenesená",J224,0)</f>
        <v>0</v>
      </c>
      <c r="BH224" s="108">
        <f>IF(N224="sníž. přenesená",J224,0)</f>
        <v>0</v>
      </c>
      <c r="BI224" s="108">
        <f>IF(N224="nulová",J224,0)</f>
        <v>0</v>
      </c>
      <c r="BJ224" s="16" t="s">
        <v>83</v>
      </c>
      <c r="BK224" s="108">
        <f>ROUND(I224*H224,2)</f>
        <v>0</v>
      </c>
      <c r="BL224" s="16" t="s">
        <v>214</v>
      </c>
      <c r="BM224" s="107" t="s">
        <v>351</v>
      </c>
    </row>
    <row r="225" spans="1:65" s="2" customFormat="1" ht="24.2" customHeight="1">
      <c r="A225" s="26"/>
      <c r="B225" s="100"/>
      <c r="C225" s="229" t="s">
        <v>352</v>
      </c>
      <c r="D225" s="229" t="s">
        <v>271</v>
      </c>
      <c r="E225" s="230" t="s">
        <v>353</v>
      </c>
      <c r="F225" s="231" t="s">
        <v>354</v>
      </c>
      <c r="G225" s="232" t="s">
        <v>146</v>
      </c>
      <c r="H225" s="233">
        <v>50.6</v>
      </c>
      <c r="I225" s="121"/>
      <c r="J225" s="234">
        <f>ROUND(I225*H225,2)</f>
        <v>0</v>
      </c>
      <c r="K225" s="122"/>
      <c r="L225" s="123"/>
      <c r="M225" s="124" t="s">
        <v>1</v>
      </c>
      <c r="N225" s="125" t="s">
        <v>40</v>
      </c>
      <c r="O225" s="43"/>
      <c r="P225" s="105">
        <f>O225*H225</f>
        <v>0</v>
      </c>
      <c r="Q225" s="105">
        <v>1.7999999999999999E-2</v>
      </c>
      <c r="R225" s="105">
        <f>Q225*H225</f>
        <v>0.91079999999999994</v>
      </c>
      <c r="S225" s="105">
        <v>0</v>
      </c>
      <c r="T225" s="106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07" t="s">
        <v>300</v>
      </c>
      <c r="AT225" s="107" t="s">
        <v>271</v>
      </c>
      <c r="AU225" s="107" t="s">
        <v>85</v>
      </c>
      <c r="AY225" s="16" t="s">
        <v>140</v>
      </c>
      <c r="BE225" s="108">
        <f>IF(N225="základní",J225,0)</f>
        <v>0</v>
      </c>
      <c r="BF225" s="108">
        <f>IF(N225="snížená",J225,0)</f>
        <v>0</v>
      </c>
      <c r="BG225" s="108">
        <f>IF(N225="zákl. přenesená",J225,0)</f>
        <v>0</v>
      </c>
      <c r="BH225" s="108">
        <f>IF(N225="sníž. přenesená",J225,0)</f>
        <v>0</v>
      </c>
      <c r="BI225" s="108">
        <f>IF(N225="nulová",J225,0)</f>
        <v>0</v>
      </c>
      <c r="BJ225" s="16" t="s">
        <v>83</v>
      </c>
      <c r="BK225" s="108">
        <f>ROUND(I225*H225,2)</f>
        <v>0</v>
      </c>
      <c r="BL225" s="16" t="s">
        <v>214</v>
      </c>
      <c r="BM225" s="107" t="s">
        <v>355</v>
      </c>
    </row>
    <row r="226" spans="1:65" s="13" customFormat="1">
      <c r="B226" s="109"/>
      <c r="C226" s="220"/>
      <c r="D226" s="221" t="s">
        <v>149</v>
      </c>
      <c r="E226" s="220"/>
      <c r="F226" s="223" t="s">
        <v>356</v>
      </c>
      <c r="G226" s="220"/>
      <c r="H226" s="224">
        <v>50.6</v>
      </c>
      <c r="I226" s="111"/>
      <c r="J226" s="220"/>
      <c r="L226" s="109"/>
      <c r="M226" s="112"/>
      <c r="N226" s="113"/>
      <c r="O226" s="113"/>
      <c r="P226" s="113"/>
      <c r="Q226" s="113"/>
      <c r="R226" s="113"/>
      <c r="S226" s="113"/>
      <c r="T226" s="114"/>
      <c r="AT226" s="110" t="s">
        <v>149</v>
      </c>
      <c r="AU226" s="110" t="s">
        <v>85</v>
      </c>
      <c r="AV226" s="13" t="s">
        <v>85</v>
      </c>
      <c r="AW226" s="13" t="s">
        <v>3</v>
      </c>
      <c r="AX226" s="13" t="s">
        <v>83</v>
      </c>
      <c r="AY226" s="110" t="s">
        <v>140</v>
      </c>
    </row>
    <row r="227" spans="1:65" s="2" customFormat="1" ht="24.2" customHeight="1">
      <c r="A227" s="26"/>
      <c r="B227" s="100"/>
      <c r="C227" s="214" t="s">
        <v>357</v>
      </c>
      <c r="D227" s="214" t="s">
        <v>143</v>
      </c>
      <c r="E227" s="215" t="s">
        <v>358</v>
      </c>
      <c r="F227" s="216" t="s">
        <v>359</v>
      </c>
      <c r="G227" s="217" t="s">
        <v>242</v>
      </c>
      <c r="H227" s="218">
        <v>1.5489999999999999</v>
      </c>
      <c r="I227" s="101"/>
      <c r="J227" s="219">
        <f>ROUND(I227*H227,2)</f>
        <v>0</v>
      </c>
      <c r="K227" s="102"/>
      <c r="L227" s="27"/>
      <c r="M227" s="103" t="s">
        <v>1</v>
      </c>
      <c r="N227" s="104" t="s">
        <v>40</v>
      </c>
      <c r="O227" s="43"/>
      <c r="P227" s="105">
        <f>O227*H227</f>
        <v>0</v>
      </c>
      <c r="Q227" s="105">
        <v>0</v>
      </c>
      <c r="R227" s="105">
        <f>Q227*H227</f>
        <v>0</v>
      </c>
      <c r="S227" s="105">
        <v>0</v>
      </c>
      <c r="T227" s="106">
        <f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07" t="s">
        <v>214</v>
      </c>
      <c r="AT227" s="107" t="s">
        <v>143</v>
      </c>
      <c r="AU227" s="107" t="s">
        <v>85</v>
      </c>
      <c r="AY227" s="16" t="s">
        <v>140</v>
      </c>
      <c r="BE227" s="108">
        <f>IF(N227="základní",J227,0)</f>
        <v>0</v>
      </c>
      <c r="BF227" s="108">
        <f>IF(N227="snížená",J227,0)</f>
        <v>0</v>
      </c>
      <c r="BG227" s="108">
        <f>IF(N227="zákl. přenesená",J227,0)</f>
        <v>0</v>
      </c>
      <c r="BH227" s="108">
        <f>IF(N227="sníž. přenesená",J227,0)</f>
        <v>0</v>
      </c>
      <c r="BI227" s="108">
        <f>IF(N227="nulová",J227,0)</f>
        <v>0</v>
      </c>
      <c r="BJ227" s="16" t="s">
        <v>83</v>
      </c>
      <c r="BK227" s="108">
        <f>ROUND(I227*H227,2)</f>
        <v>0</v>
      </c>
      <c r="BL227" s="16" t="s">
        <v>214</v>
      </c>
      <c r="BM227" s="107" t="s">
        <v>360</v>
      </c>
    </row>
    <row r="228" spans="1:65" s="12" customFormat="1" ht="22.9" customHeight="1">
      <c r="B228" s="91"/>
      <c r="C228" s="208"/>
      <c r="D228" s="209" t="s">
        <v>74</v>
      </c>
      <c r="E228" s="212" t="s">
        <v>361</v>
      </c>
      <c r="F228" s="212" t="s">
        <v>362</v>
      </c>
      <c r="G228" s="208"/>
      <c r="H228" s="208"/>
      <c r="I228" s="93"/>
      <c r="J228" s="213">
        <f>BK228</f>
        <v>0</v>
      </c>
      <c r="L228" s="91"/>
      <c r="M228" s="94"/>
      <c r="N228" s="95"/>
      <c r="O228" s="95"/>
      <c r="P228" s="96">
        <f>SUM(P229:P232)</f>
        <v>0</v>
      </c>
      <c r="Q228" s="95"/>
      <c r="R228" s="96">
        <f>SUM(R229:R232)</f>
        <v>0</v>
      </c>
      <c r="S228" s="95"/>
      <c r="T228" s="97">
        <f>SUM(T229:T232)</f>
        <v>0.72127000000000008</v>
      </c>
      <c r="AR228" s="92" t="s">
        <v>85</v>
      </c>
      <c r="AT228" s="98" t="s">
        <v>74</v>
      </c>
      <c r="AU228" s="98" t="s">
        <v>83</v>
      </c>
      <c r="AY228" s="92" t="s">
        <v>140</v>
      </c>
      <c r="BK228" s="99">
        <f>SUM(BK229:BK232)</f>
        <v>0</v>
      </c>
    </row>
    <row r="229" spans="1:65" s="2" customFormat="1" ht="24.2" customHeight="1">
      <c r="A229" s="26"/>
      <c r="B229" s="100"/>
      <c r="C229" s="214" t="s">
        <v>363</v>
      </c>
      <c r="D229" s="214" t="s">
        <v>143</v>
      </c>
      <c r="E229" s="215" t="s">
        <v>364</v>
      </c>
      <c r="F229" s="216" t="s">
        <v>365</v>
      </c>
      <c r="G229" s="217" t="s">
        <v>146</v>
      </c>
      <c r="H229" s="218">
        <v>8.3000000000000007</v>
      </c>
      <c r="I229" s="101"/>
      <c r="J229" s="219">
        <f>ROUND(I229*H229,2)</f>
        <v>0</v>
      </c>
      <c r="K229" s="102"/>
      <c r="L229" s="27"/>
      <c r="M229" s="103" t="s">
        <v>1</v>
      </c>
      <c r="N229" s="104" t="s">
        <v>40</v>
      </c>
      <c r="O229" s="43"/>
      <c r="P229" s="105">
        <f>O229*H229</f>
        <v>0</v>
      </c>
      <c r="Q229" s="105">
        <v>0</v>
      </c>
      <c r="R229" s="105">
        <f>Q229*H229</f>
        <v>0</v>
      </c>
      <c r="S229" s="105">
        <v>8.6900000000000005E-2</v>
      </c>
      <c r="T229" s="106">
        <f>S229*H229</f>
        <v>0.72127000000000008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07" t="s">
        <v>214</v>
      </c>
      <c r="AT229" s="107" t="s">
        <v>143</v>
      </c>
      <c r="AU229" s="107" t="s">
        <v>85</v>
      </c>
      <c r="AY229" s="16" t="s">
        <v>140</v>
      </c>
      <c r="BE229" s="108">
        <f>IF(N229="základní",J229,0)</f>
        <v>0</v>
      </c>
      <c r="BF229" s="108">
        <f>IF(N229="snížená",J229,0)</f>
        <v>0</v>
      </c>
      <c r="BG229" s="108">
        <f>IF(N229="zákl. přenesená",J229,0)</f>
        <v>0</v>
      </c>
      <c r="BH229" s="108">
        <f>IF(N229="sníž. přenesená",J229,0)</f>
        <v>0</v>
      </c>
      <c r="BI229" s="108">
        <f>IF(N229="nulová",J229,0)</f>
        <v>0</v>
      </c>
      <c r="BJ229" s="16" t="s">
        <v>83</v>
      </c>
      <c r="BK229" s="108">
        <f>ROUND(I229*H229,2)</f>
        <v>0</v>
      </c>
      <c r="BL229" s="16" t="s">
        <v>214</v>
      </c>
      <c r="BM229" s="107" t="s">
        <v>366</v>
      </c>
    </row>
    <row r="230" spans="1:65" s="13" customFormat="1">
      <c r="B230" s="109"/>
      <c r="C230" s="220"/>
      <c r="D230" s="221" t="s">
        <v>149</v>
      </c>
      <c r="E230" s="222" t="s">
        <v>1</v>
      </c>
      <c r="F230" s="223" t="s">
        <v>367</v>
      </c>
      <c r="G230" s="220"/>
      <c r="H230" s="224">
        <v>4.5199999999999996</v>
      </c>
      <c r="I230" s="111"/>
      <c r="J230" s="220"/>
      <c r="L230" s="109"/>
      <c r="M230" s="112"/>
      <c r="N230" s="113"/>
      <c r="O230" s="113"/>
      <c r="P230" s="113"/>
      <c r="Q230" s="113"/>
      <c r="R230" s="113"/>
      <c r="S230" s="113"/>
      <c r="T230" s="114"/>
      <c r="AT230" s="110" t="s">
        <v>149</v>
      </c>
      <c r="AU230" s="110" t="s">
        <v>85</v>
      </c>
      <c r="AV230" s="13" t="s">
        <v>85</v>
      </c>
      <c r="AW230" s="13" t="s">
        <v>31</v>
      </c>
      <c r="AX230" s="13" t="s">
        <v>75</v>
      </c>
      <c r="AY230" s="110" t="s">
        <v>140</v>
      </c>
    </row>
    <row r="231" spans="1:65" s="13" customFormat="1">
      <c r="B231" s="109"/>
      <c r="C231" s="220"/>
      <c r="D231" s="221" t="s">
        <v>149</v>
      </c>
      <c r="E231" s="222" t="s">
        <v>1</v>
      </c>
      <c r="F231" s="223" t="s">
        <v>368</v>
      </c>
      <c r="G231" s="220"/>
      <c r="H231" s="224">
        <v>3.78</v>
      </c>
      <c r="I231" s="111"/>
      <c r="J231" s="220"/>
      <c r="L231" s="109"/>
      <c r="M231" s="112"/>
      <c r="N231" s="113"/>
      <c r="O231" s="113"/>
      <c r="P231" s="113"/>
      <c r="Q231" s="113"/>
      <c r="R231" s="113"/>
      <c r="S231" s="113"/>
      <c r="T231" s="114"/>
      <c r="AT231" s="110" t="s">
        <v>149</v>
      </c>
      <c r="AU231" s="110" t="s">
        <v>85</v>
      </c>
      <c r="AV231" s="13" t="s">
        <v>85</v>
      </c>
      <c r="AW231" s="13" t="s">
        <v>31</v>
      </c>
      <c r="AX231" s="13" t="s">
        <v>75</v>
      </c>
      <c r="AY231" s="110" t="s">
        <v>140</v>
      </c>
    </row>
    <row r="232" spans="1:65" s="14" customFormat="1">
      <c r="B232" s="115"/>
      <c r="C232" s="225"/>
      <c r="D232" s="221" t="s">
        <v>149</v>
      </c>
      <c r="E232" s="226" t="s">
        <v>1</v>
      </c>
      <c r="F232" s="227" t="s">
        <v>230</v>
      </c>
      <c r="G232" s="225"/>
      <c r="H232" s="228">
        <v>8.3000000000000007</v>
      </c>
      <c r="I232" s="117"/>
      <c r="J232" s="225"/>
      <c r="L232" s="115"/>
      <c r="M232" s="118"/>
      <c r="N232" s="119"/>
      <c r="O232" s="119"/>
      <c r="P232" s="119"/>
      <c r="Q232" s="119"/>
      <c r="R232" s="119"/>
      <c r="S232" s="119"/>
      <c r="T232" s="120"/>
      <c r="AT232" s="116" t="s">
        <v>149</v>
      </c>
      <c r="AU232" s="116" t="s">
        <v>85</v>
      </c>
      <c r="AV232" s="14" t="s">
        <v>147</v>
      </c>
      <c r="AW232" s="14" t="s">
        <v>31</v>
      </c>
      <c r="AX232" s="14" t="s">
        <v>83</v>
      </c>
      <c r="AY232" s="116" t="s">
        <v>140</v>
      </c>
    </row>
    <row r="233" spans="1:65" s="12" customFormat="1" ht="22.9" customHeight="1">
      <c r="B233" s="91"/>
      <c r="C233" s="208"/>
      <c r="D233" s="209" t="s">
        <v>74</v>
      </c>
      <c r="E233" s="212" t="s">
        <v>369</v>
      </c>
      <c r="F233" s="212" t="s">
        <v>370</v>
      </c>
      <c r="G233" s="208"/>
      <c r="H233" s="208"/>
      <c r="I233" s="93"/>
      <c r="J233" s="213">
        <f>BK233</f>
        <v>0</v>
      </c>
      <c r="L233" s="91"/>
      <c r="M233" s="94"/>
      <c r="N233" s="95"/>
      <c r="O233" s="95"/>
      <c r="P233" s="96">
        <f>SUM(P234:P235)</f>
        <v>0</v>
      </c>
      <c r="Q233" s="95"/>
      <c r="R233" s="96">
        <f>SUM(R234:R235)</f>
        <v>0</v>
      </c>
      <c r="S233" s="95"/>
      <c r="T233" s="97">
        <f>SUM(T234:T235)</f>
        <v>0</v>
      </c>
      <c r="AR233" s="92" t="s">
        <v>85</v>
      </c>
      <c r="AT233" s="98" t="s">
        <v>74</v>
      </c>
      <c r="AU233" s="98" t="s">
        <v>83</v>
      </c>
      <c r="AY233" s="92" t="s">
        <v>140</v>
      </c>
      <c r="BK233" s="99">
        <f>SUM(BK234:BK235)</f>
        <v>0</v>
      </c>
    </row>
    <row r="234" spans="1:65" s="2" customFormat="1" ht="24.2" customHeight="1">
      <c r="A234" s="26"/>
      <c r="B234" s="100"/>
      <c r="C234" s="214" t="s">
        <v>371</v>
      </c>
      <c r="D234" s="214" t="s">
        <v>143</v>
      </c>
      <c r="E234" s="215" t="s">
        <v>372</v>
      </c>
      <c r="F234" s="216" t="s">
        <v>373</v>
      </c>
      <c r="G234" s="217" t="s">
        <v>146</v>
      </c>
      <c r="H234" s="218">
        <v>10</v>
      </c>
      <c r="I234" s="101"/>
      <c r="J234" s="219">
        <f>ROUND(I234*H234,2)</f>
        <v>0</v>
      </c>
      <c r="K234" s="102"/>
      <c r="L234" s="27"/>
      <c r="M234" s="103" t="s">
        <v>1</v>
      </c>
      <c r="N234" s="104" t="s">
        <v>40</v>
      </c>
      <c r="O234" s="43"/>
      <c r="P234" s="105">
        <f>O234*H234</f>
        <v>0</v>
      </c>
      <c r="Q234" s="105">
        <v>0</v>
      </c>
      <c r="R234" s="105">
        <f>Q234*H234</f>
        <v>0</v>
      </c>
      <c r="S234" s="105">
        <v>0</v>
      </c>
      <c r="T234" s="106">
        <f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07" t="s">
        <v>214</v>
      </c>
      <c r="AT234" s="107" t="s">
        <v>143</v>
      </c>
      <c r="AU234" s="107" t="s">
        <v>85</v>
      </c>
      <c r="AY234" s="16" t="s">
        <v>140</v>
      </c>
      <c r="BE234" s="108">
        <f>IF(N234="základní",J234,0)</f>
        <v>0</v>
      </c>
      <c r="BF234" s="108">
        <f>IF(N234="snížená",J234,0)</f>
        <v>0</v>
      </c>
      <c r="BG234" s="108">
        <f>IF(N234="zákl. přenesená",J234,0)</f>
        <v>0</v>
      </c>
      <c r="BH234" s="108">
        <f>IF(N234="sníž. přenesená",J234,0)</f>
        <v>0</v>
      </c>
      <c r="BI234" s="108">
        <f>IF(N234="nulová",J234,0)</f>
        <v>0</v>
      </c>
      <c r="BJ234" s="16" t="s">
        <v>83</v>
      </c>
      <c r="BK234" s="108">
        <f>ROUND(I234*H234,2)</f>
        <v>0</v>
      </c>
      <c r="BL234" s="16" t="s">
        <v>214</v>
      </c>
      <c r="BM234" s="107" t="s">
        <v>374</v>
      </c>
    </row>
    <row r="235" spans="1:65" s="13" customFormat="1">
      <c r="B235" s="109"/>
      <c r="C235" s="220"/>
      <c r="D235" s="221" t="s">
        <v>149</v>
      </c>
      <c r="E235" s="222" t="s">
        <v>1</v>
      </c>
      <c r="F235" s="223" t="s">
        <v>375</v>
      </c>
      <c r="G235" s="220"/>
      <c r="H235" s="224">
        <v>10</v>
      </c>
      <c r="I235" s="111"/>
      <c r="J235" s="220"/>
      <c r="L235" s="109"/>
      <c r="M235" s="112"/>
      <c r="N235" s="113"/>
      <c r="O235" s="113"/>
      <c r="P235" s="113"/>
      <c r="Q235" s="113"/>
      <c r="R235" s="113"/>
      <c r="S235" s="113"/>
      <c r="T235" s="114"/>
      <c r="AT235" s="110" t="s">
        <v>149</v>
      </c>
      <c r="AU235" s="110" t="s">
        <v>85</v>
      </c>
      <c r="AV235" s="13" t="s">
        <v>85</v>
      </c>
      <c r="AW235" s="13" t="s">
        <v>31</v>
      </c>
      <c r="AX235" s="13" t="s">
        <v>83</v>
      </c>
      <c r="AY235" s="110" t="s">
        <v>140</v>
      </c>
    </row>
    <row r="236" spans="1:65" s="12" customFormat="1" ht="22.9" customHeight="1">
      <c r="B236" s="91"/>
      <c r="C236" s="208"/>
      <c r="D236" s="209" t="s">
        <v>74</v>
      </c>
      <c r="E236" s="212" t="s">
        <v>376</v>
      </c>
      <c r="F236" s="212" t="s">
        <v>377</v>
      </c>
      <c r="G236" s="208"/>
      <c r="H236" s="208"/>
      <c r="I236" s="93"/>
      <c r="J236" s="213">
        <f>BK236</f>
        <v>0</v>
      </c>
      <c r="L236" s="91"/>
      <c r="M236" s="94"/>
      <c r="N236" s="95"/>
      <c r="O236" s="95"/>
      <c r="P236" s="96">
        <f>SUM(P237:P238)</f>
        <v>0</v>
      </c>
      <c r="Q236" s="95"/>
      <c r="R236" s="96">
        <f>SUM(R237:R238)</f>
        <v>8.8117400000000002E-3</v>
      </c>
      <c r="S236" s="95"/>
      <c r="T236" s="97">
        <f>SUM(T237:T238)</f>
        <v>0</v>
      </c>
      <c r="AR236" s="92" t="s">
        <v>85</v>
      </c>
      <c r="AT236" s="98" t="s">
        <v>74</v>
      </c>
      <c r="AU236" s="98" t="s">
        <v>83</v>
      </c>
      <c r="AY236" s="92" t="s">
        <v>140</v>
      </c>
      <c r="BK236" s="99">
        <f>SUM(BK237:BK238)</f>
        <v>0</v>
      </c>
    </row>
    <row r="237" spans="1:65" s="2" customFormat="1" ht="24.2" customHeight="1">
      <c r="A237" s="26"/>
      <c r="B237" s="100"/>
      <c r="C237" s="214" t="s">
        <v>378</v>
      </c>
      <c r="D237" s="214" t="s">
        <v>143</v>
      </c>
      <c r="E237" s="215" t="s">
        <v>379</v>
      </c>
      <c r="F237" s="216" t="s">
        <v>380</v>
      </c>
      <c r="G237" s="217" t="s">
        <v>146</v>
      </c>
      <c r="H237" s="218">
        <v>62.941000000000003</v>
      </c>
      <c r="I237" s="101"/>
      <c r="J237" s="219">
        <f>ROUND(I237*H237,2)</f>
        <v>0</v>
      </c>
      <c r="K237" s="102"/>
      <c r="L237" s="27"/>
      <c r="M237" s="103" t="s">
        <v>1</v>
      </c>
      <c r="N237" s="104" t="s">
        <v>40</v>
      </c>
      <c r="O237" s="43"/>
      <c r="P237" s="105">
        <f>O237*H237</f>
        <v>0</v>
      </c>
      <c r="Q237" s="105">
        <v>1.3999999999999999E-4</v>
      </c>
      <c r="R237" s="105">
        <f>Q237*H237</f>
        <v>8.8117400000000002E-3</v>
      </c>
      <c r="S237" s="105">
        <v>0</v>
      </c>
      <c r="T237" s="106">
        <f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07" t="s">
        <v>214</v>
      </c>
      <c r="AT237" s="107" t="s">
        <v>143</v>
      </c>
      <c r="AU237" s="107" t="s">
        <v>85</v>
      </c>
      <c r="AY237" s="16" t="s">
        <v>140</v>
      </c>
      <c r="BE237" s="108">
        <f>IF(N237="základní",J237,0)</f>
        <v>0</v>
      </c>
      <c r="BF237" s="108">
        <f>IF(N237="snížená",J237,0)</f>
        <v>0</v>
      </c>
      <c r="BG237" s="108">
        <f>IF(N237="zákl. přenesená",J237,0)</f>
        <v>0</v>
      </c>
      <c r="BH237" s="108">
        <f>IF(N237="sníž. přenesená",J237,0)</f>
        <v>0</v>
      </c>
      <c r="BI237" s="108">
        <f>IF(N237="nulová",J237,0)</f>
        <v>0</v>
      </c>
      <c r="BJ237" s="16" t="s">
        <v>83</v>
      </c>
      <c r="BK237" s="108">
        <f>ROUND(I237*H237,2)</f>
        <v>0</v>
      </c>
      <c r="BL237" s="16" t="s">
        <v>214</v>
      </c>
      <c r="BM237" s="107" t="s">
        <v>381</v>
      </c>
    </row>
    <row r="238" spans="1:65" s="13" customFormat="1" ht="22.5">
      <c r="B238" s="109"/>
      <c r="C238" s="220"/>
      <c r="D238" s="221" t="s">
        <v>149</v>
      </c>
      <c r="E238" s="222" t="s">
        <v>1</v>
      </c>
      <c r="F238" s="223" t="s">
        <v>382</v>
      </c>
      <c r="G238" s="220"/>
      <c r="H238" s="224">
        <v>62.941000000000003</v>
      </c>
      <c r="I238" s="111"/>
      <c r="J238" s="220"/>
      <c r="L238" s="109"/>
      <c r="M238" s="112"/>
      <c r="N238" s="113"/>
      <c r="O238" s="113"/>
      <c r="P238" s="113"/>
      <c r="Q238" s="113"/>
      <c r="R238" s="113"/>
      <c r="S238" s="113"/>
      <c r="T238" s="114"/>
      <c r="AT238" s="110" t="s">
        <v>149</v>
      </c>
      <c r="AU238" s="110" t="s">
        <v>85</v>
      </c>
      <c r="AV238" s="13" t="s">
        <v>85</v>
      </c>
      <c r="AW238" s="13" t="s">
        <v>31</v>
      </c>
      <c r="AX238" s="13" t="s">
        <v>83</v>
      </c>
      <c r="AY238" s="110" t="s">
        <v>140</v>
      </c>
    </row>
    <row r="239" spans="1:65" s="12" customFormat="1" ht="25.9" customHeight="1">
      <c r="B239" s="91"/>
      <c r="C239" s="208"/>
      <c r="D239" s="209" t="s">
        <v>74</v>
      </c>
      <c r="E239" s="210" t="s">
        <v>271</v>
      </c>
      <c r="F239" s="210" t="s">
        <v>383</v>
      </c>
      <c r="G239" s="208"/>
      <c r="H239" s="208"/>
      <c r="I239" s="93"/>
      <c r="J239" s="211">
        <f>BK239</f>
        <v>0</v>
      </c>
      <c r="L239" s="91"/>
      <c r="M239" s="94"/>
      <c r="N239" s="95"/>
      <c r="O239" s="95"/>
      <c r="P239" s="96">
        <f>P240</f>
        <v>0</v>
      </c>
      <c r="Q239" s="95"/>
      <c r="R239" s="96">
        <f>R240</f>
        <v>1.5E-3</v>
      </c>
      <c r="S239" s="95"/>
      <c r="T239" s="97">
        <f>T240</f>
        <v>0</v>
      </c>
      <c r="AR239" s="92" t="s">
        <v>141</v>
      </c>
      <c r="AT239" s="98" t="s">
        <v>74</v>
      </c>
      <c r="AU239" s="98" t="s">
        <v>75</v>
      </c>
      <c r="AY239" s="92" t="s">
        <v>140</v>
      </c>
      <c r="BK239" s="99">
        <f>BK240</f>
        <v>0</v>
      </c>
    </row>
    <row r="240" spans="1:65" s="12" customFormat="1" ht="22.9" customHeight="1">
      <c r="B240" s="91"/>
      <c r="C240" s="208"/>
      <c r="D240" s="209" t="s">
        <v>74</v>
      </c>
      <c r="E240" s="212" t="s">
        <v>384</v>
      </c>
      <c r="F240" s="212" t="s">
        <v>385</v>
      </c>
      <c r="G240" s="208"/>
      <c r="H240" s="208"/>
      <c r="I240" s="93"/>
      <c r="J240" s="213">
        <f>BK240</f>
        <v>0</v>
      </c>
      <c r="L240" s="91"/>
      <c r="M240" s="94"/>
      <c r="N240" s="95"/>
      <c r="O240" s="95"/>
      <c r="P240" s="96">
        <f>SUM(P241:P244)</f>
        <v>0</v>
      </c>
      <c r="Q240" s="95"/>
      <c r="R240" s="96">
        <f>SUM(R241:R244)</f>
        <v>1.5E-3</v>
      </c>
      <c r="S240" s="95"/>
      <c r="T240" s="97">
        <f>SUM(T241:T244)</f>
        <v>0</v>
      </c>
      <c r="AR240" s="92" t="s">
        <v>141</v>
      </c>
      <c r="AT240" s="98" t="s">
        <v>74</v>
      </c>
      <c r="AU240" s="98" t="s">
        <v>83</v>
      </c>
      <c r="AY240" s="92" t="s">
        <v>140</v>
      </c>
      <c r="BK240" s="99">
        <f>SUM(BK241:BK244)</f>
        <v>0</v>
      </c>
    </row>
    <row r="241" spans="1:65" s="2" customFormat="1" ht="16.5" customHeight="1">
      <c r="A241" s="26"/>
      <c r="B241" s="100"/>
      <c r="C241" s="214" t="s">
        <v>386</v>
      </c>
      <c r="D241" s="214" t="s">
        <v>143</v>
      </c>
      <c r="E241" s="215" t="s">
        <v>387</v>
      </c>
      <c r="F241" s="216" t="s">
        <v>388</v>
      </c>
      <c r="G241" s="217" t="s">
        <v>189</v>
      </c>
      <c r="H241" s="218">
        <v>1</v>
      </c>
      <c r="I241" s="101"/>
      <c r="J241" s="219">
        <f>ROUND(I241*H241,2)</f>
        <v>0</v>
      </c>
      <c r="K241" s="102"/>
      <c r="L241" s="27"/>
      <c r="M241" s="103" t="s">
        <v>1</v>
      </c>
      <c r="N241" s="104" t="s">
        <v>40</v>
      </c>
      <c r="O241" s="43"/>
      <c r="P241" s="105">
        <f>O241*H241</f>
        <v>0</v>
      </c>
      <c r="Q241" s="105">
        <v>0</v>
      </c>
      <c r="R241" s="105">
        <f>Q241*H241</f>
        <v>0</v>
      </c>
      <c r="S241" s="105">
        <v>0</v>
      </c>
      <c r="T241" s="106">
        <f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07" t="s">
        <v>389</v>
      </c>
      <c r="AT241" s="107" t="s">
        <v>143</v>
      </c>
      <c r="AU241" s="107" t="s">
        <v>85</v>
      </c>
      <c r="AY241" s="16" t="s">
        <v>140</v>
      </c>
      <c r="BE241" s="108">
        <f>IF(N241="základní",J241,0)</f>
        <v>0</v>
      </c>
      <c r="BF241" s="108">
        <f>IF(N241="snížená",J241,0)</f>
        <v>0</v>
      </c>
      <c r="BG241" s="108">
        <f>IF(N241="zákl. přenesená",J241,0)</f>
        <v>0</v>
      </c>
      <c r="BH241" s="108">
        <f>IF(N241="sníž. přenesená",J241,0)</f>
        <v>0</v>
      </c>
      <c r="BI241" s="108">
        <f>IF(N241="nulová",J241,0)</f>
        <v>0</v>
      </c>
      <c r="BJ241" s="16" t="s">
        <v>83</v>
      </c>
      <c r="BK241" s="108">
        <f>ROUND(I241*H241,2)</f>
        <v>0</v>
      </c>
      <c r="BL241" s="16" t="s">
        <v>389</v>
      </c>
      <c r="BM241" s="107" t="s">
        <v>390</v>
      </c>
    </row>
    <row r="242" spans="1:65" s="2" customFormat="1" ht="16.5" customHeight="1">
      <c r="A242" s="26"/>
      <c r="B242" s="100"/>
      <c r="C242" s="229" t="s">
        <v>391</v>
      </c>
      <c r="D242" s="229" t="s">
        <v>271</v>
      </c>
      <c r="E242" s="230" t="s">
        <v>392</v>
      </c>
      <c r="F242" s="231" t="s">
        <v>393</v>
      </c>
      <c r="G242" s="232" t="s">
        <v>189</v>
      </c>
      <c r="H242" s="233">
        <v>1</v>
      </c>
      <c r="I242" s="121"/>
      <c r="J242" s="234">
        <f>ROUND(I242*H242,2)</f>
        <v>0</v>
      </c>
      <c r="K242" s="122"/>
      <c r="L242" s="123"/>
      <c r="M242" s="124" t="s">
        <v>1</v>
      </c>
      <c r="N242" s="125" t="s">
        <v>40</v>
      </c>
      <c r="O242" s="43"/>
      <c r="P242" s="105">
        <f>O242*H242</f>
        <v>0</v>
      </c>
      <c r="Q242" s="105">
        <v>1.5E-3</v>
      </c>
      <c r="R242" s="105">
        <f>Q242*H242</f>
        <v>1.5E-3</v>
      </c>
      <c r="S242" s="105">
        <v>0</v>
      </c>
      <c r="T242" s="106">
        <f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07" t="s">
        <v>394</v>
      </c>
      <c r="AT242" s="107" t="s">
        <v>271</v>
      </c>
      <c r="AU242" s="107" t="s">
        <v>85</v>
      </c>
      <c r="AY242" s="16" t="s">
        <v>140</v>
      </c>
      <c r="BE242" s="108">
        <f>IF(N242="základní",J242,0)</f>
        <v>0</v>
      </c>
      <c r="BF242" s="108">
        <f>IF(N242="snížená",J242,0)</f>
        <v>0</v>
      </c>
      <c r="BG242" s="108">
        <f>IF(N242="zákl. přenesená",J242,0)</f>
        <v>0</v>
      </c>
      <c r="BH242" s="108">
        <f>IF(N242="sníž. přenesená",J242,0)</f>
        <v>0</v>
      </c>
      <c r="BI242" s="108">
        <f>IF(N242="nulová",J242,0)</f>
        <v>0</v>
      </c>
      <c r="BJ242" s="16" t="s">
        <v>83</v>
      </c>
      <c r="BK242" s="108">
        <f>ROUND(I242*H242,2)</f>
        <v>0</v>
      </c>
      <c r="BL242" s="16" t="s">
        <v>389</v>
      </c>
      <c r="BM242" s="107" t="s">
        <v>395</v>
      </c>
    </row>
    <row r="243" spans="1:65" s="2" customFormat="1" ht="24.2" customHeight="1">
      <c r="A243" s="26"/>
      <c r="B243" s="100"/>
      <c r="C243" s="214" t="s">
        <v>396</v>
      </c>
      <c r="D243" s="214" t="s">
        <v>143</v>
      </c>
      <c r="E243" s="215" t="s">
        <v>397</v>
      </c>
      <c r="F243" s="216" t="s">
        <v>398</v>
      </c>
      <c r="G243" s="217" t="s">
        <v>399</v>
      </c>
      <c r="H243" s="218">
        <v>1</v>
      </c>
      <c r="I243" s="101"/>
      <c r="J243" s="219">
        <f>ROUND(I243*H243,2)</f>
        <v>0</v>
      </c>
      <c r="K243" s="102"/>
      <c r="L243" s="27"/>
      <c r="M243" s="103" t="s">
        <v>1</v>
      </c>
      <c r="N243" s="104" t="s">
        <v>40</v>
      </c>
      <c r="O243" s="43"/>
      <c r="P243" s="105">
        <f>O243*H243</f>
        <v>0</v>
      </c>
      <c r="Q243" s="105">
        <v>0</v>
      </c>
      <c r="R243" s="105">
        <f>Q243*H243</f>
        <v>0</v>
      </c>
      <c r="S243" s="105">
        <v>0</v>
      </c>
      <c r="T243" s="106">
        <f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07" t="s">
        <v>389</v>
      </c>
      <c r="AT243" s="107" t="s">
        <v>143</v>
      </c>
      <c r="AU243" s="107" t="s">
        <v>85</v>
      </c>
      <c r="AY243" s="16" t="s">
        <v>140</v>
      </c>
      <c r="BE243" s="108">
        <f>IF(N243="základní",J243,0)</f>
        <v>0</v>
      </c>
      <c r="BF243" s="108">
        <f>IF(N243="snížená",J243,0)</f>
        <v>0</v>
      </c>
      <c r="BG243" s="108">
        <f>IF(N243="zákl. přenesená",J243,0)</f>
        <v>0</v>
      </c>
      <c r="BH243" s="108">
        <f>IF(N243="sníž. přenesená",J243,0)</f>
        <v>0</v>
      </c>
      <c r="BI243" s="108">
        <f>IF(N243="nulová",J243,0)</f>
        <v>0</v>
      </c>
      <c r="BJ243" s="16" t="s">
        <v>83</v>
      </c>
      <c r="BK243" s="108">
        <f>ROUND(I243*H243,2)</f>
        <v>0</v>
      </c>
      <c r="BL243" s="16" t="s">
        <v>389</v>
      </c>
      <c r="BM243" s="107" t="s">
        <v>400</v>
      </c>
    </row>
    <row r="244" spans="1:65" s="2" customFormat="1" ht="16.5" customHeight="1">
      <c r="A244" s="26"/>
      <c r="B244" s="100"/>
      <c r="C244" s="214" t="s">
        <v>401</v>
      </c>
      <c r="D244" s="214" t="s">
        <v>143</v>
      </c>
      <c r="E244" s="215" t="s">
        <v>402</v>
      </c>
      <c r="F244" s="216" t="s">
        <v>403</v>
      </c>
      <c r="G244" s="217" t="s">
        <v>189</v>
      </c>
      <c r="H244" s="218">
        <v>1</v>
      </c>
      <c r="I244" s="101"/>
      <c r="J244" s="219">
        <f>ROUND(I244*H244,2)</f>
        <v>0</v>
      </c>
      <c r="K244" s="102"/>
      <c r="L244" s="27"/>
      <c r="M244" s="103" t="s">
        <v>1</v>
      </c>
      <c r="N244" s="104" t="s">
        <v>40</v>
      </c>
      <c r="O244" s="43"/>
      <c r="P244" s="105">
        <f>O244*H244</f>
        <v>0</v>
      </c>
      <c r="Q244" s="105">
        <v>0</v>
      </c>
      <c r="R244" s="105">
        <f>Q244*H244</f>
        <v>0</v>
      </c>
      <c r="S244" s="105">
        <v>0</v>
      </c>
      <c r="T244" s="106">
        <f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07" t="s">
        <v>389</v>
      </c>
      <c r="AT244" s="107" t="s">
        <v>143</v>
      </c>
      <c r="AU244" s="107" t="s">
        <v>85</v>
      </c>
      <c r="AY244" s="16" t="s">
        <v>140</v>
      </c>
      <c r="BE244" s="108">
        <f>IF(N244="základní",J244,0)</f>
        <v>0</v>
      </c>
      <c r="BF244" s="108">
        <f>IF(N244="snížená",J244,0)</f>
        <v>0</v>
      </c>
      <c r="BG244" s="108">
        <f>IF(N244="zákl. přenesená",J244,0)</f>
        <v>0</v>
      </c>
      <c r="BH244" s="108">
        <f>IF(N244="sníž. přenesená",J244,0)</f>
        <v>0</v>
      </c>
      <c r="BI244" s="108">
        <f>IF(N244="nulová",J244,0)</f>
        <v>0</v>
      </c>
      <c r="BJ244" s="16" t="s">
        <v>83</v>
      </c>
      <c r="BK244" s="108">
        <f>ROUND(I244*H244,2)</f>
        <v>0</v>
      </c>
      <c r="BL244" s="16" t="s">
        <v>389</v>
      </c>
      <c r="BM244" s="107" t="s">
        <v>404</v>
      </c>
    </row>
    <row r="245" spans="1:65" s="12" customFormat="1" ht="25.9" customHeight="1">
      <c r="B245" s="91"/>
      <c r="C245" s="208"/>
      <c r="D245" s="209" t="s">
        <v>74</v>
      </c>
      <c r="E245" s="210" t="s">
        <v>405</v>
      </c>
      <c r="F245" s="210" t="s">
        <v>406</v>
      </c>
      <c r="G245" s="208"/>
      <c r="H245" s="208"/>
      <c r="I245" s="93"/>
      <c r="J245" s="211">
        <f>BK245</f>
        <v>0</v>
      </c>
      <c r="L245" s="91"/>
      <c r="M245" s="94"/>
      <c r="N245" s="95"/>
      <c r="O245" s="95"/>
      <c r="P245" s="96">
        <f>P246+P248</f>
        <v>0</v>
      </c>
      <c r="Q245" s="95"/>
      <c r="R245" s="96">
        <f>R246+R248</f>
        <v>0</v>
      </c>
      <c r="S245" s="95"/>
      <c r="T245" s="97">
        <f>T246+T248</f>
        <v>0</v>
      </c>
      <c r="AR245" s="92" t="s">
        <v>164</v>
      </c>
      <c r="AT245" s="98" t="s">
        <v>74</v>
      </c>
      <c r="AU245" s="98" t="s">
        <v>75</v>
      </c>
      <c r="AY245" s="92" t="s">
        <v>140</v>
      </c>
      <c r="BK245" s="99">
        <f>BK246+BK248</f>
        <v>0</v>
      </c>
    </row>
    <row r="246" spans="1:65" s="12" customFormat="1" ht="22.9" customHeight="1">
      <c r="B246" s="91"/>
      <c r="C246" s="208"/>
      <c r="D246" s="209" t="s">
        <v>74</v>
      </c>
      <c r="E246" s="212" t="s">
        <v>407</v>
      </c>
      <c r="F246" s="212" t="s">
        <v>408</v>
      </c>
      <c r="G246" s="208"/>
      <c r="H246" s="208"/>
      <c r="I246" s="93"/>
      <c r="J246" s="213">
        <f>BK246</f>
        <v>0</v>
      </c>
      <c r="L246" s="91"/>
      <c r="M246" s="94"/>
      <c r="N246" s="95"/>
      <c r="O246" s="95"/>
      <c r="P246" s="96">
        <f>P247</f>
        <v>0</v>
      </c>
      <c r="Q246" s="95"/>
      <c r="R246" s="96">
        <f>R247</f>
        <v>0</v>
      </c>
      <c r="S246" s="95"/>
      <c r="T246" s="97">
        <f>T247</f>
        <v>0</v>
      </c>
      <c r="AR246" s="92" t="s">
        <v>164</v>
      </c>
      <c r="AT246" s="98" t="s">
        <v>74</v>
      </c>
      <c r="AU246" s="98" t="s">
        <v>83</v>
      </c>
      <c r="AY246" s="92" t="s">
        <v>140</v>
      </c>
      <c r="BK246" s="99">
        <f>BK247</f>
        <v>0</v>
      </c>
    </row>
    <row r="247" spans="1:65" s="2" customFormat="1" ht="16.5" customHeight="1">
      <c r="A247" s="26"/>
      <c r="B247" s="100"/>
      <c r="C247" s="214" t="s">
        <v>409</v>
      </c>
      <c r="D247" s="214" t="s">
        <v>143</v>
      </c>
      <c r="E247" s="215" t="s">
        <v>410</v>
      </c>
      <c r="F247" s="216" t="s">
        <v>408</v>
      </c>
      <c r="G247" s="217" t="s">
        <v>411</v>
      </c>
      <c r="H247" s="218">
        <v>1</v>
      </c>
      <c r="I247" s="101"/>
      <c r="J247" s="219">
        <f>ROUND(I247*H247,2)</f>
        <v>0</v>
      </c>
      <c r="K247" s="102"/>
      <c r="L247" s="27"/>
      <c r="M247" s="103" t="s">
        <v>1</v>
      </c>
      <c r="N247" s="104" t="s">
        <v>40</v>
      </c>
      <c r="O247" s="43"/>
      <c r="P247" s="105">
        <f>O247*H247</f>
        <v>0</v>
      </c>
      <c r="Q247" s="105">
        <v>0</v>
      </c>
      <c r="R247" s="105">
        <f>Q247*H247</f>
        <v>0</v>
      </c>
      <c r="S247" s="105">
        <v>0</v>
      </c>
      <c r="T247" s="106">
        <f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07" t="s">
        <v>412</v>
      </c>
      <c r="AT247" s="107" t="s">
        <v>143</v>
      </c>
      <c r="AU247" s="107" t="s">
        <v>85</v>
      </c>
      <c r="AY247" s="16" t="s">
        <v>140</v>
      </c>
      <c r="BE247" s="108">
        <f>IF(N247="základní",J247,0)</f>
        <v>0</v>
      </c>
      <c r="BF247" s="108">
        <f>IF(N247="snížená",J247,0)</f>
        <v>0</v>
      </c>
      <c r="BG247" s="108">
        <f>IF(N247="zákl. přenesená",J247,0)</f>
        <v>0</v>
      </c>
      <c r="BH247" s="108">
        <f>IF(N247="sníž. přenesená",J247,0)</f>
        <v>0</v>
      </c>
      <c r="BI247" s="108">
        <f>IF(N247="nulová",J247,0)</f>
        <v>0</v>
      </c>
      <c r="BJ247" s="16" t="s">
        <v>83</v>
      </c>
      <c r="BK247" s="108">
        <f>ROUND(I247*H247,2)</f>
        <v>0</v>
      </c>
      <c r="BL247" s="16" t="s">
        <v>412</v>
      </c>
      <c r="BM247" s="107" t="s">
        <v>413</v>
      </c>
    </row>
    <row r="248" spans="1:65" s="12" customFormat="1" ht="22.9" customHeight="1">
      <c r="B248" s="91"/>
      <c r="C248" s="208"/>
      <c r="D248" s="209" t="s">
        <v>74</v>
      </c>
      <c r="E248" s="212" t="s">
        <v>414</v>
      </c>
      <c r="F248" s="212" t="s">
        <v>415</v>
      </c>
      <c r="G248" s="208"/>
      <c r="H248" s="208"/>
      <c r="I248" s="93"/>
      <c r="J248" s="213">
        <f>BK248</f>
        <v>0</v>
      </c>
      <c r="L248" s="91"/>
      <c r="M248" s="94"/>
      <c r="N248" s="95"/>
      <c r="O248" s="95"/>
      <c r="P248" s="96">
        <f>P249</f>
        <v>0</v>
      </c>
      <c r="Q248" s="95"/>
      <c r="R248" s="96">
        <f>R249</f>
        <v>0</v>
      </c>
      <c r="S248" s="95"/>
      <c r="T248" s="97">
        <f>T249</f>
        <v>0</v>
      </c>
      <c r="AR248" s="92" t="s">
        <v>164</v>
      </c>
      <c r="AT248" s="98" t="s">
        <v>74</v>
      </c>
      <c r="AU248" s="98" t="s">
        <v>83</v>
      </c>
      <c r="AY248" s="92" t="s">
        <v>140</v>
      </c>
      <c r="BK248" s="99">
        <f>BK249</f>
        <v>0</v>
      </c>
    </row>
    <row r="249" spans="1:65" s="2" customFormat="1" ht="16.5" customHeight="1">
      <c r="A249" s="26"/>
      <c r="B249" s="100"/>
      <c r="C249" s="214" t="s">
        <v>416</v>
      </c>
      <c r="D249" s="214" t="s">
        <v>143</v>
      </c>
      <c r="E249" s="215" t="s">
        <v>417</v>
      </c>
      <c r="F249" s="216" t="s">
        <v>418</v>
      </c>
      <c r="G249" s="217" t="s">
        <v>411</v>
      </c>
      <c r="H249" s="218">
        <v>1</v>
      </c>
      <c r="I249" s="101"/>
      <c r="J249" s="219">
        <f>ROUND(I249*H249,2)</f>
        <v>0</v>
      </c>
      <c r="K249" s="102"/>
      <c r="L249" s="27"/>
      <c r="M249" s="126" t="s">
        <v>1</v>
      </c>
      <c r="N249" s="127" t="s">
        <v>40</v>
      </c>
      <c r="O249" s="128"/>
      <c r="P249" s="129">
        <f>O249*H249</f>
        <v>0</v>
      </c>
      <c r="Q249" s="129">
        <v>0</v>
      </c>
      <c r="R249" s="129">
        <f>Q249*H249</f>
        <v>0</v>
      </c>
      <c r="S249" s="129">
        <v>0</v>
      </c>
      <c r="T249" s="130">
        <f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07" t="s">
        <v>412</v>
      </c>
      <c r="AT249" s="107" t="s">
        <v>143</v>
      </c>
      <c r="AU249" s="107" t="s">
        <v>85</v>
      </c>
      <c r="AY249" s="16" t="s">
        <v>140</v>
      </c>
      <c r="BE249" s="108">
        <f>IF(N249="základní",J249,0)</f>
        <v>0</v>
      </c>
      <c r="BF249" s="108">
        <f>IF(N249="snížená",J249,0)</f>
        <v>0</v>
      </c>
      <c r="BG249" s="108">
        <f>IF(N249="zákl. přenesená",J249,0)</f>
        <v>0</v>
      </c>
      <c r="BH249" s="108">
        <f>IF(N249="sníž. přenesená",J249,0)</f>
        <v>0</v>
      </c>
      <c r="BI249" s="108">
        <f>IF(N249="nulová",J249,0)</f>
        <v>0</v>
      </c>
      <c r="BJ249" s="16" t="s">
        <v>83</v>
      </c>
      <c r="BK249" s="108">
        <f>ROUND(I249*H249,2)</f>
        <v>0</v>
      </c>
      <c r="BL249" s="16" t="s">
        <v>412</v>
      </c>
      <c r="BM249" s="107" t="s">
        <v>419</v>
      </c>
    </row>
    <row r="250" spans="1:65" s="2" customFormat="1" ht="6.95" customHeight="1">
      <c r="A250" s="26"/>
      <c r="B250" s="34"/>
      <c r="C250" s="35"/>
      <c r="D250" s="35"/>
      <c r="E250" s="35"/>
      <c r="F250" s="35"/>
      <c r="G250" s="35"/>
      <c r="H250" s="35"/>
      <c r="I250" s="35"/>
      <c r="J250" s="35"/>
      <c r="K250" s="35"/>
      <c r="L250" s="27"/>
      <c r="M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</row>
  </sheetData>
  <sheetProtection algorithmName="SHA-512" hashValue="CPgwkMwuSNn0ZXzw/4p+Sby+pq86s8S68ohFNWLdomBJ9PD6dnG0zCAxDwhOUdYsKduHTls3oqD2my6OPMSCrg==" saltValue="C2bLtHJO4DvwRoq5nvw7EA==" spinCount="100000" sheet="1" objects="1" scenarios="1"/>
  <autoFilter ref="C135:K249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topLeftCell="E99" zoomScaleNormal="100" workbookViewId="0">
      <selection activeCell="V131" sqref="V1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141" t="s">
        <v>5</v>
      </c>
      <c r="M2" s="142"/>
      <c r="N2" s="142"/>
      <c r="O2" s="142"/>
      <c r="P2" s="142"/>
      <c r="Q2" s="142"/>
      <c r="R2" s="142"/>
      <c r="S2" s="142"/>
      <c r="T2" s="142"/>
      <c r="U2" s="142"/>
      <c r="V2" s="142"/>
      <c r="AT2" s="16" t="s">
        <v>88</v>
      </c>
      <c r="AZ2" s="72" t="s">
        <v>420</v>
      </c>
      <c r="BA2" s="72" t="s">
        <v>1</v>
      </c>
      <c r="BB2" s="72" t="s">
        <v>1</v>
      </c>
      <c r="BC2" s="72" t="s">
        <v>421</v>
      </c>
      <c r="BD2" s="72" t="s">
        <v>85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72" t="s">
        <v>422</v>
      </c>
      <c r="BA3" s="72" t="s">
        <v>1</v>
      </c>
      <c r="BB3" s="72" t="s">
        <v>1</v>
      </c>
      <c r="BC3" s="72" t="s">
        <v>423</v>
      </c>
      <c r="BD3" s="72" t="s">
        <v>85</v>
      </c>
    </row>
    <row r="4" spans="1:56" s="1" customFormat="1" ht="24.95" customHeight="1">
      <c r="B4" s="19"/>
      <c r="C4" s="154"/>
      <c r="D4" s="155" t="s">
        <v>93</v>
      </c>
      <c r="E4" s="154"/>
      <c r="F4" s="154"/>
      <c r="G4" s="154"/>
      <c r="H4" s="154"/>
      <c r="I4" s="154"/>
      <c r="J4" s="154"/>
      <c r="L4" s="19"/>
      <c r="M4" s="73" t="s">
        <v>10</v>
      </c>
      <c r="AT4" s="16" t="s">
        <v>3</v>
      </c>
      <c r="AZ4" s="72" t="s">
        <v>89</v>
      </c>
      <c r="BA4" s="72" t="s">
        <v>1</v>
      </c>
      <c r="BB4" s="72" t="s">
        <v>1</v>
      </c>
      <c r="BC4" s="72" t="s">
        <v>90</v>
      </c>
      <c r="BD4" s="72" t="s">
        <v>85</v>
      </c>
    </row>
    <row r="5" spans="1:56" s="1" customFormat="1" ht="6.95" customHeight="1">
      <c r="B5" s="19"/>
      <c r="C5" s="154"/>
      <c r="D5" s="154"/>
      <c r="E5" s="154"/>
      <c r="F5" s="154"/>
      <c r="G5" s="154"/>
      <c r="H5" s="154"/>
      <c r="I5" s="154"/>
      <c r="J5" s="154"/>
      <c r="L5" s="19"/>
    </row>
    <row r="6" spans="1:56" s="1" customFormat="1" ht="12" customHeight="1">
      <c r="B6" s="19"/>
      <c r="C6" s="154"/>
      <c r="D6" s="156" t="s">
        <v>16</v>
      </c>
      <c r="E6" s="154"/>
      <c r="F6" s="154"/>
      <c r="G6" s="154"/>
      <c r="H6" s="154"/>
      <c r="I6" s="154"/>
      <c r="J6" s="154"/>
      <c r="L6" s="19"/>
    </row>
    <row r="7" spans="1:56" s="1" customFormat="1" ht="16.5" customHeight="1">
      <c r="B7" s="19"/>
      <c r="C7" s="154"/>
      <c r="D7" s="154"/>
      <c r="E7" s="157" t="str">
        <f>'Rekapitulace stavby'!K6</f>
        <v>Oprava hlavního vstupu do ZŠ Březová</v>
      </c>
      <c r="F7" s="158"/>
      <c r="G7" s="158"/>
      <c r="H7" s="158"/>
      <c r="I7" s="154"/>
      <c r="J7" s="154"/>
      <c r="L7" s="19"/>
    </row>
    <row r="8" spans="1:56" s="2" customFormat="1" ht="12" customHeight="1">
      <c r="A8" s="26"/>
      <c r="B8" s="27"/>
      <c r="C8" s="159"/>
      <c r="D8" s="156" t="s">
        <v>98</v>
      </c>
      <c r="E8" s="159"/>
      <c r="F8" s="159"/>
      <c r="G8" s="159"/>
      <c r="H8" s="159"/>
      <c r="I8" s="159"/>
      <c r="J8" s="159"/>
      <c r="K8" s="26"/>
      <c r="L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56" s="2" customFormat="1" ht="16.5" customHeight="1">
      <c r="A9" s="26"/>
      <c r="B9" s="27"/>
      <c r="C9" s="159"/>
      <c r="D9" s="159"/>
      <c r="E9" s="160" t="s">
        <v>424</v>
      </c>
      <c r="F9" s="161"/>
      <c r="G9" s="161"/>
      <c r="H9" s="161"/>
      <c r="I9" s="159"/>
      <c r="J9" s="159"/>
      <c r="K9" s="26"/>
      <c r="L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56" s="2" customFormat="1">
      <c r="A10" s="26"/>
      <c r="B10" s="27"/>
      <c r="C10" s="159"/>
      <c r="D10" s="159"/>
      <c r="E10" s="159"/>
      <c r="F10" s="159"/>
      <c r="G10" s="159"/>
      <c r="H10" s="159"/>
      <c r="I10" s="159"/>
      <c r="J10" s="159"/>
      <c r="K10" s="26"/>
      <c r="L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56" s="2" customFormat="1" ht="12" customHeight="1">
      <c r="A11" s="26"/>
      <c r="B11" s="27"/>
      <c r="C11" s="159"/>
      <c r="D11" s="156" t="s">
        <v>18</v>
      </c>
      <c r="E11" s="159"/>
      <c r="F11" s="162" t="s">
        <v>1</v>
      </c>
      <c r="G11" s="159"/>
      <c r="H11" s="159"/>
      <c r="I11" s="156" t="s">
        <v>19</v>
      </c>
      <c r="J11" s="162" t="s">
        <v>1</v>
      </c>
      <c r="K11" s="26"/>
      <c r="L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56" s="2" customFormat="1" ht="12" customHeight="1">
      <c r="A12" s="26"/>
      <c r="B12" s="27"/>
      <c r="C12" s="159"/>
      <c r="D12" s="156" t="s">
        <v>20</v>
      </c>
      <c r="E12" s="159"/>
      <c r="F12" s="162" t="s">
        <v>21</v>
      </c>
      <c r="G12" s="159"/>
      <c r="H12" s="159"/>
      <c r="I12" s="156" t="s">
        <v>22</v>
      </c>
      <c r="J12" s="163" t="str">
        <f>'Rekapitulace stavby'!AN8</f>
        <v>15. 5. 2022_rev I</v>
      </c>
      <c r="K12" s="26"/>
      <c r="L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56" s="2" customFormat="1" ht="10.9" customHeight="1">
      <c r="A13" s="26"/>
      <c r="B13" s="27"/>
      <c r="C13" s="159"/>
      <c r="D13" s="159"/>
      <c r="E13" s="159"/>
      <c r="F13" s="159"/>
      <c r="G13" s="159"/>
      <c r="H13" s="159"/>
      <c r="I13" s="159"/>
      <c r="J13" s="159"/>
      <c r="K13" s="26"/>
      <c r="L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56" s="2" customFormat="1" ht="12" customHeight="1">
      <c r="A14" s="26"/>
      <c r="B14" s="27"/>
      <c r="C14" s="159"/>
      <c r="D14" s="156" t="s">
        <v>23</v>
      </c>
      <c r="E14" s="159"/>
      <c r="F14" s="159"/>
      <c r="G14" s="159"/>
      <c r="H14" s="159"/>
      <c r="I14" s="156" t="s">
        <v>24</v>
      </c>
      <c r="J14" s="162" t="s">
        <v>1</v>
      </c>
      <c r="K14" s="26"/>
      <c r="L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56" s="2" customFormat="1" ht="18" customHeight="1">
      <c r="A15" s="26"/>
      <c r="B15" s="27"/>
      <c r="C15" s="159"/>
      <c r="D15" s="159"/>
      <c r="E15" s="162" t="s">
        <v>25</v>
      </c>
      <c r="F15" s="159"/>
      <c r="G15" s="159"/>
      <c r="H15" s="159"/>
      <c r="I15" s="156" t="s">
        <v>26</v>
      </c>
      <c r="J15" s="162" t="s">
        <v>1</v>
      </c>
      <c r="K15" s="26"/>
      <c r="L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56" s="2" customFormat="1" ht="6.95" customHeight="1">
      <c r="A16" s="26"/>
      <c r="B16" s="27"/>
      <c r="C16" s="159"/>
      <c r="D16" s="159"/>
      <c r="E16" s="159"/>
      <c r="F16" s="159"/>
      <c r="G16" s="159"/>
      <c r="H16" s="159"/>
      <c r="I16" s="159"/>
      <c r="J16" s="159"/>
      <c r="K16" s="26"/>
      <c r="L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159"/>
      <c r="D17" s="156" t="s">
        <v>27</v>
      </c>
      <c r="E17" s="159"/>
      <c r="F17" s="159"/>
      <c r="G17" s="159"/>
      <c r="H17" s="159"/>
      <c r="I17" s="156" t="s">
        <v>24</v>
      </c>
      <c r="J17" s="140" t="str">
        <f>'Rekapitulace stavby'!AN13</f>
        <v>Vyplň údaj</v>
      </c>
      <c r="K17" s="26"/>
      <c r="L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159"/>
      <c r="D18" s="159"/>
      <c r="E18" s="153" t="str">
        <f>'Rekapitulace stavby'!E14</f>
        <v>Vyplň údaj</v>
      </c>
      <c r="F18" s="235"/>
      <c r="G18" s="235"/>
      <c r="H18" s="235"/>
      <c r="I18" s="156" t="s">
        <v>26</v>
      </c>
      <c r="J18" s="140" t="str">
        <f>'Rekapitulace stavby'!AN14</f>
        <v>Vyplň údaj</v>
      </c>
      <c r="K18" s="26"/>
      <c r="L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159"/>
      <c r="D19" s="159"/>
      <c r="E19" s="159"/>
      <c r="F19" s="159"/>
      <c r="G19" s="159"/>
      <c r="H19" s="159"/>
      <c r="I19" s="159"/>
      <c r="J19" s="159"/>
      <c r="K19" s="26"/>
      <c r="L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159"/>
      <c r="D20" s="156" t="s">
        <v>29</v>
      </c>
      <c r="E20" s="159"/>
      <c r="F20" s="159"/>
      <c r="G20" s="159"/>
      <c r="H20" s="159"/>
      <c r="I20" s="156" t="s">
        <v>24</v>
      </c>
      <c r="J20" s="162" t="s">
        <v>1</v>
      </c>
      <c r="K20" s="26"/>
      <c r="L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159"/>
      <c r="D21" s="159"/>
      <c r="E21" s="162" t="s">
        <v>30</v>
      </c>
      <c r="F21" s="159"/>
      <c r="G21" s="159"/>
      <c r="H21" s="159"/>
      <c r="I21" s="156" t="s">
        <v>26</v>
      </c>
      <c r="J21" s="162" t="s">
        <v>1</v>
      </c>
      <c r="K21" s="26"/>
      <c r="L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159"/>
      <c r="D22" s="159"/>
      <c r="E22" s="159"/>
      <c r="F22" s="159"/>
      <c r="G22" s="159"/>
      <c r="H22" s="159"/>
      <c r="I22" s="159"/>
      <c r="J22" s="159"/>
      <c r="K22" s="26"/>
      <c r="L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159"/>
      <c r="D23" s="156" t="s">
        <v>32</v>
      </c>
      <c r="E23" s="159"/>
      <c r="F23" s="159"/>
      <c r="G23" s="159"/>
      <c r="H23" s="159"/>
      <c r="I23" s="156" t="s">
        <v>24</v>
      </c>
      <c r="J23" s="162" t="s">
        <v>1</v>
      </c>
      <c r="K23" s="26"/>
      <c r="L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159"/>
      <c r="D24" s="159"/>
      <c r="E24" s="162" t="s">
        <v>33</v>
      </c>
      <c r="F24" s="159"/>
      <c r="G24" s="159"/>
      <c r="H24" s="159"/>
      <c r="I24" s="156" t="s">
        <v>26</v>
      </c>
      <c r="J24" s="162" t="s">
        <v>1</v>
      </c>
      <c r="K24" s="26"/>
      <c r="L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159"/>
      <c r="D25" s="159"/>
      <c r="E25" s="159"/>
      <c r="F25" s="159"/>
      <c r="G25" s="159"/>
      <c r="H25" s="159"/>
      <c r="I25" s="159"/>
      <c r="J25" s="159"/>
      <c r="K25" s="26"/>
      <c r="L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159"/>
      <c r="D26" s="156" t="s">
        <v>34</v>
      </c>
      <c r="E26" s="159"/>
      <c r="F26" s="159"/>
      <c r="G26" s="159"/>
      <c r="H26" s="159"/>
      <c r="I26" s="159"/>
      <c r="J26" s="159"/>
      <c r="K26" s="26"/>
      <c r="L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74"/>
      <c r="B27" s="75"/>
      <c r="C27" s="166"/>
      <c r="D27" s="166"/>
      <c r="E27" s="167" t="s">
        <v>1</v>
      </c>
      <c r="F27" s="167"/>
      <c r="G27" s="167"/>
      <c r="H27" s="167"/>
      <c r="I27" s="166"/>
      <c r="J27" s="166"/>
      <c r="K27" s="74"/>
      <c r="L27" s="76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1" s="2" customFormat="1" ht="6.95" customHeight="1">
      <c r="A28" s="26"/>
      <c r="B28" s="27"/>
      <c r="C28" s="159"/>
      <c r="D28" s="159"/>
      <c r="E28" s="159"/>
      <c r="F28" s="159"/>
      <c r="G28" s="159"/>
      <c r="H28" s="159"/>
      <c r="I28" s="159"/>
      <c r="J28" s="159"/>
      <c r="K28" s="26"/>
      <c r="L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159"/>
      <c r="D29" s="168"/>
      <c r="E29" s="168"/>
      <c r="F29" s="168"/>
      <c r="G29" s="168"/>
      <c r="H29" s="168"/>
      <c r="I29" s="168"/>
      <c r="J29" s="168"/>
      <c r="K29" s="50"/>
      <c r="L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159"/>
      <c r="D30" s="169" t="s">
        <v>35</v>
      </c>
      <c r="E30" s="159"/>
      <c r="F30" s="159"/>
      <c r="G30" s="159"/>
      <c r="H30" s="159"/>
      <c r="I30" s="159"/>
      <c r="J30" s="170">
        <f>ROUND(J126, 2)</f>
        <v>0</v>
      </c>
      <c r="K30" s="26"/>
      <c r="L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159"/>
      <c r="D31" s="168"/>
      <c r="E31" s="168"/>
      <c r="F31" s="168"/>
      <c r="G31" s="168"/>
      <c r="H31" s="168"/>
      <c r="I31" s="168"/>
      <c r="J31" s="168"/>
      <c r="K31" s="50"/>
      <c r="L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159"/>
      <c r="D32" s="159"/>
      <c r="E32" s="159"/>
      <c r="F32" s="171" t="s">
        <v>37</v>
      </c>
      <c r="G32" s="159"/>
      <c r="H32" s="159"/>
      <c r="I32" s="171" t="s">
        <v>36</v>
      </c>
      <c r="J32" s="171" t="s">
        <v>38</v>
      </c>
      <c r="K32" s="26"/>
      <c r="L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159"/>
      <c r="D33" s="172" t="s">
        <v>39</v>
      </c>
      <c r="E33" s="156" t="s">
        <v>40</v>
      </c>
      <c r="F33" s="173">
        <f>ROUND((SUM(BE126:BE183)),  2)</f>
        <v>0</v>
      </c>
      <c r="G33" s="159"/>
      <c r="H33" s="159"/>
      <c r="I33" s="174">
        <v>0.21</v>
      </c>
      <c r="J33" s="173">
        <f>ROUND(((SUM(BE126:BE183))*I33),  2)</f>
        <v>0</v>
      </c>
      <c r="K33" s="26"/>
      <c r="L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159"/>
      <c r="D34" s="159"/>
      <c r="E34" s="156" t="s">
        <v>41</v>
      </c>
      <c r="F34" s="173">
        <f>ROUND((SUM(BF126:BF183)),  2)</f>
        <v>0</v>
      </c>
      <c r="G34" s="159"/>
      <c r="H34" s="159"/>
      <c r="I34" s="174">
        <v>0.15</v>
      </c>
      <c r="J34" s="173">
        <f>ROUND(((SUM(BF126:BF183))*I34),  2)</f>
        <v>0</v>
      </c>
      <c r="K34" s="26"/>
      <c r="L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159"/>
      <c r="D35" s="159"/>
      <c r="E35" s="156" t="s">
        <v>42</v>
      </c>
      <c r="F35" s="173">
        <f>ROUND((SUM(BG126:BG183)),  2)</f>
        <v>0</v>
      </c>
      <c r="G35" s="159"/>
      <c r="H35" s="159"/>
      <c r="I35" s="174">
        <v>0.21</v>
      </c>
      <c r="J35" s="173">
        <f>0</f>
        <v>0</v>
      </c>
      <c r="K35" s="26"/>
      <c r="L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159"/>
      <c r="D36" s="159"/>
      <c r="E36" s="156" t="s">
        <v>43</v>
      </c>
      <c r="F36" s="173">
        <f>ROUND((SUM(BH126:BH183)),  2)</f>
        <v>0</v>
      </c>
      <c r="G36" s="159"/>
      <c r="H36" s="159"/>
      <c r="I36" s="174">
        <v>0.15</v>
      </c>
      <c r="J36" s="173">
        <f>0</f>
        <v>0</v>
      </c>
      <c r="K36" s="26"/>
      <c r="L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159"/>
      <c r="D37" s="159"/>
      <c r="E37" s="156" t="s">
        <v>44</v>
      </c>
      <c r="F37" s="173">
        <f>ROUND((SUM(BI126:BI183)),  2)</f>
        <v>0</v>
      </c>
      <c r="G37" s="159"/>
      <c r="H37" s="159"/>
      <c r="I37" s="174">
        <v>0</v>
      </c>
      <c r="J37" s="173">
        <f>0</f>
        <v>0</v>
      </c>
      <c r="K37" s="26"/>
      <c r="L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159"/>
      <c r="D38" s="159"/>
      <c r="E38" s="159"/>
      <c r="F38" s="159"/>
      <c r="G38" s="159"/>
      <c r="H38" s="159"/>
      <c r="I38" s="159"/>
      <c r="J38" s="159"/>
      <c r="K38" s="26"/>
      <c r="L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75"/>
      <c r="D39" s="176" t="s">
        <v>45</v>
      </c>
      <c r="E39" s="177"/>
      <c r="F39" s="177"/>
      <c r="G39" s="178" t="s">
        <v>46</v>
      </c>
      <c r="H39" s="179" t="s">
        <v>47</v>
      </c>
      <c r="I39" s="177"/>
      <c r="J39" s="180">
        <f>SUM(J30:J37)</f>
        <v>0</v>
      </c>
      <c r="K39" s="78"/>
      <c r="L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159"/>
      <c r="D40" s="159"/>
      <c r="E40" s="159"/>
      <c r="F40" s="159"/>
      <c r="G40" s="159"/>
      <c r="H40" s="159"/>
      <c r="I40" s="159"/>
      <c r="J40" s="159"/>
      <c r="K40" s="26"/>
      <c r="L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9"/>
      <c r="C41" s="154"/>
      <c r="D41" s="154"/>
      <c r="E41" s="154"/>
      <c r="F41" s="154"/>
      <c r="G41" s="154"/>
      <c r="H41" s="154"/>
      <c r="I41" s="154"/>
      <c r="J41" s="154"/>
      <c r="L41" s="19"/>
    </row>
    <row r="42" spans="1:31" s="1" customFormat="1" ht="14.45" customHeight="1">
      <c r="B42" s="19"/>
      <c r="C42" s="154"/>
      <c r="D42" s="154"/>
      <c r="E42" s="154"/>
      <c r="F42" s="154"/>
      <c r="G42" s="154"/>
      <c r="H42" s="154"/>
      <c r="I42" s="154"/>
      <c r="J42" s="154"/>
      <c r="L42" s="19"/>
    </row>
    <row r="43" spans="1:31" s="1" customFormat="1" ht="14.45" customHeight="1">
      <c r="B43" s="19"/>
      <c r="C43" s="154"/>
      <c r="D43" s="154"/>
      <c r="E43" s="154"/>
      <c r="F43" s="154"/>
      <c r="G43" s="154"/>
      <c r="H43" s="154"/>
      <c r="I43" s="154"/>
      <c r="J43" s="154"/>
      <c r="L43" s="19"/>
    </row>
    <row r="44" spans="1:31" s="1" customFormat="1" ht="14.45" customHeight="1">
      <c r="B44" s="19"/>
      <c r="C44" s="154"/>
      <c r="D44" s="154"/>
      <c r="E44" s="154"/>
      <c r="F44" s="154"/>
      <c r="G44" s="154"/>
      <c r="H44" s="154"/>
      <c r="I44" s="154"/>
      <c r="J44" s="154"/>
      <c r="L44" s="19"/>
    </row>
    <row r="45" spans="1:31" s="1" customFormat="1" ht="14.45" customHeight="1">
      <c r="B45" s="19"/>
      <c r="C45" s="154"/>
      <c r="D45" s="154"/>
      <c r="E45" s="154"/>
      <c r="F45" s="154"/>
      <c r="G45" s="154"/>
      <c r="H45" s="154"/>
      <c r="I45" s="154"/>
      <c r="J45" s="154"/>
      <c r="L45" s="19"/>
    </row>
    <row r="46" spans="1:31" s="1" customFormat="1" ht="14.45" customHeight="1">
      <c r="B46" s="19"/>
      <c r="C46" s="154"/>
      <c r="D46" s="154"/>
      <c r="E46" s="154"/>
      <c r="F46" s="154"/>
      <c r="G46" s="154"/>
      <c r="H46" s="154"/>
      <c r="I46" s="154"/>
      <c r="J46" s="154"/>
      <c r="L46" s="19"/>
    </row>
    <row r="47" spans="1:31" s="1" customFormat="1" ht="14.45" customHeight="1">
      <c r="B47" s="19"/>
      <c r="C47" s="154"/>
      <c r="D47" s="154"/>
      <c r="E47" s="154"/>
      <c r="F47" s="154"/>
      <c r="G47" s="154"/>
      <c r="H47" s="154"/>
      <c r="I47" s="154"/>
      <c r="J47" s="154"/>
      <c r="L47" s="19"/>
    </row>
    <row r="48" spans="1:31" s="1" customFormat="1" ht="14.45" customHeight="1">
      <c r="B48" s="19"/>
      <c r="C48" s="154"/>
      <c r="D48" s="154"/>
      <c r="E48" s="154"/>
      <c r="F48" s="154"/>
      <c r="G48" s="154"/>
      <c r="H48" s="154"/>
      <c r="I48" s="154"/>
      <c r="J48" s="154"/>
      <c r="L48" s="19"/>
    </row>
    <row r="49" spans="1:31" s="1" customFormat="1" ht="14.45" customHeight="1">
      <c r="B49" s="19"/>
      <c r="C49" s="154"/>
      <c r="D49" s="154"/>
      <c r="E49" s="154"/>
      <c r="F49" s="154"/>
      <c r="G49" s="154"/>
      <c r="H49" s="154"/>
      <c r="I49" s="154"/>
      <c r="J49" s="154"/>
      <c r="L49" s="19"/>
    </row>
    <row r="50" spans="1:31" s="2" customFormat="1" ht="14.45" customHeight="1">
      <c r="B50" s="31"/>
      <c r="C50" s="181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32"/>
      <c r="L50" s="31"/>
    </row>
    <row r="51" spans="1:31">
      <c r="B51" s="19"/>
      <c r="C51" s="154"/>
      <c r="D51" s="154"/>
      <c r="E51" s="154"/>
      <c r="F51" s="154"/>
      <c r="G51" s="154"/>
      <c r="H51" s="154"/>
      <c r="I51" s="154"/>
      <c r="J51" s="154"/>
      <c r="L51" s="19"/>
    </row>
    <row r="52" spans="1:31">
      <c r="B52" s="19"/>
      <c r="C52" s="154"/>
      <c r="D52" s="154"/>
      <c r="E52" s="154"/>
      <c r="F52" s="154"/>
      <c r="G52" s="154"/>
      <c r="H52" s="154"/>
      <c r="I52" s="154"/>
      <c r="J52" s="154"/>
      <c r="L52" s="19"/>
    </row>
    <row r="53" spans="1:31">
      <c r="B53" s="19"/>
      <c r="C53" s="154"/>
      <c r="D53" s="154"/>
      <c r="E53" s="154"/>
      <c r="F53" s="154"/>
      <c r="G53" s="154"/>
      <c r="H53" s="154"/>
      <c r="I53" s="154"/>
      <c r="J53" s="154"/>
      <c r="L53" s="19"/>
    </row>
    <row r="54" spans="1:31">
      <c r="B54" s="19"/>
      <c r="C54" s="154"/>
      <c r="D54" s="154"/>
      <c r="E54" s="154"/>
      <c r="F54" s="154"/>
      <c r="G54" s="154"/>
      <c r="H54" s="154"/>
      <c r="I54" s="154"/>
      <c r="J54" s="154"/>
      <c r="L54" s="19"/>
    </row>
    <row r="55" spans="1:31">
      <c r="B55" s="19"/>
      <c r="C55" s="154"/>
      <c r="D55" s="154"/>
      <c r="E55" s="154"/>
      <c r="F55" s="154"/>
      <c r="G55" s="154"/>
      <c r="H55" s="154"/>
      <c r="I55" s="154"/>
      <c r="J55" s="154"/>
      <c r="L55" s="19"/>
    </row>
    <row r="56" spans="1:31">
      <c r="B56" s="19"/>
      <c r="C56" s="154"/>
      <c r="D56" s="154"/>
      <c r="E56" s="154"/>
      <c r="F56" s="154"/>
      <c r="G56" s="154"/>
      <c r="H56" s="154"/>
      <c r="I56" s="154"/>
      <c r="J56" s="154"/>
      <c r="L56" s="19"/>
    </row>
    <row r="57" spans="1:31">
      <c r="B57" s="19"/>
      <c r="C57" s="154"/>
      <c r="D57" s="154"/>
      <c r="E57" s="154"/>
      <c r="F57" s="154"/>
      <c r="G57" s="154"/>
      <c r="H57" s="154"/>
      <c r="I57" s="154"/>
      <c r="J57" s="154"/>
      <c r="L57" s="19"/>
    </row>
    <row r="58" spans="1:31">
      <c r="B58" s="19"/>
      <c r="C58" s="154"/>
      <c r="D58" s="154"/>
      <c r="E58" s="154"/>
      <c r="F58" s="154"/>
      <c r="G58" s="154"/>
      <c r="H58" s="154"/>
      <c r="I58" s="154"/>
      <c r="J58" s="154"/>
      <c r="L58" s="19"/>
    </row>
    <row r="59" spans="1:31">
      <c r="B59" s="19"/>
      <c r="C59" s="154"/>
      <c r="D59" s="154"/>
      <c r="E59" s="154"/>
      <c r="F59" s="154"/>
      <c r="G59" s="154"/>
      <c r="H59" s="154"/>
      <c r="I59" s="154"/>
      <c r="J59" s="154"/>
      <c r="L59" s="19"/>
    </row>
    <row r="60" spans="1:31">
      <c r="B60" s="19"/>
      <c r="C60" s="154"/>
      <c r="D60" s="154"/>
      <c r="E60" s="154"/>
      <c r="F60" s="154"/>
      <c r="G60" s="154"/>
      <c r="H60" s="154"/>
      <c r="I60" s="154"/>
      <c r="J60" s="154"/>
      <c r="L60" s="19"/>
    </row>
    <row r="61" spans="1:31" s="2" customFormat="1" ht="12.75">
      <c r="A61" s="26"/>
      <c r="B61" s="27"/>
      <c r="C61" s="159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28"/>
      <c r="L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9"/>
      <c r="C62" s="154"/>
      <c r="D62" s="154"/>
      <c r="E62" s="154"/>
      <c r="F62" s="154"/>
      <c r="G62" s="154"/>
      <c r="H62" s="154"/>
      <c r="I62" s="154"/>
      <c r="J62" s="154"/>
      <c r="L62" s="19"/>
    </row>
    <row r="63" spans="1:31">
      <c r="B63" s="19"/>
      <c r="C63" s="154"/>
      <c r="D63" s="154"/>
      <c r="E63" s="154"/>
      <c r="F63" s="154"/>
      <c r="G63" s="154"/>
      <c r="H63" s="154"/>
      <c r="I63" s="154"/>
      <c r="J63" s="154"/>
      <c r="L63" s="19"/>
    </row>
    <row r="64" spans="1:31">
      <c r="B64" s="19"/>
      <c r="C64" s="154"/>
      <c r="D64" s="154"/>
      <c r="E64" s="154"/>
      <c r="F64" s="154"/>
      <c r="G64" s="154"/>
      <c r="H64" s="154"/>
      <c r="I64" s="154"/>
      <c r="J64" s="154"/>
      <c r="L64" s="19"/>
    </row>
    <row r="65" spans="1:31" s="2" customFormat="1" ht="12.75">
      <c r="A65" s="26"/>
      <c r="B65" s="27"/>
      <c r="C65" s="159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33"/>
      <c r="L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9"/>
      <c r="C66" s="154"/>
      <c r="D66" s="154"/>
      <c r="E66" s="154"/>
      <c r="F66" s="154"/>
      <c r="G66" s="154"/>
      <c r="H66" s="154"/>
      <c r="I66" s="154"/>
      <c r="J66" s="154"/>
      <c r="L66" s="19"/>
    </row>
    <row r="67" spans="1:31">
      <c r="B67" s="19"/>
      <c r="C67" s="154"/>
      <c r="D67" s="154"/>
      <c r="E67" s="154"/>
      <c r="F67" s="154"/>
      <c r="G67" s="154"/>
      <c r="H67" s="154"/>
      <c r="I67" s="154"/>
      <c r="J67" s="154"/>
      <c r="L67" s="19"/>
    </row>
    <row r="68" spans="1:31">
      <c r="B68" s="19"/>
      <c r="C68" s="154"/>
      <c r="D68" s="154"/>
      <c r="E68" s="154"/>
      <c r="F68" s="154"/>
      <c r="G68" s="154"/>
      <c r="H68" s="154"/>
      <c r="I68" s="154"/>
      <c r="J68" s="154"/>
      <c r="L68" s="19"/>
    </row>
    <row r="69" spans="1:31">
      <c r="B69" s="19"/>
      <c r="C69" s="154"/>
      <c r="D69" s="154"/>
      <c r="E69" s="154"/>
      <c r="F69" s="154"/>
      <c r="G69" s="154"/>
      <c r="H69" s="154"/>
      <c r="I69" s="154"/>
      <c r="J69" s="154"/>
      <c r="L69" s="19"/>
    </row>
    <row r="70" spans="1:31">
      <c r="B70" s="19"/>
      <c r="C70" s="154"/>
      <c r="D70" s="154"/>
      <c r="E70" s="154"/>
      <c r="F70" s="154"/>
      <c r="G70" s="154"/>
      <c r="H70" s="154"/>
      <c r="I70" s="154"/>
      <c r="J70" s="154"/>
      <c r="L70" s="19"/>
    </row>
    <row r="71" spans="1:31">
      <c r="B71" s="19"/>
      <c r="C71" s="154"/>
      <c r="D71" s="154"/>
      <c r="E71" s="154"/>
      <c r="F71" s="154"/>
      <c r="G71" s="154"/>
      <c r="H71" s="154"/>
      <c r="I71" s="154"/>
      <c r="J71" s="154"/>
      <c r="L71" s="19"/>
    </row>
    <row r="72" spans="1:31">
      <c r="B72" s="19"/>
      <c r="C72" s="154"/>
      <c r="D72" s="154"/>
      <c r="E72" s="154"/>
      <c r="F72" s="154"/>
      <c r="G72" s="154"/>
      <c r="H72" s="154"/>
      <c r="I72" s="154"/>
      <c r="J72" s="154"/>
      <c r="L72" s="19"/>
    </row>
    <row r="73" spans="1:31">
      <c r="B73" s="19"/>
      <c r="C73" s="154"/>
      <c r="D73" s="154"/>
      <c r="E73" s="154"/>
      <c r="F73" s="154"/>
      <c r="G73" s="154"/>
      <c r="H73" s="154"/>
      <c r="I73" s="154"/>
      <c r="J73" s="154"/>
      <c r="L73" s="19"/>
    </row>
    <row r="74" spans="1:31">
      <c r="B74" s="19"/>
      <c r="C74" s="154"/>
      <c r="D74" s="154"/>
      <c r="E74" s="154"/>
      <c r="F74" s="154"/>
      <c r="G74" s="154"/>
      <c r="H74" s="154"/>
      <c r="I74" s="154"/>
      <c r="J74" s="154"/>
      <c r="L74" s="19"/>
    </row>
    <row r="75" spans="1:31">
      <c r="B75" s="19"/>
      <c r="C75" s="154"/>
      <c r="D75" s="154"/>
      <c r="E75" s="154"/>
      <c r="F75" s="154"/>
      <c r="G75" s="154"/>
      <c r="H75" s="154"/>
      <c r="I75" s="154"/>
      <c r="J75" s="154"/>
      <c r="L75" s="19"/>
    </row>
    <row r="76" spans="1:31" s="2" customFormat="1" ht="12.75">
      <c r="A76" s="26"/>
      <c r="B76" s="27"/>
      <c r="C76" s="159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28"/>
      <c r="L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34"/>
      <c r="C77" s="189"/>
      <c r="D77" s="189"/>
      <c r="E77" s="189"/>
      <c r="F77" s="189"/>
      <c r="G77" s="189"/>
      <c r="H77" s="189"/>
      <c r="I77" s="189"/>
      <c r="J77" s="189"/>
      <c r="K77" s="35"/>
      <c r="L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>
      <c r="C78" s="154"/>
      <c r="D78" s="154"/>
      <c r="E78" s="154"/>
      <c r="F78" s="154"/>
      <c r="G78" s="154"/>
      <c r="H78" s="154"/>
      <c r="I78" s="154"/>
      <c r="J78" s="154"/>
    </row>
    <row r="79" spans="1:31">
      <c r="C79" s="154"/>
      <c r="D79" s="154"/>
      <c r="E79" s="154"/>
      <c r="F79" s="154"/>
      <c r="G79" s="154"/>
      <c r="H79" s="154"/>
      <c r="I79" s="154"/>
      <c r="J79" s="154"/>
    </row>
    <row r="80" spans="1:31">
      <c r="C80" s="154"/>
      <c r="D80" s="154"/>
      <c r="E80" s="154"/>
      <c r="F80" s="154"/>
      <c r="G80" s="154"/>
      <c r="H80" s="154"/>
      <c r="I80" s="154"/>
      <c r="J80" s="154"/>
    </row>
    <row r="81" spans="1:47" s="2" customFormat="1" ht="6.95" customHeight="1">
      <c r="A81" s="26"/>
      <c r="B81" s="36"/>
      <c r="C81" s="190"/>
      <c r="D81" s="190"/>
      <c r="E81" s="190"/>
      <c r="F81" s="190"/>
      <c r="G81" s="190"/>
      <c r="H81" s="190"/>
      <c r="I81" s="190"/>
      <c r="J81" s="190"/>
      <c r="K81" s="37"/>
      <c r="L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55" t="s">
        <v>100</v>
      </c>
      <c r="D82" s="159"/>
      <c r="E82" s="159"/>
      <c r="F82" s="159"/>
      <c r="G82" s="159"/>
      <c r="H82" s="159"/>
      <c r="I82" s="159"/>
      <c r="J82" s="159"/>
      <c r="K82" s="26"/>
      <c r="L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159"/>
      <c r="D83" s="159"/>
      <c r="E83" s="159"/>
      <c r="F83" s="159"/>
      <c r="G83" s="159"/>
      <c r="H83" s="159"/>
      <c r="I83" s="159"/>
      <c r="J83" s="159"/>
      <c r="K83" s="26"/>
      <c r="L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156" t="s">
        <v>16</v>
      </c>
      <c r="D84" s="159"/>
      <c r="E84" s="159"/>
      <c r="F84" s="159"/>
      <c r="G84" s="159"/>
      <c r="H84" s="159"/>
      <c r="I84" s="159"/>
      <c r="J84" s="159"/>
      <c r="K84" s="26"/>
      <c r="L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159"/>
      <c r="D85" s="159"/>
      <c r="E85" s="157" t="str">
        <f>E7</f>
        <v>Oprava hlavního vstupu do ZŠ Březová</v>
      </c>
      <c r="F85" s="158"/>
      <c r="G85" s="158"/>
      <c r="H85" s="158"/>
      <c r="I85" s="159"/>
      <c r="J85" s="159"/>
      <c r="K85" s="26"/>
      <c r="L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156" t="s">
        <v>98</v>
      </c>
      <c r="D86" s="159"/>
      <c r="E86" s="159"/>
      <c r="F86" s="159"/>
      <c r="G86" s="159"/>
      <c r="H86" s="159"/>
      <c r="I86" s="159"/>
      <c r="J86" s="159"/>
      <c r="K86" s="26"/>
      <c r="L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159"/>
      <c r="D87" s="159"/>
      <c r="E87" s="160" t="str">
        <f>E9</f>
        <v>SO 02 - Zateplení objektu</v>
      </c>
      <c r="F87" s="161"/>
      <c r="G87" s="161"/>
      <c r="H87" s="161"/>
      <c r="I87" s="159"/>
      <c r="J87" s="159"/>
      <c r="K87" s="26"/>
      <c r="L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159"/>
      <c r="D88" s="159"/>
      <c r="E88" s="159"/>
      <c r="F88" s="159"/>
      <c r="G88" s="159"/>
      <c r="H88" s="159"/>
      <c r="I88" s="159"/>
      <c r="J88" s="159"/>
      <c r="K88" s="26"/>
      <c r="L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156" t="s">
        <v>20</v>
      </c>
      <c r="D89" s="159"/>
      <c r="E89" s="159"/>
      <c r="F89" s="162" t="str">
        <f>F12</f>
        <v>p.p.č. 237/1</v>
      </c>
      <c r="G89" s="159"/>
      <c r="H89" s="159"/>
      <c r="I89" s="156" t="s">
        <v>22</v>
      </c>
      <c r="J89" s="163" t="str">
        <f>IF(J12="","",J12)</f>
        <v>15. 5. 2022_rev I</v>
      </c>
      <c r="K89" s="26"/>
      <c r="L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159"/>
      <c r="D90" s="159"/>
      <c r="E90" s="159"/>
      <c r="F90" s="159"/>
      <c r="G90" s="159"/>
      <c r="H90" s="159"/>
      <c r="I90" s="159"/>
      <c r="J90" s="159"/>
      <c r="K90" s="26"/>
      <c r="L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156" t="s">
        <v>23</v>
      </c>
      <c r="D91" s="159"/>
      <c r="E91" s="159"/>
      <c r="F91" s="162" t="str">
        <f>E15</f>
        <v>Statutární město Děčín</v>
      </c>
      <c r="G91" s="159"/>
      <c r="H91" s="159"/>
      <c r="I91" s="156" t="s">
        <v>29</v>
      </c>
      <c r="J91" s="191" t="str">
        <f>E21</f>
        <v>NORDARCH s.r.o.</v>
      </c>
      <c r="K91" s="26"/>
      <c r="L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156" t="s">
        <v>27</v>
      </c>
      <c r="D92" s="159"/>
      <c r="E92" s="159"/>
      <c r="F92" s="162" t="str">
        <f>IF(E18="","",E18)</f>
        <v>Vyplň údaj</v>
      </c>
      <c r="G92" s="159"/>
      <c r="H92" s="159"/>
      <c r="I92" s="156" t="s">
        <v>32</v>
      </c>
      <c r="J92" s="191" t="str">
        <f>E24</f>
        <v>Ing. Jan Duben</v>
      </c>
      <c r="K92" s="26"/>
      <c r="L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159"/>
      <c r="D93" s="159"/>
      <c r="E93" s="159"/>
      <c r="F93" s="159"/>
      <c r="G93" s="159"/>
      <c r="H93" s="159"/>
      <c r="I93" s="159"/>
      <c r="J93" s="159"/>
      <c r="K93" s="26"/>
      <c r="L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92" t="s">
        <v>101</v>
      </c>
      <c r="D94" s="175"/>
      <c r="E94" s="175"/>
      <c r="F94" s="175"/>
      <c r="G94" s="175"/>
      <c r="H94" s="175"/>
      <c r="I94" s="175"/>
      <c r="J94" s="193" t="s">
        <v>102</v>
      </c>
      <c r="K94" s="77"/>
      <c r="L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159"/>
      <c r="D95" s="159"/>
      <c r="E95" s="159"/>
      <c r="F95" s="159"/>
      <c r="G95" s="159"/>
      <c r="H95" s="159"/>
      <c r="I95" s="159"/>
      <c r="J95" s="159"/>
      <c r="K95" s="26"/>
      <c r="L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94" t="s">
        <v>103</v>
      </c>
      <c r="D96" s="159"/>
      <c r="E96" s="159"/>
      <c r="F96" s="159"/>
      <c r="G96" s="159"/>
      <c r="H96" s="159"/>
      <c r="I96" s="159"/>
      <c r="J96" s="170">
        <f>J126</f>
        <v>0</v>
      </c>
      <c r="K96" s="26"/>
      <c r="L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6" t="s">
        <v>104</v>
      </c>
    </row>
    <row r="97" spans="1:31" s="9" customFormat="1" ht="24.95" customHeight="1">
      <c r="B97" s="79"/>
      <c r="C97" s="195"/>
      <c r="D97" s="196" t="s">
        <v>105</v>
      </c>
      <c r="E97" s="197"/>
      <c r="F97" s="197"/>
      <c r="G97" s="197"/>
      <c r="H97" s="197"/>
      <c r="I97" s="197"/>
      <c r="J97" s="198">
        <f>J127</f>
        <v>0</v>
      </c>
      <c r="L97" s="79"/>
    </row>
    <row r="98" spans="1:31" s="10" customFormat="1" ht="19.899999999999999" customHeight="1">
      <c r="B98" s="80"/>
      <c r="C98" s="199"/>
      <c r="D98" s="200" t="s">
        <v>107</v>
      </c>
      <c r="E98" s="201"/>
      <c r="F98" s="201"/>
      <c r="G98" s="201"/>
      <c r="H98" s="201"/>
      <c r="I98" s="201"/>
      <c r="J98" s="202">
        <f>J128</f>
        <v>0</v>
      </c>
      <c r="L98" s="80"/>
    </row>
    <row r="99" spans="1:31" s="10" customFormat="1" ht="19.899999999999999" customHeight="1">
      <c r="B99" s="80"/>
      <c r="C99" s="199"/>
      <c r="D99" s="200" t="s">
        <v>108</v>
      </c>
      <c r="E99" s="201"/>
      <c r="F99" s="201"/>
      <c r="G99" s="201"/>
      <c r="H99" s="201"/>
      <c r="I99" s="201"/>
      <c r="J99" s="202">
        <f>J154</f>
        <v>0</v>
      </c>
      <c r="L99" s="80"/>
    </row>
    <row r="100" spans="1:31" s="10" customFormat="1" ht="19.899999999999999" customHeight="1">
      <c r="B100" s="80"/>
      <c r="C100" s="199"/>
      <c r="D100" s="200" t="s">
        <v>110</v>
      </c>
      <c r="E100" s="201"/>
      <c r="F100" s="201"/>
      <c r="G100" s="201"/>
      <c r="H100" s="201"/>
      <c r="I100" s="201"/>
      <c r="J100" s="202">
        <f>J164</f>
        <v>0</v>
      </c>
      <c r="L100" s="80"/>
    </row>
    <row r="101" spans="1:31" s="9" customFormat="1" ht="24.95" customHeight="1">
      <c r="B101" s="79"/>
      <c r="C101" s="195"/>
      <c r="D101" s="196" t="s">
        <v>111</v>
      </c>
      <c r="E101" s="197"/>
      <c r="F101" s="197"/>
      <c r="G101" s="197"/>
      <c r="H101" s="197"/>
      <c r="I101" s="197"/>
      <c r="J101" s="198">
        <f>J166</f>
        <v>0</v>
      </c>
      <c r="L101" s="79"/>
    </row>
    <row r="102" spans="1:31" s="10" customFormat="1" ht="19.899999999999999" customHeight="1">
      <c r="B102" s="80"/>
      <c r="C102" s="199"/>
      <c r="D102" s="200" t="s">
        <v>112</v>
      </c>
      <c r="E102" s="201"/>
      <c r="F102" s="201"/>
      <c r="G102" s="201"/>
      <c r="H102" s="201"/>
      <c r="I102" s="201"/>
      <c r="J102" s="202">
        <f>J167</f>
        <v>0</v>
      </c>
      <c r="L102" s="80"/>
    </row>
    <row r="103" spans="1:31" s="10" customFormat="1" ht="19.899999999999999" customHeight="1">
      <c r="B103" s="80"/>
      <c r="C103" s="199"/>
      <c r="D103" s="200" t="s">
        <v>425</v>
      </c>
      <c r="E103" s="201"/>
      <c r="F103" s="201"/>
      <c r="G103" s="201"/>
      <c r="H103" s="201"/>
      <c r="I103" s="201"/>
      <c r="J103" s="202">
        <f>J173</f>
        <v>0</v>
      </c>
      <c r="L103" s="80"/>
    </row>
    <row r="104" spans="1:31" s="9" customFormat="1" ht="24.95" customHeight="1">
      <c r="B104" s="79"/>
      <c r="C104" s="195"/>
      <c r="D104" s="196" t="s">
        <v>122</v>
      </c>
      <c r="E104" s="197"/>
      <c r="F104" s="197"/>
      <c r="G104" s="197"/>
      <c r="H104" s="197"/>
      <c r="I104" s="197"/>
      <c r="J104" s="198">
        <f>J179</f>
        <v>0</v>
      </c>
      <c r="L104" s="79"/>
    </row>
    <row r="105" spans="1:31" s="10" customFormat="1" ht="19.899999999999999" customHeight="1">
      <c r="B105" s="80"/>
      <c r="C105" s="199"/>
      <c r="D105" s="200" t="s">
        <v>123</v>
      </c>
      <c r="E105" s="201"/>
      <c r="F105" s="201"/>
      <c r="G105" s="201"/>
      <c r="H105" s="201"/>
      <c r="I105" s="201"/>
      <c r="J105" s="202">
        <f>J180</f>
        <v>0</v>
      </c>
      <c r="L105" s="80"/>
    </row>
    <row r="106" spans="1:31" s="10" customFormat="1" ht="19.899999999999999" customHeight="1">
      <c r="B106" s="80"/>
      <c r="C106" s="199"/>
      <c r="D106" s="200" t="s">
        <v>124</v>
      </c>
      <c r="E106" s="201"/>
      <c r="F106" s="201"/>
      <c r="G106" s="201"/>
      <c r="H106" s="201"/>
      <c r="I106" s="201"/>
      <c r="J106" s="202">
        <f>J182</f>
        <v>0</v>
      </c>
      <c r="L106" s="80"/>
    </row>
    <row r="107" spans="1:31" s="2" customFormat="1" ht="21.75" customHeight="1">
      <c r="A107" s="26"/>
      <c r="B107" s="27"/>
      <c r="C107" s="159"/>
      <c r="D107" s="159"/>
      <c r="E107" s="159"/>
      <c r="F107" s="159"/>
      <c r="G107" s="159"/>
      <c r="H107" s="159"/>
      <c r="I107" s="159"/>
      <c r="J107" s="159"/>
      <c r="K107" s="26"/>
      <c r="L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>
      <c r="A108" s="26"/>
      <c r="B108" s="34"/>
      <c r="C108" s="189"/>
      <c r="D108" s="189"/>
      <c r="E108" s="189"/>
      <c r="F108" s="189"/>
      <c r="G108" s="189"/>
      <c r="H108" s="189"/>
      <c r="I108" s="189"/>
      <c r="J108" s="189"/>
      <c r="K108" s="35"/>
      <c r="L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>
      <c r="C109" s="154"/>
      <c r="D109" s="154"/>
      <c r="E109" s="154"/>
      <c r="F109" s="154"/>
      <c r="G109" s="154"/>
      <c r="H109" s="154"/>
      <c r="I109" s="154"/>
      <c r="J109" s="154"/>
    </row>
    <row r="110" spans="1:31">
      <c r="C110" s="154"/>
      <c r="D110" s="154"/>
      <c r="E110" s="154"/>
      <c r="F110" s="154"/>
      <c r="G110" s="154"/>
      <c r="H110" s="154"/>
      <c r="I110" s="154"/>
      <c r="J110" s="154"/>
    </row>
    <row r="111" spans="1:31">
      <c r="C111" s="154"/>
      <c r="D111" s="154"/>
      <c r="E111" s="154"/>
      <c r="F111" s="154"/>
      <c r="G111" s="154"/>
      <c r="H111" s="154"/>
      <c r="I111" s="154"/>
      <c r="J111" s="154"/>
    </row>
    <row r="112" spans="1:31" s="2" customFormat="1" ht="6.95" customHeight="1">
      <c r="A112" s="26"/>
      <c r="B112" s="36"/>
      <c r="C112" s="190"/>
      <c r="D112" s="190"/>
      <c r="E112" s="190"/>
      <c r="F112" s="190"/>
      <c r="G112" s="190"/>
      <c r="H112" s="190"/>
      <c r="I112" s="190"/>
      <c r="J112" s="190"/>
      <c r="K112" s="37"/>
      <c r="L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55" t="s">
        <v>125</v>
      </c>
      <c r="D113" s="159"/>
      <c r="E113" s="159"/>
      <c r="F113" s="159"/>
      <c r="G113" s="159"/>
      <c r="H113" s="159"/>
      <c r="I113" s="159"/>
      <c r="J113" s="159"/>
      <c r="K113" s="26"/>
      <c r="L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159"/>
      <c r="D114" s="159"/>
      <c r="E114" s="159"/>
      <c r="F114" s="159"/>
      <c r="G114" s="159"/>
      <c r="H114" s="159"/>
      <c r="I114" s="159"/>
      <c r="J114" s="159"/>
      <c r="K114" s="26"/>
      <c r="L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156" t="s">
        <v>16</v>
      </c>
      <c r="D115" s="159"/>
      <c r="E115" s="159"/>
      <c r="F115" s="159"/>
      <c r="G115" s="159"/>
      <c r="H115" s="159"/>
      <c r="I115" s="159"/>
      <c r="J115" s="159"/>
      <c r="K115" s="26"/>
      <c r="L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6.5" customHeight="1">
      <c r="A116" s="26"/>
      <c r="B116" s="27"/>
      <c r="C116" s="159"/>
      <c r="D116" s="159"/>
      <c r="E116" s="157" t="str">
        <f>E7</f>
        <v>Oprava hlavního vstupu do ZŠ Březová</v>
      </c>
      <c r="F116" s="158"/>
      <c r="G116" s="158"/>
      <c r="H116" s="158"/>
      <c r="I116" s="159"/>
      <c r="J116" s="159"/>
      <c r="K116" s="26"/>
      <c r="L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156" t="s">
        <v>98</v>
      </c>
      <c r="D117" s="159"/>
      <c r="E117" s="159"/>
      <c r="F117" s="159"/>
      <c r="G117" s="159"/>
      <c r="H117" s="159"/>
      <c r="I117" s="159"/>
      <c r="J117" s="159"/>
      <c r="K117" s="26"/>
      <c r="L117" s="3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159"/>
      <c r="D118" s="159"/>
      <c r="E118" s="160" t="str">
        <f>E9</f>
        <v>SO 02 - Zateplení objektu</v>
      </c>
      <c r="F118" s="161"/>
      <c r="G118" s="161"/>
      <c r="H118" s="161"/>
      <c r="I118" s="159"/>
      <c r="J118" s="159"/>
      <c r="K118" s="26"/>
      <c r="L118" s="31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>
      <c r="A119" s="26"/>
      <c r="B119" s="27"/>
      <c r="C119" s="159"/>
      <c r="D119" s="159"/>
      <c r="E119" s="159"/>
      <c r="F119" s="159"/>
      <c r="G119" s="159"/>
      <c r="H119" s="159"/>
      <c r="I119" s="159"/>
      <c r="J119" s="159"/>
      <c r="K119" s="26"/>
      <c r="L119" s="31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156" t="s">
        <v>20</v>
      </c>
      <c r="D120" s="159"/>
      <c r="E120" s="159"/>
      <c r="F120" s="162" t="str">
        <f>F12</f>
        <v>p.p.č. 237/1</v>
      </c>
      <c r="G120" s="159"/>
      <c r="H120" s="159"/>
      <c r="I120" s="156" t="s">
        <v>22</v>
      </c>
      <c r="J120" s="163" t="str">
        <f>IF(J12="","",J12)</f>
        <v>15. 5. 2022_rev I</v>
      </c>
      <c r="K120" s="26"/>
      <c r="L120" s="31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159"/>
      <c r="D121" s="159"/>
      <c r="E121" s="159"/>
      <c r="F121" s="159"/>
      <c r="G121" s="159"/>
      <c r="H121" s="159"/>
      <c r="I121" s="159"/>
      <c r="J121" s="159"/>
      <c r="K121" s="26"/>
      <c r="L121" s="3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2" customHeight="1">
      <c r="A122" s="26"/>
      <c r="B122" s="27"/>
      <c r="C122" s="156" t="s">
        <v>23</v>
      </c>
      <c r="D122" s="159"/>
      <c r="E122" s="159"/>
      <c r="F122" s="162" t="str">
        <f>E15</f>
        <v>Statutární město Děčín</v>
      </c>
      <c r="G122" s="159"/>
      <c r="H122" s="159"/>
      <c r="I122" s="156" t="s">
        <v>29</v>
      </c>
      <c r="J122" s="191" t="str">
        <f>E21</f>
        <v>NORDARCH s.r.o.</v>
      </c>
      <c r="K122" s="26"/>
      <c r="L122" s="3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156" t="s">
        <v>27</v>
      </c>
      <c r="D123" s="159"/>
      <c r="E123" s="159"/>
      <c r="F123" s="162" t="str">
        <f>IF(E18="","",E18)</f>
        <v>Vyplň údaj</v>
      </c>
      <c r="G123" s="159"/>
      <c r="H123" s="159"/>
      <c r="I123" s="156" t="s">
        <v>32</v>
      </c>
      <c r="J123" s="191" t="str">
        <f>E24</f>
        <v>Ing. Jan Duben</v>
      </c>
      <c r="K123" s="26"/>
      <c r="L123" s="3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159"/>
      <c r="D124" s="159"/>
      <c r="E124" s="159"/>
      <c r="F124" s="159"/>
      <c r="G124" s="159"/>
      <c r="H124" s="159"/>
      <c r="I124" s="159"/>
      <c r="J124" s="159"/>
      <c r="K124" s="26"/>
      <c r="L124" s="31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81"/>
      <c r="B125" s="82"/>
      <c r="C125" s="203" t="s">
        <v>126</v>
      </c>
      <c r="D125" s="204" t="s">
        <v>60</v>
      </c>
      <c r="E125" s="204" t="s">
        <v>56</v>
      </c>
      <c r="F125" s="204" t="s">
        <v>57</v>
      </c>
      <c r="G125" s="204" t="s">
        <v>127</v>
      </c>
      <c r="H125" s="204" t="s">
        <v>128</v>
      </c>
      <c r="I125" s="204" t="s">
        <v>129</v>
      </c>
      <c r="J125" s="205" t="s">
        <v>102</v>
      </c>
      <c r="K125" s="86" t="s">
        <v>130</v>
      </c>
      <c r="L125" s="87"/>
      <c r="M125" s="46" t="s">
        <v>1</v>
      </c>
      <c r="N125" s="47" t="s">
        <v>39</v>
      </c>
      <c r="O125" s="47" t="s">
        <v>131</v>
      </c>
      <c r="P125" s="47" t="s">
        <v>132</v>
      </c>
      <c r="Q125" s="47" t="s">
        <v>133</v>
      </c>
      <c r="R125" s="47" t="s">
        <v>134</v>
      </c>
      <c r="S125" s="47" t="s">
        <v>135</v>
      </c>
      <c r="T125" s="48" t="s">
        <v>136</v>
      </c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</row>
    <row r="126" spans="1:63" s="2" customFormat="1" ht="22.9" customHeight="1">
      <c r="A126" s="26"/>
      <c r="B126" s="27"/>
      <c r="C126" s="206" t="s">
        <v>137</v>
      </c>
      <c r="D126" s="159"/>
      <c r="E126" s="159"/>
      <c r="F126" s="159"/>
      <c r="G126" s="159"/>
      <c r="H126" s="159"/>
      <c r="I126" s="159"/>
      <c r="J126" s="207">
        <f>BK126</f>
        <v>0</v>
      </c>
      <c r="K126" s="26"/>
      <c r="L126" s="27"/>
      <c r="M126" s="49"/>
      <c r="N126" s="41"/>
      <c r="O126" s="50"/>
      <c r="P126" s="88">
        <f>P127+P166+P179</f>
        <v>0</v>
      </c>
      <c r="Q126" s="50"/>
      <c r="R126" s="88">
        <f>R127+R166+R179</f>
        <v>6.1229148099999993</v>
      </c>
      <c r="S126" s="50"/>
      <c r="T126" s="89">
        <f>T127+T166+T179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6" t="s">
        <v>74</v>
      </c>
      <c r="AU126" s="16" t="s">
        <v>104</v>
      </c>
      <c r="BK126" s="90">
        <f>BK127+BK166+BK179</f>
        <v>0</v>
      </c>
    </row>
    <row r="127" spans="1:63" s="12" customFormat="1" ht="25.9" customHeight="1">
      <c r="B127" s="91"/>
      <c r="C127" s="208"/>
      <c r="D127" s="209" t="s">
        <v>74</v>
      </c>
      <c r="E127" s="210" t="s">
        <v>138</v>
      </c>
      <c r="F127" s="210" t="s">
        <v>139</v>
      </c>
      <c r="G127" s="208"/>
      <c r="H127" s="208"/>
      <c r="I127" s="208"/>
      <c r="J127" s="211">
        <f>BK127</f>
        <v>0</v>
      </c>
      <c r="L127" s="91"/>
      <c r="M127" s="94"/>
      <c r="N127" s="95"/>
      <c r="O127" s="95"/>
      <c r="P127" s="96">
        <f>P128+P154+P164</f>
        <v>0</v>
      </c>
      <c r="Q127" s="95"/>
      <c r="R127" s="96">
        <f>R128+R154+R164</f>
        <v>5.3034403099999992</v>
      </c>
      <c r="S127" s="95"/>
      <c r="T127" s="97">
        <f>T128+T154+T164</f>
        <v>0</v>
      </c>
      <c r="AR127" s="92" t="s">
        <v>83</v>
      </c>
      <c r="AT127" s="98" t="s">
        <v>74</v>
      </c>
      <c r="AU127" s="98" t="s">
        <v>75</v>
      </c>
      <c r="AY127" s="92" t="s">
        <v>140</v>
      </c>
      <c r="BK127" s="99">
        <f>BK128+BK154+BK164</f>
        <v>0</v>
      </c>
    </row>
    <row r="128" spans="1:63" s="12" customFormat="1" ht="22.9" customHeight="1">
      <c r="B128" s="91"/>
      <c r="C128" s="208"/>
      <c r="D128" s="209" t="s">
        <v>74</v>
      </c>
      <c r="E128" s="212" t="s">
        <v>151</v>
      </c>
      <c r="F128" s="212" t="s">
        <v>152</v>
      </c>
      <c r="G128" s="208"/>
      <c r="H128" s="208"/>
      <c r="I128" s="208"/>
      <c r="J128" s="213">
        <f>BK128</f>
        <v>0</v>
      </c>
      <c r="L128" s="91"/>
      <c r="M128" s="94"/>
      <c r="N128" s="95"/>
      <c r="O128" s="95"/>
      <c r="P128" s="96">
        <f>SUM(P129:P153)</f>
        <v>0</v>
      </c>
      <c r="Q128" s="95"/>
      <c r="R128" s="96">
        <f>SUM(R129:R153)</f>
        <v>5.3027503099999995</v>
      </c>
      <c r="S128" s="95"/>
      <c r="T128" s="97">
        <f>SUM(T129:T153)</f>
        <v>0</v>
      </c>
      <c r="AR128" s="92" t="s">
        <v>83</v>
      </c>
      <c r="AT128" s="98" t="s">
        <v>74</v>
      </c>
      <c r="AU128" s="98" t="s">
        <v>83</v>
      </c>
      <c r="AY128" s="92" t="s">
        <v>140</v>
      </c>
      <c r="BK128" s="99">
        <f>SUM(BK129:BK153)</f>
        <v>0</v>
      </c>
    </row>
    <row r="129" spans="1:65" s="2" customFormat="1" ht="24.2" customHeight="1">
      <c r="A129" s="26"/>
      <c r="B129" s="100"/>
      <c r="C129" s="214" t="s">
        <v>83</v>
      </c>
      <c r="D129" s="214" t="s">
        <v>143</v>
      </c>
      <c r="E129" s="215" t="s">
        <v>426</v>
      </c>
      <c r="F129" s="216" t="s">
        <v>427</v>
      </c>
      <c r="G129" s="217" t="s">
        <v>146</v>
      </c>
      <c r="H129" s="218">
        <v>49.094000000000001</v>
      </c>
      <c r="I129" s="101"/>
      <c r="J129" s="219">
        <f>ROUND(I129*H129,2)</f>
        <v>0</v>
      </c>
      <c r="K129" s="102"/>
      <c r="L129" s="27"/>
      <c r="M129" s="103" t="s">
        <v>1</v>
      </c>
      <c r="N129" s="104" t="s">
        <v>40</v>
      </c>
      <c r="O129" s="43"/>
      <c r="P129" s="105">
        <f>O129*H129</f>
        <v>0</v>
      </c>
      <c r="Q129" s="105">
        <v>4.3800000000000002E-3</v>
      </c>
      <c r="R129" s="105">
        <f>Q129*H129</f>
        <v>0.21503172000000001</v>
      </c>
      <c r="S129" s="105">
        <v>0</v>
      </c>
      <c r="T129" s="106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07" t="s">
        <v>147</v>
      </c>
      <c r="AT129" s="107" t="s">
        <v>143</v>
      </c>
      <c r="AU129" s="107" t="s">
        <v>85</v>
      </c>
      <c r="AY129" s="16" t="s">
        <v>140</v>
      </c>
      <c r="BE129" s="108">
        <f>IF(N129="základní",J129,0)</f>
        <v>0</v>
      </c>
      <c r="BF129" s="108">
        <f>IF(N129="snížená",J129,0)</f>
        <v>0</v>
      </c>
      <c r="BG129" s="108">
        <f>IF(N129="zákl. přenesená",J129,0)</f>
        <v>0</v>
      </c>
      <c r="BH129" s="108">
        <f>IF(N129="sníž. přenesená",J129,0)</f>
        <v>0</v>
      </c>
      <c r="BI129" s="108">
        <f>IF(N129="nulová",J129,0)</f>
        <v>0</v>
      </c>
      <c r="BJ129" s="16" t="s">
        <v>83</v>
      </c>
      <c r="BK129" s="108">
        <f>ROUND(I129*H129,2)</f>
        <v>0</v>
      </c>
      <c r="BL129" s="16" t="s">
        <v>147</v>
      </c>
      <c r="BM129" s="107" t="s">
        <v>428</v>
      </c>
    </row>
    <row r="130" spans="1:65" s="13" customFormat="1">
      <c r="B130" s="109"/>
      <c r="C130" s="220"/>
      <c r="D130" s="221" t="s">
        <v>149</v>
      </c>
      <c r="E130" s="222" t="s">
        <v>1</v>
      </c>
      <c r="F130" s="223" t="s">
        <v>429</v>
      </c>
      <c r="G130" s="220"/>
      <c r="H130" s="224">
        <v>49.094000000000001</v>
      </c>
      <c r="I130" s="111"/>
      <c r="J130" s="220"/>
      <c r="L130" s="109"/>
      <c r="M130" s="112"/>
      <c r="N130" s="113"/>
      <c r="O130" s="113"/>
      <c r="P130" s="113"/>
      <c r="Q130" s="113"/>
      <c r="R130" s="113"/>
      <c r="S130" s="113"/>
      <c r="T130" s="114"/>
      <c r="AT130" s="110" t="s">
        <v>149</v>
      </c>
      <c r="AU130" s="110" t="s">
        <v>85</v>
      </c>
      <c r="AV130" s="13" t="s">
        <v>85</v>
      </c>
      <c r="AW130" s="13" t="s">
        <v>31</v>
      </c>
      <c r="AX130" s="13" t="s">
        <v>83</v>
      </c>
      <c r="AY130" s="110" t="s">
        <v>140</v>
      </c>
    </row>
    <row r="131" spans="1:65" s="2" customFormat="1" ht="49.15" customHeight="1">
      <c r="A131" s="26"/>
      <c r="B131" s="100"/>
      <c r="C131" s="214" t="s">
        <v>85</v>
      </c>
      <c r="D131" s="214" t="s">
        <v>143</v>
      </c>
      <c r="E131" s="215" t="s">
        <v>430</v>
      </c>
      <c r="F131" s="216" t="s">
        <v>431</v>
      </c>
      <c r="G131" s="217" t="s">
        <v>146</v>
      </c>
      <c r="H131" s="218">
        <v>49.094000000000001</v>
      </c>
      <c r="I131" s="101"/>
      <c r="J131" s="219">
        <f>ROUND(I131*H131,2)</f>
        <v>0</v>
      </c>
      <c r="K131" s="102"/>
      <c r="L131" s="27"/>
      <c r="M131" s="103" t="s">
        <v>1</v>
      </c>
      <c r="N131" s="104" t="s">
        <v>40</v>
      </c>
      <c r="O131" s="43"/>
      <c r="P131" s="105">
        <f>O131*H131</f>
        <v>0</v>
      </c>
      <c r="Q131" s="105">
        <v>1.17E-2</v>
      </c>
      <c r="R131" s="105">
        <f>Q131*H131</f>
        <v>0.57439980000000002</v>
      </c>
      <c r="S131" s="105">
        <v>0</v>
      </c>
      <c r="T131" s="106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07" t="s">
        <v>147</v>
      </c>
      <c r="AT131" s="107" t="s">
        <v>143</v>
      </c>
      <c r="AU131" s="107" t="s">
        <v>85</v>
      </c>
      <c r="AY131" s="16" t="s">
        <v>140</v>
      </c>
      <c r="BE131" s="108">
        <f>IF(N131="základní",J131,0)</f>
        <v>0</v>
      </c>
      <c r="BF131" s="108">
        <f>IF(N131="snížená",J131,0)</f>
        <v>0</v>
      </c>
      <c r="BG131" s="108">
        <f>IF(N131="zákl. přenesená",J131,0)</f>
        <v>0</v>
      </c>
      <c r="BH131" s="108">
        <f>IF(N131="sníž. přenesená",J131,0)</f>
        <v>0</v>
      </c>
      <c r="BI131" s="108">
        <f>IF(N131="nulová",J131,0)</f>
        <v>0</v>
      </c>
      <c r="BJ131" s="16" t="s">
        <v>83</v>
      </c>
      <c r="BK131" s="108">
        <f>ROUND(I131*H131,2)</f>
        <v>0</v>
      </c>
      <c r="BL131" s="16" t="s">
        <v>147</v>
      </c>
      <c r="BM131" s="107" t="s">
        <v>269</v>
      </c>
    </row>
    <row r="132" spans="1:65" s="13" customFormat="1">
      <c r="B132" s="109"/>
      <c r="C132" s="220"/>
      <c r="D132" s="221" t="s">
        <v>149</v>
      </c>
      <c r="E132" s="222" t="s">
        <v>1</v>
      </c>
      <c r="F132" s="223" t="s">
        <v>429</v>
      </c>
      <c r="G132" s="220"/>
      <c r="H132" s="224">
        <v>49.094000000000001</v>
      </c>
      <c r="I132" s="111"/>
      <c r="J132" s="220"/>
      <c r="L132" s="109"/>
      <c r="M132" s="112"/>
      <c r="N132" s="113"/>
      <c r="O132" s="113"/>
      <c r="P132" s="113"/>
      <c r="Q132" s="113"/>
      <c r="R132" s="113"/>
      <c r="S132" s="113"/>
      <c r="T132" s="114"/>
      <c r="AT132" s="110" t="s">
        <v>149</v>
      </c>
      <c r="AU132" s="110" t="s">
        <v>85</v>
      </c>
      <c r="AV132" s="13" t="s">
        <v>85</v>
      </c>
      <c r="AW132" s="13" t="s">
        <v>31</v>
      </c>
      <c r="AX132" s="13" t="s">
        <v>83</v>
      </c>
      <c r="AY132" s="110" t="s">
        <v>140</v>
      </c>
    </row>
    <row r="133" spans="1:65" s="2" customFormat="1" ht="24.2" customHeight="1">
      <c r="A133" s="26"/>
      <c r="B133" s="100"/>
      <c r="C133" s="229" t="s">
        <v>141</v>
      </c>
      <c r="D133" s="229" t="s">
        <v>271</v>
      </c>
      <c r="E133" s="230" t="s">
        <v>272</v>
      </c>
      <c r="F133" s="231" t="s">
        <v>273</v>
      </c>
      <c r="G133" s="232" t="s">
        <v>146</v>
      </c>
      <c r="H133" s="233">
        <v>51.548999999999999</v>
      </c>
      <c r="I133" s="121"/>
      <c r="J133" s="234">
        <f>ROUND(I133*H133,2)</f>
        <v>0</v>
      </c>
      <c r="K133" s="122"/>
      <c r="L133" s="123"/>
      <c r="M133" s="124" t="s">
        <v>1</v>
      </c>
      <c r="N133" s="125" t="s">
        <v>40</v>
      </c>
      <c r="O133" s="43"/>
      <c r="P133" s="105">
        <f>O133*H133</f>
        <v>0</v>
      </c>
      <c r="Q133" s="105">
        <v>2.1999999999999999E-2</v>
      </c>
      <c r="R133" s="105">
        <f>Q133*H133</f>
        <v>1.1340779999999999</v>
      </c>
      <c r="S133" s="105">
        <v>0</v>
      </c>
      <c r="T133" s="106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07" t="s">
        <v>175</v>
      </c>
      <c r="AT133" s="107" t="s">
        <v>271</v>
      </c>
      <c r="AU133" s="107" t="s">
        <v>85</v>
      </c>
      <c r="AY133" s="16" t="s">
        <v>140</v>
      </c>
      <c r="BE133" s="108">
        <f>IF(N133="základní",J133,0)</f>
        <v>0</v>
      </c>
      <c r="BF133" s="108">
        <f>IF(N133="snížená",J133,0)</f>
        <v>0</v>
      </c>
      <c r="BG133" s="108">
        <f>IF(N133="zákl. přenesená",J133,0)</f>
        <v>0</v>
      </c>
      <c r="BH133" s="108">
        <f>IF(N133="sníž. přenesená",J133,0)</f>
        <v>0</v>
      </c>
      <c r="BI133" s="108">
        <f>IF(N133="nulová",J133,0)</f>
        <v>0</v>
      </c>
      <c r="BJ133" s="16" t="s">
        <v>83</v>
      </c>
      <c r="BK133" s="108">
        <f>ROUND(I133*H133,2)</f>
        <v>0</v>
      </c>
      <c r="BL133" s="16" t="s">
        <v>147</v>
      </c>
      <c r="BM133" s="107" t="s">
        <v>274</v>
      </c>
    </row>
    <row r="134" spans="1:65" s="13" customFormat="1">
      <c r="B134" s="109"/>
      <c r="C134" s="220"/>
      <c r="D134" s="221" t="s">
        <v>149</v>
      </c>
      <c r="E134" s="220"/>
      <c r="F134" s="223" t="s">
        <v>432</v>
      </c>
      <c r="G134" s="220"/>
      <c r="H134" s="224">
        <v>51.548999999999999</v>
      </c>
      <c r="I134" s="111"/>
      <c r="J134" s="220"/>
      <c r="L134" s="109"/>
      <c r="M134" s="112"/>
      <c r="N134" s="113"/>
      <c r="O134" s="113"/>
      <c r="P134" s="113"/>
      <c r="Q134" s="113"/>
      <c r="R134" s="113"/>
      <c r="S134" s="113"/>
      <c r="T134" s="114"/>
      <c r="AT134" s="110" t="s">
        <v>149</v>
      </c>
      <c r="AU134" s="110" t="s">
        <v>85</v>
      </c>
      <c r="AV134" s="13" t="s">
        <v>85</v>
      </c>
      <c r="AW134" s="13" t="s">
        <v>3</v>
      </c>
      <c r="AX134" s="13" t="s">
        <v>83</v>
      </c>
      <c r="AY134" s="110" t="s">
        <v>140</v>
      </c>
    </row>
    <row r="135" spans="1:65" s="2" customFormat="1" ht="24.2" customHeight="1">
      <c r="A135" s="26"/>
      <c r="B135" s="100"/>
      <c r="C135" s="214" t="s">
        <v>147</v>
      </c>
      <c r="D135" s="214" t="s">
        <v>143</v>
      </c>
      <c r="E135" s="215" t="s">
        <v>168</v>
      </c>
      <c r="F135" s="216" t="s">
        <v>169</v>
      </c>
      <c r="G135" s="217" t="s">
        <v>146</v>
      </c>
      <c r="H135" s="218">
        <v>49.094000000000001</v>
      </c>
      <c r="I135" s="101"/>
      <c r="J135" s="219">
        <f>ROUND(I135*H135,2)</f>
        <v>0</v>
      </c>
      <c r="K135" s="102"/>
      <c r="L135" s="27"/>
      <c r="M135" s="103" t="s">
        <v>1</v>
      </c>
      <c r="N135" s="104" t="s">
        <v>40</v>
      </c>
      <c r="O135" s="43"/>
      <c r="P135" s="105">
        <f>O135*H135</f>
        <v>0</v>
      </c>
      <c r="Q135" s="105">
        <v>1.457E-2</v>
      </c>
      <c r="R135" s="105">
        <f>Q135*H135</f>
        <v>0.71529958000000005</v>
      </c>
      <c r="S135" s="105">
        <v>0</v>
      </c>
      <c r="T135" s="106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07" t="s">
        <v>147</v>
      </c>
      <c r="AT135" s="107" t="s">
        <v>143</v>
      </c>
      <c r="AU135" s="107" t="s">
        <v>85</v>
      </c>
      <c r="AY135" s="16" t="s">
        <v>140</v>
      </c>
      <c r="BE135" s="108">
        <f>IF(N135="základní",J135,0)</f>
        <v>0</v>
      </c>
      <c r="BF135" s="108">
        <f>IF(N135="snížená",J135,0)</f>
        <v>0</v>
      </c>
      <c r="BG135" s="108">
        <f>IF(N135="zákl. přenesená",J135,0)</f>
        <v>0</v>
      </c>
      <c r="BH135" s="108">
        <f>IF(N135="sníž. přenesená",J135,0)</f>
        <v>0</v>
      </c>
      <c r="BI135" s="108">
        <f>IF(N135="nulová",J135,0)</f>
        <v>0</v>
      </c>
      <c r="BJ135" s="16" t="s">
        <v>83</v>
      </c>
      <c r="BK135" s="108">
        <f>ROUND(I135*H135,2)</f>
        <v>0</v>
      </c>
      <c r="BL135" s="16" t="s">
        <v>147</v>
      </c>
      <c r="BM135" s="107" t="s">
        <v>170</v>
      </c>
    </row>
    <row r="136" spans="1:65" s="13" customFormat="1">
      <c r="B136" s="109"/>
      <c r="C136" s="220"/>
      <c r="D136" s="221" t="s">
        <v>149</v>
      </c>
      <c r="E136" s="222" t="s">
        <v>1</v>
      </c>
      <c r="F136" s="223" t="s">
        <v>429</v>
      </c>
      <c r="G136" s="220"/>
      <c r="H136" s="224">
        <v>49.094000000000001</v>
      </c>
      <c r="I136" s="111"/>
      <c r="J136" s="220"/>
      <c r="L136" s="109"/>
      <c r="M136" s="112"/>
      <c r="N136" s="113"/>
      <c r="O136" s="113"/>
      <c r="P136" s="113"/>
      <c r="Q136" s="113"/>
      <c r="R136" s="113"/>
      <c r="S136" s="113"/>
      <c r="T136" s="114"/>
      <c r="AT136" s="110" t="s">
        <v>149</v>
      </c>
      <c r="AU136" s="110" t="s">
        <v>85</v>
      </c>
      <c r="AV136" s="13" t="s">
        <v>85</v>
      </c>
      <c r="AW136" s="13" t="s">
        <v>31</v>
      </c>
      <c r="AX136" s="13" t="s">
        <v>83</v>
      </c>
      <c r="AY136" s="110" t="s">
        <v>140</v>
      </c>
    </row>
    <row r="137" spans="1:65" s="2" customFormat="1" ht="24.2" customHeight="1">
      <c r="A137" s="26"/>
      <c r="B137" s="100"/>
      <c r="C137" s="214" t="s">
        <v>164</v>
      </c>
      <c r="D137" s="214" t="s">
        <v>143</v>
      </c>
      <c r="E137" s="215" t="s">
        <v>433</v>
      </c>
      <c r="F137" s="216" t="s">
        <v>434</v>
      </c>
      <c r="G137" s="217" t="s">
        <v>146</v>
      </c>
      <c r="H137" s="218">
        <v>49.094000000000001</v>
      </c>
      <c r="I137" s="101"/>
      <c r="J137" s="219">
        <f>ROUND(I137*H137,2)</f>
        <v>0</v>
      </c>
      <c r="K137" s="102"/>
      <c r="L137" s="27"/>
      <c r="M137" s="103" t="s">
        <v>1</v>
      </c>
      <c r="N137" s="104" t="s">
        <v>40</v>
      </c>
      <c r="O137" s="43"/>
      <c r="P137" s="105">
        <f>O137*H137</f>
        <v>0</v>
      </c>
      <c r="Q137" s="105">
        <v>2.7000000000000001E-3</v>
      </c>
      <c r="R137" s="105">
        <f>Q137*H137</f>
        <v>0.1325538</v>
      </c>
      <c r="S137" s="105">
        <v>0</v>
      </c>
      <c r="T137" s="106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07" t="s">
        <v>147</v>
      </c>
      <c r="AT137" s="107" t="s">
        <v>143</v>
      </c>
      <c r="AU137" s="107" t="s">
        <v>85</v>
      </c>
      <c r="AY137" s="16" t="s">
        <v>140</v>
      </c>
      <c r="BE137" s="108">
        <f>IF(N137="základní",J137,0)</f>
        <v>0</v>
      </c>
      <c r="BF137" s="108">
        <f>IF(N137="snížená",J137,0)</f>
        <v>0</v>
      </c>
      <c r="BG137" s="108">
        <f>IF(N137="zákl. přenesená",J137,0)</f>
        <v>0</v>
      </c>
      <c r="BH137" s="108">
        <f>IF(N137="sníž. přenesená",J137,0)</f>
        <v>0</v>
      </c>
      <c r="BI137" s="108">
        <f>IF(N137="nulová",J137,0)</f>
        <v>0</v>
      </c>
      <c r="BJ137" s="16" t="s">
        <v>83</v>
      </c>
      <c r="BK137" s="108">
        <f>ROUND(I137*H137,2)</f>
        <v>0</v>
      </c>
      <c r="BL137" s="16" t="s">
        <v>147</v>
      </c>
      <c r="BM137" s="107" t="s">
        <v>435</v>
      </c>
    </row>
    <row r="138" spans="1:65" s="13" customFormat="1">
      <c r="B138" s="109"/>
      <c r="C138" s="220"/>
      <c r="D138" s="221" t="s">
        <v>149</v>
      </c>
      <c r="E138" s="222" t="s">
        <v>1</v>
      </c>
      <c r="F138" s="223" t="s">
        <v>429</v>
      </c>
      <c r="G138" s="220"/>
      <c r="H138" s="224">
        <v>49.094000000000001</v>
      </c>
      <c r="I138" s="111"/>
      <c r="J138" s="220"/>
      <c r="L138" s="109"/>
      <c r="M138" s="112"/>
      <c r="N138" s="113"/>
      <c r="O138" s="113"/>
      <c r="P138" s="113"/>
      <c r="Q138" s="113"/>
      <c r="R138" s="113"/>
      <c r="S138" s="113"/>
      <c r="T138" s="114"/>
      <c r="AT138" s="110" t="s">
        <v>149</v>
      </c>
      <c r="AU138" s="110" t="s">
        <v>85</v>
      </c>
      <c r="AV138" s="13" t="s">
        <v>85</v>
      </c>
      <c r="AW138" s="13" t="s">
        <v>31</v>
      </c>
      <c r="AX138" s="13" t="s">
        <v>83</v>
      </c>
      <c r="AY138" s="110" t="s">
        <v>140</v>
      </c>
    </row>
    <row r="139" spans="1:65" s="2" customFormat="1" ht="24.2" customHeight="1">
      <c r="A139" s="26"/>
      <c r="B139" s="100"/>
      <c r="C139" s="214" t="s">
        <v>151</v>
      </c>
      <c r="D139" s="214" t="s">
        <v>143</v>
      </c>
      <c r="E139" s="215" t="s">
        <v>436</v>
      </c>
      <c r="F139" s="216" t="s">
        <v>437</v>
      </c>
      <c r="G139" s="217" t="s">
        <v>146</v>
      </c>
      <c r="H139" s="218">
        <v>64.887</v>
      </c>
      <c r="I139" s="101"/>
      <c r="J139" s="219">
        <f>ROUND(I139*H139,2)</f>
        <v>0</v>
      </c>
      <c r="K139" s="102"/>
      <c r="L139" s="27"/>
      <c r="M139" s="103" t="s">
        <v>1</v>
      </c>
      <c r="N139" s="104" t="s">
        <v>40</v>
      </c>
      <c r="O139" s="43"/>
      <c r="P139" s="105">
        <f>O139*H139</f>
        <v>0</v>
      </c>
      <c r="Q139" s="105">
        <v>4.3800000000000002E-3</v>
      </c>
      <c r="R139" s="105">
        <f>Q139*H139</f>
        <v>0.28420506000000001</v>
      </c>
      <c r="S139" s="105">
        <v>0</v>
      </c>
      <c r="T139" s="106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07" t="s">
        <v>147</v>
      </c>
      <c r="AT139" s="107" t="s">
        <v>143</v>
      </c>
      <c r="AU139" s="107" t="s">
        <v>85</v>
      </c>
      <c r="AY139" s="16" t="s">
        <v>140</v>
      </c>
      <c r="BE139" s="108">
        <f>IF(N139="základní",J139,0)</f>
        <v>0</v>
      </c>
      <c r="BF139" s="108">
        <f>IF(N139="snížená",J139,0)</f>
        <v>0</v>
      </c>
      <c r="BG139" s="108">
        <f>IF(N139="zákl. přenesená",J139,0)</f>
        <v>0</v>
      </c>
      <c r="BH139" s="108">
        <f>IF(N139="sníž. přenesená",J139,0)</f>
        <v>0</v>
      </c>
      <c r="BI139" s="108">
        <f>IF(N139="nulová",J139,0)</f>
        <v>0</v>
      </c>
      <c r="BJ139" s="16" t="s">
        <v>83</v>
      </c>
      <c r="BK139" s="108">
        <f>ROUND(I139*H139,2)</f>
        <v>0</v>
      </c>
      <c r="BL139" s="16" t="s">
        <v>147</v>
      </c>
      <c r="BM139" s="107" t="s">
        <v>438</v>
      </c>
    </row>
    <row r="140" spans="1:65" s="13" customFormat="1">
      <c r="B140" s="109"/>
      <c r="C140" s="220"/>
      <c r="D140" s="221" t="s">
        <v>149</v>
      </c>
      <c r="E140" s="222" t="s">
        <v>1</v>
      </c>
      <c r="F140" s="223" t="s">
        <v>439</v>
      </c>
      <c r="G140" s="220"/>
      <c r="H140" s="224">
        <v>64.887</v>
      </c>
      <c r="I140" s="111"/>
      <c r="J140" s="220"/>
      <c r="L140" s="109"/>
      <c r="M140" s="112"/>
      <c r="N140" s="113"/>
      <c r="O140" s="113"/>
      <c r="P140" s="113"/>
      <c r="Q140" s="113"/>
      <c r="R140" s="113"/>
      <c r="S140" s="113"/>
      <c r="T140" s="114"/>
      <c r="AT140" s="110" t="s">
        <v>149</v>
      </c>
      <c r="AU140" s="110" t="s">
        <v>85</v>
      </c>
      <c r="AV140" s="13" t="s">
        <v>85</v>
      </c>
      <c r="AW140" s="13" t="s">
        <v>31</v>
      </c>
      <c r="AX140" s="13" t="s">
        <v>83</v>
      </c>
      <c r="AY140" s="110" t="s">
        <v>140</v>
      </c>
    </row>
    <row r="141" spans="1:65" s="2" customFormat="1" ht="44.25" customHeight="1">
      <c r="A141" s="26"/>
      <c r="B141" s="100"/>
      <c r="C141" s="214" t="s">
        <v>171</v>
      </c>
      <c r="D141" s="214" t="s">
        <v>143</v>
      </c>
      <c r="E141" s="215" t="s">
        <v>440</v>
      </c>
      <c r="F141" s="216" t="s">
        <v>441</v>
      </c>
      <c r="G141" s="217" t="s">
        <v>146</v>
      </c>
      <c r="H141" s="218">
        <v>11.605</v>
      </c>
      <c r="I141" s="101"/>
      <c r="J141" s="219">
        <f>ROUND(I141*H141,2)</f>
        <v>0</v>
      </c>
      <c r="K141" s="102"/>
      <c r="L141" s="27"/>
      <c r="M141" s="103" t="s">
        <v>1</v>
      </c>
      <c r="N141" s="104" t="s">
        <v>40</v>
      </c>
      <c r="O141" s="43"/>
      <c r="P141" s="105">
        <f>O141*H141</f>
        <v>0</v>
      </c>
      <c r="Q141" s="105">
        <v>1.1350000000000001E-2</v>
      </c>
      <c r="R141" s="105">
        <f>Q141*H141</f>
        <v>0.13171675000000002</v>
      </c>
      <c r="S141" s="105">
        <v>0</v>
      </c>
      <c r="T141" s="106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07" t="s">
        <v>147</v>
      </c>
      <c r="AT141" s="107" t="s">
        <v>143</v>
      </c>
      <c r="AU141" s="107" t="s">
        <v>85</v>
      </c>
      <c r="AY141" s="16" t="s">
        <v>140</v>
      </c>
      <c r="BE141" s="108">
        <f>IF(N141="základní",J141,0)</f>
        <v>0</v>
      </c>
      <c r="BF141" s="108">
        <f>IF(N141="snížená",J141,0)</f>
        <v>0</v>
      </c>
      <c r="BG141" s="108">
        <f>IF(N141="zákl. přenesená",J141,0)</f>
        <v>0</v>
      </c>
      <c r="BH141" s="108">
        <f>IF(N141="sníž. přenesená",J141,0)</f>
        <v>0</v>
      </c>
      <c r="BI141" s="108">
        <f>IF(N141="nulová",J141,0)</f>
        <v>0</v>
      </c>
      <c r="BJ141" s="16" t="s">
        <v>83</v>
      </c>
      <c r="BK141" s="108">
        <f>ROUND(I141*H141,2)</f>
        <v>0</v>
      </c>
      <c r="BL141" s="16" t="s">
        <v>147</v>
      </c>
      <c r="BM141" s="107" t="s">
        <v>442</v>
      </c>
    </row>
    <row r="142" spans="1:65" s="13" customFormat="1">
      <c r="B142" s="109"/>
      <c r="C142" s="220"/>
      <c r="D142" s="221" t="s">
        <v>149</v>
      </c>
      <c r="E142" s="222" t="s">
        <v>422</v>
      </c>
      <c r="F142" s="223" t="s">
        <v>443</v>
      </c>
      <c r="G142" s="220"/>
      <c r="H142" s="224">
        <v>11.605</v>
      </c>
      <c r="I142" s="111"/>
      <c r="J142" s="220"/>
      <c r="L142" s="109"/>
      <c r="M142" s="112"/>
      <c r="N142" s="113"/>
      <c r="O142" s="113"/>
      <c r="P142" s="113"/>
      <c r="Q142" s="113"/>
      <c r="R142" s="113"/>
      <c r="S142" s="113"/>
      <c r="T142" s="114"/>
      <c r="AT142" s="110" t="s">
        <v>149</v>
      </c>
      <c r="AU142" s="110" t="s">
        <v>85</v>
      </c>
      <c r="AV142" s="13" t="s">
        <v>85</v>
      </c>
      <c r="AW142" s="13" t="s">
        <v>31</v>
      </c>
      <c r="AX142" s="13" t="s">
        <v>83</v>
      </c>
      <c r="AY142" s="110" t="s">
        <v>140</v>
      </c>
    </row>
    <row r="143" spans="1:65" s="2" customFormat="1" ht="24.2" customHeight="1">
      <c r="A143" s="26"/>
      <c r="B143" s="100"/>
      <c r="C143" s="229" t="s">
        <v>175</v>
      </c>
      <c r="D143" s="229" t="s">
        <v>271</v>
      </c>
      <c r="E143" s="230" t="s">
        <v>444</v>
      </c>
      <c r="F143" s="231" t="s">
        <v>445</v>
      </c>
      <c r="G143" s="232" t="s">
        <v>146</v>
      </c>
      <c r="H143" s="233">
        <v>12.185</v>
      </c>
      <c r="I143" s="121"/>
      <c r="J143" s="234">
        <f>ROUND(I143*H143,2)</f>
        <v>0</v>
      </c>
      <c r="K143" s="122"/>
      <c r="L143" s="123"/>
      <c r="M143" s="124" t="s">
        <v>1</v>
      </c>
      <c r="N143" s="125" t="s">
        <v>40</v>
      </c>
      <c r="O143" s="43"/>
      <c r="P143" s="105">
        <f>O143*H143</f>
        <v>0</v>
      </c>
      <c r="Q143" s="105">
        <v>7.4999999999999997E-3</v>
      </c>
      <c r="R143" s="105">
        <f>Q143*H143</f>
        <v>9.1387499999999997E-2</v>
      </c>
      <c r="S143" s="105">
        <v>0</v>
      </c>
      <c r="T143" s="106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07" t="s">
        <v>175</v>
      </c>
      <c r="AT143" s="107" t="s">
        <v>271</v>
      </c>
      <c r="AU143" s="107" t="s">
        <v>85</v>
      </c>
      <c r="AY143" s="16" t="s">
        <v>140</v>
      </c>
      <c r="BE143" s="108">
        <f>IF(N143="základní",J143,0)</f>
        <v>0</v>
      </c>
      <c r="BF143" s="108">
        <f>IF(N143="snížená",J143,0)</f>
        <v>0</v>
      </c>
      <c r="BG143" s="108">
        <f>IF(N143="zákl. přenesená",J143,0)</f>
        <v>0</v>
      </c>
      <c r="BH143" s="108">
        <f>IF(N143="sníž. přenesená",J143,0)</f>
        <v>0</v>
      </c>
      <c r="BI143" s="108">
        <f>IF(N143="nulová",J143,0)</f>
        <v>0</v>
      </c>
      <c r="BJ143" s="16" t="s">
        <v>83</v>
      </c>
      <c r="BK143" s="108">
        <f>ROUND(I143*H143,2)</f>
        <v>0</v>
      </c>
      <c r="BL143" s="16" t="s">
        <v>147</v>
      </c>
      <c r="BM143" s="107" t="s">
        <v>446</v>
      </c>
    </row>
    <row r="144" spans="1:65" s="13" customFormat="1">
      <c r="B144" s="109"/>
      <c r="C144" s="220"/>
      <c r="D144" s="221" t="s">
        <v>149</v>
      </c>
      <c r="E144" s="220"/>
      <c r="F144" s="223" t="s">
        <v>447</v>
      </c>
      <c r="G144" s="220"/>
      <c r="H144" s="224">
        <v>12.185</v>
      </c>
      <c r="I144" s="111"/>
      <c r="J144" s="220"/>
      <c r="L144" s="109"/>
      <c r="M144" s="112"/>
      <c r="N144" s="113"/>
      <c r="O144" s="113"/>
      <c r="P144" s="113"/>
      <c r="Q144" s="113"/>
      <c r="R144" s="113"/>
      <c r="S144" s="113"/>
      <c r="T144" s="114"/>
      <c r="AT144" s="110" t="s">
        <v>149</v>
      </c>
      <c r="AU144" s="110" t="s">
        <v>85</v>
      </c>
      <c r="AV144" s="13" t="s">
        <v>85</v>
      </c>
      <c r="AW144" s="13" t="s">
        <v>3</v>
      </c>
      <c r="AX144" s="13" t="s">
        <v>83</v>
      </c>
      <c r="AY144" s="110" t="s">
        <v>140</v>
      </c>
    </row>
    <row r="145" spans="1:65" s="2" customFormat="1" ht="44.25" customHeight="1">
      <c r="A145" s="26"/>
      <c r="B145" s="100"/>
      <c r="C145" s="214" t="s">
        <v>179</v>
      </c>
      <c r="D145" s="214" t="s">
        <v>143</v>
      </c>
      <c r="E145" s="215" t="s">
        <v>448</v>
      </c>
      <c r="F145" s="216" t="s">
        <v>449</v>
      </c>
      <c r="G145" s="217" t="s">
        <v>146</v>
      </c>
      <c r="H145" s="218">
        <v>53.281999999999996</v>
      </c>
      <c r="I145" s="101"/>
      <c r="J145" s="219">
        <f>ROUND(I145*H145,2)</f>
        <v>0</v>
      </c>
      <c r="K145" s="102"/>
      <c r="L145" s="27"/>
      <c r="M145" s="103" t="s">
        <v>1</v>
      </c>
      <c r="N145" s="104" t="s">
        <v>40</v>
      </c>
      <c r="O145" s="43"/>
      <c r="P145" s="105">
        <f>O145*H145</f>
        <v>0</v>
      </c>
      <c r="Q145" s="105">
        <v>1.1599999999999999E-2</v>
      </c>
      <c r="R145" s="105">
        <f>Q145*H145</f>
        <v>0.61807119999999993</v>
      </c>
      <c r="S145" s="105">
        <v>0</v>
      </c>
      <c r="T145" s="106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07" t="s">
        <v>147</v>
      </c>
      <c r="AT145" s="107" t="s">
        <v>143</v>
      </c>
      <c r="AU145" s="107" t="s">
        <v>85</v>
      </c>
      <c r="AY145" s="16" t="s">
        <v>140</v>
      </c>
      <c r="BE145" s="108">
        <f>IF(N145="základní",J145,0)</f>
        <v>0</v>
      </c>
      <c r="BF145" s="108">
        <f>IF(N145="snížená",J145,0)</f>
        <v>0</v>
      </c>
      <c r="BG145" s="108">
        <f>IF(N145="zákl. přenesená",J145,0)</f>
        <v>0</v>
      </c>
      <c r="BH145" s="108">
        <f>IF(N145="sníž. přenesená",J145,0)</f>
        <v>0</v>
      </c>
      <c r="BI145" s="108">
        <f>IF(N145="nulová",J145,0)</f>
        <v>0</v>
      </c>
      <c r="BJ145" s="16" t="s">
        <v>83</v>
      </c>
      <c r="BK145" s="108">
        <f>ROUND(I145*H145,2)</f>
        <v>0</v>
      </c>
      <c r="BL145" s="16" t="s">
        <v>147</v>
      </c>
      <c r="BM145" s="107" t="s">
        <v>450</v>
      </c>
    </row>
    <row r="146" spans="1:65" s="13" customFormat="1" ht="22.5">
      <c r="B146" s="109"/>
      <c r="C146" s="220"/>
      <c r="D146" s="221" t="s">
        <v>149</v>
      </c>
      <c r="E146" s="222" t="s">
        <v>1</v>
      </c>
      <c r="F146" s="223" t="s">
        <v>451</v>
      </c>
      <c r="G146" s="220"/>
      <c r="H146" s="224">
        <v>38.659999999999997</v>
      </c>
      <c r="I146" s="111"/>
      <c r="J146" s="220"/>
      <c r="L146" s="109"/>
      <c r="M146" s="112"/>
      <c r="N146" s="113"/>
      <c r="O146" s="113"/>
      <c r="P146" s="113"/>
      <c r="Q146" s="113"/>
      <c r="R146" s="113"/>
      <c r="S146" s="113"/>
      <c r="T146" s="114"/>
      <c r="AT146" s="110" t="s">
        <v>149</v>
      </c>
      <c r="AU146" s="110" t="s">
        <v>85</v>
      </c>
      <c r="AV146" s="13" t="s">
        <v>85</v>
      </c>
      <c r="AW146" s="13" t="s">
        <v>31</v>
      </c>
      <c r="AX146" s="13" t="s">
        <v>75</v>
      </c>
      <c r="AY146" s="110" t="s">
        <v>140</v>
      </c>
    </row>
    <row r="147" spans="1:65" s="13" customFormat="1">
      <c r="B147" s="109"/>
      <c r="C147" s="220"/>
      <c r="D147" s="221" t="s">
        <v>149</v>
      </c>
      <c r="E147" s="222" t="s">
        <v>1</v>
      </c>
      <c r="F147" s="223" t="s">
        <v>452</v>
      </c>
      <c r="G147" s="220"/>
      <c r="H147" s="224">
        <v>11.052</v>
      </c>
      <c r="I147" s="111"/>
      <c r="J147" s="220"/>
      <c r="L147" s="109"/>
      <c r="M147" s="112"/>
      <c r="N147" s="113"/>
      <c r="O147" s="113"/>
      <c r="P147" s="113"/>
      <c r="Q147" s="113"/>
      <c r="R147" s="113"/>
      <c r="S147" s="113"/>
      <c r="T147" s="114"/>
      <c r="AT147" s="110" t="s">
        <v>149</v>
      </c>
      <c r="AU147" s="110" t="s">
        <v>85</v>
      </c>
      <c r="AV147" s="13" t="s">
        <v>85</v>
      </c>
      <c r="AW147" s="13" t="s">
        <v>31</v>
      </c>
      <c r="AX147" s="13" t="s">
        <v>75</v>
      </c>
      <c r="AY147" s="110" t="s">
        <v>140</v>
      </c>
    </row>
    <row r="148" spans="1:65" s="13" customFormat="1">
      <c r="B148" s="109"/>
      <c r="C148" s="220"/>
      <c r="D148" s="221" t="s">
        <v>149</v>
      </c>
      <c r="E148" s="222" t="s">
        <v>1</v>
      </c>
      <c r="F148" s="223" t="s">
        <v>453</v>
      </c>
      <c r="G148" s="220"/>
      <c r="H148" s="224">
        <v>3.57</v>
      </c>
      <c r="I148" s="111"/>
      <c r="J148" s="220"/>
      <c r="L148" s="109"/>
      <c r="M148" s="112"/>
      <c r="N148" s="113"/>
      <c r="O148" s="113"/>
      <c r="P148" s="113"/>
      <c r="Q148" s="113"/>
      <c r="R148" s="113"/>
      <c r="S148" s="113"/>
      <c r="T148" s="114"/>
      <c r="AT148" s="110" t="s">
        <v>149</v>
      </c>
      <c r="AU148" s="110" t="s">
        <v>85</v>
      </c>
      <c r="AV148" s="13" t="s">
        <v>85</v>
      </c>
      <c r="AW148" s="13" t="s">
        <v>31</v>
      </c>
      <c r="AX148" s="13" t="s">
        <v>75</v>
      </c>
      <c r="AY148" s="110" t="s">
        <v>140</v>
      </c>
    </row>
    <row r="149" spans="1:65" s="14" customFormat="1">
      <c r="B149" s="115"/>
      <c r="C149" s="225"/>
      <c r="D149" s="221" t="s">
        <v>149</v>
      </c>
      <c r="E149" s="226" t="s">
        <v>420</v>
      </c>
      <c r="F149" s="227" t="s">
        <v>230</v>
      </c>
      <c r="G149" s="225"/>
      <c r="H149" s="228">
        <v>53.281999999999996</v>
      </c>
      <c r="I149" s="117"/>
      <c r="J149" s="225"/>
      <c r="L149" s="115"/>
      <c r="M149" s="118"/>
      <c r="N149" s="119"/>
      <c r="O149" s="119"/>
      <c r="P149" s="119"/>
      <c r="Q149" s="119"/>
      <c r="R149" s="119"/>
      <c r="S149" s="119"/>
      <c r="T149" s="120"/>
      <c r="AT149" s="116" t="s">
        <v>149</v>
      </c>
      <c r="AU149" s="116" t="s">
        <v>85</v>
      </c>
      <c r="AV149" s="14" t="s">
        <v>147</v>
      </c>
      <c r="AW149" s="14" t="s">
        <v>31</v>
      </c>
      <c r="AX149" s="14" t="s">
        <v>83</v>
      </c>
      <c r="AY149" s="116" t="s">
        <v>140</v>
      </c>
    </row>
    <row r="150" spans="1:65" s="2" customFormat="1" ht="24.2" customHeight="1">
      <c r="A150" s="26"/>
      <c r="B150" s="100"/>
      <c r="C150" s="229" t="s">
        <v>186</v>
      </c>
      <c r="D150" s="229" t="s">
        <v>271</v>
      </c>
      <c r="E150" s="230" t="s">
        <v>272</v>
      </c>
      <c r="F150" s="231" t="s">
        <v>273</v>
      </c>
      <c r="G150" s="232" t="s">
        <v>146</v>
      </c>
      <c r="H150" s="233">
        <v>55.945999999999998</v>
      </c>
      <c r="I150" s="121"/>
      <c r="J150" s="234">
        <f>ROUND(I150*H150,2)</f>
        <v>0</v>
      </c>
      <c r="K150" s="122"/>
      <c r="L150" s="123"/>
      <c r="M150" s="124" t="s">
        <v>1</v>
      </c>
      <c r="N150" s="125" t="s">
        <v>40</v>
      </c>
      <c r="O150" s="43"/>
      <c r="P150" s="105">
        <f>O150*H150</f>
        <v>0</v>
      </c>
      <c r="Q150" s="105">
        <v>2.1999999999999999E-2</v>
      </c>
      <c r="R150" s="105">
        <f>Q150*H150</f>
        <v>1.2308119999999998</v>
      </c>
      <c r="S150" s="105">
        <v>0</v>
      </c>
      <c r="T150" s="106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07" t="s">
        <v>175</v>
      </c>
      <c r="AT150" s="107" t="s">
        <v>271</v>
      </c>
      <c r="AU150" s="107" t="s">
        <v>85</v>
      </c>
      <c r="AY150" s="16" t="s">
        <v>140</v>
      </c>
      <c r="BE150" s="108">
        <f>IF(N150="základní",J150,0)</f>
        <v>0</v>
      </c>
      <c r="BF150" s="108">
        <f>IF(N150="snížená",J150,0)</f>
        <v>0</v>
      </c>
      <c r="BG150" s="108">
        <f>IF(N150="zákl. přenesená",J150,0)</f>
        <v>0</v>
      </c>
      <c r="BH150" s="108">
        <f>IF(N150="sníž. přenesená",J150,0)</f>
        <v>0</v>
      </c>
      <c r="BI150" s="108">
        <f>IF(N150="nulová",J150,0)</f>
        <v>0</v>
      </c>
      <c r="BJ150" s="16" t="s">
        <v>83</v>
      </c>
      <c r="BK150" s="108">
        <f>ROUND(I150*H150,2)</f>
        <v>0</v>
      </c>
      <c r="BL150" s="16" t="s">
        <v>147</v>
      </c>
      <c r="BM150" s="107" t="s">
        <v>454</v>
      </c>
    </row>
    <row r="151" spans="1:65" s="13" customFormat="1">
      <c r="B151" s="109"/>
      <c r="C151" s="220"/>
      <c r="D151" s="221" t="s">
        <v>149</v>
      </c>
      <c r="E151" s="220"/>
      <c r="F151" s="223" t="s">
        <v>455</v>
      </c>
      <c r="G151" s="220"/>
      <c r="H151" s="224">
        <v>55.945999999999998</v>
      </c>
      <c r="I151" s="111"/>
      <c r="J151" s="220"/>
      <c r="L151" s="109"/>
      <c r="M151" s="112"/>
      <c r="N151" s="113"/>
      <c r="O151" s="113"/>
      <c r="P151" s="113"/>
      <c r="Q151" s="113"/>
      <c r="R151" s="113"/>
      <c r="S151" s="113"/>
      <c r="T151" s="114"/>
      <c r="AT151" s="110" t="s">
        <v>149</v>
      </c>
      <c r="AU151" s="110" t="s">
        <v>85</v>
      </c>
      <c r="AV151" s="13" t="s">
        <v>85</v>
      </c>
      <c r="AW151" s="13" t="s">
        <v>3</v>
      </c>
      <c r="AX151" s="13" t="s">
        <v>83</v>
      </c>
      <c r="AY151" s="110" t="s">
        <v>140</v>
      </c>
    </row>
    <row r="152" spans="1:65" s="2" customFormat="1" ht="24.2" customHeight="1">
      <c r="A152" s="26"/>
      <c r="B152" s="100"/>
      <c r="C152" s="214" t="s">
        <v>192</v>
      </c>
      <c r="D152" s="214" t="s">
        <v>143</v>
      </c>
      <c r="E152" s="215" t="s">
        <v>456</v>
      </c>
      <c r="F152" s="216" t="s">
        <v>457</v>
      </c>
      <c r="G152" s="217" t="s">
        <v>146</v>
      </c>
      <c r="H152" s="218">
        <v>64.887</v>
      </c>
      <c r="I152" s="101"/>
      <c r="J152" s="219">
        <f>ROUND(I152*H152,2)</f>
        <v>0</v>
      </c>
      <c r="K152" s="102"/>
      <c r="L152" s="27"/>
      <c r="M152" s="103" t="s">
        <v>1</v>
      </c>
      <c r="N152" s="104" t="s">
        <v>40</v>
      </c>
      <c r="O152" s="43"/>
      <c r="P152" s="105">
        <f>O152*H152</f>
        <v>0</v>
      </c>
      <c r="Q152" s="105">
        <v>2.7000000000000001E-3</v>
      </c>
      <c r="R152" s="105">
        <f>Q152*H152</f>
        <v>0.17519490000000001</v>
      </c>
      <c r="S152" s="105">
        <v>0</v>
      </c>
      <c r="T152" s="106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07" t="s">
        <v>147</v>
      </c>
      <c r="AT152" s="107" t="s">
        <v>143</v>
      </c>
      <c r="AU152" s="107" t="s">
        <v>85</v>
      </c>
      <c r="AY152" s="16" t="s">
        <v>140</v>
      </c>
      <c r="BE152" s="108">
        <f>IF(N152="základní",J152,0)</f>
        <v>0</v>
      </c>
      <c r="BF152" s="108">
        <f>IF(N152="snížená",J152,0)</f>
        <v>0</v>
      </c>
      <c r="BG152" s="108">
        <f>IF(N152="zákl. přenesená",J152,0)</f>
        <v>0</v>
      </c>
      <c r="BH152" s="108">
        <f>IF(N152="sníž. přenesená",J152,0)</f>
        <v>0</v>
      </c>
      <c r="BI152" s="108">
        <f>IF(N152="nulová",J152,0)</f>
        <v>0</v>
      </c>
      <c r="BJ152" s="16" t="s">
        <v>83</v>
      </c>
      <c r="BK152" s="108">
        <f>ROUND(I152*H152,2)</f>
        <v>0</v>
      </c>
      <c r="BL152" s="16" t="s">
        <v>147</v>
      </c>
      <c r="BM152" s="107" t="s">
        <v>458</v>
      </c>
    </row>
    <row r="153" spans="1:65" s="13" customFormat="1">
      <c r="B153" s="109"/>
      <c r="C153" s="220"/>
      <c r="D153" s="221" t="s">
        <v>149</v>
      </c>
      <c r="E153" s="222" t="s">
        <v>1</v>
      </c>
      <c r="F153" s="223" t="s">
        <v>439</v>
      </c>
      <c r="G153" s="220"/>
      <c r="H153" s="224">
        <v>64.887</v>
      </c>
      <c r="I153" s="111"/>
      <c r="J153" s="220"/>
      <c r="L153" s="109"/>
      <c r="M153" s="112"/>
      <c r="N153" s="113"/>
      <c r="O153" s="113"/>
      <c r="P153" s="113"/>
      <c r="Q153" s="113"/>
      <c r="R153" s="113"/>
      <c r="S153" s="113"/>
      <c r="T153" s="114"/>
      <c r="AT153" s="110" t="s">
        <v>149</v>
      </c>
      <c r="AU153" s="110" t="s">
        <v>85</v>
      </c>
      <c r="AV153" s="13" t="s">
        <v>85</v>
      </c>
      <c r="AW153" s="13" t="s">
        <v>31</v>
      </c>
      <c r="AX153" s="13" t="s">
        <v>83</v>
      </c>
      <c r="AY153" s="110" t="s">
        <v>140</v>
      </c>
    </row>
    <row r="154" spans="1:65" s="12" customFormat="1" ht="22.9" customHeight="1">
      <c r="B154" s="91"/>
      <c r="C154" s="208"/>
      <c r="D154" s="209" t="s">
        <v>74</v>
      </c>
      <c r="E154" s="212" t="s">
        <v>179</v>
      </c>
      <c r="F154" s="212" t="s">
        <v>185</v>
      </c>
      <c r="G154" s="208"/>
      <c r="H154" s="208"/>
      <c r="I154" s="93"/>
      <c r="J154" s="213">
        <f>BK154</f>
        <v>0</v>
      </c>
      <c r="L154" s="91"/>
      <c r="M154" s="94"/>
      <c r="N154" s="95"/>
      <c r="O154" s="95"/>
      <c r="P154" s="96">
        <f>SUM(P155:P163)</f>
        <v>0</v>
      </c>
      <c r="Q154" s="95"/>
      <c r="R154" s="96">
        <f>SUM(R155:R163)</f>
        <v>6.9000000000000008E-4</v>
      </c>
      <c r="S154" s="95"/>
      <c r="T154" s="97">
        <f>SUM(T155:T163)</f>
        <v>0</v>
      </c>
      <c r="AR154" s="92" t="s">
        <v>83</v>
      </c>
      <c r="AT154" s="98" t="s">
        <v>74</v>
      </c>
      <c r="AU154" s="98" t="s">
        <v>83</v>
      </c>
      <c r="AY154" s="92" t="s">
        <v>140</v>
      </c>
      <c r="BK154" s="99">
        <f>SUM(BK155:BK163)</f>
        <v>0</v>
      </c>
    </row>
    <row r="155" spans="1:65" s="2" customFormat="1" ht="37.9" customHeight="1">
      <c r="A155" s="26"/>
      <c r="B155" s="100"/>
      <c r="C155" s="214" t="s">
        <v>197</v>
      </c>
      <c r="D155" s="214" t="s">
        <v>143</v>
      </c>
      <c r="E155" s="215" t="s">
        <v>193</v>
      </c>
      <c r="F155" s="216" t="s">
        <v>194</v>
      </c>
      <c r="G155" s="217" t="s">
        <v>146</v>
      </c>
      <c r="H155" s="218">
        <v>120</v>
      </c>
      <c r="I155" s="101"/>
      <c r="J155" s="219">
        <f>ROUND(I155*H155,2)</f>
        <v>0</v>
      </c>
      <c r="K155" s="102"/>
      <c r="L155" s="27"/>
      <c r="M155" s="103" t="s">
        <v>1</v>
      </c>
      <c r="N155" s="104" t="s">
        <v>40</v>
      </c>
      <c r="O155" s="43"/>
      <c r="P155" s="105">
        <f>O155*H155</f>
        <v>0</v>
      </c>
      <c r="Q155" s="105">
        <v>0</v>
      </c>
      <c r="R155" s="105">
        <f>Q155*H155</f>
        <v>0</v>
      </c>
      <c r="S155" s="105">
        <v>0</v>
      </c>
      <c r="T155" s="106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07" t="s">
        <v>147</v>
      </c>
      <c r="AT155" s="107" t="s">
        <v>143</v>
      </c>
      <c r="AU155" s="107" t="s">
        <v>85</v>
      </c>
      <c r="AY155" s="16" t="s">
        <v>140</v>
      </c>
      <c r="BE155" s="108">
        <f>IF(N155="základní",J155,0)</f>
        <v>0</v>
      </c>
      <c r="BF155" s="108">
        <f>IF(N155="snížená",J155,0)</f>
        <v>0</v>
      </c>
      <c r="BG155" s="108">
        <f>IF(N155="zákl. přenesená",J155,0)</f>
        <v>0</v>
      </c>
      <c r="BH155" s="108">
        <f>IF(N155="sníž. přenesená",J155,0)</f>
        <v>0</v>
      </c>
      <c r="BI155" s="108">
        <f>IF(N155="nulová",J155,0)</f>
        <v>0</v>
      </c>
      <c r="BJ155" s="16" t="s">
        <v>83</v>
      </c>
      <c r="BK155" s="108">
        <f>ROUND(I155*H155,2)</f>
        <v>0</v>
      </c>
      <c r="BL155" s="16" t="s">
        <v>147</v>
      </c>
      <c r="BM155" s="107" t="s">
        <v>195</v>
      </c>
    </row>
    <row r="156" spans="1:65" s="13" customFormat="1">
      <c r="B156" s="109"/>
      <c r="C156" s="220"/>
      <c r="D156" s="221" t="s">
        <v>149</v>
      </c>
      <c r="E156" s="222" t="s">
        <v>89</v>
      </c>
      <c r="F156" s="223" t="s">
        <v>196</v>
      </c>
      <c r="G156" s="220"/>
      <c r="H156" s="224">
        <v>120</v>
      </c>
      <c r="I156" s="111"/>
      <c r="J156" s="220"/>
      <c r="L156" s="109"/>
      <c r="M156" s="112"/>
      <c r="N156" s="113"/>
      <c r="O156" s="113"/>
      <c r="P156" s="113"/>
      <c r="Q156" s="113"/>
      <c r="R156" s="113"/>
      <c r="S156" s="113"/>
      <c r="T156" s="114"/>
      <c r="AT156" s="110" t="s">
        <v>149</v>
      </c>
      <c r="AU156" s="110" t="s">
        <v>85</v>
      </c>
      <c r="AV156" s="13" t="s">
        <v>85</v>
      </c>
      <c r="AW156" s="13" t="s">
        <v>31</v>
      </c>
      <c r="AX156" s="13" t="s">
        <v>83</v>
      </c>
      <c r="AY156" s="110" t="s">
        <v>140</v>
      </c>
    </row>
    <row r="157" spans="1:65" s="2" customFormat="1" ht="37.9" customHeight="1">
      <c r="A157" s="26"/>
      <c r="B157" s="100"/>
      <c r="C157" s="214" t="s">
        <v>201</v>
      </c>
      <c r="D157" s="214" t="s">
        <v>143</v>
      </c>
      <c r="E157" s="215" t="s">
        <v>198</v>
      </c>
      <c r="F157" s="216" t="s">
        <v>199</v>
      </c>
      <c r="G157" s="217" t="s">
        <v>146</v>
      </c>
      <c r="H157" s="218">
        <v>120</v>
      </c>
      <c r="I157" s="101"/>
      <c r="J157" s="219">
        <f>ROUND(I157*H157,2)</f>
        <v>0</v>
      </c>
      <c r="K157" s="102"/>
      <c r="L157" s="27"/>
      <c r="M157" s="103" t="s">
        <v>1</v>
      </c>
      <c r="N157" s="104" t="s">
        <v>40</v>
      </c>
      <c r="O157" s="43"/>
      <c r="P157" s="105">
        <f>O157*H157</f>
        <v>0</v>
      </c>
      <c r="Q157" s="105">
        <v>0</v>
      </c>
      <c r="R157" s="105">
        <f>Q157*H157</f>
        <v>0</v>
      </c>
      <c r="S157" s="105">
        <v>0</v>
      </c>
      <c r="T157" s="106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07" t="s">
        <v>147</v>
      </c>
      <c r="AT157" s="107" t="s">
        <v>143</v>
      </c>
      <c r="AU157" s="107" t="s">
        <v>85</v>
      </c>
      <c r="AY157" s="16" t="s">
        <v>140</v>
      </c>
      <c r="BE157" s="108">
        <f>IF(N157="základní",J157,0)</f>
        <v>0</v>
      </c>
      <c r="BF157" s="108">
        <f>IF(N157="snížená",J157,0)</f>
        <v>0</v>
      </c>
      <c r="BG157" s="108">
        <f>IF(N157="zákl. přenesená",J157,0)</f>
        <v>0</v>
      </c>
      <c r="BH157" s="108">
        <f>IF(N157="sníž. přenesená",J157,0)</f>
        <v>0</v>
      </c>
      <c r="BI157" s="108">
        <f>IF(N157="nulová",J157,0)</f>
        <v>0</v>
      </c>
      <c r="BJ157" s="16" t="s">
        <v>83</v>
      </c>
      <c r="BK157" s="108">
        <f>ROUND(I157*H157,2)</f>
        <v>0</v>
      </c>
      <c r="BL157" s="16" t="s">
        <v>147</v>
      </c>
      <c r="BM157" s="107" t="s">
        <v>200</v>
      </c>
    </row>
    <row r="158" spans="1:65" s="13" customFormat="1">
      <c r="B158" s="109"/>
      <c r="C158" s="220"/>
      <c r="D158" s="221" t="s">
        <v>149</v>
      </c>
      <c r="E158" s="222" t="s">
        <v>1</v>
      </c>
      <c r="F158" s="223" t="s">
        <v>89</v>
      </c>
      <c r="G158" s="220"/>
      <c r="H158" s="224">
        <v>120</v>
      </c>
      <c r="I158" s="111"/>
      <c r="J158" s="220"/>
      <c r="L158" s="109"/>
      <c r="M158" s="112"/>
      <c r="N158" s="113"/>
      <c r="O158" s="113"/>
      <c r="P158" s="113"/>
      <c r="Q158" s="113"/>
      <c r="R158" s="113"/>
      <c r="S158" s="113"/>
      <c r="T158" s="114"/>
      <c r="AT158" s="110" t="s">
        <v>149</v>
      </c>
      <c r="AU158" s="110" t="s">
        <v>85</v>
      </c>
      <c r="AV158" s="13" t="s">
        <v>85</v>
      </c>
      <c r="AW158" s="13" t="s">
        <v>31</v>
      </c>
      <c r="AX158" s="13" t="s">
        <v>83</v>
      </c>
      <c r="AY158" s="110" t="s">
        <v>140</v>
      </c>
    </row>
    <row r="159" spans="1:65" s="2" customFormat="1" ht="37.9" customHeight="1">
      <c r="A159" s="26"/>
      <c r="B159" s="100"/>
      <c r="C159" s="214" t="s">
        <v>205</v>
      </c>
      <c r="D159" s="214" t="s">
        <v>143</v>
      </c>
      <c r="E159" s="215" t="s">
        <v>202</v>
      </c>
      <c r="F159" s="216" t="s">
        <v>203</v>
      </c>
      <c r="G159" s="217" t="s">
        <v>146</v>
      </c>
      <c r="H159" s="218">
        <v>120</v>
      </c>
      <c r="I159" s="101"/>
      <c r="J159" s="219">
        <f>ROUND(I159*H159,2)</f>
        <v>0</v>
      </c>
      <c r="K159" s="102"/>
      <c r="L159" s="27"/>
      <c r="M159" s="103" t="s">
        <v>1</v>
      </c>
      <c r="N159" s="104" t="s">
        <v>40</v>
      </c>
      <c r="O159" s="43"/>
      <c r="P159" s="105">
        <f>O159*H159</f>
        <v>0</v>
      </c>
      <c r="Q159" s="105">
        <v>0</v>
      </c>
      <c r="R159" s="105">
        <f>Q159*H159</f>
        <v>0</v>
      </c>
      <c r="S159" s="105">
        <v>0</v>
      </c>
      <c r="T159" s="106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07" t="s">
        <v>147</v>
      </c>
      <c r="AT159" s="107" t="s">
        <v>143</v>
      </c>
      <c r="AU159" s="107" t="s">
        <v>85</v>
      </c>
      <c r="AY159" s="16" t="s">
        <v>140</v>
      </c>
      <c r="BE159" s="108">
        <f>IF(N159="základní",J159,0)</f>
        <v>0</v>
      </c>
      <c r="BF159" s="108">
        <f>IF(N159="snížená",J159,0)</f>
        <v>0</v>
      </c>
      <c r="BG159" s="108">
        <f>IF(N159="zákl. přenesená",J159,0)</f>
        <v>0</v>
      </c>
      <c r="BH159" s="108">
        <f>IF(N159="sníž. přenesená",J159,0)</f>
        <v>0</v>
      </c>
      <c r="BI159" s="108">
        <f>IF(N159="nulová",J159,0)</f>
        <v>0</v>
      </c>
      <c r="BJ159" s="16" t="s">
        <v>83</v>
      </c>
      <c r="BK159" s="108">
        <f>ROUND(I159*H159,2)</f>
        <v>0</v>
      </c>
      <c r="BL159" s="16" t="s">
        <v>147</v>
      </c>
      <c r="BM159" s="107" t="s">
        <v>204</v>
      </c>
    </row>
    <row r="160" spans="1:65" s="13" customFormat="1">
      <c r="B160" s="109"/>
      <c r="C160" s="220"/>
      <c r="D160" s="221" t="s">
        <v>149</v>
      </c>
      <c r="E160" s="222" t="s">
        <v>1</v>
      </c>
      <c r="F160" s="223" t="s">
        <v>89</v>
      </c>
      <c r="G160" s="220"/>
      <c r="H160" s="224">
        <v>120</v>
      </c>
      <c r="I160" s="111"/>
      <c r="J160" s="220"/>
      <c r="L160" s="109"/>
      <c r="M160" s="112"/>
      <c r="N160" s="113"/>
      <c r="O160" s="113"/>
      <c r="P160" s="113"/>
      <c r="Q160" s="113"/>
      <c r="R160" s="113"/>
      <c r="S160" s="113"/>
      <c r="T160" s="114"/>
      <c r="AT160" s="110" t="s">
        <v>149</v>
      </c>
      <c r="AU160" s="110" t="s">
        <v>85</v>
      </c>
      <c r="AV160" s="13" t="s">
        <v>85</v>
      </c>
      <c r="AW160" s="13" t="s">
        <v>31</v>
      </c>
      <c r="AX160" s="13" t="s">
        <v>83</v>
      </c>
      <c r="AY160" s="110" t="s">
        <v>140</v>
      </c>
    </row>
    <row r="161" spans="1:65" s="2" customFormat="1" ht="24.2" customHeight="1">
      <c r="A161" s="26"/>
      <c r="B161" s="100"/>
      <c r="C161" s="214" t="s">
        <v>8</v>
      </c>
      <c r="D161" s="214" t="s">
        <v>143</v>
      </c>
      <c r="E161" s="215" t="s">
        <v>459</v>
      </c>
      <c r="F161" s="216" t="s">
        <v>460</v>
      </c>
      <c r="G161" s="217" t="s">
        <v>189</v>
      </c>
      <c r="H161" s="218">
        <v>2</v>
      </c>
      <c r="I161" s="101"/>
      <c r="J161" s="219">
        <f>ROUND(I161*H161,2)</f>
        <v>0</v>
      </c>
      <c r="K161" s="102"/>
      <c r="L161" s="27"/>
      <c r="M161" s="103" t="s">
        <v>1</v>
      </c>
      <c r="N161" s="104" t="s">
        <v>40</v>
      </c>
      <c r="O161" s="43"/>
      <c r="P161" s="105">
        <f>O161*H161</f>
        <v>0</v>
      </c>
      <c r="Q161" s="105">
        <v>2.3000000000000001E-4</v>
      </c>
      <c r="R161" s="105">
        <f>Q161*H161</f>
        <v>4.6000000000000001E-4</v>
      </c>
      <c r="S161" s="105">
        <v>0</v>
      </c>
      <c r="T161" s="106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07" t="s">
        <v>147</v>
      </c>
      <c r="AT161" s="107" t="s">
        <v>143</v>
      </c>
      <c r="AU161" s="107" t="s">
        <v>85</v>
      </c>
      <c r="AY161" s="16" t="s">
        <v>140</v>
      </c>
      <c r="BE161" s="108">
        <f>IF(N161="základní",J161,0)</f>
        <v>0</v>
      </c>
      <c r="BF161" s="108">
        <f>IF(N161="snížená",J161,0)</f>
        <v>0</v>
      </c>
      <c r="BG161" s="108">
        <f>IF(N161="zákl. přenesená",J161,0)</f>
        <v>0</v>
      </c>
      <c r="BH161" s="108">
        <f>IF(N161="sníž. přenesená",J161,0)</f>
        <v>0</v>
      </c>
      <c r="BI161" s="108">
        <f>IF(N161="nulová",J161,0)</f>
        <v>0</v>
      </c>
      <c r="BJ161" s="16" t="s">
        <v>83</v>
      </c>
      <c r="BK161" s="108">
        <f>ROUND(I161*H161,2)</f>
        <v>0</v>
      </c>
      <c r="BL161" s="16" t="s">
        <v>147</v>
      </c>
      <c r="BM161" s="107" t="s">
        <v>461</v>
      </c>
    </row>
    <row r="162" spans="1:65" s="13" customFormat="1">
      <c r="B162" s="109"/>
      <c r="C162" s="220"/>
      <c r="D162" s="221" t="s">
        <v>149</v>
      </c>
      <c r="E162" s="222" t="s">
        <v>1</v>
      </c>
      <c r="F162" s="223" t="s">
        <v>462</v>
      </c>
      <c r="G162" s="220"/>
      <c r="H162" s="224">
        <v>2</v>
      </c>
      <c r="I162" s="111"/>
      <c r="J162" s="220"/>
      <c r="L162" s="109"/>
      <c r="M162" s="112"/>
      <c r="N162" s="113"/>
      <c r="O162" s="113"/>
      <c r="P162" s="113"/>
      <c r="Q162" s="113"/>
      <c r="R162" s="113"/>
      <c r="S162" s="113"/>
      <c r="T162" s="114"/>
      <c r="AT162" s="110" t="s">
        <v>149</v>
      </c>
      <c r="AU162" s="110" t="s">
        <v>85</v>
      </c>
      <c r="AV162" s="13" t="s">
        <v>85</v>
      </c>
      <c r="AW162" s="13" t="s">
        <v>31</v>
      </c>
      <c r="AX162" s="13" t="s">
        <v>83</v>
      </c>
      <c r="AY162" s="110" t="s">
        <v>140</v>
      </c>
    </row>
    <row r="163" spans="1:65" s="2" customFormat="1" ht="24.2" customHeight="1">
      <c r="A163" s="26"/>
      <c r="B163" s="100"/>
      <c r="C163" s="214" t="s">
        <v>214</v>
      </c>
      <c r="D163" s="214" t="s">
        <v>143</v>
      </c>
      <c r="E163" s="215" t="s">
        <v>463</v>
      </c>
      <c r="F163" s="216" t="s">
        <v>464</v>
      </c>
      <c r="G163" s="217" t="s">
        <v>189</v>
      </c>
      <c r="H163" s="218">
        <v>1</v>
      </c>
      <c r="I163" s="101"/>
      <c r="J163" s="219">
        <f>ROUND(I163*H163,2)</f>
        <v>0</v>
      </c>
      <c r="K163" s="102"/>
      <c r="L163" s="27"/>
      <c r="M163" s="103" t="s">
        <v>1</v>
      </c>
      <c r="N163" s="104" t="s">
        <v>40</v>
      </c>
      <c r="O163" s="43"/>
      <c r="P163" s="105">
        <f>O163*H163</f>
        <v>0</v>
      </c>
      <c r="Q163" s="105">
        <v>2.3000000000000001E-4</v>
      </c>
      <c r="R163" s="105">
        <f>Q163*H163</f>
        <v>2.3000000000000001E-4</v>
      </c>
      <c r="S163" s="105">
        <v>0</v>
      </c>
      <c r="T163" s="106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07" t="s">
        <v>147</v>
      </c>
      <c r="AT163" s="107" t="s">
        <v>143</v>
      </c>
      <c r="AU163" s="107" t="s">
        <v>85</v>
      </c>
      <c r="AY163" s="16" t="s">
        <v>140</v>
      </c>
      <c r="BE163" s="108">
        <f>IF(N163="základní",J163,0)</f>
        <v>0</v>
      </c>
      <c r="BF163" s="108">
        <f>IF(N163="snížená",J163,0)</f>
        <v>0</v>
      </c>
      <c r="BG163" s="108">
        <f>IF(N163="zákl. přenesená",J163,0)</f>
        <v>0</v>
      </c>
      <c r="BH163" s="108">
        <f>IF(N163="sníž. přenesená",J163,0)</f>
        <v>0</v>
      </c>
      <c r="BI163" s="108">
        <f>IF(N163="nulová",J163,0)</f>
        <v>0</v>
      </c>
      <c r="BJ163" s="16" t="s">
        <v>83</v>
      </c>
      <c r="BK163" s="108">
        <f>ROUND(I163*H163,2)</f>
        <v>0</v>
      </c>
      <c r="BL163" s="16" t="s">
        <v>147</v>
      </c>
      <c r="BM163" s="107" t="s">
        <v>465</v>
      </c>
    </row>
    <row r="164" spans="1:65" s="12" customFormat="1" ht="22.9" customHeight="1">
      <c r="B164" s="91"/>
      <c r="C164" s="208"/>
      <c r="D164" s="209" t="s">
        <v>74</v>
      </c>
      <c r="E164" s="212" t="s">
        <v>256</v>
      </c>
      <c r="F164" s="212" t="s">
        <v>257</v>
      </c>
      <c r="G164" s="208"/>
      <c r="H164" s="208"/>
      <c r="I164" s="93"/>
      <c r="J164" s="213">
        <f>BK164</f>
        <v>0</v>
      </c>
      <c r="L164" s="91"/>
      <c r="M164" s="94"/>
      <c r="N164" s="95"/>
      <c r="O164" s="95"/>
      <c r="P164" s="96">
        <f>P165</f>
        <v>0</v>
      </c>
      <c r="Q164" s="95"/>
      <c r="R164" s="96">
        <f>R165</f>
        <v>0</v>
      </c>
      <c r="S164" s="95"/>
      <c r="T164" s="97">
        <f>T165</f>
        <v>0</v>
      </c>
      <c r="AR164" s="92" t="s">
        <v>83</v>
      </c>
      <c r="AT164" s="98" t="s">
        <v>74</v>
      </c>
      <c r="AU164" s="98" t="s">
        <v>83</v>
      </c>
      <c r="AY164" s="92" t="s">
        <v>140</v>
      </c>
      <c r="BK164" s="99">
        <f>BK165</f>
        <v>0</v>
      </c>
    </row>
    <row r="165" spans="1:65" s="2" customFormat="1" ht="16.5" customHeight="1">
      <c r="A165" s="26"/>
      <c r="B165" s="100"/>
      <c r="C165" s="214" t="s">
        <v>219</v>
      </c>
      <c r="D165" s="214" t="s">
        <v>143</v>
      </c>
      <c r="E165" s="215" t="s">
        <v>259</v>
      </c>
      <c r="F165" s="216" t="s">
        <v>260</v>
      </c>
      <c r="G165" s="217" t="s">
        <v>242</v>
      </c>
      <c r="H165" s="218">
        <v>5.3029999999999999</v>
      </c>
      <c r="I165" s="101"/>
      <c r="J165" s="219">
        <f>ROUND(I165*H165,2)</f>
        <v>0</v>
      </c>
      <c r="K165" s="102"/>
      <c r="L165" s="27"/>
      <c r="M165" s="103" t="s">
        <v>1</v>
      </c>
      <c r="N165" s="104" t="s">
        <v>40</v>
      </c>
      <c r="O165" s="43"/>
      <c r="P165" s="105">
        <f>O165*H165</f>
        <v>0</v>
      </c>
      <c r="Q165" s="105">
        <v>0</v>
      </c>
      <c r="R165" s="105">
        <f>Q165*H165</f>
        <v>0</v>
      </c>
      <c r="S165" s="105">
        <v>0</v>
      </c>
      <c r="T165" s="106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07" t="s">
        <v>147</v>
      </c>
      <c r="AT165" s="107" t="s">
        <v>143</v>
      </c>
      <c r="AU165" s="107" t="s">
        <v>85</v>
      </c>
      <c r="AY165" s="16" t="s">
        <v>140</v>
      </c>
      <c r="BE165" s="108">
        <f>IF(N165="základní",J165,0)</f>
        <v>0</v>
      </c>
      <c r="BF165" s="108">
        <f>IF(N165="snížená",J165,0)</f>
        <v>0</v>
      </c>
      <c r="BG165" s="108">
        <f>IF(N165="zákl. přenesená",J165,0)</f>
        <v>0</v>
      </c>
      <c r="BH165" s="108">
        <f>IF(N165="sníž. přenesená",J165,0)</f>
        <v>0</v>
      </c>
      <c r="BI165" s="108">
        <f>IF(N165="nulová",J165,0)</f>
        <v>0</v>
      </c>
      <c r="BJ165" s="16" t="s">
        <v>83</v>
      </c>
      <c r="BK165" s="108">
        <f>ROUND(I165*H165,2)</f>
        <v>0</v>
      </c>
      <c r="BL165" s="16" t="s">
        <v>147</v>
      </c>
      <c r="BM165" s="107" t="s">
        <v>261</v>
      </c>
    </row>
    <row r="166" spans="1:65" s="12" customFormat="1" ht="25.9" customHeight="1">
      <c r="B166" s="91"/>
      <c r="C166" s="208"/>
      <c r="D166" s="209" t="s">
        <v>74</v>
      </c>
      <c r="E166" s="210" t="s">
        <v>262</v>
      </c>
      <c r="F166" s="210" t="s">
        <v>263</v>
      </c>
      <c r="G166" s="208"/>
      <c r="H166" s="208"/>
      <c r="I166" s="93"/>
      <c r="J166" s="211">
        <f>BK166</f>
        <v>0</v>
      </c>
      <c r="L166" s="91"/>
      <c r="M166" s="94"/>
      <c r="N166" s="95"/>
      <c r="O166" s="95"/>
      <c r="P166" s="96">
        <f>P167+P173</f>
        <v>0</v>
      </c>
      <c r="Q166" s="95"/>
      <c r="R166" s="96">
        <f>R167+R173</f>
        <v>0.81947449999999988</v>
      </c>
      <c r="S166" s="95"/>
      <c r="T166" s="97">
        <f>T167+T173</f>
        <v>0</v>
      </c>
      <c r="AR166" s="92" t="s">
        <v>85</v>
      </c>
      <c r="AT166" s="98" t="s">
        <v>74</v>
      </c>
      <c r="AU166" s="98" t="s">
        <v>75</v>
      </c>
      <c r="AY166" s="92" t="s">
        <v>140</v>
      </c>
      <c r="BK166" s="99">
        <f>BK167+BK173</f>
        <v>0</v>
      </c>
    </row>
    <row r="167" spans="1:65" s="12" customFormat="1" ht="22.9" customHeight="1">
      <c r="B167" s="91"/>
      <c r="C167" s="208"/>
      <c r="D167" s="209" t="s">
        <v>74</v>
      </c>
      <c r="E167" s="212" t="s">
        <v>264</v>
      </c>
      <c r="F167" s="212" t="s">
        <v>265</v>
      </c>
      <c r="G167" s="208"/>
      <c r="H167" s="208"/>
      <c r="I167" s="93"/>
      <c r="J167" s="213">
        <f>BK167</f>
        <v>0</v>
      </c>
      <c r="L167" s="91"/>
      <c r="M167" s="94"/>
      <c r="N167" s="95"/>
      <c r="O167" s="95"/>
      <c r="P167" s="96">
        <f>SUM(P168:P172)</f>
        <v>0</v>
      </c>
      <c r="Q167" s="95"/>
      <c r="R167" s="96">
        <f>SUM(R168:R172)</f>
        <v>0.75863309999999995</v>
      </c>
      <c r="S167" s="95"/>
      <c r="T167" s="97">
        <f>SUM(T168:T172)</f>
        <v>0</v>
      </c>
      <c r="AR167" s="92" t="s">
        <v>85</v>
      </c>
      <c r="AT167" s="98" t="s">
        <v>74</v>
      </c>
      <c r="AU167" s="98" t="s">
        <v>83</v>
      </c>
      <c r="AY167" s="92" t="s">
        <v>140</v>
      </c>
      <c r="BK167" s="99">
        <f>SUM(BK168:BK172)</f>
        <v>0</v>
      </c>
    </row>
    <row r="168" spans="1:65" s="2" customFormat="1" ht="24.2" customHeight="1">
      <c r="A168" s="26"/>
      <c r="B168" s="100"/>
      <c r="C168" s="214" t="s">
        <v>223</v>
      </c>
      <c r="D168" s="214" t="s">
        <v>143</v>
      </c>
      <c r="E168" s="215" t="s">
        <v>466</v>
      </c>
      <c r="F168" s="216" t="s">
        <v>467</v>
      </c>
      <c r="G168" s="217" t="s">
        <v>146</v>
      </c>
      <c r="H168" s="218">
        <v>68.978999999999999</v>
      </c>
      <c r="I168" s="101"/>
      <c r="J168" s="219">
        <f>ROUND(I168*H168,2)</f>
        <v>0</v>
      </c>
      <c r="K168" s="102"/>
      <c r="L168" s="27"/>
      <c r="M168" s="103" t="s">
        <v>1</v>
      </c>
      <c r="N168" s="104" t="s">
        <v>40</v>
      </c>
      <c r="O168" s="43"/>
      <c r="P168" s="105">
        <f>O168*H168</f>
        <v>0</v>
      </c>
      <c r="Q168" s="105">
        <v>6.0000000000000001E-3</v>
      </c>
      <c r="R168" s="105">
        <f>Q168*H168</f>
        <v>0.41387400000000002</v>
      </c>
      <c r="S168" s="105">
        <v>0</v>
      </c>
      <c r="T168" s="106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07" t="s">
        <v>214</v>
      </c>
      <c r="AT168" s="107" t="s">
        <v>143</v>
      </c>
      <c r="AU168" s="107" t="s">
        <v>85</v>
      </c>
      <c r="AY168" s="16" t="s">
        <v>140</v>
      </c>
      <c r="BE168" s="108">
        <f>IF(N168="základní",J168,0)</f>
        <v>0</v>
      </c>
      <c r="BF168" s="108">
        <f>IF(N168="snížená",J168,0)</f>
        <v>0</v>
      </c>
      <c r="BG168" s="108">
        <f>IF(N168="zákl. přenesená",J168,0)</f>
        <v>0</v>
      </c>
      <c r="BH168" s="108">
        <f>IF(N168="sníž. přenesená",J168,0)</f>
        <v>0</v>
      </c>
      <c r="BI168" s="108">
        <f>IF(N168="nulová",J168,0)</f>
        <v>0</v>
      </c>
      <c r="BJ168" s="16" t="s">
        <v>83</v>
      </c>
      <c r="BK168" s="108">
        <f>ROUND(I168*H168,2)</f>
        <v>0</v>
      </c>
      <c r="BL168" s="16" t="s">
        <v>214</v>
      </c>
      <c r="BM168" s="107" t="s">
        <v>468</v>
      </c>
    </row>
    <row r="169" spans="1:65" s="13" customFormat="1">
      <c r="B169" s="109"/>
      <c r="C169" s="220"/>
      <c r="D169" s="221" t="s">
        <v>149</v>
      </c>
      <c r="E169" s="222" t="s">
        <v>1</v>
      </c>
      <c r="F169" s="223" t="s">
        <v>469</v>
      </c>
      <c r="G169" s="220"/>
      <c r="H169" s="224">
        <v>68.978999999999999</v>
      </c>
      <c r="I169" s="111"/>
      <c r="J169" s="220"/>
      <c r="L169" s="109"/>
      <c r="M169" s="112"/>
      <c r="N169" s="113"/>
      <c r="O169" s="113"/>
      <c r="P169" s="113"/>
      <c r="Q169" s="113"/>
      <c r="R169" s="113"/>
      <c r="S169" s="113"/>
      <c r="T169" s="114"/>
      <c r="AT169" s="110" t="s">
        <v>149</v>
      </c>
      <c r="AU169" s="110" t="s">
        <v>85</v>
      </c>
      <c r="AV169" s="13" t="s">
        <v>85</v>
      </c>
      <c r="AW169" s="13" t="s">
        <v>31</v>
      </c>
      <c r="AX169" s="13" t="s">
        <v>83</v>
      </c>
      <c r="AY169" s="110" t="s">
        <v>140</v>
      </c>
    </row>
    <row r="170" spans="1:65" s="2" customFormat="1" ht="24.2" customHeight="1">
      <c r="A170" s="26"/>
      <c r="B170" s="100"/>
      <c r="C170" s="229" t="s">
        <v>231</v>
      </c>
      <c r="D170" s="229" t="s">
        <v>271</v>
      </c>
      <c r="E170" s="230" t="s">
        <v>470</v>
      </c>
      <c r="F170" s="231" t="s">
        <v>471</v>
      </c>
      <c r="G170" s="232" t="s">
        <v>146</v>
      </c>
      <c r="H170" s="233">
        <v>70.358999999999995</v>
      </c>
      <c r="I170" s="121"/>
      <c r="J170" s="234">
        <f>ROUND(I170*H170,2)</f>
        <v>0</v>
      </c>
      <c r="K170" s="122"/>
      <c r="L170" s="123"/>
      <c r="M170" s="124" t="s">
        <v>1</v>
      </c>
      <c r="N170" s="125" t="s">
        <v>40</v>
      </c>
      <c r="O170" s="43"/>
      <c r="P170" s="105">
        <f>O170*H170</f>
        <v>0</v>
      </c>
      <c r="Q170" s="105">
        <v>4.8999999999999998E-3</v>
      </c>
      <c r="R170" s="105">
        <f>Q170*H170</f>
        <v>0.34475909999999999</v>
      </c>
      <c r="S170" s="105">
        <v>0</v>
      </c>
      <c r="T170" s="106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07" t="s">
        <v>300</v>
      </c>
      <c r="AT170" s="107" t="s">
        <v>271</v>
      </c>
      <c r="AU170" s="107" t="s">
        <v>85</v>
      </c>
      <c r="AY170" s="16" t="s">
        <v>140</v>
      </c>
      <c r="BE170" s="108">
        <f>IF(N170="základní",J170,0)</f>
        <v>0</v>
      </c>
      <c r="BF170" s="108">
        <f>IF(N170="snížená",J170,0)</f>
        <v>0</v>
      </c>
      <c r="BG170" s="108">
        <f>IF(N170="zákl. přenesená",J170,0)</f>
        <v>0</v>
      </c>
      <c r="BH170" s="108">
        <f>IF(N170="sníž. přenesená",J170,0)</f>
        <v>0</v>
      </c>
      <c r="BI170" s="108">
        <f>IF(N170="nulová",J170,0)</f>
        <v>0</v>
      </c>
      <c r="BJ170" s="16" t="s">
        <v>83</v>
      </c>
      <c r="BK170" s="108">
        <f>ROUND(I170*H170,2)</f>
        <v>0</v>
      </c>
      <c r="BL170" s="16" t="s">
        <v>214</v>
      </c>
      <c r="BM170" s="107" t="s">
        <v>472</v>
      </c>
    </row>
    <row r="171" spans="1:65" s="13" customFormat="1">
      <c r="B171" s="109"/>
      <c r="C171" s="220"/>
      <c r="D171" s="221" t="s">
        <v>149</v>
      </c>
      <c r="E171" s="220"/>
      <c r="F171" s="223" t="s">
        <v>473</v>
      </c>
      <c r="G171" s="220"/>
      <c r="H171" s="224">
        <v>70.358999999999995</v>
      </c>
      <c r="I171" s="111"/>
      <c r="J171" s="220"/>
      <c r="L171" s="109"/>
      <c r="M171" s="112"/>
      <c r="N171" s="113"/>
      <c r="O171" s="113"/>
      <c r="P171" s="113"/>
      <c r="Q171" s="113"/>
      <c r="R171" s="113"/>
      <c r="S171" s="113"/>
      <c r="T171" s="114"/>
      <c r="AT171" s="110" t="s">
        <v>149</v>
      </c>
      <c r="AU171" s="110" t="s">
        <v>85</v>
      </c>
      <c r="AV171" s="13" t="s">
        <v>85</v>
      </c>
      <c r="AW171" s="13" t="s">
        <v>3</v>
      </c>
      <c r="AX171" s="13" t="s">
        <v>83</v>
      </c>
      <c r="AY171" s="110" t="s">
        <v>140</v>
      </c>
    </row>
    <row r="172" spans="1:65" s="2" customFormat="1" ht="24.2" customHeight="1">
      <c r="A172" s="26"/>
      <c r="B172" s="100"/>
      <c r="C172" s="214" t="s">
        <v>239</v>
      </c>
      <c r="D172" s="214" t="s">
        <v>143</v>
      </c>
      <c r="E172" s="215" t="s">
        <v>277</v>
      </c>
      <c r="F172" s="216" t="s">
        <v>278</v>
      </c>
      <c r="G172" s="217" t="s">
        <v>242</v>
      </c>
      <c r="H172" s="218">
        <v>0.75900000000000001</v>
      </c>
      <c r="I172" s="101"/>
      <c r="J172" s="219">
        <f>ROUND(I172*H172,2)</f>
        <v>0</v>
      </c>
      <c r="K172" s="102"/>
      <c r="L172" s="27"/>
      <c r="M172" s="103" t="s">
        <v>1</v>
      </c>
      <c r="N172" s="104" t="s">
        <v>40</v>
      </c>
      <c r="O172" s="43"/>
      <c r="P172" s="105">
        <f>O172*H172</f>
        <v>0</v>
      </c>
      <c r="Q172" s="105">
        <v>0</v>
      </c>
      <c r="R172" s="105">
        <f>Q172*H172</f>
        <v>0</v>
      </c>
      <c r="S172" s="105">
        <v>0</v>
      </c>
      <c r="T172" s="106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07" t="s">
        <v>214</v>
      </c>
      <c r="AT172" s="107" t="s">
        <v>143</v>
      </c>
      <c r="AU172" s="107" t="s">
        <v>85</v>
      </c>
      <c r="AY172" s="16" t="s">
        <v>140</v>
      </c>
      <c r="BE172" s="108">
        <f>IF(N172="základní",J172,0)</f>
        <v>0</v>
      </c>
      <c r="BF172" s="108">
        <f>IF(N172="snížená",J172,0)</f>
        <v>0</v>
      </c>
      <c r="BG172" s="108">
        <f>IF(N172="zákl. přenesená",J172,0)</f>
        <v>0</v>
      </c>
      <c r="BH172" s="108">
        <f>IF(N172="sníž. přenesená",J172,0)</f>
        <v>0</v>
      </c>
      <c r="BI172" s="108">
        <f>IF(N172="nulová",J172,0)</f>
        <v>0</v>
      </c>
      <c r="BJ172" s="16" t="s">
        <v>83</v>
      </c>
      <c r="BK172" s="108">
        <f>ROUND(I172*H172,2)</f>
        <v>0</v>
      </c>
      <c r="BL172" s="16" t="s">
        <v>214</v>
      </c>
      <c r="BM172" s="107" t="s">
        <v>474</v>
      </c>
    </row>
    <row r="173" spans="1:65" s="12" customFormat="1" ht="22.9" customHeight="1">
      <c r="B173" s="91"/>
      <c r="C173" s="208"/>
      <c r="D173" s="209" t="s">
        <v>74</v>
      </c>
      <c r="E173" s="212" t="s">
        <v>475</v>
      </c>
      <c r="F173" s="212" t="s">
        <v>476</v>
      </c>
      <c r="G173" s="208"/>
      <c r="H173" s="208"/>
      <c r="I173" s="93"/>
      <c r="J173" s="213">
        <f>BK173</f>
        <v>0</v>
      </c>
      <c r="L173" s="91"/>
      <c r="M173" s="94"/>
      <c r="N173" s="95"/>
      <c r="O173" s="95"/>
      <c r="P173" s="96">
        <f>SUM(P174:P178)</f>
        <v>0</v>
      </c>
      <c r="Q173" s="95"/>
      <c r="R173" s="96">
        <f>SUM(R174:R178)</f>
        <v>6.084139999999999E-2</v>
      </c>
      <c r="S173" s="95"/>
      <c r="T173" s="97">
        <f>SUM(T174:T178)</f>
        <v>0</v>
      </c>
      <c r="AR173" s="92" t="s">
        <v>85</v>
      </c>
      <c r="AT173" s="98" t="s">
        <v>74</v>
      </c>
      <c r="AU173" s="98" t="s">
        <v>83</v>
      </c>
      <c r="AY173" s="92" t="s">
        <v>140</v>
      </c>
      <c r="BK173" s="99">
        <f>SUM(BK174:BK178)</f>
        <v>0</v>
      </c>
    </row>
    <row r="174" spans="1:65" s="2" customFormat="1" ht="37.9" customHeight="1">
      <c r="A174" s="26"/>
      <c r="B174" s="100"/>
      <c r="C174" s="214" t="s">
        <v>7</v>
      </c>
      <c r="D174" s="214" t="s">
        <v>143</v>
      </c>
      <c r="E174" s="215" t="s">
        <v>477</v>
      </c>
      <c r="F174" s="216" t="s">
        <v>478</v>
      </c>
      <c r="G174" s="217" t="s">
        <v>479</v>
      </c>
      <c r="H174" s="218">
        <v>25.04</v>
      </c>
      <c r="I174" s="101"/>
      <c r="J174" s="219">
        <f>ROUND(I174*H174,2)</f>
        <v>0</v>
      </c>
      <c r="K174" s="102"/>
      <c r="L174" s="27"/>
      <c r="M174" s="103" t="s">
        <v>1</v>
      </c>
      <c r="N174" s="104" t="s">
        <v>40</v>
      </c>
      <c r="O174" s="43"/>
      <c r="P174" s="105">
        <f>O174*H174</f>
        <v>0</v>
      </c>
      <c r="Q174" s="105">
        <v>1.66E-3</v>
      </c>
      <c r="R174" s="105">
        <f>Q174*H174</f>
        <v>4.1566399999999996E-2</v>
      </c>
      <c r="S174" s="105">
        <v>0</v>
      </c>
      <c r="T174" s="106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07" t="s">
        <v>214</v>
      </c>
      <c r="AT174" s="107" t="s">
        <v>143</v>
      </c>
      <c r="AU174" s="107" t="s">
        <v>85</v>
      </c>
      <c r="AY174" s="16" t="s">
        <v>140</v>
      </c>
      <c r="BE174" s="108">
        <f>IF(N174="základní",J174,0)</f>
        <v>0</v>
      </c>
      <c r="BF174" s="108">
        <f>IF(N174="snížená",J174,0)</f>
        <v>0</v>
      </c>
      <c r="BG174" s="108">
        <f>IF(N174="zákl. přenesená",J174,0)</f>
        <v>0</v>
      </c>
      <c r="BH174" s="108">
        <f>IF(N174="sníž. přenesená",J174,0)</f>
        <v>0</v>
      </c>
      <c r="BI174" s="108">
        <f>IF(N174="nulová",J174,0)</f>
        <v>0</v>
      </c>
      <c r="BJ174" s="16" t="s">
        <v>83</v>
      </c>
      <c r="BK174" s="108">
        <f>ROUND(I174*H174,2)</f>
        <v>0</v>
      </c>
      <c r="BL174" s="16" t="s">
        <v>214</v>
      </c>
      <c r="BM174" s="107" t="s">
        <v>480</v>
      </c>
    </row>
    <row r="175" spans="1:65" s="13" customFormat="1">
      <c r="B175" s="109"/>
      <c r="C175" s="220"/>
      <c r="D175" s="221" t="s">
        <v>149</v>
      </c>
      <c r="E175" s="222" t="s">
        <v>1</v>
      </c>
      <c r="F175" s="223" t="s">
        <v>481</v>
      </c>
      <c r="G175" s="220"/>
      <c r="H175" s="224">
        <v>25.04</v>
      </c>
      <c r="I175" s="111"/>
      <c r="J175" s="220"/>
      <c r="L175" s="109"/>
      <c r="M175" s="112"/>
      <c r="N175" s="113"/>
      <c r="O175" s="113"/>
      <c r="P175" s="113"/>
      <c r="Q175" s="113"/>
      <c r="R175" s="113"/>
      <c r="S175" s="113"/>
      <c r="T175" s="114"/>
      <c r="AT175" s="110" t="s">
        <v>149</v>
      </c>
      <c r="AU175" s="110" t="s">
        <v>85</v>
      </c>
      <c r="AV175" s="13" t="s">
        <v>85</v>
      </c>
      <c r="AW175" s="13" t="s">
        <v>31</v>
      </c>
      <c r="AX175" s="13" t="s">
        <v>83</v>
      </c>
      <c r="AY175" s="110" t="s">
        <v>140</v>
      </c>
    </row>
    <row r="176" spans="1:65" s="2" customFormat="1" ht="24.2" customHeight="1">
      <c r="A176" s="26"/>
      <c r="B176" s="100"/>
      <c r="C176" s="214" t="s">
        <v>247</v>
      </c>
      <c r="D176" s="214" t="s">
        <v>143</v>
      </c>
      <c r="E176" s="215" t="s">
        <v>482</v>
      </c>
      <c r="F176" s="216" t="s">
        <v>483</v>
      </c>
      <c r="G176" s="217" t="s">
        <v>479</v>
      </c>
      <c r="H176" s="218">
        <v>7.5</v>
      </c>
      <c r="I176" s="101"/>
      <c r="J176" s="219">
        <f>ROUND(I176*H176,2)</f>
        <v>0</v>
      </c>
      <c r="K176" s="102"/>
      <c r="L176" s="27"/>
      <c r="M176" s="103" t="s">
        <v>1</v>
      </c>
      <c r="N176" s="104" t="s">
        <v>40</v>
      </c>
      <c r="O176" s="43"/>
      <c r="P176" s="105">
        <f>O176*H176</f>
        <v>0</v>
      </c>
      <c r="Q176" s="105">
        <v>2.5699999999999998E-3</v>
      </c>
      <c r="R176" s="105">
        <f>Q176*H176</f>
        <v>1.9274999999999997E-2</v>
      </c>
      <c r="S176" s="105">
        <v>0</v>
      </c>
      <c r="T176" s="106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07" t="s">
        <v>214</v>
      </c>
      <c r="AT176" s="107" t="s">
        <v>143</v>
      </c>
      <c r="AU176" s="107" t="s">
        <v>85</v>
      </c>
      <c r="AY176" s="16" t="s">
        <v>140</v>
      </c>
      <c r="BE176" s="108">
        <f>IF(N176="základní",J176,0)</f>
        <v>0</v>
      </c>
      <c r="BF176" s="108">
        <f>IF(N176="snížená",J176,0)</f>
        <v>0</v>
      </c>
      <c r="BG176" s="108">
        <f>IF(N176="zákl. přenesená",J176,0)</f>
        <v>0</v>
      </c>
      <c r="BH176" s="108">
        <f>IF(N176="sníž. přenesená",J176,0)</f>
        <v>0</v>
      </c>
      <c r="BI176" s="108">
        <f>IF(N176="nulová",J176,0)</f>
        <v>0</v>
      </c>
      <c r="BJ176" s="16" t="s">
        <v>83</v>
      </c>
      <c r="BK176" s="108">
        <f>ROUND(I176*H176,2)</f>
        <v>0</v>
      </c>
      <c r="BL176" s="16" t="s">
        <v>214</v>
      </c>
      <c r="BM176" s="107" t="s">
        <v>484</v>
      </c>
    </row>
    <row r="177" spans="1:65" s="13" customFormat="1">
      <c r="B177" s="109"/>
      <c r="C177" s="220"/>
      <c r="D177" s="221" t="s">
        <v>149</v>
      </c>
      <c r="E177" s="222" t="s">
        <v>1</v>
      </c>
      <c r="F177" s="223" t="s">
        <v>485</v>
      </c>
      <c r="G177" s="220"/>
      <c r="H177" s="224">
        <v>7.5</v>
      </c>
      <c r="I177" s="111"/>
      <c r="J177" s="220"/>
      <c r="L177" s="109"/>
      <c r="M177" s="112"/>
      <c r="N177" s="113"/>
      <c r="O177" s="113"/>
      <c r="P177" s="113"/>
      <c r="Q177" s="113"/>
      <c r="R177" s="113"/>
      <c r="S177" s="113"/>
      <c r="T177" s="114"/>
      <c r="AT177" s="110" t="s">
        <v>149</v>
      </c>
      <c r="AU177" s="110" t="s">
        <v>85</v>
      </c>
      <c r="AV177" s="13" t="s">
        <v>85</v>
      </c>
      <c r="AW177" s="13" t="s">
        <v>31</v>
      </c>
      <c r="AX177" s="13" t="s">
        <v>83</v>
      </c>
      <c r="AY177" s="110" t="s">
        <v>140</v>
      </c>
    </row>
    <row r="178" spans="1:65" s="2" customFormat="1" ht="24.2" customHeight="1">
      <c r="A178" s="26"/>
      <c r="B178" s="100"/>
      <c r="C178" s="214" t="s">
        <v>252</v>
      </c>
      <c r="D178" s="214" t="s">
        <v>143</v>
      </c>
      <c r="E178" s="215" t="s">
        <v>486</v>
      </c>
      <c r="F178" s="216" t="s">
        <v>487</v>
      </c>
      <c r="G178" s="217" t="s">
        <v>242</v>
      </c>
      <c r="H178" s="218">
        <v>6.0999999999999999E-2</v>
      </c>
      <c r="I178" s="101"/>
      <c r="J178" s="219">
        <f>ROUND(I178*H178,2)</f>
        <v>0</v>
      </c>
      <c r="K178" s="102"/>
      <c r="L178" s="27"/>
      <c r="M178" s="103" t="s">
        <v>1</v>
      </c>
      <c r="N178" s="104" t="s">
        <v>40</v>
      </c>
      <c r="O178" s="43"/>
      <c r="P178" s="105">
        <f>O178*H178</f>
        <v>0</v>
      </c>
      <c r="Q178" s="105">
        <v>0</v>
      </c>
      <c r="R178" s="105">
        <f>Q178*H178</f>
        <v>0</v>
      </c>
      <c r="S178" s="105">
        <v>0</v>
      </c>
      <c r="T178" s="106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07" t="s">
        <v>214</v>
      </c>
      <c r="AT178" s="107" t="s">
        <v>143</v>
      </c>
      <c r="AU178" s="107" t="s">
        <v>85</v>
      </c>
      <c r="AY178" s="16" t="s">
        <v>140</v>
      </c>
      <c r="BE178" s="108">
        <f>IF(N178="základní",J178,0)</f>
        <v>0</v>
      </c>
      <c r="BF178" s="108">
        <f>IF(N178="snížená",J178,0)</f>
        <v>0</v>
      </c>
      <c r="BG178" s="108">
        <f>IF(N178="zákl. přenesená",J178,0)</f>
        <v>0</v>
      </c>
      <c r="BH178" s="108">
        <f>IF(N178="sníž. přenesená",J178,0)</f>
        <v>0</v>
      </c>
      <c r="BI178" s="108">
        <f>IF(N178="nulová",J178,0)</f>
        <v>0</v>
      </c>
      <c r="BJ178" s="16" t="s">
        <v>83</v>
      </c>
      <c r="BK178" s="108">
        <f>ROUND(I178*H178,2)</f>
        <v>0</v>
      </c>
      <c r="BL178" s="16" t="s">
        <v>214</v>
      </c>
      <c r="BM178" s="107" t="s">
        <v>488</v>
      </c>
    </row>
    <row r="179" spans="1:65" s="12" customFormat="1" ht="25.9" customHeight="1">
      <c r="B179" s="91"/>
      <c r="C179" s="208"/>
      <c r="D179" s="209" t="s">
        <v>74</v>
      </c>
      <c r="E179" s="210" t="s">
        <v>405</v>
      </c>
      <c r="F179" s="210" t="s">
        <v>406</v>
      </c>
      <c r="G179" s="208"/>
      <c r="H179" s="208"/>
      <c r="I179" s="93"/>
      <c r="J179" s="211">
        <f>BK179</f>
        <v>0</v>
      </c>
      <c r="L179" s="91"/>
      <c r="M179" s="94"/>
      <c r="N179" s="95"/>
      <c r="O179" s="95"/>
      <c r="P179" s="96">
        <f>P180+P182</f>
        <v>0</v>
      </c>
      <c r="Q179" s="95"/>
      <c r="R179" s="96">
        <f>R180+R182</f>
        <v>0</v>
      </c>
      <c r="S179" s="95"/>
      <c r="T179" s="97">
        <f>T180+T182</f>
        <v>0</v>
      </c>
      <c r="AR179" s="92" t="s">
        <v>164</v>
      </c>
      <c r="AT179" s="98" t="s">
        <v>74</v>
      </c>
      <c r="AU179" s="98" t="s">
        <v>75</v>
      </c>
      <c r="AY179" s="92" t="s">
        <v>140</v>
      </c>
      <c r="BK179" s="99">
        <f>BK180+BK182</f>
        <v>0</v>
      </c>
    </row>
    <row r="180" spans="1:65" s="12" customFormat="1" ht="22.9" customHeight="1">
      <c r="B180" s="91"/>
      <c r="C180" s="208"/>
      <c r="D180" s="209" t="s">
        <v>74</v>
      </c>
      <c r="E180" s="212" t="s">
        <v>407</v>
      </c>
      <c r="F180" s="212" t="s">
        <v>408</v>
      </c>
      <c r="G180" s="208"/>
      <c r="H180" s="208"/>
      <c r="I180" s="93"/>
      <c r="J180" s="213">
        <f>BK180</f>
        <v>0</v>
      </c>
      <c r="L180" s="91"/>
      <c r="M180" s="94"/>
      <c r="N180" s="95"/>
      <c r="O180" s="95"/>
      <c r="P180" s="96">
        <f>P181</f>
        <v>0</v>
      </c>
      <c r="Q180" s="95"/>
      <c r="R180" s="96">
        <f>R181</f>
        <v>0</v>
      </c>
      <c r="S180" s="95"/>
      <c r="T180" s="97">
        <f>T181</f>
        <v>0</v>
      </c>
      <c r="AR180" s="92" t="s">
        <v>164</v>
      </c>
      <c r="AT180" s="98" t="s">
        <v>74</v>
      </c>
      <c r="AU180" s="98" t="s">
        <v>83</v>
      </c>
      <c r="AY180" s="92" t="s">
        <v>140</v>
      </c>
      <c r="BK180" s="99">
        <f>BK181</f>
        <v>0</v>
      </c>
    </row>
    <row r="181" spans="1:65" s="2" customFormat="1" ht="16.5" customHeight="1">
      <c r="A181" s="26"/>
      <c r="B181" s="100"/>
      <c r="C181" s="214" t="s">
        <v>258</v>
      </c>
      <c r="D181" s="214" t="s">
        <v>143</v>
      </c>
      <c r="E181" s="215" t="s">
        <v>410</v>
      </c>
      <c r="F181" s="216" t="s">
        <v>408</v>
      </c>
      <c r="G181" s="217" t="s">
        <v>411</v>
      </c>
      <c r="H181" s="218">
        <v>1</v>
      </c>
      <c r="I181" s="101"/>
      <c r="J181" s="219">
        <f>ROUND(I181*H181,2)</f>
        <v>0</v>
      </c>
      <c r="K181" s="102"/>
      <c r="L181" s="27"/>
      <c r="M181" s="103" t="s">
        <v>1</v>
      </c>
      <c r="N181" s="104" t="s">
        <v>40</v>
      </c>
      <c r="O181" s="43"/>
      <c r="P181" s="105">
        <f>O181*H181</f>
        <v>0</v>
      </c>
      <c r="Q181" s="105">
        <v>0</v>
      </c>
      <c r="R181" s="105">
        <f>Q181*H181</f>
        <v>0</v>
      </c>
      <c r="S181" s="105">
        <v>0</v>
      </c>
      <c r="T181" s="106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07" t="s">
        <v>412</v>
      </c>
      <c r="AT181" s="107" t="s">
        <v>143</v>
      </c>
      <c r="AU181" s="107" t="s">
        <v>85</v>
      </c>
      <c r="AY181" s="16" t="s">
        <v>140</v>
      </c>
      <c r="BE181" s="108">
        <f>IF(N181="základní",J181,0)</f>
        <v>0</v>
      </c>
      <c r="BF181" s="108">
        <f>IF(N181="snížená",J181,0)</f>
        <v>0</v>
      </c>
      <c r="BG181" s="108">
        <f>IF(N181="zákl. přenesená",J181,0)</f>
        <v>0</v>
      </c>
      <c r="BH181" s="108">
        <f>IF(N181="sníž. přenesená",J181,0)</f>
        <v>0</v>
      </c>
      <c r="BI181" s="108">
        <f>IF(N181="nulová",J181,0)</f>
        <v>0</v>
      </c>
      <c r="BJ181" s="16" t="s">
        <v>83</v>
      </c>
      <c r="BK181" s="108">
        <f>ROUND(I181*H181,2)</f>
        <v>0</v>
      </c>
      <c r="BL181" s="16" t="s">
        <v>412</v>
      </c>
      <c r="BM181" s="107" t="s">
        <v>413</v>
      </c>
    </row>
    <row r="182" spans="1:65" s="12" customFormat="1" ht="22.9" customHeight="1">
      <c r="B182" s="91"/>
      <c r="C182" s="208"/>
      <c r="D182" s="209" t="s">
        <v>74</v>
      </c>
      <c r="E182" s="212" t="s">
        <v>414</v>
      </c>
      <c r="F182" s="212" t="s">
        <v>415</v>
      </c>
      <c r="G182" s="208"/>
      <c r="H182" s="208"/>
      <c r="I182" s="93"/>
      <c r="J182" s="213">
        <f>BK182</f>
        <v>0</v>
      </c>
      <c r="L182" s="91"/>
      <c r="M182" s="94"/>
      <c r="N182" s="95"/>
      <c r="O182" s="95"/>
      <c r="P182" s="96">
        <f>P183</f>
        <v>0</v>
      </c>
      <c r="Q182" s="95"/>
      <c r="R182" s="96">
        <f>R183</f>
        <v>0</v>
      </c>
      <c r="S182" s="95"/>
      <c r="T182" s="97">
        <f>T183</f>
        <v>0</v>
      </c>
      <c r="AR182" s="92" t="s">
        <v>164</v>
      </c>
      <c r="AT182" s="98" t="s">
        <v>74</v>
      </c>
      <c r="AU182" s="98" t="s">
        <v>83</v>
      </c>
      <c r="AY182" s="92" t="s">
        <v>140</v>
      </c>
      <c r="BK182" s="99">
        <f>BK183</f>
        <v>0</v>
      </c>
    </row>
    <row r="183" spans="1:65" s="2" customFormat="1" ht="16.5" customHeight="1">
      <c r="A183" s="26"/>
      <c r="B183" s="100"/>
      <c r="C183" s="214" t="s">
        <v>266</v>
      </c>
      <c r="D183" s="214" t="s">
        <v>143</v>
      </c>
      <c r="E183" s="215" t="s">
        <v>417</v>
      </c>
      <c r="F183" s="216" t="s">
        <v>418</v>
      </c>
      <c r="G183" s="217" t="s">
        <v>411</v>
      </c>
      <c r="H183" s="218">
        <v>1</v>
      </c>
      <c r="I183" s="101"/>
      <c r="J183" s="219">
        <f>ROUND(I183*H183,2)</f>
        <v>0</v>
      </c>
      <c r="K183" s="102"/>
      <c r="L183" s="27"/>
      <c r="M183" s="126" t="s">
        <v>1</v>
      </c>
      <c r="N183" s="127" t="s">
        <v>40</v>
      </c>
      <c r="O183" s="128"/>
      <c r="P183" s="129">
        <f>O183*H183</f>
        <v>0</v>
      </c>
      <c r="Q183" s="129">
        <v>0</v>
      </c>
      <c r="R183" s="129">
        <f>Q183*H183</f>
        <v>0</v>
      </c>
      <c r="S183" s="129">
        <v>0</v>
      </c>
      <c r="T183" s="130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07" t="s">
        <v>412</v>
      </c>
      <c r="AT183" s="107" t="s">
        <v>143</v>
      </c>
      <c r="AU183" s="107" t="s">
        <v>85</v>
      </c>
      <c r="AY183" s="16" t="s">
        <v>140</v>
      </c>
      <c r="BE183" s="108">
        <f>IF(N183="základní",J183,0)</f>
        <v>0</v>
      </c>
      <c r="BF183" s="108">
        <f>IF(N183="snížená",J183,0)</f>
        <v>0</v>
      </c>
      <c r="BG183" s="108">
        <f>IF(N183="zákl. přenesená",J183,0)</f>
        <v>0</v>
      </c>
      <c r="BH183" s="108">
        <f>IF(N183="sníž. přenesená",J183,0)</f>
        <v>0</v>
      </c>
      <c r="BI183" s="108">
        <f>IF(N183="nulová",J183,0)</f>
        <v>0</v>
      </c>
      <c r="BJ183" s="16" t="s">
        <v>83</v>
      </c>
      <c r="BK183" s="108">
        <f>ROUND(I183*H183,2)</f>
        <v>0</v>
      </c>
      <c r="BL183" s="16" t="s">
        <v>412</v>
      </c>
      <c r="BM183" s="107" t="s">
        <v>419</v>
      </c>
    </row>
    <row r="184" spans="1:65" s="2" customFormat="1" ht="6.95" customHeight="1">
      <c r="A184" s="26"/>
      <c r="B184" s="34"/>
      <c r="C184" s="35"/>
      <c r="D184" s="35"/>
      <c r="E184" s="35"/>
      <c r="F184" s="35"/>
      <c r="G184" s="35"/>
      <c r="H184" s="35"/>
      <c r="I184" s="35"/>
      <c r="J184" s="35"/>
      <c r="K184" s="35"/>
      <c r="L184" s="27"/>
      <c r="M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</row>
  </sheetData>
  <sheetProtection algorithmName="SHA-512" hashValue="T0n1F0CBgzPj42q948sIP9fo2jwYTFwlUSzM8XWBI79bAcLh0s7YpNhW+5mfcnU4vc+EsJ2cFQ2g6LZg7GeqRA==" saltValue="ZMnSO2zWvU2gFWP7v0QCiA==" spinCount="100000" sheet="1" objects="1" scenarios="1"/>
  <autoFilter ref="C125:K183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7"/>
      <c r="C3" s="18"/>
      <c r="D3" s="18"/>
      <c r="E3" s="18"/>
      <c r="F3" s="18"/>
      <c r="G3" s="18"/>
      <c r="H3" s="19"/>
    </row>
    <row r="4" spans="1:8" s="1" customFormat="1" ht="24.95" customHeight="1">
      <c r="B4" s="19"/>
      <c r="C4" s="20" t="s">
        <v>489</v>
      </c>
      <c r="H4" s="19"/>
    </row>
    <row r="5" spans="1:8" s="1" customFormat="1" ht="12" customHeight="1">
      <c r="B5" s="19"/>
      <c r="C5" s="23" t="s">
        <v>13</v>
      </c>
      <c r="D5" s="152" t="s">
        <v>14</v>
      </c>
      <c r="E5" s="142"/>
      <c r="F5" s="142"/>
      <c r="H5" s="19"/>
    </row>
    <row r="6" spans="1:8" s="1" customFormat="1" ht="36.950000000000003" customHeight="1">
      <c r="B6" s="19"/>
      <c r="C6" s="24" t="s">
        <v>16</v>
      </c>
      <c r="D6" s="150" t="s">
        <v>17</v>
      </c>
      <c r="E6" s="142"/>
      <c r="F6" s="142"/>
      <c r="H6" s="19"/>
    </row>
    <row r="7" spans="1:8" s="1" customFormat="1" ht="16.5" customHeight="1">
      <c r="B7" s="19"/>
      <c r="C7" s="25" t="s">
        <v>22</v>
      </c>
      <c r="D7" s="40" t="str">
        <f>'Rekapitulace stavby'!AN8</f>
        <v>15. 5. 2022_rev I</v>
      </c>
      <c r="H7" s="19"/>
    </row>
    <row r="8" spans="1:8" s="2" customFormat="1" ht="10.9" customHeight="1">
      <c r="A8" s="26"/>
      <c r="B8" s="27"/>
      <c r="C8" s="26"/>
      <c r="D8" s="26"/>
      <c r="E8" s="26"/>
      <c r="F8" s="26"/>
      <c r="G8" s="26"/>
      <c r="H8" s="27"/>
    </row>
    <row r="9" spans="1:8" s="11" customFormat="1" ht="29.25" customHeight="1">
      <c r="A9" s="81"/>
      <c r="B9" s="82"/>
      <c r="C9" s="83" t="s">
        <v>56</v>
      </c>
      <c r="D9" s="84" t="s">
        <v>57</v>
      </c>
      <c r="E9" s="84" t="s">
        <v>127</v>
      </c>
      <c r="F9" s="85" t="s">
        <v>490</v>
      </c>
      <c r="G9" s="81"/>
      <c r="H9" s="82"/>
    </row>
    <row r="10" spans="1:8" s="2" customFormat="1" ht="26.45" customHeight="1">
      <c r="A10" s="26"/>
      <c r="B10" s="27"/>
      <c r="C10" s="131" t="s">
        <v>14</v>
      </c>
      <c r="D10" s="131" t="s">
        <v>17</v>
      </c>
      <c r="E10" s="26"/>
      <c r="F10" s="26"/>
      <c r="G10" s="26"/>
      <c r="H10" s="27"/>
    </row>
    <row r="11" spans="1:8" s="2" customFormat="1" ht="16.899999999999999" customHeight="1">
      <c r="A11" s="26"/>
      <c r="B11" s="27"/>
      <c r="C11" s="132" t="s">
        <v>420</v>
      </c>
      <c r="D11" s="133" t="s">
        <v>1</v>
      </c>
      <c r="E11" s="134" t="s">
        <v>1</v>
      </c>
      <c r="F11" s="135">
        <v>53.281999999999996</v>
      </c>
      <c r="G11" s="26"/>
      <c r="H11" s="27"/>
    </row>
    <row r="12" spans="1:8" s="2" customFormat="1" ht="16.899999999999999" customHeight="1">
      <c r="A12" s="26"/>
      <c r="B12" s="27"/>
      <c r="C12" s="136" t="s">
        <v>1</v>
      </c>
      <c r="D12" s="136" t="s">
        <v>451</v>
      </c>
      <c r="E12" s="16" t="s">
        <v>1</v>
      </c>
      <c r="F12" s="137">
        <v>38.659999999999997</v>
      </c>
      <c r="G12" s="26"/>
      <c r="H12" s="27"/>
    </row>
    <row r="13" spans="1:8" s="2" customFormat="1" ht="16.899999999999999" customHeight="1">
      <c r="A13" s="26"/>
      <c r="B13" s="27"/>
      <c r="C13" s="136" t="s">
        <v>1</v>
      </c>
      <c r="D13" s="136" t="s">
        <v>452</v>
      </c>
      <c r="E13" s="16" t="s">
        <v>1</v>
      </c>
      <c r="F13" s="137">
        <v>11.052</v>
      </c>
      <c r="G13" s="26"/>
      <c r="H13" s="27"/>
    </row>
    <row r="14" spans="1:8" s="2" customFormat="1" ht="16.899999999999999" customHeight="1">
      <c r="A14" s="26"/>
      <c r="B14" s="27"/>
      <c r="C14" s="136" t="s">
        <v>1</v>
      </c>
      <c r="D14" s="136" t="s">
        <v>453</v>
      </c>
      <c r="E14" s="16" t="s">
        <v>1</v>
      </c>
      <c r="F14" s="137">
        <v>3.57</v>
      </c>
      <c r="G14" s="26"/>
      <c r="H14" s="27"/>
    </row>
    <row r="15" spans="1:8" s="2" customFormat="1" ht="16.899999999999999" customHeight="1">
      <c r="A15" s="26"/>
      <c r="B15" s="27"/>
      <c r="C15" s="136" t="s">
        <v>420</v>
      </c>
      <c r="D15" s="136" t="s">
        <v>230</v>
      </c>
      <c r="E15" s="16" t="s">
        <v>1</v>
      </c>
      <c r="F15" s="137">
        <v>53.281999999999996</v>
      </c>
      <c r="G15" s="26"/>
      <c r="H15" s="27"/>
    </row>
    <row r="16" spans="1:8" s="2" customFormat="1" ht="16.899999999999999" customHeight="1">
      <c r="A16" s="26"/>
      <c r="B16" s="27"/>
      <c r="C16" s="132" t="s">
        <v>422</v>
      </c>
      <c r="D16" s="133" t="s">
        <v>1</v>
      </c>
      <c r="E16" s="134" t="s">
        <v>1</v>
      </c>
      <c r="F16" s="135">
        <v>11.605</v>
      </c>
      <c r="G16" s="26"/>
      <c r="H16" s="27"/>
    </row>
    <row r="17" spans="1:8" s="2" customFormat="1" ht="16.899999999999999" customHeight="1">
      <c r="A17" s="26"/>
      <c r="B17" s="27"/>
      <c r="C17" s="136" t="s">
        <v>422</v>
      </c>
      <c r="D17" s="136" t="s">
        <v>443</v>
      </c>
      <c r="E17" s="16" t="s">
        <v>1</v>
      </c>
      <c r="F17" s="137">
        <v>11.605</v>
      </c>
      <c r="G17" s="26"/>
      <c r="H17" s="27"/>
    </row>
    <row r="18" spans="1:8" s="2" customFormat="1" ht="16.899999999999999" customHeight="1">
      <c r="A18" s="26"/>
      <c r="B18" s="27"/>
      <c r="C18" s="132" t="s">
        <v>89</v>
      </c>
      <c r="D18" s="133" t="s">
        <v>1</v>
      </c>
      <c r="E18" s="134" t="s">
        <v>1</v>
      </c>
      <c r="F18" s="135">
        <v>120</v>
      </c>
      <c r="G18" s="26"/>
      <c r="H18" s="27"/>
    </row>
    <row r="19" spans="1:8" s="2" customFormat="1" ht="16.899999999999999" customHeight="1">
      <c r="A19" s="26"/>
      <c r="B19" s="27"/>
      <c r="C19" s="136" t="s">
        <v>89</v>
      </c>
      <c r="D19" s="136" t="s">
        <v>196</v>
      </c>
      <c r="E19" s="16" t="s">
        <v>1</v>
      </c>
      <c r="F19" s="137">
        <v>120</v>
      </c>
      <c r="G19" s="26"/>
      <c r="H19" s="27"/>
    </row>
    <row r="20" spans="1:8" s="2" customFormat="1" ht="16.899999999999999" customHeight="1">
      <c r="A20" s="26"/>
      <c r="B20" s="27"/>
      <c r="C20" s="132" t="s">
        <v>91</v>
      </c>
      <c r="D20" s="133" t="s">
        <v>1</v>
      </c>
      <c r="E20" s="134" t="s">
        <v>1</v>
      </c>
      <c r="F20" s="135">
        <v>25.422999999999998</v>
      </c>
      <c r="G20" s="26"/>
      <c r="H20" s="27"/>
    </row>
    <row r="21" spans="1:8" s="2" customFormat="1" ht="16.899999999999999" customHeight="1">
      <c r="A21" s="26"/>
      <c r="B21" s="27"/>
      <c r="C21" s="136" t="s">
        <v>1</v>
      </c>
      <c r="D21" s="136" t="s">
        <v>235</v>
      </c>
      <c r="E21" s="16" t="s">
        <v>1</v>
      </c>
      <c r="F21" s="137">
        <v>3.57</v>
      </c>
      <c r="G21" s="26"/>
      <c r="H21" s="27"/>
    </row>
    <row r="22" spans="1:8" s="2" customFormat="1" ht="16.899999999999999" customHeight="1">
      <c r="A22" s="26"/>
      <c r="B22" s="27"/>
      <c r="C22" s="136" t="s">
        <v>1</v>
      </c>
      <c r="D22" s="136" t="s">
        <v>236</v>
      </c>
      <c r="E22" s="16" t="s">
        <v>1</v>
      </c>
      <c r="F22" s="137">
        <v>21.853000000000002</v>
      </c>
      <c r="G22" s="26"/>
      <c r="H22" s="27"/>
    </row>
    <row r="23" spans="1:8" s="2" customFormat="1" ht="16.899999999999999" customHeight="1">
      <c r="A23" s="26"/>
      <c r="B23" s="27"/>
      <c r="C23" s="136" t="s">
        <v>91</v>
      </c>
      <c r="D23" s="136" t="s">
        <v>230</v>
      </c>
      <c r="E23" s="16" t="s">
        <v>1</v>
      </c>
      <c r="F23" s="137">
        <v>25.422999999999998</v>
      </c>
      <c r="G23" s="26"/>
      <c r="H23" s="27"/>
    </row>
    <row r="24" spans="1:8" s="2" customFormat="1" ht="16.899999999999999" customHeight="1">
      <c r="A24" s="26"/>
      <c r="B24" s="27"/>
      <c r="C24" s="132" t="s">
        <v>227</v>
      </c>
      <c r="D24" s="133" t="s">
        <v>1</v>
      </c>
      <c r="E24" s="134" t="s">
        <v>1</v>
      </c>
      <c r="F24" s="135">
        <v>102.004</v>
      </c>
      <c r="G24" s="26"/>
      <c r="H24" s="27"/>
    </row>
    <row r="25" spans="1:8" s="2" customFormat="1" ht="33.75">
      <c r="A25" s="26"/>
      <c r="B25" s="27"/>
      <c r="C25" s="136" t="s">
        <v>227</v>
      </c>
      <c r="D25" s="136" t="s">
        <v>228</v>
      </c>
      <c r="E25" s="16" t="s">
        <v>1</v>
      </c>
      <c r="F25" s="137">
        <v>102.004</v>
      </c>
      <c r="G25" s="26"/>
      <c r="H25" s="27"/>
    </row>
    <row r="26" spans="1:8" s="2" customFormat="1" ht="16.899999999999999" customHeight="1">
      <c r="A26" s="26"/>
      <c r="B26" s="27"/>
      <c r="C26" s="132" t="s">
        <v>94</v>
      </c>
      <c r="D26" s="133" t="s">
        <v>1</v>
      </c>
      <c r="E26" s="134" t="s">
        <v>1</v>
      </c>
      <c r="F26" s="135">
        <v>21.384</v>
      </c>
      <c r="G26" s="26"/>
      <c r="H26" s="27"/>
    </row>
    <row r="27" spans="1:8" s="2" customFormat="1" ht="16.899999999999999" customHeight="1">
      <c r="A27" s="26"/>
      <c r="B27" s="27"/>
      <c r="C27" s="136" t="s">
        <v>94</v>
      </c>
      <c r="D27" s="136" t="s">
        <v>229</v>
      </c>
      <c r="E27" s="16" t="s">
        <v>1</v>
      </c>
      <c r="F27" s="137">
        <v>21.384</v>
      </c>
      <c r="G27" s="26"/>
      <c r="H27" s="27"/>
    </row>
    <row r="28" spans="1:8" s="2" customFormat="1" ht="16.899999999999999" customHeight="1">
      <c r="A28" s="26"/>
      <c r="B28" s="27"/>
      <c r="C28" s="132" t="s">
        <v>96</v>
      </c>
      <c r="D28" s="133" t="s">
        <v>1</v>
      </c>
      <c r="E28" s="134" t="s">
        <v>1</v>
      </c>
      <c r="F28" s="135">
        <v>12.505000000000001</v>
      </c>
      <c r="G28" s="26"/>
      <c r="H28" s="27"/>
    </row>
    <row r="29" spans="1:8" s="2" customFormat="1" ht="16.899999999999999" customHeight="1">
      <c r="A29" s="26"/>
      <c r="B29" s="27"/>
      <c r="C29" s="136" t="s">
        <v>96</v>
      </c>
      <c r="D29" s="136" t="s">
        <v>150</v>
      </c>
      <c r="E29" s="16" t="s">
        <v>1</v>
      </c>
      <c r="F29" s="137">
        <v>12.505000000000001</v>
      </c>
      <c r="G29" s="26"/>
      <c r="H29" s="27"/>
    </row>
    <row r="30" spans="1:8" s="2" customFormat="1" ht="26.45" customHeight="1">
      <c r="A30" s="26"/>
      <c r="B30" s="27"/>
      <c r="C30" s="131" t="s">
        <v>491</v>
      </c>
      <c r="D30" s="131" t="s">
        <v>81</v>
      </c>
      <c r="E30" s="26"/>
      <c r="F30" s="26"/>
      <c r="G30" s="26"/>
      <c r="H30" s="27"/>
    </row>
    <row r="31" spans="1:8" s="2" customFormat="1" ht="16.899999999999999" customHeight="1">
      <c r="A31" s="26"/>
      <c r="B31" s="27"/>
      <c r="C31" s="132" t="s">
        <v>420</v>
      </c>
      <c r="D31" s="133" t="s">
        <v>1</v>
      </c>
      <c r="E31" s="134" t="s">
        <v>1</v>
      </c>
      <c r="F31" s="135">
        <v>53.281999999999996</v>
      </c>
      <c r="G31" s="26"/>
      <c r="H31" s="27"/>
    </row>
    <row r="32" spans="1:8" s="2" customFormat="1" ht="16.899999999999999" customHeight="1">
      <c r="A32" s="26"/>
      <c r="B32" s="27"/>
      <c r="C32" s="136" t="s">
        <v>1</v>
      </c>
      <c r="D32" s="136" t="s">
        <v>451</v>
      </c>
      <c r="E32" s="16" t="s">
        <v>1</v>
      </c>
      <c r="F32" s="137">
        <v>38.659999999999997</v>
      </c>
      <c r="G32" s="26"/>
      <c r="H32" s="27"/>
    </row>
    <row r="33" spans="1:8" s="2" customFormat="1" ht="16.899999999999999" customHeight="1">
      <c r="A33" s="26"/>
      <c r="B33" s="27"/>
      <c r="C33" s="136" t="s">
        <v>1</v>
      </c>
      <c r="D33" s="136" t="s">
        <v>452</v>
      </c>
      <c r="E33" s="16" t="s">
        <v>1</v>
      </c>
      <c r="F33" s="137">
        <v>11.052</v>
      </c>
      <c r="G33" s="26"/>
      <c r="H33" s="27"/>
    </row>
    <row r="34" spans="1:8" s="2" customFormat="1" ht="16.899999999999999" customHeight="1">
      <c r="A34" s="26"/>
      <c r="B34" s="27"/>
      <c r="C34" s="136" t="s">
        <v>1</v>
      </c>
      <c r="D34" s="136" t="s">
        <v>453</v>
      </c>
      <c r="E34" s="16" t="s">
        <v>1</v>
      </c>
      <c r="F34" s="137">
        <v>3.57</v>
      </c>
      <c r="G34" s="26"/>
      <c r="H34" s="27"/>
    </row>
    <row r="35" spans="1:8" s="2" customFormat="1" ht="16.899999999999999" customHeight="1">
      <c r="A35" s="26"/>
      <c r="B35" s="27"/>
      <c r="C35" s="136" t="s">
        <v>420</v>
      </c>
      <c r="D35" s="136" t="s">
        <v>230</v>
      </c>
      <c r="E35" s="16" t="s">
        <v>1</v>
      </c>
      <c r="F35" s="137">
        <v>53.281999999999996</v>
      </c>
      <c r="G35" s="26"/>
      <c r="H35" s="27"/>
    </row>
    <row r="36" spans="1:8" s="2" customFormat="1" ht="16.899999999999999" customHeight="1">
      <c r="A36" s="26"/>
      <c r="B36" s="27"/>
      <c r="C36" s="132" t="s">
        <v>422</v>
      </c>
      <c r="D36" s="133" t="s">
        <v>1</v>
      </c>
      <c r="E36" s="134" t="s">
        <v>1</v>
      </c>
      <c r="F36" s="135">
        <v>11.605</v>
      </c>
      <c r="G36" s="26"/>
      <c r="H36" s="27"/>
    </row>
    <row r="37" spans="1:8" s="2" customFormat="1" ht="16.899999999999999" customHeight="1">
      <c r="A37" s="26"/>
      <c r="B37" s="27"/>
      <c r="C37" s="136" t="s">
        <v>422</v>
      </c>
      <c r="D37" s="136" t="s">
        <v>443</v>
      </c>
      <c r="E37" s="16" t="s">
        <v>1</v>
      </c>
      <c r="F37" s="137">
        <v>11.605</v>
      </c>
      <c r="G37" s="26"/>
      <c r="H37" s="27"/>
    </row>
    <row r="38" spans="1:8" s="2" customFormat="1" ht="16.899999999999999" customHeight="1">
      <c r="A38" s="26"/>
      <c r="B38" s="27"/>
      <c r="C38" s="132" t="s">
        <v>89</v>
      </c>
      <c r="D38" s="133" t="s">
        <v>1</v>
      </c>
      <c r="E38" s="134" t="s">
        <v>1</v>
      </c>
      <c r="F38" s="135">
        <v>120</v>
      </c>
      <c r="G38" s="26"/>
      <c r="H38" s="27"/>
    </row>
    <row r="39" spans="1:8" s="2" customFormat="1" ht="16.899999999999999" customHeight="1">
      <c r="A39" s="26"/>
      <c r="B39" s="27"/>
      <c r="C39" s="136" t="s">
        <v>89</v>
      </c>
      <c r="D39" s="136" t="s">
        <v>196</v>
      </c>
      <c r="E39" s="16" t="s">
        <v>1</v>
      </c>
      <c r="F39" s="137">
        <v>120</v>
      </c>
      <c r="G39" s="26"/>
      <c r="H39" s="27"/>
    </row>
    <row r="40" spans="1:8" s="2" customFormat="1" ht="16.899999999999999" customHeight="1">
      <c r="A40" s="26"/>
      <c r="B40" s="27"/>
      <c r="C40" s="138" t="s">
        <v>492</v>
      </c>
      <c r="D40" s="26"/>
      <c r="E40" s="26"/>
      <c r="F40" s="26"/>
      <c r="G40" s="26"/>
      <c r="H40" s="27"/>
    </row>
    <row r="41" spans="1:8" s="2" customFormat="1" ht="22.5">
      <c r="A41" s="26"/>
      <c r="B41" s="27"/>
      <c r="C41" s="136" t="s">
        <v>193</v>
      </c>
      <c r="D41" s="136" t="s">
        <v>194</v>
      </c>
      <c r="E41" s="16" t="s">
        <v>146</v>
      </c>
      <c r="F41" s="137">
        <v>120</v>
      </c>
      <c r="G41" s="26"/>
      <c r="H41" s="27"/>
    </row>
    <row r="42" spans="1:8" s="2" customFormat="1" ht="22.5">
      <c r="A42" s="26"/>
      <c r="B42" s="27"/>
      <c r="C42" s="136" t="s">
        <v>198</v>
      </c>
      <c r="D42" s="136" t="s">
        <v>199</v>
      </c>
      <c r="E42" s="16" t="s">
        <v>146</v>
      </c>
      <c r="F42" s="137">
        <v>120</v>
      </c>
      <c r="G42" s="26"/>
      <c r="H42" s="27"/>
    </row>
    <row r="43" spans="1:8" s="2" customFormat="1" ht="22.5">
      <c r="A43" s="26"/>
      <c r="B43" s="27"/>
      <c r="C43" s="136" t="s">
        <v>202</v>
      </c>
      <c r="D43" s="136" t="s">
        <v>203</v>
      </c>
      <c r="E43" s="16" t="s">
        <v>146</v>
      </c>
      <c r="F43" s="137">
        <v>120</v>
      </c>
      <c r="G43" s="26"/>
      <c r="H43" s="27"/>
    </row>
    <row r="44" spans="1:8" s="2" customFormat="1" ht="16.899999999999999" customHeight="1">
      <c r="A44" s="26"/>
      <c r="B44" s="27"/>
      <c r="C44" s="132" t="s">
        <v>91</v>
      </c>
      <c r="D44" s="133" t="s">
        <v>1</v>
      </c>
      <c r="E44" s="134" t="s">
        <v>1</v>
      </c>
      <c r="F44" s="135">
        <v>25.422999999999998</v>
      </c>
      <c r="G44" s="26"/>
      <c r="H44" s="27"/>
    </row>
    <row r="45" spans="1:8" s="2" customFormat="1" ht="16.899999999999999" customHeight="1">
      <c r="A45" s="26"/>
      <c r="B45" s="27"/>
      <c r="C45" s="136" t="s">
        <v>1</v>
      </c>
      <c r="D45" s="136" t="s">
        <v>235</v>
      </c>
      <c r="E45" s="16" t="s">
        <v>1</v>
      </c>
      <c r="F45" s="137">
        <v>3.57</v>
      </c>
      <c r="G45" s="26"/>
      <c r="H45" s="27"/>
    </row>
    <row r="46" spans="1:8" s="2" customFormat="1" ht="16.899999999999999" customHeight="1">
      <c r="A46" s="26"/>
      <c r="B46" s="27"/>
      <c r="C46" s="136" t="s">
        <v>1</v>
      </c>
      <c r="D46" s="136" t="s">
        <v>236</v>
      </c>
      <c r="E46" s="16" t="s">
        <v>1</v>
      </c>
      <c r="F46" s="137">
        <v>21.853000000000002</v>
      </c>
      <c r="G46" s="26"/>
      <c r="H46" s="27"/>
    </row>
    <row r="47" spans="1:8" s="2" customFormat="1" ht="16.899999999999999" customHeight="1">
      <c r="A47" s="26"/>
      <c r="B47" s="27"/>
      <c r="C47" s="136" t="s">
        <v>91</v>
      </c>
      <c r="D47" s="136" t="s">
        <v>230</v>
      </c>
      <c r="E47" s="16" t="s">
        <v>1</v>
      </c>
      <c r="F47" s="137">
        <v>25.422999999999998</v>
      </c>
      <c r="G47" s="26"/>
      <c r="H47" s="27"/>
    </row>
    <row r="48" spans="1:8" s="2" customFormat="1" ht="16.899999999999999" customHeight="1">
      <c r="A48" s="26"/>
      <c r="B48" s="27"/>
      <c r="C48" s="138" t="s">
        <v>492</v>
      </c>
      <c r="D48" s="26"/>
      <c r="E48" s="26"/>
      <c r="F48" s="26"/>
      <c r="G48" s="26"/>
      <c r="H48" s="27"/>
    </row>
    <row r="49" spans="1:8" s="2" customFormat="1" ht="16.899999999999999" customHeight="1">
      <c r="A49" s="26"/>
      <c r="B49" s="27"/>
      <c r="C49" s="136" t="s">
        <v>232</v>
      </c>
      <c r="D49" s="136" t="s">
        <v>233</v>
      </c>
      <c r="E49" s="16" t="s">
        <v>146</v>
      </c>
      <c r="F49" s="137">
        <v>25.422999999999998</v>
      </c>
      <c r="G49" s="26"/>
      <c r="H49" s="27"/>
    </row>
    <row r="50" spans="1:8" s="2" customFormat="1" ht="16.899999999999999" customHeight="1">
      <c r="A50" s="26"/>
      <c r="B50" s="27"/>
      <c r="C50" s="136" t="s">
        <v>172</v>
      </c>
      <c r="D50" s="136" t="s">
        <v>173</v>
      </c>
      <c r="E50" s="16" t="s">
        <v>146</v>
      </c>
      <c r="F50" s="137">
        <v>25.422999999999998</v>
      </c>
      <c r="G50" s="26"/>
      <c r="H50" s="27"/>
    </row>
    <row r="51" spans="1:8" s="2" customFormat="1" ht="16.899999999999999" customHeight="1">
      <c r="A51" s="26"/>
      <c r="B51" s="27"/>
      <c r="C51" s="132" t="s">
        <v>227</v>
      </c>
      <c r="D51" s="133" t="s">
        <v>1</v>
      </c>
      <c r="E51" s="134" t="s">
        <v>1</v>
      </c>
      <c r="F51" s="135">
        <v>102.004</v>
      </c>
      <c r="G51" s="26"/>
      <c r="H51" s="27"/>
    </row>
    <row r="52" spans="1:8" s="2" customFormat="1" ht="33.75">
      <c r="A52" s="26"/>
      <c r="B52" s="27"/>
      <c r="C52" s="136" t="s">
        <v>227</v>
      </c>
      <c r="D52" s="136" t="s">
        <v>228</v>
      </c>
      <c r="E52" s="16" t="s">
        <v>1</v>
      </c>
      <c r="F52" s="137">
        <v>102.004</v>
      </c>
      <c r="G52" s="26"/>
      <c r="H52" s="27"/>
    </row>
    <row r="53" spans="1:8" s="2" customFormat="1" ht="16.899999999999999" customHeight="1">
      <c r="A53" s="26"/>
      <c r="B53" s="27"/>
      <c r="C53" s="132" t="s">
        <v>94</v>
      </c>
      <c r="D53" s="133" t="s">
        <v>1</v>
      </c>
      <c r="E53" s="134" t="s">
        <v>1</v>
      </c>
      <c r="F53" s="135">
        <v>21.384</v>
      </c>
      <c r="G53" s="26"/>
      <c r="H53" s="27"/>
    </row>
    <row r="54" spans="1:8" s="2" customFormat="1" ht="16.899999999999999" customHeight="1">
      <c r="A54" s="26"/>
      <c r="B54" s="27"/>
      <c r="C54" s="136" t="s">
        <v>94</v>
      </c>
      <c r="D54" s="136" t="s">
        <v>229</v>
      </c>
      <c r="E54" s="16" t="s">
        <v>1</v>
      </c>
      <c r="F54" s="137">
        <v>21.384</v>
      </c>
      <c r="G54" s="26"/>
      <c r="H54" s="27"/>
    </row>
    <row r="55" spans="1:8" s="2" customFormat="1" ht="16.899999999999999" customHeight="1">
      <c r="A55" s="26"/>
      <c r="B55" s="27"/>
      <c r="C55" s="138" t="s">
        <v>492</v>
      </c>
      <c r="D55" s="26"/>
      <c r="E55" s="26"/>
      <c r="F55" s="26"/>
      <c r="G55" s="26"/>
      <c r="H55" s="27"/>
    </row>
    <row r="56" spans="1:8" s="2" customFormat="1" ht="16.899999999999999" customHeight="1">
      <c r="A56" s="26"/>
      <c r="B56" s="27"/>
      <c r="C56" s="136" t="s">
        <v>224</v>
      </c>
      <c r="D56" s="136" t="s">
        <v>225</v>
      </c>
      <c r="E56" s="16" t="s">
        <v>146</v>
      </c>
      <c r="F56" s="137">
        <v>123.38800000000001</v>
      </c>
      <c r="G56" s="26"/>
      <c r="H56" s="27"/>
    </row>
    <row r="57" spans="1:8" s="2" customFormat="1" ht="16.899999999999999" customHeight="1">
      <c r="A57" s="26"/>
      <c r="B57" s="27"/>
      <c r="C57" s="136" t="s">
        <v>176</v>
      </c>
      <c r="D57" s="136" t="s">
        <v>177</v>
      </c>
      <c r="E57" s="16" t="s">
        <v>146</v>
      </c>
      <c r="F57" s="137">
        <v>21.384</v>
      </c>
      <c r="G57" s="26"/>
      <c r="H57" s="27"/>
    </row>
    <row r="58" spans="1:8" s="2" customFormat="1" ht="16.899999999999999" customHeight="1">
      <c r="A58" s="26"/>
      <c r="B58" s="27"/>
      <c r="C58" s="132" t="s">
        <v>96</v>
      </c>
      <c r="D58" s="133" t="s">
        <v>1</v>
      </c>
      <c r="E58" s="134" t="s">
        <v>1</v>
      </c>
      <c r="F58" s="135">
        <v>12.505000000000001</v>
      </c>
      <c r="G58" s="26"/>
      <c r="H58" s="27"/>
    </row>
    <row r="59" spans="1:8" s="2" customFormat="1" ht="16.899999999999999" customHeight="1">
      <c r="A59" s="26"/>
      <c r="B59" s="27"/>
      <c r="C59" s="136" t="s">
        <v>96</v>
      </c>
      <c r="D59" s="136" t="s">
        <v>150</v>
      </c>
      <c r="E59" s="16" t="s">
        <v>1</v>
      </c>
      <c r="F59" s="137">
        <v>12.505000000000001</v>
      </c>
      <c r="G59" s="26"/>
      <c r="H59" s="27"/>
    </row>
    <row r="60" spans="1:8" s="2" customFormat="1" ht="16.899999999999999" customHeight="1">
      <c r="A60" s="26"/>
      <c r="B60" s="27"/>
      <c r="C60" s="138" t="s">
        <v>492</v>
      </c>
      <c r="D60" s="26"/>
      <c r="E60" s="26"/>
      <c r="F60" s="26"/>
      <c r="G60" s="26"/>
      <c r="H60" s="27"/>
    </row>
    <row r="61" spans="1:8" s="2" customFormat="1" ht="22.5">
      <c r="A61" s="26"/>
      <c r="B61" s="27"/>
      <c r="C61" s="136" t="s">
        <v>144</v>
      </c>
      <c r="D61" s="136" t="s">
        <v>145</v>
      </c>
      <c r="E61" s="16" t="s">
        <v>146</v>
      </c>
      <c r="F61" s="137">
        <v>12.505000000000001</v>
      </c>
      <c r="G61" s="26"/>
      <c r="H61" s="27"/>
    </row>
    <row r="62" spans="1:8" s="2" customFormat="1" ht="16.899999999999999" customHeight="1">
      <c r="A62" s="26"/>
      <c r="B62" s="27"/>
      <c r="C62" s="136" t="s">
        <v>157</v>
      </c>
      <c r="D62" s="136" t="s">
        <v>158</v>
      </c>
      <c r="E62" s="16" t="s">
        <v>146</v>
      </c>
      <c r="F62" s="137">
        <v>12.505000000000001</v>
      </c>
      <c r="G62" s="26"/>
      <c r="H62" s="27"/>
    </row>
    <row r="63" spans="1:8" s="2" customFormat="1" ht="16.899999999999999" customHeight="1">
      <c r="A63" s="26"/>
      <c r="B63" s="27"/>
      <c r="C63" s="136" t="s">
        <v>160</v>
      </c>
      <c r="D63" s="136" t="s">
        <v>161</v>
      </c>
      <c r="E63" s="16" t="s">
        <v>146</v>
      </c>
      <c r="F63" s="137">
        <v>15.605</v>
      </c>
      <c r="G63" s="26"/>
      <c r="H63" s="27"/>
    </row>
    <row r="64" spans="1:8" s="2" customFormat="1" ht="16.899999999999999" customHeight="1">
      <c r="A64" s="26"/>
      <c r="B64" s="27"/>
      <c r="C64" s="136" t="s">
        <v>165</v>
      </c>
      <c r="D64" s="136" t="s">
        <v>166</v>
      </c>
      <c r="E64" s="16" t="s">
        <v>146</v>
      </c>
      <c r="F64" s="137">
        <v>12.505000000000001</v>
      </c>
      <c r="G64" s="26"/>
      <c r="H64" s="27"/>
    </row>
    <row r="65" spans="1:8" s="2" customFormat="1" ht="16.899999999999999" customHeight="1">
      <c r="A65" s="26"/>
      <c r="B65" s="27"/>
      <c r="C65" s="136" t="s">
        <v>379</v>
      </c>
      <c r="D65" s="136" t="s">
        <v>380</v>
      </c>
      <c r="E65" s="16" t="s">
        <v>146</v>
      </c>
      <c r="F65" s="137">
        <v>62.941000000000003</v>
      </c>
      <c r="G65" s="26"/>
      <c r="H65" s="27"/>
    </row>
    <row r="66" spans="1:8" s="2" customFormat="1" ht="26.45" customHeight="1">
      <c r="A66" s="26"/>
      <c r="B66" s="27"/>
      <c r="C66" s="131" t="s">
        <v>493</v>
      </c>
      <c r="D66" s="131" t="s">
        <v>87</v>
      </c>
      <c r="E66" s="26"/>
      <c r="F66" s="26"/>
      <c r="G66" s="26"/>
      <c r="H66" s="27"/>
    </row>
    <row r="67" spans="1:8" s="2" customFormat="1" ht="16.899999999999999" customHeight="1">
      <c r="A67" s="26"/>
      <c r="B67" s="27"/>
      <c r="C67" s="132" t="s">
        <v>420</v>
      </c>
      <c r="D67" s="133" t="s">
        <v>1</v>
      </c>
      <c r="E67" s="134" t="s">
        <v>1</v>
      </c>
      <c r="F67" s="135">
        <v>53.281999999999996</v>
      </c>
      <c r="G67" s="26"/>
      <c r="H67" s="27"/>
    </row>
    <row r="68" spans="1:8" s="2" customFormat="1" ht="16.899999999999999" customHeight="1">
      <c r="A68" s="26"/>
      <c r="B68" s="27"/>
      <c r="C68" s="136" t="s">
        <v>1</v>
      </c>
      <c r="D68" s="136" t="s">
        <v>451</v>
      </c>
      <c r="E68" s="16" t="s">
        <v>1</v>
      </c>
      <c r="F68" s="137">
        <v>38.659999999999997</v>
      </c>
      <c r="G68" s="26"/>
      <c r="H68" s="27"/>
    </row>
    <row r="69" spans="1:8" s="2" customFormat="1" ht="16.899999999999999" customHeight="1">
      <c r="A69" s="26"/>
      <c r="B69" s="27"/>
      <c r="C69" s="136" t="s">
        <v>1</v>
      </c>
      <c r="D69" s="136" t="s">
        <v>452</v>
      </c>
      <c r="E69" s="16" t="s">
        <v>1</v>
      </c>
      <c r="F69" s="137">
        <v>11.052</v>
      </c>
      <c r="G69" s="26"/>
      <c r="H69" s="27"/>
    </row>
    <row r="70" spans="1:8" s="2" customFormat="1" ht="16.899999999999999" customHeight="1">
      <c r="A70" s="26"/>
      <c r="B70" s="27"/>
      <c r="C70" s="136" t="s">
        <v>1</v>
      </c>
      <c r="D70" s="136" t="s">
        <v>453</v>
      </c>
      <c r="E70" s="16" t="s">
        <v>1</v>
      </c>
      <c r="F70" s="137">
        <v>3.57</v>
      </c>
      <c r="G70" s="26"/>
      <c r="H70" s="27"/>
    </row>
    <row r="71" spans="1:8" s="2" customFormat="1" ht="16.899999999999999" customHeight="1">
      <c r="A71" s="26"/>
      <c r="B71" s="27"/>
      <c r="C71" s="136" t="s">
        <v>420</v>
      </c>
      <c r="D71" s="136" t="s">
        <v>230</v>
      </c>
      <c r="E71" s="16" t="s">
        <v>1</v>
      </c>
      <c r="F71" s="137">
        <v>53.281999999999996</v>
      </c>
      <c r="G71" s="26"/>
      <c r="H71" s="27"/>
    </row>
    <row r="72" spans="1:8" s="2" customFormat="1" ht="16.899999999999999" customHeight="1">
      <c r="A72" s="26"/>
      <c r="B72" s="27"/>
      <c r="C72" s="138" t="s">
        <v>492</v>
      </c>
      <c r="D72" s="26"/>
      <c r="E72" s="26"/>
      <c r="F72" s="26"/>
      <c r="G72" s="26"/>
      <c r="H72" s="27"/>
    </row>
    <row r="73" spans="1:8" s="2" customFormat="1" ht="22.5">
      <c r="A73" s="26"/>
      <c r="B73" s="27"/>
      <c r="C73" s="136" t="s">
        <v>448</v>
      </c>
      <c r="D73" s="136" t="s">
        <v>449</v>
      </c>
      <c r="E73" s="16" t="s">
        <v>146</v>
      </c>
      <c r="F73" s="137">
        <v>53.281999999999996</v>
      </c>
      <c r="G73" s="26"/>
      <c r="H73" s="27"/>
    </row>
    <row r="74" spans="1:8" s="2" customFormat="1" ht="16.899999999999999" customHeight="1">
      <c r="A74" s="26"/>
      <c r="B74" s="27"/>
      <c r="C74" s="136" t="s">
        <v>436</v>
      </c>
      <c r="D74" s="136" t="s">
        <v>437</v>
      </c>
      <c r="E74" s="16" t="s">
        <v>146</v>
      </c>
      <c r="F74" s="137">
        <v>64.887</v>
      </c>
      <c r="G74" s="26"/>
      <c r="H74" s="27"/>
    </row>
    <row r="75" spans="1:8" s="2" customFormat="1" ht="16.899999999999999" customHeight="1">
      <c r="A75" s="26"/>
      <c r="B75" s="27"/>
      <c r="C75" s="136" t="s">
        <v>456</v>
      </c>
      <c r="D75" s="136" t="s">
        <v>457</v>
      </c>
      <c r="E75" s="16" t="s">
        <v>146</v>
      </c>
      <c r="F75" s="137">
        <v>64.887</v>
      </c>
      <c r="G75" s="26"/>
      <c r="H75" s="27"/>
    </row>
    <row r="76" spans="1:8" s="2" customFormat="1" ht="16.899999999999999" customHeight="1">
      <c r="A76" s="26"/>
      <c r="B76" s="27"/>
      <c r="C76" s="132" t="s">
        <v>422</v>
      </c>
      <c r="D76" s="133" t="s">
        <v>1</v>
      </c>
      <c r="E76" s="134" t="s">
        <v>1</v>
      </c>
      <c r="F76" s="135">
        <v>11.605</v>
      </c>
      <c r="G76" s="26"/>
      <c r="H76" s="27"/>
    </row>
    <row r="77" spans="1:8" s="2" customFormat="1" ht="16.899999999999999" customHeight="1">
      <c r="A77" s="26"/>
      <c r="B77" s="27"/>
      <c r="C77" s="136" t="s">
        <v>422</v>
      </c>
      <c r="D77" s="136" t="s">
        <v>443</v>
      </c>
      <c r="E77" s="16" t="s">
        <v>1</v>
      </c>
      <c r="F77" s="137">
        <v>11.605</v>
      </c>
      <c r="G77" s="26"/>
      <c r="H77" s="27"/>
    </row>
    <row r="78" spans="1:8" s="2" customFormat="1" ht="16.899999999999999" customHeight="1">
      <c r="A78" s="26"/>
      <c r="B78" s="27"/>
      <c r="C78" s="138" t="s">
        <v>492</v>
      </c>
      <c r="D78" s="26"/>
      <c r="E78" s="26"/>
      <c r="F78" s="26"/>
      <c r="G78" s="26"/>
      <c r="H78" s="27"/>
    </row>
    <row r="79" spans="1:8" s="2" customFormat="1" ht="22.5">
      <c r="A79" s="26"/>
      <c r="B79" s="27"/>
      <c r="C79" s="136" t="s">
        <v>440</v>
      </c>
      <c r="D79" s="136" t="s">
        <v>441</v>
      </c>
      <c r="E79" s="16" t="s">
        <v>146</v>
      </c>
      <c r="F79" s="137">
        <v>11.605</v>
      </c>
      <c r="G79" s="26"/>
      <c r="H79" s="27"/>
    </row>
    <row r="80" spans="1:8" s="2" customFormat="1" ht="16.899999999999999" customHeight="1">
      <c r="A80" s="26"/>
      <c r="B80" s="27"/>
      <c r="C80" s="136" t="s">
        <v>436</v>
      </c>
      <c r="D80" s="136" t="s">
        <v>437</v>
      </c>
      <c r="E80" s="16" t="s">
        <v>146</v>
      </c>
      <c r="F80" s="137">
        <v>64.887</v>
      </c>
      <c r="G80" s="26"/>
      <c r="H80" s="27"/>
    </row>
    <row r="81" spans="1:8" s="2" customFormat="1" ht="16.899999999999999" customHeight="1">
      <c r="A81" s="26"/>
      <c r="B81" s="27"/>
      <c r="C81" s="136" t="s">
        <v>456</v>
      </c>
      <c r="D81" s="136" t="s">
        <v>457</v>
      </c>
      <c r="E81" s="16" t="s">
        <v>146</v>
      </c>
      <c r="F81" s="137">
        <v>64.887</v>
      </c>
      <c r="G81" s="26"/>
      <c r="H81" s="27"/>
    </row>
    <row r="82" spans="1:8" s="2" customFormat="1" ht="16.899999999999999" customHeight="1">
      <c r="A82" s="26"/>
      <c r="B82" s="27"/>
      <c r="C82" s="132" t="s">
        <v>89</v>
      </c>
      <c r="D82" s="133" t="s">
        <v>1</v>
      </c>
      <c r="E82" s="134" t="s">
        <v>1</v>
      </c>
      <c r="F82" s="135">
        <v>120</v>
      </c>
      <c r="G82" s="26"/>
      <c r="H82" s="27"/>
    </row>
    <row r="83" spans="1:8" s="2" customFormat="1" ht="16.899999999999999" customHeight="1">
      <c r="A83" s="26"/>
      <c r="B83" s="27"/>
      <c r="C83" s="136" t="s">
        <v>89</v>
      </c>
      <c r="D83" s="136" t="s">
        <v>196</v>
      </c>
      <c r="E83" s="16" t="s">
        <v>1</v>
      </c>
      <c r="F83" s="137">
        <v>120</v>
      </c>
      <c r="G83" s="26"/>
      <c r="H83" s="27"/>
    </row>
    <row r="84" spans="1:8" s="2" customFormat="1" ht="16.899999999999999" customHeight="1">
      <c r="A84" s="26"/>
      <c r="B84" s="27"/>
      <c r="C84" s="138" t="s">
        <v>492</v>
      </c>
      <c r="D84" s="26"/>
      <c r="E84" s="26"/>
      <c r="F84" s="26"/>
      <c r="G84" s="26"/>
      <c r="H84" s="27"/>
    </row>
    <row r="85" spans="1:8" s="2" customFormat="1" ht="22.5">
      <c r="A85" s="26"/>
      <c r="B85" s="27"/>
      <c r="C85" s="136" t="s">
        <v>193</v>
      </c>
      <c r="D85" s="136" t="s">
        <v>194</v>
      </c>
      <c r="E85" s="16" t="s">
        <v>146</v>
      </c>
      <c r="F85" s="137">
        <v>120</v>
      </c>
      <c r="G85" s="26"/>
      <c r="H85" s="27"/>
    </row>
    <row r="86" spans="1:8" s="2" customFormat="1" ht="22.5">
      <c r="A86" s="26"/>
      <c r="B86" s="27"/>
      <c r="C86" s="136" t="s">
        <v>198</v>
      </c>
      <c r="D86" s="136" t="s">
        <v>199</v>
      </c>
      <c r="E86" s="16" t="s">
        <v>146</v>
      </c>
      <c r="F86" s="137">
        <v>120</v>
      </c>
      <c r="G86" s="26"/>
      <c r="H86" s="27"/>
    </row>
    <row r="87" spans="1:8" s="2" customFormat="1" ht="22.5">
      <c r="A87" s="26"/>
      <c r="B87" s="27"/>
      <c r="C87" s="136" t="s">
        <v>202</v>
      </c>
      <c r="D87" s="136" t="s">
        <v>203</v>
      </c>
      <c r="E87" s="16" t="s">
        <v>146</v>
      </c>
      <c r="F87" s="137">
        <v>120</v>
      </c>
      <c r="G87" s="26"/>
      <c r="H87" s="27"/>
    </row>
    <row r="88" spans="1:8" s="2" customFormat="1" ht="16.899999999999999" customHeight="1">
      <c r="A88" s="26"/>
      <c r="B88" s="27"/>
      <c r="C88" s="132" t="s">
        <v>91</v>
      </c>
      <c r="D88" s="133" t="s">
        <v>1</v>
      </c>
      <c r="E88" s="134" t="s">
        <v>1</v>
      </c>
      <c r="F88" s="135">
        <v>25.422999999999998</v>
      </c>
      <c r="G88" s="26"/>
      <c r="H88" s="27"/>
    </row>
    <row r="89" spans="1:8" s="2" customFormat="1" ht="16.899999999999999" customHeight="1">
      <c r="A89" s="26"/>
      <c r="B89" s="27"/>
      <c r="C89" s="136" t="s">
        <v>1</v>
      </c>
      <c r="D89" s="136" t="s">
        <v>235</v>
      </c>
      <c r="E89" s="16" t="s">
        <v>1</v>
      </c>
      <c r="F89" s="137">
        <v>3.57</v>
      </c>
      <c r="G89" s="26"/>
      <c r="H89" s="27"/>
    </row>
    <row r="90" spans="1:8" s="2" customFormat="1" ht="16.899999999999999" customHeight="1">
      <c r="A90" s="26"/>
      <c r="B90" s="27"/>
      <c r="C90" s="136" t="s">
        <v>1</v>
      </c>
      <c r="D90" s="136" t="s">
        <v>236</v>
      </c>
      <c r="E90" s="16" t="s">
        <v>1</v>
      </c>
      <c r="F90" s="137">
        <v>21.853000000000002</v>
      </c>
      <c r="G90" s="26"/>
      <c r="H90" s="27"/>
    </row>
    <row r="91" spans="1:8" s="2" customFormat="1" ht="16.899999999999999" customHeight="1">
      <c r="A91" s="26"/>
      <c r="B91" s="27"/>
      <c r="C91" s="136" t="s">
        <v>91</v>
      </c>
      <c r="D91" s="136" t="s">
        <v>230</v>
      </c>
      <c r="E91" s="16" t="s">
        <v>1</v>
      </c>
      <c r="F91" s="137">
        <v>25.422999999999998</v>
      </c>
      <c r="G91" s="26"/>
      <c r="H91" s="27"/>
    </row>
    <row r="92" spans="1:8" s="2" customFormat="1" ht="16.899999999999999" customHeight="1">
      <c r="A92" s="26"/>
      <c r="B92" s="27"/>
      <c r="C92" s="132" t="s">
        <v>227</v>
      </c>
      <c r="D92" s="133" t="s">
        <v>1</v>
      </c>
      <c r="E92" s="134" t="s">
        <v>1</v>
      </c>
      <c r="F92" s="135">
        <v>102.004</v>
      </c>
      <c r="G92" s="26"/>
      <c r="H92" s="27"/>
    </row>
    <row r="93" spans="1:8" s="2" customFormat="1" ht="33.75">
      <c r="A93" s="26"/>
      <c r="B93" s="27"/>
      <c r="C93" s="136" t="s">
        <v>227</v>
      </c>
      <c r="D93" s="136" t="s">
        <v>228</v>
      </c>
      <c r="E93" s="16" t="s">
        <v>1</v>
      </c>
      <c r="F93" s="137">
        <v>102.004</v>
      </c>
      <c r="G93" s="26"/>
      <c r="H93" s="27"/>
    </row>
    <row r="94" spans="1:8" s="2" customFormat="1" ht="16.899999999999999" customHeight="1">
      <c r="A94" s="26"/>
      <c r="B94" s="27"/>
      <c r="C94" s="132" t="s">
        <v>94</v>
      </c>
      <c r="D94" s="133" t="s">
        <v>1</v>
      </c>
      <c r="E94" s="134" t="s">
        <v>1</v>
      </c>
      <c r="F94" s="135">
        <v>21.384</v>
      </c>
      <c r="G94" s="26"/>
      <c r="H94" s="27"/>
    </row>
    <row r="95" spans="1:8" s="2" customFormat="1" ht="16.899999999999999" customHeight="1">
      <c r="A95" s="26"/>
      <c r="B95" s="27"/>
      <c r="C95" s="136" t="s">
        <v>94</v>
      </c>
      <c r="D95" s="136" t="s">
        <v>229</v>
      </c>
      <c r="E95" s="16" t="s">
        <v>1</v>
      </c>
      <c r="F95" s="137">
        <v>21.384</v>
      </c>
      <c r="G95" s="26"/>
      <c r="H95" s="27"/>
    </row>
    <row r="96" spans="1:8" s="2" customFormat="1" ht="16.899999999999999" customHeight="1">
      <c r="A96" s="26"/>
      <c r="B96" s="27"/>
      <c r="C96" s="132" t="s">
        <v>96</v>
      </c>
      <c r="D96" s="133" t="s">
        <v>1</v>
      </c>
      <c r="E96" s="134" t="s">
        <v>1</v>
      </c>
      <c r="F96" s="135">
        <v>12.505000000000001</v>
      </c>
      <c r="G96" s="26"/>
      <c r="H96" s="27"/>
    </row>
    <row r="97" spans="1:8" s="2" customFormat="1" ht="16.899999999999999" customHeight="1">
      <c r="A97" s="26"/>
      <c r="B97" s="27"/>
      <c r="C97" s="136" t="s">
        <v>96</v>
      </c>
      <c r="D97" s="136" t="s">
        <v>150</v>
      </c>
      <c r="E97" s="16" t="s">
        <v>1</v>
      </c>
      <c r="F97" s="137">
        <v>12.505000000000001</v>
      </c>
      <c r="G97" s="26"/>
      <c r="H97" s="27"/>
    </row>
    <row r="98" spans="1:8" s="2" customFormat="1" ht="7.35" customHeight="1">
      <c r="A98" s="26"/>
      <c r="B98" s="34"/>
      <c r="C98" s="35"/>
      <c r="D98" s="35"/>
      <c r="E98" s="35"/>
      <c r="F98" s="35"/>
      <c r="G98" s="35"/>
      <c r="H98" s="27"/>
    </row>
    <row r="99" spans="1:8" s="2" customFormat="1">
      <c r="A99" s="26"/>
      <c r="B99" s="26"/>
      <c r="C99" s="26"/>
      <c r="D99" s="26"/>
      <c r="E99" s="26"/>
      <c r="F99" s="26"/>
      <c r="G99" s="26"/>
      <c r="H99" s="26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Stavební úpravy v...</vt:lpstr>
      <vt:lpstr>SO 02 - Zateplení objektu</vt:lpstr>
      <vt:lpstr>Seznam figur</vt:lpstr>
      <vt:lpstr>'Rekapitulace stavby'!Názvy_tisku</vt:lpstr>
      <vt:lpstr>'Seznam figur'!Názvy_tisku</vt:lpstr>
      <vt:lpstr>'SO 01 - Stavební úpravy v...'!Názvy_tisku</vt:lpstr>
      <vt:lpstr>'SO 02 - Zateplení objektu'!Názvy_tisku</vt:lpstr>
      <vt:lpstr>'Rekapitulace stavby'!Oblast_tisku</vt:lpstr>
      <vt:lpstr>'Seznam figur'!Oblast_tisku</vt:lpstr>
      <vt:lpstr>'SO 01 - Stavební úpravy v...'!Oblast_tisku</vt:lpstr>
      <vt:lpstr>'SO 02 - Zateplení objektu'!Oblast_tisku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Milan Tenkrát</cp:lastModifiedBy>
  <dcterms:created xsi:type="dcterms:W3CDTF">2022-07-22T07:58:22Z</dcterms:created>
  <dcterms:modified xsi:type="dcterms:W3CDTF">2022-07-22T09:39:27Z</dcterms:modified>
</cp:coreProperties>
</file>