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S.A.W. Consulting" reservationPassword="0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401" sheetId="3" r:id="rId3"/>
  </sheets>
  <definedNames/>
  <calcPr/>
  <webPublishing/>
</workbook>
</file>

<file path=xl/sharedStrings.xml><?xml version="1.0" encoding="utf-8"?>
<sst xmlns="http://schemas.openxmlformats.org/spreadsheetml/2006/main" count="929" uniqueCount="334">
  <si>
    <t>Rekapitulace ceny</t>
  </si>
  <si>
    <t>Stavba: 2020-018 - VÝSTAVBA CHODNÍKU A VO NA P. P. Č. 305/1 K.Ú. NEBOČADY, DĚČÍN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</si>
  <si>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</si>
  <si>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</si>
  <si>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</si>
  <si>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</si>
  <si>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</si>
  <si>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</si>
  <si>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</si>
  <si>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</si>
  <si>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</si>
  <si>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</si>
  <si>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</si>
  <si>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</si>
  <si>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2020-018</t>
  </si>
  <si>
    <t>VÝSTAVBA CHODNÍKU A VO NA P. P. Č. 305/1 K.Ú. NEBOČADY, DĚČÍN</t>
  </si>
  <si>
    <t>O</t>
  </si>
  <si>
    <t>Rozpočet:</t>
  </si>
  <si>
    <t>0,00</t>
  </si>
  <si>
    <t>15,00</t>
  </si>
  <si>
    <t>21,00</t>
  </si>
  <si>
    <t>3</t>
  </si>
  <si>
    <t>2</t>
  </si>
  <si>
    <t>SO 101</t>
  </si>
  <si>
    <t>CHODNÍK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</si>
  <si>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</si>
  <si>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</si>
  <si>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</si>
  <si>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</si>
  <si>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</si>
  <si>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</si>
  <si>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</si>
  <si>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</si>
  <si>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</si>
  <si>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</si>
  <si>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</si>
  <si>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</si>
  <si>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</si>
  <si>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</si>
  <si>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</si>
  <si>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</si>
  <si>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</si>
  <si>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</si>
  <si>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</si>
  <si>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</si>
  <si>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</si>
  <si>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</si>
  <si>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</si>
  <si>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</si>
  <si>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</si>
  <si>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POPLATEK ZA ULOŽENÍ MATERIÁLU NA RECYKLAČNÍ STŘEDISKO</t>
  </si>
  <si>
    <t>VV</t>
  </si>
  <si>
    <t>z pol. č. 17120: 34,3m3*2,1t/m3=72,030 [A]t</t>
  </si>
  <si>
    <t>TS</t>
  </si>
  <si>
    <t>zahrnuje veškeré poplatky provozovateli skládky související s uložením odpadu na skládce.</t>
  </si>
  <si>
    <t>b</t>
  </si>
  <si>
    <t/>
  </si>
  <si>
    <t>z pol. č. 11333: 19,0m3*2,2t/m3=41,800 [A]t 
z pol. č. 11372: 7,6m3*2,2t/m3=16,720 [B]t 
Celkem: A+B=58,520 [C]t</t>
  </si>
  <si>
    <t>02720</t>
  </si>
  <si>
    <t>POMOC PRÁCE ZŘÍZ NEBO ZAJIŠŤ REGULACI A OCHRANU DOPRAVY</t>
  </si>
  <si>
    <t>KČ</t>
  </si>
  <si>
    <t>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</t>
  </si>
  <si>
    <t>zahrnuje veškeré náklady spojené s objednatelem požadovanými zařízeními</t>
  </si>
  <si>
    <t>02730</t>
  </si>
  <si>
    <t>POMOC PRÁCE ZŘÍZ NEBO ZAJIŠŤ OCHRANU INŽENÝRSKÝCH SÍTÍ</t>
  </si>
  <si>
    <t>OCHRANA IS (DLE POŽADAVKU A POKYNU PŘÍSLUŠNÝCH SPRÁVCŮ), CHRÁNIČKY JSOU OBSAŽENY V POL. Č. 87733</t>
  </si>
  <si>
    <t>02811</t>
  </si>
  <si>
    <t>PRŮZKUMNÉ PRÁCE GEOTECHNICKÉ NA POVRCHU</t>
  </si>
  <si>
    <t>KPL</t>
  </si>
  <si>
    <t>STATICKÉ ZATĚŽOVACÍ ZKOUŠKY PRO OVĚŘENÍ ÚNOSNOSTI ZEMNÍ PLÁNĚ A PODKLADNÍCH VRSTEV</t>
  </si>
  <si>
    <t>zahrnuje veškeré náklady spojené s objednatelem požadovanými pracemi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</si>
  <si>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</si>
  <si>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</si>
  <si>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</si>
  <si>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</si>
  <si>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7</t>
  </si>
  <si>
    <t>02911</t>
  </si>
  <si>
    <t>OSTATNÍ POŽADAVKY - GEODETICKÉ ZAMĚŘENÍ</t>
  </si>
  <si>
    <t>GEODETICKÉ PRÁCE BĚHEM VÝSTAVBY</t>
  </si>
  <si>
    <t>8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</si>
  <si>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</si>
  <si>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</si>
  <si>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</si>
  <si>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</si>
  <si>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</si>
  <si>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</si>
  <si>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</si>
  <si>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</si>
  <si>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</si>
  <si>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</si>
  <si>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11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</si>
  <si>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</si>
  <si>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</si>
  <si>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</si>
  <si>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</si>
  <si>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12</t>
  </si>
  <si>
    <t>11316</t>
  </si>
  <si>
    <t>ODSTRANĚNÍ KRYTU ZPEVNĚNÝCH PLOCH ZE SILNIČNÍCH DÍLCŮ</t>
  </si>
  <si>
    <t>M3</t>
  </si>
  <si>
    <t>VČETNĚ ODVOZU NA MÍSTO URČENÉ INVESTOREM</t>
  </si>
  <si>
    <t>digitálně odměřeno ze situace 
odstranění silničních (betonových) panelů: 14,0m2*0,2m=2,800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</si>
  <si>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</si>
  <si>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</si>
  <si>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11333</t>
  </si>
  <si>
    <t>ODSTRANĚNÍ PODKLADU ZPEVNĚNÝCH PLOCH S ASFALT POJIVEM</t>
  </si>
  <si>
    <t>VČETNĚ ODVOZU A ULOŽENÍ DO RECYKLAČNÍHO STŘEDISKA, POPLATEK ZA SKLÁDKU UVEDEN V POLOŽCE 014102.b</t>
  </si>
  <si>
    <t>digitálně odměřeno ze situace 
odstranění stmelených podkladních vrstev: 76,0m2*0,25m=19,000 [A]m3</t>
  </si>
  <si>
    <t>14</t>
  </si>
  <si>
    <t>11345</t>
  </si>
  <si>
    <t>ODSTRAN KRYTU ZPEVNĚNÝCH PLOCH Z BETONU VČET PODKLADU</t>
  </si>
  <si>
    <t>digitálně odměřeno ze situace 
rozebrání zámkové dlažby včetně ložné vrstvy: 6,5m2*0,32m=2,080 [A]m3</t>
  </si>
  <si>
    <t>15</t>
  </si>
  <si>
    <t>11372</t>
  </si>
  <si>
    <t>FRÉZOVÁNÍ ZPEVNĚNÝCH PLOCH ASFALTOVÝCH</t>
  </si>
  <si>
    <t>V TL. 100 MM, VČETNĚ ODVOZU A ULOŽENÍ DO RECYKLAČNÍHO STŘEDISKA, POPLATEK ZA SKLÁDKU UVEDEN V POLOŽCE 014102.b</t>
  </si>
  <si>
    <t>digitálně odměřeno ze situace 
bourání asfaltu: 76,0m2*0,1m=7,600 [A]m3</t>
  </si>
  <si>
    <t>16</t>
  </si>
  <si>
    <t>113763</t>
  </si>
  <si>
    <t>FRÉZOVÁNÍ DRÁŽKY PRŮŘEZU DO 300MM2 V ASFALTOVÉ VOZOVCE</t>
  </si>
  <si>
    <t>M</t>
  </si>
  <si>
    <t>ROZMĚR 12 X 20 MM</t>
  </si>
  <si>
    <t>digitálně odměřeno ze situace 
na rozhraní nové a stávající vozovky: 51,0m=51,000 [A]m 
podél obruby: 51,0m=51,000 [B]m 
Celkem: A+B=102,000 [C]m</t>
  </si>
  <si>
    <t>Položka zahrnuje veškerou manipulaci s vybouranou sutí a s vybouranými hmotami vč. uložení na skládku.</t>
  </si>
  <si>
    <t>17</t>
  </si>
  <si>
    <t>12110</t>
  </si>
  <si>
    <t>SEJMUTÍ ORNICE NEBO LESNÍ PŮDY</t>
  </si>
  <si>
    <t>V TL. 100 MM, BUDE POUŽITO PRO ZPĚTNÉ OHUMUSOVÁNÍ</t>
  </si>
  <si>
    <t>digitálně odměřeno ze situace 
60,0m2*0,1m=6,000 [A]m3</t>
  </si>
  <si>
    <t>položka zahrnuje sejmutí ornice bez ohledu na tloušťku vrstvy a její vodorovnou dopravu  
nezahrnuje uložení na trvalou skládku</t>
  </si>
  <si>
    <t>18</t>
  </si>
  <si>
    <t>12273</t>
  </si>
  <si>
    <t>ODKOPÁVKY A PROKOPÁVKY OBECNÉ TŘ. I</t>
  </si>
  <si>
    <t>VČETNĚ NALOŽENÍ A ODVOZU PŘEBYTEČNÉHO MATERIÁLU DO RECYKLAČNÍHO STŘEDISKA, POPLATEK ZA SKLÁDKU UVEDEN V POLOŽCE 014102.a</t>
  </si>
  <si>
    <t>digitálně odměřeno ze situace 
pro výměnu podloží pod chodníkem: 83,5m2*0,3m=25,050 [A]m3 
odstranění nestmeleného materiáu: 59,0m2*0,25m=14,750 [B]m3 
Celkem: A+B=39,800 [C]m3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</si>
  <si>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</si>
  <si>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19</t>
  </si>
  <si>
    <t>17110</t>
  </si>
  <si>
    <t>ULOŽENÍ SYPANINY DO NÁSYPŮ SE ZHUTNĚNÍM</t>
  </si>
  <si>
    <t>MATERIÁL ZE STAVBY</t>
  </si>
  <si>
    <t>materiál z pol. č. 12273 
k zásypu zahradní obruby: 5,5m3=5,500 [A]m3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</si>
  <si>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</si>
  <si>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</si>
  <si>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17120</t>
  </si>
  <si>
    <t>ULOŽENÍ SYPANINY DO NÁSYPŮ A NA SKLÁDKY BEZ ZHUTNĚNÍ</t>
  </si>
  <si>
    <t>z pol. č. 12273: 39,8m3=39,800 [A]m3 
odpočet pol. č. 17110: -5,5m3=-5,500 [B]m3 
Celkem: A+B=34,300 [C]m3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</si>
  <si>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</si>
  <si>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</t>
  </si>
  <si>
    <t>18110</t>
  </si>
  <si>
    <t>ÚPRAVA PLÁNĚ SE ZHUTNĚNÍM V HORNINĚ TŘ. I</t>
  </si>
  <si>
    <t>M2</t>
  </si>
  <si>
    <t>digitálně odměřeno ze situace 
51,0m2+75,6m2+4,2m2+7,875m2=138,675 [A]m2</t>
  </si>
  <si>
    <t>položka zahrnuje úpravu pláně včetně vyrovnání výškových rozdílů. Míru zhutnění určuje projekt.</t>
  </si>
  <si>
    <t>22</t>
  </si>
  <si>
    <t>18230</t>
  </si>
  <si>
    <t>ROZPROSTŘENÍ ORNICE V ROVINĚ</t>
  </si>
  <si>
    <t>TL. 100 MM, MATERIÁL ZE STAVBY</t>
  </si>
  <si>
    <t>digitálně odměřeno z výkresu 
32,5m2*0,1m=3,250 [A]m3</t>
  </si>
  <si>
    <t>položka zahrnuje:  
nutné přemístění ornice z dočasných skládek vzdálených do 50m  
rozprostření ornice v předepsané tloušťce v rovině a ve svahu do 1:5</t>
  </si>
  <si>
    <t>23</t>
  </si>
  <si>
    <t>18241</t>
  </si>
  <si>
    <t>ZALOŽENÍ TRÁVNÍKU RUČNÍM VÝSEVEM</t>
  </si>
  <si>
    <t>digitálně odměřeno z výkresu 
32,5m2=32,500 [A]m2</t>
  </si>
  <si>
    <t>Zahrnuje dodání předepsané travní směsi, její výsev na ornici, zalévání, první pokosení, to vše bez ohledu na sklon terénu</t>
  </si>
  <si>
    <t>24</t>
  </si>
  <si>
    <t>18600</t>
  </si>
  <si>
    <t>ZALÉVÁNÍ VODOU</t>
  </si>
  <si>
    <t>kropení trávníku, 5 l/m2, 6 x ročně 
32,5m2*0,005*6=0,975 [A]m3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</si>
  <si>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</si>
  <si>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</si>
  <si>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25</t>
  </si>
  <si>
    <t>21452</t>
  </si>
  <si>
    <t>SANAČNÍ VRSTVY Z KAMENIVA DRCENÉHO</t>
  </si>
  <si>
    <t>SANACE AKTIVNÍ ZÓNY, ŠD FR. 0-63 MM, V PŘEDPOKLÁDANÉ TL. 0,3 M 
POLOŽKA BUDE ČERPÁNA NA ZÁKLADĚ POŽADAVKU TDI</t>
  </si>
  <si>
    <t>digitálně odměřeno ze situace 
výměna podloží pod chodníkem: 83,5m2*0,3m=25,050 [A]m3</t>
  </si>
  <si>
    <t>položka zahrnuje dodávku předepsaného kameniva, mimostaveništní a vnitrostaveništní dopravu a jeho uložení  
není-li v zadávací dokumentaci uvedeno jinak, jedná se o nakupovaný materiál</t>
  </si>
  <si>
    <t>Komunikace</t>
  </si>
  <si>
    <t>26</t>
  </si>
  <si>
    <t>56143</t>
  </si>
  <si>
    <t>KAMENIVO ZPEVNĚNÉ CEMENTEM TL. DO 150MM</t>
  </si>
  <si>
    <t>SC 8/10, TL. 120 MM</t>
  </si>
  <si>
    <t>digitálně odměřeno ze situace 
vozovka: 51,0m2=51,000 [A]m2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</si>
  <si>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</si>
  <si>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27</t>
  </si>
  <si>
    <t>56334</t>
  </si>
  <si>
    <t>VOZOVKOVÉ VRSTVY ZE ŠTĚRKODRTI TL. DO 200MM</t>
  </si>
  <si>
    <t>ŠD, FR. 0-32 MM, TL. 200 MM</t>
  </si>
  <si>
    <t>digitálně odměřeno ze situace 
podkl. vrstva konstrukce chodníku: 72,0m2*1,05koef. rozš.=75,600 [A]m2 
podkl. vrstva umělé vodící linie - u betonové dlažby: 4,0m2*1,05koef. rozš.=4,200 [B]m2 
podkl. vrstva reliéfní dlažby: 7,5m2*1,05koef. rozš.=7,875 [C]m2 
Celkem: A+B+C=87,675 [D]m2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</si>
  <si>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</si>
  <si>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28</t>
  </si>
  <si>
    <t>56360</t>
  </si>
  <si>
    <t>VOZOVKOVÉ VRSTVY Z RECYKLOVANÉHO MATERIÁLU</t>
  </si>
  <si>
    <t>V TL. 150 MM, MATERIÁL ZE STAVBY</t>
  </si>
  <si>
    <t>digitálně odměřeno ze situace 
recyklát pro napojení vjezdu na nový chodník: 4,5m2*0,15m=0,675 [A]m3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</si>
  <si>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</si>
  <si>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29</t>
  </si>
  <si>
    <t>572123</t>
  </si>
  <si>
    <t>INFILTRAČNÍ POSTŘIK Z EMULZE DO 1,0KG/M2</t>
  </si>
  <si>
    <t>PI-C C60 B6, 1,0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</si>
  <si>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</si>
  <si>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30</t>
  </si>
  <si>
    <t>572213</t>
  </si>
  <si>
    <t>SPOJOVACÍ POSTŘIK Z EMULZE DO 0,5KG/M2</t>
  </si>
  <si>
    <t>PS-C C60 B4, 0,30 KG/M2</t>
  </si>
  <si>
    <t>31</t>
  </si>
  <si>
    <t>574B43</t>
  </si>
  <si>
    <t>ASFALTOVÝ BETON PRO OBRUSNÉ VRSTVY MODIFIK ACO 11 TL. 50MM</t>
  </si>
  <si>
    <t>ACO 11 50/70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</si>
  <si>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</si>
  <si>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32</t>
  </si>
  <si>
    <t>574E46</t>
  </si>
  <si>
    <t>ASFALTOVÝ BETON PRO PODKLADNÍ VRSTVY ACP 16+, 16S TL. 50MM</t>
  </si>
  <si>
    <t>ACP 16+ 50/70</t>
  </si>
  <si>
    <t>33</t>
  </si>
  <si>
    <t>582612</t>
  </si>
  <si>
    <t>KRYTY Z BETON DLAŽDIC SE ZÁMKEM ŠEDÝCH TL 80MM DO LOŽE Z KAM</t>
  </si>
  <si>
    <t>BET. DLAŽBA "ÍČKO", LOŽNÁ VRSTVA Z KAMENIVA, FR. 4-8 MM, TL. 40 MM</t>
  </si>
  <si>
    <t>digitálně odměřeno ze situace 
konstrukce chodníku: 72,0m2=72,000 [A]m2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</si>
  <si>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</si>
  <si>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34</t>
  </si>
  <si>
    <t>582615</t>
  </si>
  <si>
    <t>KRYTY Z BETON DLAŽDIC SE ZÁMKEM BAREV TL 80MM DO LOŽE Z KAM</t>
  </si>
  <si>
    <t>BET. DLAŽBA SLP S VODICÍ LINIÍ, BARVA ČERVENÁ, LOŽNÁ VRSTVA Z KAMENIVA, FR. 4-8 MM, TL. 40 MM</t>
  </si>
  <si>
    <t>digitálně odměřeno ze situace 
umělá vodící linie - u betonové dlažby: 4,0m2=4,000 [A]m2</t>
  </si>
  <si>
    <t>35</t>
  </si>
  <si>
    <t>58261B</t>
  </si>
  <si>
    <t>KRYTY Z BETON DLAŽDIC SE ZÁMKEM BAREV RELIÉF TL 80MM DO LOŽE Z KAM</t>
  </si>
  <si>
    <t>BET. DLAŽBA "ÍČKO", ČERVENÁ RELIÉFNÍ, LOŽNÁ VRSTVA Z KAMENIVA, FR. 4-8 MM, TL. 40 MM</t>
  </si>
  <si>
    <t>digitálně odměřeno ze situace 
reliéfní: 7,5m2=7,500 [A]m2</t>
  </si>
  <si>
    <t>Potrubí</t>
  </si>
  <si>
    <t>36</t>
  </si>
  <si>
    <t>87733</t>
  </si>
  <si>
    <t>CHRÁNIČKY PŮLENÉ Z TRUB PLAST DN DO 150MM</t>
  </si>
  <si>
    <t>v místě odkrytí stávajících IS 
ČEZ Distribuce, a.s.: 55,0m=55,000 [A]m</t>
  </si>
  <si>
    <t>položky pro zhotovení potrubí platí bez ohledu na sklon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</si>
  <si>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Ostatní konstrukce a práce</t>
  </si>
  <si>
    <t>37</t>
  </si>
  <si>
    <t>917211</t>
  </si>
  <si>
    <t>ZÁHONOVÉ OBRUBY Z BETONOVÝCH OBRUBNÍKŮ ŠÍŘ 50MM</t>
  </si>
  <si>
    <t>OBRUBA 50/250/1000 MM, VČETNĚ BET. LOŽE C20/25nXF3, MIN. TL. 100 MM S BOČNÍ OPĚROU</t>
  </si>
  <si>
    <t>digitálně odměřeno ze situace 
55,0m=55,000 [A]m</t>
  </si>
  <si>
    <t>Položka zahrnuje:  
dodání a pokládku betonových obrubníků o rozměrech předepsaných zadávací dokumentací  
betonové lože i boční betonovou opěrku.</t>
  </si>
  <si>
    <t>38</t>
  </si>
  <si>
    <t>917224</t>
  </si>
  <si>
    <t>SILNIČNÍ A CHODNÍKOVÉ OBRUBY Z BETONOVÝCH OBRUBNÍKŮ ŠÍŘ 150MM</t>
  </si>
  <si>
    <t>OBRUBA 150/250/1000 MM, VČETNĚ BET. LOŽE C20/25nXF3, MIN. TL. 100 MM S BOČNÍ OPĚROU</t>
  </si>
  <si>
    <t>digitálně odměřeno ze situace 
51,0m=51,000 [A]m</t>
  </si>
  <si>
    <t>39</t>
  </si>
  <si>
    <t>919112</t>
  </si>
  <si>
    <t>ŘEZÁNÍ ASFALTOVÉHO KRYTU VOZOVEK TL DO 100MM</t>
  </si>
  <si>
    <t>digitálně odměřeno ze situace 
na rozhraní nové a stávající vozovky: 52,0m=52,000 [A]m</t>
  </si>
  <si>
    <t>položka zahrnuje řezání vozovkové vrstvy v předepsané tloušťce, včetně spotřeby vody</t>
  </si>
  <si>
    <t>40</t>
  </si>
  <si>
    <t>931323</t>
  </si>
  <si>
    <t>TĚSNĚNÍ DILATAČ SPAR ASF ZÁLIVKOU MODIFIK PRŮŘ DO 300MM2</t>
  </si>
  <si>
    <t>digitálně odměřeno ze situace 
na rozhraní nové a stávající vozovky: 52,0m=52,000 [A]m 
podél obruby: 51,0m=51,000 [B]m 
Celkem: A+B=103,000 [C]m</t>
  </si>
  <si>
    <t>položka zahrnuje dodávku a osazení předepsaného materiálu, očištění ploch spáry před úpravou, očištění okolí spáry po úpravě  
nezahrnuje těsnící profil</t>
  </si>
  <si>
    <t>SO 401</t>
  </si>
  <si>
    <t>VEŘEJNÉ OSVĚTLENÍ</t>
  </si>
  <si>
    <t>z pol. č. 17120: 9,326m3*2,1t/m3=19,585 [A]t</t>
  </si>
  <si>
    <t>GEODETICKÉ PRÁCE BĚHEM VÝSTAVBY A GEOMETRICKÝ PLÁN SKUTEČNÉHO PROVEDENÍ STAVBY</t>
  </si>
  <si>
    <t>02950</t>
  </si>
  <si>
    <t>OSTATNÍ POŽADAVKY - POSUDKY, KONTROLY, REVIZNÍ ZPRÁVY</t>
  </si>
  <si>
    <t>VÝCHOZÍ REVIZE + REVIZE PO SKONČENÍ MONTÁŽE NOVÝCH LAMP</t>
  </si>
  <si>
    <t>13173</t>
  </si>
  <si>
    <t>HLOUBENÍ JAM ZAPAŽ I NEPAŽ TŘ. I</t>
  </si>
  <si>
    <t>výkop jámy pro stožár: 0,5m3*2ks=1,000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</si>
  <si>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</si>
  <si>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</si>
  <si>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</si>
  <si>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výkop kabelové rýhy chodník 35 x 50 cm ručně 
0,35m*0,5m*35,0m=6,125 [A]m3 
výkop kabelové rýhy chodník 35 x 80 cm ručně 
0,35m*0,5m*1,5m=0,263 [B]m3 
0,35m*0,5m*7,0m=1,225 [C]m3 
0,35m*0,5m*1,5m=0,263 [D]m3 
výkop rýhy 10 x 10 cm pro uzemnění 
0,1m*0,1m*45,0m=0,450 [E]m3 
Celkem: A+B+C+D+E=8,326 [F]m3</t>
  </si>
  <si>
    <t>z pol. č. 13173: 1,0m3=1,000 [A]m3 
z pol. č. 13273: 8,326m3=8,326 [B]m3 
Celkem: A+B=9,326 [C]m3</t>
  </si>
  <si>
    <t>17481</t>
  </si>
  <si>
    <t>ZÁSYP JAM A RÝH Z NAKUPOVANÝCH MATERIÁLŮ</t>
  </si>
  <si>
    <t>zához kabelové rýhy chodník 35 x 50 cm ručně 
0,35m*0,5m*35,0m=6,125 [A]m3 
zához kabelové rýhy chodník 35 x 80 cm ručně 
0,35m*0,5m*1,5m=0,263 [B]m3 
0,35m*0,5m*7,0m=1,225 [C]m3 
0,35m*0,5m*1,5m=0,263 [D]m3 
zához rýhy 10 x 10 cm pro uzemnění 
0,1m*0,1m*45,0m=0,450 [E]m3 
zához jámy pro stožár: 0,5m3=0,500 [F]m3 
Celkem: A+B+C+D+E+F=8,826 [G]m3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</si>
  <si>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</si>
  <si>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272313</t>
  </si>
  <si>
    <t>ZÁKLADY Z PROSTÉHO BETONU DO C16/20</t>
  </si>
  <si>
    <t>bet. základ s otvorem pro stožár: 0,25m3*2ks=0,500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</si>
  <si>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</si>
  <si>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</si>
  <si>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451312</t>
  </si>
  <si>
    <t>PODKLADNÍ A VÝPLŇOVÉ VRSTVY Z PROSTÉHO BETONU C12/15</t>
  </si>
  <si>
    <t>bet. lože pod chráničku: 0,245m3=0,245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</si>
  <si>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</si>
  <si>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Přidružená stavební výroba</t>
  </si>
  <si>
    <t>702211</t>
  </si>
  <si>
    <t>KABELOVÁ CHRÁNIČKA ZEMNÍ DN DO 100 MM</t>
  </si>
  <si>
    <t>KORUGOVANÁ TRUBKA DN 63 MM</t>
  </si>
  <si>
    <t>48,0m=48,000 [A]m</t>
  </si>
  <si>
    <t>1. Položka obsahuje: 
– přípravu podkladu pro osazení 
2. Položka neobsahuje: 
 X 
3. Způsob měření: 
Měří se metr délkový.</t>
  </si>
  <si>
    <t>702311</t>
  </si>
  <si>
    <t>ZAKRYTÍ KABELŮ VÝSTRAŽNOU FÓLIÍ ŠÍŘKY DO 20 CM</t>
  </si>
  <si>
    <t>FÓLIE ČERVENÉ BARVY Š 22 CM</t>
  </si>
  <si>
    <t>45,0m=45,000 [A]m</t>
  </si>
  <si>
    <t>709210</t>
  </si>
  <si>
    <t>KŘIŽOVATKA KABELOVÝCH VEDENÍ SE STÁVAJÍCÍ INŽENÝRSKOU SÍTÍ (KABELEM, POTRUBÍM APOD.)</t>
  </si>
  <si>
    <t>KUS</t>
  </si>
  <si>
    <t>ZAJIŠTĚNÍ KABELU VEŘEJNÉHO OSVĚTLENÍ PŘI KŘÍŽENÍ S OSTATNÍMI INŽENÝRSKÝMI SÍTĚMI</t>
  </si>
  <si>
    <t>3ks=3,000 [A]ks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</si>
  <si>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</si>
  <si>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741911</t>
  </si>
  <si>
    <t>UZEMŇOVACÍ VODIČ V ZEMI FEZN DO 120 MM2</t>
  </si>
  <si>
    <t>ZEMNÍCÍ PÁSKA FEZN 30/4</t>
  </si>
  <si>
    <t>49,0m=49,000 [A]m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</si>
  <si>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</si>
  <si>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DRÁT ZEMNÍCÍ FEZN D 10</t>
  </si>
  <si>
    <t>4,0m=4,000 [A]m</t>
  </si>
  <si>
    <t>741C02</t>
  </si>
  <si>
    <t>UZEMŇOVACÍ SVORKA</t>
  </si>
  <si>
    <t>2ks=2,000 [A]ks</t>
  </si>
  <si>
    <t>1. Položka obsahuje:  
 – veškeré příslušenství  
2. Položka neobsahuje:  
 X  
3. Způsob měření:  
Udává se počet kusů kompletní konstrukce nebo práce.</t>
  </si>
  <si>
    <t>742H12</t>
  </si>
  <si>
    <t>KABEL NN ČTYŘ- A PĚTIŽÍLOVÝ CU S PLASTOVOU IZOLACÍ OD 4 DO 16 MM2</t>
  </si>
  <si>
    <t>KABEL CYKY 4 X 10 MM2</t>
  </si>
  <si>
    <t>53,0m=53,000 [A]m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</si>
  <si>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</si>
  <si>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742L22</t>
  </si>
  <si>
    <t>UKONČENÍ DVOU AŽ PĚTIŽÍLOVÉHO KABELU KABELOVOU SPOJKOU OD 4 DO 16 MM2</t>
  </si>
  <si>
    <t>1ks=1,000 [A]ks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</si>
  <si>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</si>
  <si>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742P13</t>
  </si>
  <si>
    <t>ZATAŽENÍ KABELU DO CHRÁNIČKY - KABEL DO 4 KG/M</t>
  </si>
  <si>
    <t>1. Položka obsahuje:  
 – montáž kabelu o váze do 4 kg/m do chráničky/ kolektoru  
2. Položka neobsahuje:  
 X  
3. Způsob měření:  
Měří se metr délkový.</t>
  </si>
  <si>
    <t>743122</t>
  </si>
  <si>
    <t>OSVĚTLOVACÍ STOŽÁR PEVNÝ ŽÁROVĚ ZINKOVANÝ DÉLKY PŘES 6,5 DO 12 M</t>
  </si>
  <si>
    <t>BEZPATICOVÝ STOŽÁR CELKOVÉ DL. 6,8 M, VČETNĚ SVORKOVNICE A ELEKTROINSTALACE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</si>
  <si>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</si>
  <si>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743554</t>
  </si>
  <si>
    <t>SVÍTIDLO VENKOVNÍ VŠEOBECNÉ LED, MIN. IP 44, PŘES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</si>
  <si>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</si>
  <si>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744I01</t>
  </si>
  <si>
    <t>POJISTKOVÁ VLOŽKA DO 160 A</t>
  </si>
  <si>
    <t>POJISTKA NOŽOVÁ VELIKOST 000 - 6A</t>
  </si>
  <si>
    <t>1. Položka obsahuje:  
 – technický popis viz. projektová dokumentace  
2. Položka neobsahuje:  
 X  
3. Způsob měření:  
Udává se počet kusů kompletní konstrukce nebo práce.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</si>
</sst>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/>
      <c s="1"/>
      <c s="1"/>
      <c s="1"/>
    </row>
    <row r="2" spans="1:5" ht="12.75" customHeight="1">
      <c r="A2" s="1"/>
      <c s="2" t="s">
        <v>0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1</v>
      </c>
      <c s="1"/>
      <c s="1"/>
      <c s="1"/>
    </row>
    <row r="5" spans="1:5" ht="12.75" customHeight="1">
      <c r="A5" s="1"/>
      <c s="1" t="s">
        <v>2</v>
      </c>
      <c s="1"/>
      <c s="1"/>
      <c s="1"/>
    </row>
    <row r="6" spans="1:5" ht="12.75" customHeight="1">
      <c r="A6" s="1"/>
      <c s="4" t="s">
        <v>3</v>
      </c>
      <c s="7">
        <f>SUM(C10:C11)</f>
      </c>
      <c s="1"/>
      <c s="1"/>
    </row>
    <row r="7" spans="1:5" ht="12.75" customHeight="1">
      <c r="A7" s="1"/>
      <c s="4" t="s">
        <v>4</v>
      </c>
      <c s="7">
        <f>SUM(E10:E11)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5</v>
      </c>
      <c s="5" t="s">
        <v>6</v>
      </c>
      <c s="5" t="s">
        <v>7</v>
      </c>
      <c s="5" t="s">
        <v>8</v>
      </c>
      <c s="5" t="s">
        <v>9</v>
      </c>
    </row>
    <row r="10" spans="1:5" ht="12.75" customHeight="1">
      <c r="A10" s="20" t="s">
        <v>23</v>
      </c>
      <c s="20" t="s">
        <v>24</v>
      </c>
      <c s="21">
        <f>'SO 101'!I3</f>
      </c>
      <c s="21">
        <f>'SO 101'!O2</f>
      </c>
      <c s="21">
        <f>C10+D10</f>
      </c>
    </row>
    <row r="11" spans="1:5" ht="12.75" customHeight="1">
      <c r="A11" s="20" t="s">
        <v>256</v>
      </c>
      <c s="20" t="s">
        <v>257</v>
      </c>
      <c s="21">
        <f>'SO 401'!I3</f>
      </c>
      <c s="21">
        <f>'SO 401'!O2</f>
      </c>
      <c s="21">
        <f>C11+D11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21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0+O8+O53+O106+O111+O152+O157</f>
      </c>
      <c t="s">
        <v>21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23</v>
      </c>
      <c s="42">
        <f>0+I8+I53+I106+I111+I152+I157</f>
      </c>
      <c r="O3" t="s">
        <v>18</v>
      </c>
      <c t="s">
        <v>22</v>
      </c>
    </row>
    <row r="4" spans="1:16" ht="15" customHeight="1">
      <c r="A4" t="s">
        <v>16</v>
      </c>
      <c s="16" t="s">
        <v>17</v>
      </c>
      <c s="17" t="s">
        <v>23</v>
      </c>
      <c s="6"/>
      <c s="18" t="s">
        <v>24</v>
      </c>
      <c s="6"/>
      <c s="6"/>
      <c s="19"/>
      <c s="19"/>
      <c r="O4" t="s">
        <v>19</v>
      </c>
      <c t="s">
        <v>22</v>
      </c>
    </row>
    <row r="5" spans="1:16" ht="12.75" customHeight="1">
      <c r="A5" s="15" t="s">
        <v>25</v>
      </c>
      <c s="15" t="s">
        <v>27</v>
      </c>
      <c s="15" t="s">
        <v>29</v>
      </c>
      <c s="15" t="s">
        <v>30</v>
      </c>
      <c s="15" t="s">
        <v>31</v>
      </c>
      <c s="15" t="s">
        <v>33</v>
      </c>
      <c s="15" t="s">
        <v>35</v>
      </c>
      <c s="15" t="s">
        <v>37</v>
      </c>
      <c s="15"/>
      <c r="O5" t="s">
        <v>20</v>
      </c>
      <c t="s">
        <v>22</v>
      </c>
    </row>
    <row r="6" spans="1:9" ht="12.75" customHeight="1">
      <c r="A6" s="15"/>
      <c s="15"/>
      <c s="15"/>
      <c s="15"/>
      <c s="15"/>
      <c s="15"/>
      <c s="15"/>
      <c s="15" t="s">
        <v>38</v>
      </c>
      <c s="15" t="s">
        <v>40</v>
      </c>
    </row>
    <row r="7" spans="1:9" ht="12.75" customHeight="1">
      <c r="A7" s="15" t="s">
        <v>26</v>
      </c>
      <c s="15" t="s">
        <v>28</v>
      </c>
      <c s="15" t="s">
        <v>22</v>
      </c>
      <c s="15" t="s">
        <v>21</v>
      </c>
      <c s="15" t="s">
        <v>32</v>
      </c>
      <c s="15" t="s">
        <v>34</v>
      </c>
      <c s="15" t="s">
        <v>36</v>
      </c>
      <c s="15" t="s">
        <v>39</v>
      </c>
      <c s="15" t="s">
        <v>41</v>
      </c>
    </row>
    <row r="8" spans="1:18" ht="12.75" customHeight="1">
      <c r="A8" s="19" t="s">
        <v>42</v>
      </c>
      <c s="19"/>
      <c s="26" t="s">
        <v>26</v>
      </c>
      <c s="19"/>
      <c s="27" t="s">
        <v>43</v>
      </c>
      <c s="19"/>
      <c s="19"/>
      <c s="19"/>
      <c s="28">
        <f>0+Q8</f>
      </c>
      <c r="O8">
        <f>0+R8</f>
      </c>
      <c r="Q8">
        <f>0+I9+I13+I17+I21+I25+I29+I33+I37+I41+I45+I49</f>
      </c>
      <c>
        <f>0+O9+O13+O17+O21+O25+O29+O33+O37+O41+O45+O49</f>
      </c>
    </row>
    <row r="9" spans="1:16" ht="12.75">
      <c r="A9" s="25" t="s">
        <v>44</v>
      </c>
      <c s="29" t="s">
        <v>28</v>
      </c>
      <c s="29" t="s">
        <v>45</v>
      </c>
      <c s="25" t="s">
        <v>46</v>
      </c>
      <c s="30" t="s">
        <v>47</v>
      </c>
      <c s="31" t="s">
        <v>48</v>
      </c>
      <c s="32">
        <v>72.03</v>
      </c>
      <c s="33">
        <v>0</v>
      </c>
      <c s="34">
        <f>ROUND(ROUND(H9,2)*ROUND(G9,3),2)</f>
      </c>
      <c r="O9">
        <f>(I9*21)/100</f>
      </c>
      <c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s="29" t="s">
        <v>22</v>
      </c>
      <c s="29" t="s">
        <v>45</v>
      </c>
      <c s="25" t="s">
        <v>55</v>
      </c>
      <c s="30" t="s">
        <v>47</v>
      </c>
      <c s="31" t="s">
        <v>48</v>
      </c>
      <c s="32">
        <v>58.52</v>
      </c>
      <c s="33">
        <v>0</v>
      </c>
      <c s="34">
        <f>ROUND(ROUND(H13,2)*ROUND(G13,3),2)</f>
      </c>
      <c r="O13">
        <f>(I13*21)/100</f>
      </c>
      <c t="s">
        <v>22</v>
      </c>
    </row>
    <row r="14" spans="1:5" ht="12.75">
      <c r="A14" s="35" t="s">
        <v>49</v>
      </c>
      <c r="E14" s="36" t="s">
        <v>56</v>
      </c>
    </row>
    <row r="15" spans="1:5" ht="38.25">
      <c r="A15" s="37" t="s">
        <v>51</v>
      </c>
      <c r="E15" s="38" t="s">
        <v>57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s="29" t="s">
        <v>21</v>
      </c>
      <c s="29" t="s">
        <v>58</v>
      </c>
      <c s="25" t="s">
        <v>56</v>
      </c>
      <c s="30" t="s">
        <v>59</v>
      </c>
      <c s="31" t="s">
        <v>60</v>
      </c>
      <c s="32">
        <v>1</v>
      </c>
      <c s="33">
        <v>0</v>
      </c>
      <c s="34">
        <f>ROUND(ROUND(H17,2)*ROUND(G17,3),2)</f>
      </c>
      <c r="O17">
        <f>(I17*21)/100</f>
      </c>
      <c t="s">
        <v>22</v>
      </c>
    </row>
    <row r="18" spans="1:5" ht="76.5">
      <c r="A18" s="35" t="s">
        <v>49</v>
      </c>
      <c r="E18" s="36" t="s">
        <v>61</v>
      </c>
    </row>
    <row r="19" spans="1:5" ht="12.75">
      <c r="A19" s="37" t="s">
        <v>51</v>
      </c>
      <c r="E19" s="38" t="s">
        <v>56</v>
      </c>
    </row>
    <row r="20" spans="1:5" ht="12.75">
      <c r="A20" t="s">
        <v>53</v>
      </c>
      <c r="E20" s="36" t="s">
        <v>62</v>
      </c>
    </row>
    <row r="21" spans="1:16" ht="12.75">
      <c r="A21" s="25" t="s">
        <v>44</v>
      </c>
      <c s="29" t="s">
        <v>32</v>
      </c>
      <c s="29" t="s">
        <v>63</v>
      </c>
      <c s="25" t="s">
        <v>56</v>
      </c>
      <c s="30" t="s">
        <v>64</v>
      </c>
      <c s="31" t="s">
        <v>60</v>
      </c>
      <c s="32">
        <v>1</v>
      </c>
      <c s="33">
        <v>0</v>
      </c>
      <c s="34">
        <f>ROUND(ROUND(H21,2)*ROUND(G21,3),2)</f>
      </c>
      <c r="O21">
        <f>(I21*21)/100</f>
      </c>
      <c t="s">
        <v>22</v>
      </c>
    </row>
    <row r="22" spans="1:5" ht="25.5">
      <c r="A22" s="35" t="s">
        <v>49</v>
      </c>
      <c r="E22" s="36" t="s">
        <v>65</v>
      </c>
    </row>
    <row r="23" spans="1:5" ht="12.75">
      <c r="A23" s="37" t="s">
        <v>51</v>
      </c>
      <c r="E23" s="38" t="s">
        <v>56</v>
      </c>
    </row>
    <row r="24" spans="1:5" ht="12.75">
      <c r="A24" t="s">
        <v>53</v>
      </c>
      <c r="E24" s="36" t="s">
        <v>62</v>
      </c>
    </row>
    <row r="25" spans="1:16" ht="12.75">
      <c r="A25" s="25" t="s">
        <v>44</v>
      </c>
      <c s="29" t="s">
        <v>34</v>
      </c>
      <c s="29" t="s">
        <v>66</v>
      </c>
      <c s="25" t="s">
        <v>56</v>
      </c>
      <c s="30" t="s">
        <v>67</v>
      </c>
      <c s="31" t="s">
        <v>68</v>
      </c>
      <c s="32">
        <v>1</v>
      </c>
      <c s="33">
        <v>0</v>
      </c>
      <c s="34">
        <f>ROUND(ROUND(H25,2)*ROUND(G25,3),2)</f>
      </c>
      <c r="O25">
        <f>(I25*21)/100</f>
      </c>
      <c t="s">
        <v>22</v>
      </c>
    </row>
    <row r="26" spans="1:5" ht="25.5">
      <c r="A26" s="35" t="s">
        <v>49</v>
      </c>
      <c r="E26" s="36" t="s">
        <v>69</v>
      </c>
    </row>
    <row r="27" spans="1:5" ht="12.75">
      <c r="A27" s="37" t="s">
        <v>51</v>
      </c>
      <c r="E27" s="38" t="s">
        <v>56</v>
      </c>
    </row>
    <row r="28" spans="1:5" ht="12.75">
      <c r="A28" t="s">
        <v>53</v>
      </c>
      <c r="E28" s="36" t="s">
        <v>70</v>
      </c>
    </row>
    <row r="29" spans="1:16" ht="12.75">
      <c r="A29" s="25" t="s">
        <v>44</v>
      </c>
      <c s="29" t="s">
        <v>36</v>
      </c>
      <c s="29" t="s">
        <v>71</v>
      </c>
      <c s="25" t="s">
        <v>56</v>
      </c>
      <c s="30" t="s">
        <v>72</v>
      </c>
      <c s="31" t="s">
        <v>60</v>
      </c>
      <c s="32">
        <v>1</v>
      </c>
      <c s="33">
        <v>0</v>
      </c>
      <c s="34">
        <f>ROUND(ROUND(H29,2)*ROUND(G29,3),2)</f>
      </c>
      <c r="O29">
        <f>(I29*21)/100</f>
      </c>
      <c t="s">
        <v>22</v>
      </c>
    </row>
    <row r="30" spans="1:5" ht="12.75">
      <c r="A30" s="35" t="s">
        <v>49</v>
      </c>
      <c r="E30" s="36" t="s">
        <v>73</v>
      </c>
    </row>
    <row r="31" spans="1:5" ht="12.75">
      <c r="A31" s="37" t="s">
        <v>51</v>
      </c>
      <c r="E31" s="38" t="s">
        <v>56</v>
      </c>
    </row>
    <row r="32" spans="1:5" ht="38.25">
      <c r="A32" t="s">
        <v>53</v>
      </c>
      <c r="E32" s="36" t="s">
        <v>74</v>
      </c>
    </row>
    <row r="33" spans="1:16" ht="12.75">
      <c r="A33" s="25" t="s">
        <v>44</v>
      </c>
      <c s="29" t="s">
        <v>75</v>
      </c>
      <c s="29" t="s">
        <v>76</v>
      </c>
      <c s="25" t="s">
        <v>56</v>
      </c>
      <c s="30" t="s">
        <v>77</v>
      </c>
      <c s="31" t="s">
        <v>60</v>
      </c>
      <c s="32">
        <v>1</v>
      </c>
      <c s="33">
        <v>0</v>
      </c>
      <c s="34">
        <f>ROUND(ROUND(H33,2)*ROUND(G33,3),2)</f>
      </c>
      <c r="O33">
        <f>(I33*21)/100</f>
      </c>
      <c t="s">
        <v>22</v>
      </c>
    </row>
    <row r="34" spans="1:5" ht="12.75">
      <c r="A34" s="35" t="s">
        <v>49</v>
      </c>
      <c r="E34" s="36" t="s">
        <v>78</v>
      </c>
    </row>
    <row r="35" spans="1:5" ht="12.75">
      <c r="A35" s="37" t="s">
        <v>51</v>
      </c>
      <c r="E35" s="38" t="s">
        <v>56</v>
      </c>
    </row>
    <row r="36" spans="1:5" ht="12.75">
      <c r="A36" t="s">
        <v>53</v>
      </c>
      <c r="E36" s="36" t="s">
        <v>70</v>
      </c>
    </row>
    <row r="37" spans="1:16" ht="12.75">
      <c r="A37" s="25" t="s">
        <v>44</v>
      </c>
      <c s="29" t="s">
        <v>79</v>
      </c>
      <c s="29" t="s">
        <v>80</v>
      </c>
      <c s="25" t="s">
        <v>56</v>
      </c>
      <c s="30" t="s">
        <v>81</v>
      </c>
      <c s="31" t="s">
        <v>60</v>
      </c>
      <c s="32">
        <v>1</v>
      </c>
      <c s="33">
        <v>0</v>
      </c>
      <c s="34">
        <f>ROUND(ROUND(H37,2)*ROUND(G37,3),2)</f>
      </c>
      <c r="O37">
        <f>(I37*21)/100</f>
      </c>
      <c t="s">
        <v>22</v>
      </c>
    </row>
    <row r="38" spans="1:5" ht="12.75">
      <c r="A38" s="35" t="s">
        <v>49</v>
      </c>
      <c r="E38" s="36" t="s">
        <v>82</v>
      </c>
    </row>
    <row r="39" spans="1:5" ht="12.75">
      <c r="A39" s="37" t="s">
        <v>51</v>
      </c>
      <c r="E39" s="38" t="s">
        <v>56</v>
      </c>
    </row>
    <row r="40" spans="1:5" ht="12.75">
      <c r="A40" t="s">
        <v>53</v>
      </c>
      <c r="E40" s="36" t="s">
        <v>70</v>
      </c>
    </row>
    <row r="41" spans="1:16" ht="12.75">
      <c r="A41" s="25" t="s">
        <v>44</v>
      </c>
      <c s="29" t="s">
        <v>39</v>
      </c>
      <c s="29" t="s">
        <v>83</v>
      </c>
      <c s="25" t="s">
        <v>56</v>
      </c>
      <c s="30" t="s">
        <v>84</v>
      </c>
      <c s="31" t="s">
        <v>60</v>
      </c>
      <c s="32">
        <v>1</v>
      </c>
      <c s="33">
        <v>0</v>
      </c>
      <c s="34">
        <f>ROUND(ROUND(H41,2)*ROUND(G41,3),2)</f>
      </c>
      <c r="O41">
        <f>(I41*21)/100</f>
      </c>
      <c t="s">
        <v>22</v>
      </c>
    </row>
    <row r="42" spans="1:5" ht="12.75">
      <c r="A42" s="35" t="s">
        <v>49</v>
      </c>
      <c r="E42" s="36" t="s">
        <v>85</v>
      </c>
    </row>
    <row r="43" spans="1:5" ht="12.75">
      <c r="A43" s="37" t="s">
        <v>51</v>
      </c>
      <c r="E43" s="38" t="s">
        <v>56</v>
      </c>
    </row>
    <row r="44" spans="1:5" ht="12.75">
      <c r="A44" t="s">
        <v>53</v>
      </c>
      <c r="E44" s="36" t="s">
        <v>70</v>
      </c>
    </row>
    <row r="45" spans="1:16" ht="12.75">
      <c r="A45" s="25" t="s">
        <v>44</v>
      </c>
      <c s="29" t="s">
        <v>41</v>
      </c>
      <c s="29" t="s">
        <v>86</v>
      </c>
      <c s="25" t="s">
        <v>56</v>
      </c>
      <c s="30" t="s">
        <v>87</v>
      </c>
      <c s="31" t="s">
        <v>60</v>
      </c>
      <c s="32">
        <v>1</v>
      </c>
      <c s="33">
        <v>0</v>
      </c>
      <c s="34">
        <f>ROUND(ROUND(H45,2)*ROUND(G45,3),2)</f>
      </c>
      <c r="O45">
        <f>(I45*21)/100</f>
      </c>
      <c t="s">
        <v>22</v>
      </c>
    </row>
    <row r="46" spans="1:5" ht="12.75">
      <c r="A46" s="35" t="s">
        <v>49</v>
      </c>
      <c r="E46" s="36" t="s">
        <v>88</v>
      </c>
    </row>
    <row r="47" spans="1:5" ht="12.75">
      <c r="A47" s="37" t="s">
        <v>51</v>
      </c>
      <c r="E47" s="38" t="s">
        <v>56</v>
      </c>
    </row>
    <row r="48" spans="1:5" ht="76.5">
      <c r="A48" t="s">
        <v>53</v>
      </c>
      <c r="E48" s="36" t="s">
        <v>89</v>
      </c>
    </row>
    <row r="49" spans="1:16" ht="12.75">
      <c r="A49" s="25" t="s">
        <v>44</v>
      </c>
      <c s="29" t="s">
        <v>90</v>
      </c>
      <c s="29" t="s">
        <v>91</v>
      </c>
      <c s="25" t="s">
        <v>56</v>
      </c>
      <c s="30" t="s">
        <v>92</v>
      </c>
      <c s="31" t="s">
        <v>60</v>
      </c>
      <c s="32">
        <v>1</v>
      </c>
      <c s="33">
        <v>0</v>
      </c>
      <c s="34">
        <f>ROUND(ROUND(H49,2)*ROUND(G49,3),2)</f>
      </c>
      <c r="O49">
        <f>(I49*21)/100</f>
      </c>
      <c t="s">
        <v>22</v>
      </c>
    </row>
    <row r="50" spans="1:5" ht="12.75">
      <c r="A50" s="35" t="s">
        <v>49</v>
      </c>
      <c r="E50" s="36" t="s">
        <v>56</v>
      </c>
    </row>
    <row r="51" spans="1:5" ht="12.75">
      <c r="A51" s="37" t="s">
        <v>51</v>
      </c>
      <c r="E51" s="38" t="s">
        <v>56</v>
      </c>
    </row>
    <row r="52" spans="1:5" ht="25.5">
      <c r="A52" t="s">
        <v>53</v>
      </c>
      <c r="E52" s="36" t="s">
        <v>93</v>
      </c>
    </row>
    <row r="53" spans="1:18" ht="12.75" customHeight="1">
      <c r="A53" s="6" t="s">
        <v>42</v>
      </c>
      <c s="6"/>
      <c s="40" t="s">
        <v>28</v>
      </c>
      <c s="6"/>
      <c s="27" t="s">
        <v>94</v>
      </c>
      <c s="6"/>
      <c s="6"/>
      <c s="6"/>
      <c s="41">
        <f>0+Q53</f>
      </c>
      <c r="O53">
        <f>0+R53</f>
      </c>
      <c r="Q53">
        <f>0+I54+I58+I62+I66+I70+I74+I78+I82+I86+I90+I94+I98+I102</f>
      </c>
      <c>
        <f>0+O54+O58+O62+O66+O70+O74+O78+O82+O86+O90+O94+O98+O102</f>
      </c>
    </row>
    <row r="54" spans="1:16" ht="12.75">
      <c r="A54" s="25" t="s">
        <v>44</v>
      </c>
      <c s="29" t="s">
        <v>95</v>
      </c>
      <c s="29" t="s">
        <v>96</v>
      </c>
      <c s="25" t="s">
        <v>56</v>
      </c>
      <c s="30" t="s">
        <v>97</v>
      </c>
      <c s="31" t="s">
        <v>98</v>
      </c>
      <c s="32">
        <v>2.8</v>
      </c>
      <c s="33">
        <v>0</v>
      </c>
      <c s="34">
        <f>ROUND(ROUND(H54,2)*ROUND(G54,3),2)</f>
      </c>
      <c r="O54">
        <f>(I54*21)/100</f>
      </c>
      <c t="s">
        <v>22</v>
      </c>
    </row>
    <row r="55" spans="1:5" ht="12.75">
      <c r="A55" s="35" t="s">
        <v>49</v>
      </c>
      <c r="E55" s="36" t="s">
        <v>99</v>
      </c>
    </row>
    <row r="56" spans="1:5" ht="25.5">
      <c r="A56" s="37" t="s">
        <v>51</v>
      </c>
      <c r="E56" s="38" t="s">
        <v>100</v>
      </c>
    </row>
    <row r="57" spans="1:5" ht="63.75">
      <c r="A57" t="s">
        <v>53</v>
      </c>
      <c r="E57" s="36" t="s">
        <v>101</v>
      </c>
    </row>
    <row r="58" spans="1:16" ht="12.75">
      <c r="A58" s="25" t="s">
        <v>44</v>
      </c>
      <c s="29" t="s">
        <v>102</v>
      </c>
      <c s="29" t="s">
        <v>103</v>
      </c>
      <c s="25" t="s">
        <v>56</v>
      </c>
      <c s="30" t="s">
        <v>104</v>
      </c>
      <c s="31" t="s">
        <v>98</v>
      </c>
      <c s="32">
        <v>19</v>
      </c>
      <c s="33">
        <v>0</v>
      </c>
      <c s="34">
        <f>ROUND(ROUND(H58,2)*ROUND(G58,3),2)</f>
      </c>
      <c r="O58">
        <f>(I58*21)/100</f>
      </c>
      <c t="s">
        <v>22</v>
      </c>
    </row>
    <row r="59" spans="1:5" ht="25.5">
      <c r="A59" s="35" t="s">
        <v>49</v>
      </c>
      <c r="E59" s="36" t="s">
        <v>105</v>
      </c>
    </row>
    <row r="60" spans="1:5" ht="25.5">
      <c r="A60" s="37" t="s">
        <v>51</v>
      </c>
      <c r="E60" s="38" t="s">
        <v>106</v>
      </c>
    </row>
    <row r="61" spans="1:5" ht="63.75">
      <c r="A61" t="s">
        <v>53</v>
      </c>
      <c r="E61" s="36" t="s">
        <v>101</v>
      </c>
    </row>
    <row r="62" spans="1:16" ht="12.75">
      <c r="A62" s="25" t="s">
        <v>44</v>
      </c>
      <c s="29" t="s">
        <v>107</v>
      </c>
      <c s="29" t="s">
        <v>108</v>
      </c>
      <c s="25" t="s">
        <v>56</v>
      </c>
      <c s="30" t="s">
        <v>109</v>
      </c>
      <c s="31" t="s">
        <v>98</v>
      </c>
      <c s="32">
        <v>2.08</v>
      </c>
      <c s="33">
        <v>0</v>
      </c>
      <c s="34">
        <f>ROUND(ROUND(H62,2)*ROUND(G62,3),2)</f>
      </c>
      <c r="O62">
        <f>(I62*21)/100</f>
      </c>
      <c t="s">
        <v>22</v>
      </c>
    </row>
    <row r="63" spans="1:5" ht="12.75">
      <c r="A63" s="35" t="s">
        <v>49</v>
      </c>
      <c r="E63" s="36" t="s">
        <v>99</v>
      </c>
    </row>
    <row r="64" spans="1:5" ht="25.5">
      <c r="A64" s="37" t="s">
        <v>51</v>
      </c>
      <c r="E64" s="38" t="s">
        <v>110</v>
      </c>
    </row>
    <row r="65" spans="1:5" ht="63.75">
      <c r="A65" t="s">
        <v>53</v>
      </c>
      <c r="E65" s="36" t="s">
        <v>101</v>
      </c>
    </row>
    <row r="66" spans="1:16" ht="12.75">
      <c r="A66" s="25" t="s">
        <v>44</v>
      </c>
      <c s="29" t="s">
        <v>111</v>
      </c>
      <c s="29" t="s">
        <v>112</v>
      </c>
      <c s="25" t="s">
        <v>56</v>
      </c>
      <c s="30" t="s">
        <v>113</v>
      </c>
      <c s="31" t="s">
        <v>98</v>
      </c>
      <c s="32">
        <v>7.6</v>
      </c>
      <c s="33">
        <v>0</v>
      </c>
      <c s="34">
        <f>ROUND(ROUND(H66,2)*ROUND(G66,3),2)</f>
      </c>
      <c r="O66">
        <f>(I66*21)/100</f>
      </c>
      <c t="s">
        <v>22</v>
      </c>
    </row>
    <row r="67" spans="1:5" ht="25.5">
      <c r="A67" s="35" t="s">
        <v>49</v>
      </c>
      <c r="E67" s="36" t="s">
        <v>114</v>
      </c>
    </row>
    <row r="68" spans="1:5" ht="25.5">
      <c r="A68" s="37" t="s">
        <v>51</v>
      </c>
      <c r="E68" s="38" t="s">
        <v>115</v>
      </c>
    </row>
    <row r="69" spans="1:5" ht="63.75">
      <c r="A69" t="s">
        <v>53</v>
      </c>
      <c r="E69" s="36" t="s">
        <v>101</v>
      </c>
    </row>
    <row r="70" spans="1:16" ht="12.75">
      <c r="A70" s="25" t="s">
        <v>44</v>
      </c>
      <c s="29" t="s">
        <v>116</v>
      </c>
      <c s="29" t="s">
        <v>117</v>
      </c>
      <c s="25" t="s">
        <v>56</v>
      </c>
      <c s="30" t="s">
        <v>118</v>
      </c>
      <c s="31" t="s">
        <v>119</v>
      </c>
      <c s="32">
        <v>102</v>
      </c>
      <c s="33">
        <v>0</v>
      </c>
      <c s="34">
        <f>ROUND(ROUND(H70,2)*ROUND(G70,3),2)</f>
      </c>
      <c r="O70">
        <f>(I70*21)/100</f>
      </c>
      <c t="s">
        <v>22</v>
      </c>
    </row>
    <row r="71" spans="1:5" ht="12.75">
      <c r="A71" s="35" t="s">
        <v>49</v>
      </c>
      <c r="E71" s="36" t="s">
        <v>120</v>
      </c>
    </row>
    <row r="72" spans="1:5" ht="51">
      <c r="A72" s="37" t="s">
        <v>51</v>
      </c>
      <c r="E72" s="38" t="s">
        <v>121</v>
      </c>
    </row>
    <row r="73" spans="1:5" ht="25.5">
      <c r="A73" t="s">
        <v>53</v>
      </c>
      <c r="E73" s="36" t="s">
        <v>122</v>
      </c>
    </row>
    <row r="74" spans="1:16" ht="12.75">
      <c r="A74" s="25" t="s">
        <v>44</v>
      </c>
      <c s="29" t="s">
        <v>123</v>
      </c>
      <c s="29" t="s">
        <v>124</v>
      </c>
      <c s="25" t="s">
        <v>56</v>
      </c>
      <c s="30" t="s">
        <v>125</v>
      </c>
      <c s="31" t="s">
        <v>98</v>
      </c>
      <c s="32">
        <v>6</v>
      </c>
      <c s="33">
        <v>0</v>
      </c>
      <c s="34">
        <f>ROUND(ROUND(H74,2)*ROUND(G74,3),2)</f>
      </c>
      <c r="O74">
        <f>(I74*21)/100</f>
      </c>
      <c t="s">
        <v>22</v>
      </c>
    </row>
    <row r="75" spans="1:5" ht="12.75">
      <c r="A75" s="35" t="s">
        <v>49</v>
      </c>
      <c r="E75" s="36" t="s">
        <v>126</v>
      </c>
    </row>
    <row r="76" spans="1:5" ht="25.5">
      <c r="A76" s="37" t="s">
        <v>51</v>
      </c>
      <c r="E76" s="38" t="s">
        <v>127</v>
      </c>
    </row>
    <row r="77" spans="1:5" ht="38.25">
      <c r="A77" t="s">
        <v>53</v>
      </c>
      <c r="E77" s="36" t="s">
        <v>128</v>
      </c>
    </row>
    <row r="78" spans="1:16" ht="12.75">
      <c r="A78" s="25" t="s">
        <v>44</v>
      </c>
      <c s="29" t="s">
        <v>129</v>
      </c>
      <c s="29" t="s">
        <v>130</v>
      </c>
      <c s="25" t="s">
        <v>56</v>
      </c>
      <c s="30" t="s">
        <v>131</v>
      </c>
      <c s="31" t="s">
        <v>98</v>
      </c>
      <c s="32">
        <v>39.8</v>
      </c>
      <c s="33">
        <v>0</v>
      </c>
      <c s="34">
        <f>ROUND(ROUND(H78,2)*ROUND(G78,3),2)</f>
      </c>
      <c r="O78">
        <f>(I78*21)/100</f>
      </c>
      <c t="s">
        <v>22</v>
      </c>
    </row>
    <row r="79" spans="1:5" ht="38.25">
      <c r="A79" s="35" t="s">
        <v>49</v>
      </c>
      <c r="E79" s="36" t="s">
        <v>132</v>
      </c>
    </row>
    <row r="80" spans="1:5" ht="51">
      <c r="A80" s="37" t="s">
        <v>51</v>
      </c>
      <c r="E80" s="38" t="s">
        <v>133</v>
      </c>
    </row>
    <row r="81" spans="1:5" ht="369.75">
      <c r="A81" t="s">
        <v>53</v>
      </c>
      <c r="E81" s="36" t="s">
        <v>134</v>
      </c>
    </row>
    <row r="82" spans="1:16" ht="12.75">
      <c r="A82" s="25" t="s">
        <v>44</v>
      </c>
      <c s="29" t="s">
        <v>135</v>
      </c>
      <c s="29" t="s">
        <v>136</v>
      </c>
      <c s="25" t="s">
        <v>56</v>
      </c>
      <c s="30" t="s">
        <v>137</v>
      </c>
      <c s="31" t="s">
        <v>98</v>
      </c>
      <c s="32">
        <v>5.5</v>
      </c>
      <c s="33">
        <v>0</v>
      </c>
      <c s="34">
        <f>ROUND(ROUND(H82,2)*ROUND(G82,3),2)</f>
      </c>
      <c r="O82">
        <f>(I82*21)/100</f>
      </c>
      <c t="s">
        <v>22</v>
      </c>
    </row>
    <row r="83" spans="1:5" ht="12.75">
      <c r="A83" s="35" t="s">
        <v>49</v>
      </c>
      <c r="E83" s="36" t="s">
        <v>138</v>
      </c>
    </row>
    <row r="84" spans="1:5" ht="25.5">
      <c r="A84" s="37" t="s">
        <v>51</v>
      </c>
      <c r="E84" s="38" t="s">
        <v>139</v>
      </c>
    </row>
    <row r="85" spans="1:5" ht="267.75">
      <c r="A85" t="s">
        <v>53</v>
      </c>
      <c r="E85" s="36" t="s">
        <v>140</v>
      </c>
    </row>
    <row r="86" spans="1:16" ht="12.75">
      <c r="A86" s="25" t="s">
        <v>44</v>
      </c>
      <c s="29" t="s">
        <v>141</v>
      </c>
      <c s="29" t="s">
        <v>142</v>
      </c>
      <c s="25" t="s">
        <v>56</v>
      </c>
      <c s="30" t="s">
        <v>143</v>
      </c>
      <c s="31" t="s">
        <v>98</v>
      </c>
      <c s="32">
        <v>34.3</v>
      </c>
      <c s="33">
        <v>0</v>
      </c>
      <c s="34">
        <f>ROUND(ROUND(H86,2)*ROUND(G86,3),2)</f>
      </c>
      <c r="O86">
        <f>(I86*21)/100</f>
      </c>
      <c t="s">
        <v>22</v>
      </c>
    </row>
    <row r="87" spans="1:5" ht="12.75">
      <c r="A87" s="35" t="s">
        <v>49</v>
      </c>
      <c r="E87" s="36" t="s">
        <v>56</v>
      </c>
    </row>
    <row r="88" spans="1:5" ht="38.25">
      <c r="A88" s="37" t="s">
        <v>51</v>
      </c>
      <c r="E88" s="38" t="s">
        <v>144</v>
      </c>
    </row>
    <row r="89" spans="1:5" ht="191.25">
      <c r="A89" t="s">
        <v>53</v>
      </c>
      <c r="E89" s="36" t="s">
        <v>145</v>
      </c>
    </row>
    <row r="90" spans="1:16" ht="12.75">
      <c r="A90" s="25" t="s">
        <v>44</v>
      </c>
      <c s="29" t="s">
        <v>146</v>
      </c>
      <c s="29" t="s">
        <v>147</v>
      </c>
      <c s="25" t="s">
        <v>56</v>
      </c>
      <c s="30" t="s">
        <v>148</v>
      </c>
      <c s="31" t="s">
        <v>149</v>
      </c>
      <c s="32">
        <v>138.675</v>
      </c>
      <c s="33">
        <v>0</v>
      </c>
      <c s="34">
        <f>ROUND(ROUND(H90,2)*ROUND(G90,3),2)</f>
      </c>
      <c r="O90">
        <f>(I90*21)/100</f>
      </c>
      <c t="s">
        <v>22</v>
      </c>
    </row>
    <row r="91" spans="1:5" ht="12.75">
      <c r="A91" s="35" t="s">
        <v>49</v>
      </c>
      <c r="E91" s="36" t="s">
        <v>56</v>
      </c>
    </row>
    <row r="92" spans="1:5" ht="25.5">
      <c r="A92" s="37" t="s">
        <v>51</v>
      </c>
      <c r="E92" s="38" t="s">
        <v>150</v>
      </c>
    </row>
    <row r="93" spans="1:5" ht="25.5">
      <c r="A93" t="s">
        <v>53</v>
      </c>
      <c r="E93" s="36" t="s">
        <v>151</v>
      </c>
    </row>
    <row r="94" spans="1:16" ht="12.75">
      <c r="A94" s="25" t="s">
        <v>44</v>
      </c>
      <c s="29" t="s">
        <v>152</v>
      </c>
      <c s="29" t="s">
        <v>153</v>
      </c>
      <c s="25" t="s">
        <v>56</v>
      </c>
      <c s="30" t="s">
        <v>154</v>
      </c>
      <c s="31" t="s">
        <v>98</v>
      </c>
      <c s="32">
        <v>3.25</v>
      </c>
      <c s="33">
        <v>0</v>
      </c>
      <c s="34">
        <f>ROUND(ROUND(H94,2)*ROUND(G94,3),2)</f>
      </c>
      <c r="O94">
        <f>(I94*21)/100</f>
      </c>
      <c t="s">
        <v>22</v>
      </c>
    </row>
    <row r="95" spans="1:5" ht="12.75">
      <c r="A95" s="35" t="s">
        <v>49</v>
      </c>
      <c r="E95" s="36" t="s">
        <v>155</v>
      </c>
    </row>
    <row r="96" spans="1:5" ht="25.5">
      <c r="A96" s="37" t="s">
        <v>51</v>
      </c>
      <c r="E96" s="38" t="s">
        <v>156</v>
      </c>
    </row>
    <row r="97" spans="1:5" ht="38.25">
      <c r="A97" t="s">
        <v>53</v>
      </c>
      <c r="E97" s="36" t="s">
        <v>157</v>
      </c>
    </row>
    <row r="98" spans="1:16" ht="12.75">
      <c r="A98" s="25" t="s">
        <v>44</v>
      </c>
      <c s="29" t="s">
        <v>158</v>
      </c>
      <c s="29" t="s">
        <v>159</v>
      </c>
      <c s="25" t="s">
        <v>56</v>
      </c>
      <c s="30" t="s">
        <v>160</v>
      </c>
      <c s="31" t="s">
        <v>149</v>
      </c>
      <c s="32">
        <v>32.5</v>
      </c>
      <c s="33">
        <v>0</v>
      </c>
      <c s="34">
        <f>ROUND(ROUND(H98,2)*ROUND(G98,3),2)</f>
      </c>
      <c r="O98">
        <f>(I98*21)/100</f>
      </c>
      <c t="s">
        <v>22</v>
      </c>
    </row>
    <row r="99" spans="1:5" ht="12.75">
      <c r="A99" s="35" t="s">
        <v>49</v>
      </c>
      <c r="E99" s="36" t="s">
        <v>56</v>
      </c>
    </row>
    <row r="100" spans="1:5" ht="25.5">
      <c r="A100" s="37" t="s">
        <v>51</v>
      </c>
      <c r="E100" s="38" t="s">
        <v>161</v>
      </c>
    </row>
    <row r="101" spans="1:5" ht="25.5">
      <c r="A101" t="s">
        <v>53</v>
      </c>
      <c r="E101" s="36" t="s">
        <v>162</v>
      </c>
    </row>
    <row r="102" spans="1:16" ht="12.75">
      <c r="A102" s="25" t="s">
        <v>44</v>
      </c>
      <c s="29" t="s">
        <v>163</v>
      </c>
      <c s="29" t="s">
        <v>164</v>
      </c>
      <c s="25" t="s">
        <v>56</v>
      </c>
      <c s="30" t="s">
        <v>165</v>
      </c>
      <c s="31" t="s">
        <v>98</v>
      </c>
      <c s="32">
        <v>0.975</v>
      </c>
      <c s="33">
        <v>0</v>
      </c>
      <c s="34">
        <f>ROUND(ROUND(H102,2)*ROUND(G102,3),2)</f>
      </c>
      <c r="O102">
        <f>(I102*21)/100</f>
      </c>
      <c t="s">
        <v>22</v>
      </c>
    </row>
    <row r="103" spans="1:5" ht="12.75">
      <c r="A103" s="35" t="s">
        <v>49</v>
      </c>
      <c r="E103" s="36" t="s">
        <v>56</v>
      </c>
    </row>
    <row r="104" spans="1:5" ht="25.5">
      <c r="A104" s="37" t="s">
        <v>51</v>
      </c>
      <c r="E104" s="38" t="s">
        <v>166</v>
      </c>
    </row>
    <row r="105" spans="1:5" ht="38.25">
      <c r="A105" t="s">
        <v>53</v>
      </c>
      <c r="E105" s="36" t="s">
        <v>167</v>
      </c>
    </row>
    <row r="106" spans="1:18" ht="12.75" customHeight="1">
      <c r="A106" s="6" t="s">
        <v>42</v>
      </c>
      <c s="6"/>
      <c s="40" t="s">
        <v>22</v>
      </c>
      <c s="6"/>
      <c s="27" t="s">
        <v>168</v>
      </c>
      <c s="6"/>
      <c s="6"/>
      <c s="6"/>
      <c s="41">
        <f>0+Q106</f>
      </c>
      <c r="O106">
        <f>0+R106</f>
      </c>
      <c r="Q106">
        <f>0+I107</f>
      </c>
      <c>
        <f>0+O107</f>
      </c>
    </row>
    <row r="107" spans="1:16" ht="12.75">
      <c r="A107" s="25" t="s">
        <v>44</v>
      </c>
      <c s="29" t="s">
        <v>169</v>
      </c>
      <c s="29" t="s">
        <v>170</v>
      </c>
      <c s="25" t="s">
        <v>56</v>
      </c>
      <c s="30" t="s">
        <v>171</v>
      </c>
      <c s="31" t="s">
        <v>98</v>
      </c>
      <c s="32">
        <v>25.05</v>
      </c>
      <c s="33">
        <v>0</v>
      </c>
      <c s="34">
        <f>ROUND(ROUND(H107,2)*ROUND(G107,3),2)</f>
      </c>
      <c r="O107">
        <f>(I107*21)/100</f>
      </c>
      <c t="s">
        <v>22</v>
      </c>
    </row>
    <row r="108" spans="1:5" ht="25.5">
      <c r="A108" s="35" t="s">
        <v>49</v>
      </c>
      <c r="E108" s="36" t="s">
        <v>172</v>
      </c>
    </row>
    <row r="109" spans="1:5" ht="25.5">
      <c r="A109" s="37" t="s">
        <v>51</v>
      </c>
      <c r="E109" s="38" t="s">
        <v>173</v>
      </c>
    </row>
    <row r="110" spans="1:5" ht="38.25">
      <c r="A110" t="s">
        <v>53</v>
      </c>
      <c r="E110" s="36" t="s">
        <v>174</v>
      </c>
    </row>
    <row r="111" spans="1:18" ht="12.75" customHeight="1">
      <c r="A111" s="6" t="s">
        <v>42</v>
      </c>
      <c s="6"/>
      <c s="40" t="s">
        <v>34</v>
      </c>
      <c s="6"/>
      <c s="27" t="s">
        <v>175</v>
      </c>
      <c s="6"/>
      <c s="6"/>
      <c s="6"/>
      <c s="41">
        <f>0+Q111</f>
      </c>
      <c r="O111">
        <f>0+R111</f>
      </c>
      <c r="Q111">
        <f>0+I112+I116+I120+I124+I128+I132+I136+I140+I144+I148</f>
      </c>
      <c>
        <f>0+O112+O116+O120+O124+O128+O132+O136+O140+O144+O148</f>
      </c>
    </row>
    <row r="112" spans="1:16" ht="12.75">
      <c r="A112" s="25" t="s">
        <v>44</v>
      </c>
      <c s="29" t="s">
        <v>176</v>
      </c>
      <c s="29" t="s">
        <v>177</v>
      </c>
      <c s="25" t="s">
        <v>56</v>
      </c>
      <c s="30" t="s">
        <v>178</v>
      </c>
      <c s="31" t="s">
        <v>149</v>
      </c>
      <c s="32">
        <v>51</v>
      </c>
      <c s="33">
        <v>0</v>
      </c>
      <c s="34">
        <f>ROUND(ROUND(H112,2)*ROUND(G112,3),2)</f>
      </c>
      <c r="O112">
        <f>(I112*21)/100</f>
      </c>
      <c t="s">
        <v>22</v>
      </c>
    </row>
    <row r="113" spans="1:5" ht="12.75">
      <c r="A113" s="35" t="s">
        <v>49</v>
      </c>
      <c r="E113" s="36" t="s">
        <v>179</v>
      </c>
    </row>
    <row r="114" spans="1:5" ht="25.5">
      <c r="A114" s="37" t="s">
        <v>51</v>
      </c>
      <c r="E114" s="38" t="s">
        <v>180</v>
      </c>
    </row>
    <row r="115" spans="1:5" ht="127.5">
      <c r="A115" t="s">
        <v>53</v>
      </c>
      <c r="E115" s="36" t="s">
        <v>181</v>
      </c>
    </row>
    <row r="116" spans="1:16" ht="12.75">
      <c r="A116" s="25" t="s">
        <v>44</v>
      </c>
      <c s="29" t="s">
        <v>182</v>
      </c>
      <c s="29" t="s">
        <v>183</v>
      </c>
      <c s="25" t="s">
        <v>56</v>
      </c>
      <c s="30" t="s">
        <v>184</v>
      </c>
      <c s="31" t="s">
        <v>149</v>
      </c>
      <c s="32">
        <v>87.675</v>
      </c>
      <c s="33">
        <v>0</v>
      </c>
      <c s="34">
        <f>ROUND(ROUND(H116,2)*ROUND(G116,3),2)</f>
      </c>
      <c r="O116">
        <f>(I116*21)/100</f>
      </c>
      <c t="s">
        <v>22</v>
      </c>
    </row>
    <row r="117" spans="1:5" ht="12.75">
      <c r="A117" s="35" t="s">
        <v>49</v>
      </c>
      <c r="E117" s="36" t="s">
        <v>185</v>
      </c>
    </row>
    <row r="118" spans="1:5" ht="76.5">
      <c r="A118" s="37" t="s">
        <v>51</v>
      </c>
      <c r="E118" s="38" t="s">
        <v>186</v>
      </c>
    </row>
    <row r="119" spans="1:5" ht="51">
      <c r="A119" t="s">
        <v>53</v>
      </c>
      <c r="E119" s="36" t="s">
        <v>187</v>
      </c>
    </row>
    <row r="120" spans="1:16" ht="12.75">
      <c r="A120" s="25" t="s">
        <v>44</v>
      </c>
      <c s="29" t="s">
        <v>188</v>
      </c>
      <c s="29" t="s">
        <v>189</v>
      </c>
      <c s="25" t="s">
        <v>56</v>
      </c>
      <c s="30" t="s">
        <v>190</v>
      </c>
      <c s="31" t="s">
        <v>98</v>
      </c>
      <c s="32">
        <v>0.675</v>
      </c>
      <c s="33">
        <v>0</v>
      </c>
      <c s="34">
        <f>ROUND(ROUND(H120,2)*ROUND(G120,3),2)</f>
      </c>
      <c r="O120">
        <f>(I120*21)/100</f>
      </c>
      <c t="s">
        <v>22</v>
      </c>
    </row>
    <row r="121" spans="1:5" ht="12.75">
      <c r="A121" s="35" t="s">
        <v>49</v>
      </c>
      <c r="E121" s="36" t="s">
        <v>191</v>
      </c>
    </row>
    <row r="122" spans="1:5" ht="25.5">
      <c r="A122" s="37" t="s">
        <v>51</v>
      </c>
      <c r="E122" s="38" t="s">
        <v>192</v>
      </c>
    </row>
    <row r="123" spans="1:5" ht="102">
      <c r="A123" t="s">
        <v>53</v>
      </c>
      <c r="E123" s="36" t="s">
        <v>193</v>
      </c>
    </row>
    <row r="124" spans="1:16" ht="12.75">
      <c r="A124" s="25" t="s">
        <v>44</v>
      </c>
      <c s="29" t="s">
        <v>194</v>
      </c>
      <c s="29" t="s">
        <v>195</v>
      </c>
      <c s="25" t="s">
        <v>56</v>
      </c>
      <c s="30" t="s">
        <v>196</v>
      </c>
      <c s="31" t="s">
        <v>149</v>
      </c>
      <c s="32">
        <v>51</v>
      </c>
      <c s="33">
        <v>0</v>
      </c>
      <c s="34">
        <f>ROUND(ROUND(H124,2)*ROUND(G124,3),2)</f>
      </c>
      <c r="O124">
        <f>(I124*21)/100</f>
      </c>
      <c t="s">
        <v>22</v>
      </c>
    </row>
    <row r="125" spans="1:5" ht="12.75">
      <c r="A125" s="35" t="s">
        <v>49</v>
      </c>
      <c r="E125" s="36" t="s">
        <v>197</v>
      </c>
    </row>
    <row r="126" spans="1:5" ht="25.5">
      <c r="A126" s="37" t="s">
        <v>51</v>
      </c>
      <c r="E126" s="38" t="s">
        <v>180</v>
      </c>
    </row>
    <row r="127" spans="1:5" ht="51">
      <c r="A127" t="s">
        <v>53</v>
      </c>
      <c r="E127" s="36" t="s">
        <v>198</v>
      </c>
    </row>
    <row r="128" spans="1:16" ht="12.75">
      <c r="A128" s="25" t="s">
        <v>44</v>
      </c>
      <c s="29" t="s">
        <v>199</v>
      </c>
      <c s="29" t="s">
        <v>200</v>
      </c>
      <c s="25" t="s">
        <v>56</v>
      </c>
      <c s="30" t="s">
        <v>201</v>
      </c>
      <c s="31" t="s">
        <v>149</v>
      </c>
      <c s="32">
        <v>51</v>
      </c>
      <c s="33">
        <v>0</v>
      </c>
      <c s="34">
        <f>ROUND(ROUND(H128,2)*ROUND(G128,3),2)</f>
      </c>
      <c r="O128">
        <f>(I128*21)/100</f>
      </c>
      <c t="s">
        <v>22</v>
      </c>
    </row>
    <row r="129" spans="1:5" ht="12.75">
      <c r="A129" s="35" t="s">
        <v>49</v>
      </c>
      <c r="E129" s="36" t="s">
        <v>202</v>
      </c>
    </row>
    <row r="130" spans="1:5" ht="25.5">
      <c r="A130" s="37" t="s">
        <v>51</v>
      </c>
      <c r="E130" s="38" t="s">
        <v>180</v>
      </c>
    </row>
    <row r="131" spans="1:5" ht="51">
      <c r="A131" t="s">
        <v>53</v>
      </c>
      <c r="E131" s="36" t="s">
        <v>198</v>
      </c>
    </row>
    <row r="132" spans="1:16" ht="12.75">
      <c r="A132" s="25" t="s">
        <v>44</v>
      </c>
      <c s="29" t="s">
        <v>203</v>
      </c>
      <c s="29" t="s">
        <v>204</v>
      </c>
      <c s="25" t="s">
        <v>56</v>
      </c>
      <c s="30" t="s">
        <v>205</v>
      </c>
      <c s="31" t="s">
        <v>149</v>
      </c>
      <c s="32">
        <v>51</v>
      </c>
      <c s="33">
        <v>0</v>
      </c>
      <c s="34">
        <f>ROUND(ROUND(H132,2)*ROUND(G132,3),2)</f>
      </c>
      <c r="O132">
        <f>(I132*21)/100</f>
      </c>
      <c t="s">
        <v>22</v>
      </c>
    </row>
    <row r="133" spans="1:5" ht="12.75">
      <c r="A133" s="35" t="s">
        <v>49</v>
      </c>
      <c r="E133" s="36" t="s">
        <v>206</v>
      </c>
    </row>
    <row r="134" spans="1:5" ht="25.5">
      <c r="A134" s="37" t="s">
        <v>51</v>
      </c>
      <c r="E134" s="38" t="s">
        <v>180</v>
      </c>
    </row>
    <row r="135" spans="1:5" ht="140.25">
      <c r="A135" t="s">
        <v>53</v>
      </c>
      <c r="E135" s="36" t="s">
        <v>207</v>
      </c>
    </row>
    <row r="136" spans="1:16" ht="12.75">
      <c r="A136" s="25" t="s">
        <v>44</v>
      </c>
      <c s="29" t="s">
        <v>208</v>
      </c>
      <c s="29" t="s">
        <v>209</v>
      </c>
      <c s="25" t="s">
        <v>56</v>
      </c>
      <c s="30" t="s">
        <v>210</v>
      </c>
      <c s="31" t="s">
        <v>149</v>
      </c>
      <c s="32">
        <v>51</v>
      </c>
      <c s="33">
        <v>0</v>
      </c>
      <c s="34">
        <f>ROUND(ROUND(H136,2)*ROUND(G136,3),2)</f>
      </c>
      <c r="O136">
        <f>(I136*21)/100</f>
      </c>
      <c t="s">
        <v>22</v>
      </c>
    </row>
    <row r="137" spans="1:5" ht="12.75">
      <c r="A137" s="35" t="s">
        <v>49</v>
      </c>
      <c r="E137" s="36" t="s">
        <v>211</v>
      </c>
    </row>
    <row r="138" spans="1:5" ht="25.5">
      <c r="A138" s="37" t="s">
        <v>51</v>
      </c>
      <c r="E138" s="38" t="s">
        <v>180</v>
      </c>
    </row>
    <row r="139" spans="1:5" ht="140.25">
      <c r="A139" t="s">
        <v>53</v>
      </c>
      <c r="E139" s="36" t="s">
        <v>207</v>
      </c>
    </row>
    <row r="140" spans="1:16" ht="12.75">
      <c r="A140" s="25" t="s">
        <v>44</v>
      </c>
      <c s="29" t="s">
        <v>212</v>
      </c>
      <c s="29" t="s">
        <v>213</v>
      </c>
      <c s="25" t="s">
        <v>56</v>
      </c>
      <c s="30" t="s">
        <v>214</v>
      </c>
      <c s="31" t="s">
        <v>149</v>
      </c>
      <c s="32">
        <v>72</v>
      </c>
      <c s="33">
        <v>0</v>
      </c>
      <c s="34">
        <f>ROUND(ROUND(H140,2)*ROUND(G140,3),2)</f>
      </c>
      <c r="O140">
        <f>(I140*21)/100</f>
      </c>
      <c t="s">
        <v>22</v>
      </c>
    </row>
    <row r="141" spans="1:5" ht="12.75">
      <c r="A141" s="35" t="s">
        <v>49</v>
      </c>
      <c r="E141" s="36" t="s">
        <v>215</v>
      </c>
    </row>
    <row r="142" spans="1:5" ht="25.5">
      <c r="A142" s="37" t="s">
        <v>51</v>
      </c>
      <c r="E142" s="38" t="s">
        <v>216</v>
      </c>
    </row>
    <row r="143" spans="1:5" ht="153">
      <c r="A143" t="s">
        <v>53</v>
      </c>
      <c r="E143" s="36" t="s">
        <v>217</v>
      </c>
    </row>
    <row r="144" spans="1:16" ht="12.75">
      <c r="A144" s="25" t="s">
        <v>44</v>
      </c>
      <c s="29" t="s">
        <v>218</v>
      </c>
      <c s="29" t="s">
        <v>219</v>
      </c>
      <c s="25" t="s">
        <v>56</v>
      </c>
      <c s="30" t="s">
        <v>220</v>
      </c>
      <c s="31" t="s">
        <v>149</v>
      </c>
      <c s="32">
        <v>4</v>
      </c>
      <c s="33">
        <v>0</v>
      </c>
      <c s="34">
        <f>ROUND(ROUND(H144,2)*ROUND(G144,3),2)</f>
      </c>
      <c r="O144">
        <f>(I144*21)/100</f>
      </c>
      <c t="s">
        <v>22</v>
      </c>
    </row>
    <row r="145" spans="1:5" ht="25.5">
      <c r="A145" s="35" t="s">
        <v>49</v>
      </c>
      <c r="E145" s="36" t="s">
        <v>221</v>
      </c>
    </row>
    <row r="146" spans="1:5" ht="25.5">
      <c r="A146" s="37" t="s">
        <v>51</v>
      </c>
      <c r="E146" s="38" t="s">
        <v>222</v>
      </c>
    </row>
    <row r="147" spans="1:5" ht="153">
      <c r="A147" t="s">
        <v>53</v>
      </c>
      <c r="E147" s="36" t="s">
        <v>217</v>
      </c>
    </row>
    <row r="148" spans="1:16" ht="25.5">
      <c r="A148" s="25" t="s">
        <v>44</v>
      </c>
      <c s="29" t="s">
        <v>223</v>
      </c>
      <c s="29" t="s">
        <v>224</v>
      </c>
      <c s="25" t="s">
        <v>56</v>
      </c>
      <c s="30" t="s">
        <v>225</v>
      </c>
      <c s="31" t="s">
        <v>149</v>
      </c>
      <c s="32">
        <v>7.5</v>
      </c>
      <c s="33">
        <v>0</v>
      </c>
      <c s="34">
        <f>ROUND(ROUND(H148,2)*ROUND(G148,3),2)</f>
      </c>
      <c r="O148">
        <f>(I148*21)/100</f>
      </c>
      <c t="s">
        <v>22</v>
      </c>
    </row>
    <row r="149" spans="1:5" ht="25.5">
      <c r="A149" s="35" t="s">
        <v>49</v>
      </c>
      <c r="E149" s="36" t="s">
        <v>226</v>
      </c>
    </row>
    <row r="150" spans="1:5" ht="25.5">
      <c r="A150" s="37" t="s">
        <v>51</v>
      </c>
      <c r="E150" s="38" t="s">
        <v>227</v>
      </c>
    </row>
    <row r="151" spans="1:5" ht="153">
      <c r="A151" t="s">
        <v>53</v>
      </c>
      <c r="E151" s="36" t="s">
        <v>217</v>
      </c>
    </row>
    <row r="152" spans="1:18" ht="12.75" customHeight="1">
      <c r="A152" s="6" t="s">
        <v>42</v>
      </c>
      <c s="6"/>
      <c s="40" t="s">
        <v>79</v>
      </c>
      <c s="6"/>
      <c s="27" t="s">
        <v>228</v>
      </c>
      <c s="6"/>
      <c s="6"/>
      <c s="6"/>
      <c s="41">
        <f>0+Q152</f>
      </c>
      <c r="O152">
        <f>0+R152</f>
      </c>
      <c r="Q152">
        <f>0+I153</f>
      </c>
      <c>
        <f>0+O153</f>
      </c>
    </row>
    <row r="153" spans="1:16" ht="12.75">
      <c r="A153" s="25" t="s">
        <v>44</v>
      </c>
      <c s="29" t="s">
        <v>229</v>
      </c>
      <c s="29" t="s">
        <v>230</v>
      </c>
      <c s="25" t="s">
        <v>56</v>
      </c>
      <c s="30" t="s">
        <v>231</v>
      </c>
      <c s="31" t="s">
        <v>119</v>
      </c>
      <c s="32">
        <v>55</v>
      </c>
      <c s="33">
        <v>0</v>
      </c>
      <c s="34">
        <f>ROUND(ROUND(H153,2)*ROUND(G153,3),2)</f>
      </c>
      <c r="O153">
        <f>(I153*21)/100</f>
      </c>
      <c t="s">
        <v>22</v>
      </c>
    </row>
    <row r="154" spans="1:5" ht="12.75">
      <c r="A154" s="35" t="s">
        <v>49</v>
      </c>
      <c r="E154" s="36" t="s">
        <v>56</v>
      </c>
    </row>
    <row r="155" spans="1:5" ht="25.5">
      <c r="A155" s="37" t="s">
        <v>51</v>
      </c>
      <c r="E155" s="38" t="s">
        <v>232</v>
      </c>
    </row>
    <row r="156" spans="1:5" ht="242.25">
      <c r="A156" t="s">
        <v>53</v>
      </c>
      <c r="E156" s="36" t="s">
        <v>233</v>
      </c>
    </row>
    <row r="157" spans="1:18" ht="12.75" customHeight="1">
      <c r="A157" s="6" t="s">
        <v>42</v>
      </c>
      <c s="6"/>
      <c s="40" t="s">
        <v>39</v>
      </c>
      <c s="6"/>
      <c s="27" t="s">
        <v>234</v>
      </c>
      <c s="6"/>
      <c s="6"/>
      <c s="6"/>
      <c s="41">
        <f>0+Q157</f>
      </c>
      <c r="O157">
        <f>0+R157</f>
      </c>
      <c r="Q157">
        <f>0+I158+I162+I166+I170</f>
      </c>
      <c>
        <f>0+O158+O162+O166+O170</f>
      </c>
    </row>
    <row r="158" spans="1:16" ht="12.75">
      <c r="A158" s="25" t="s">
        <v>44</v>
      </c>
      <c s="29" t="s">
        <v>235</v>
      </c>
      <c s="29" t="s">
        <v>236</v>
      </c>
      <c s="25" t="s">
        <v>56</v>
      </c>
      <c s="30" t="s">
        <v>237</v>
      </c>
      <c s="31" t="s">
        <v>119</v>
      </c>
      <c s="32">
        <v>55</v>
      </c>
      <c s="33">
        <v>0</v>
      </c>
      <c s="34">
        <f>ROUND(ROUND(H158,2)*ROUND(G158,3),2)</f>
      </c>
      <c r="O158">
        <f>(I158*21)/100</f>
      </c>
      <c t="s">
        <v>22</v>
      </c>
    </row>
    <row r="159" spans="1:5" ht="25.5">
      <c r="A159" s="35" t="s">
        <v>49</v>
      </c>
      <c r="E159" s="36" t="s">
        <v>238</v>
      </c>
    </row>
    <row r="160" spans="1:5" ht="25.5">
      <c r="A160" s="37" t="s">
        <v>51</v>
      </c>
      <c r="E160" s="38" t="s">
        <v>239</v>
      </c>
    </row>
    <row r="161" spans="1:5" ht="51">
      <c r="A161" t="s">
        <v>53</v>
      </c>
      <c r="E161" s="36" t="s">
        <v>240</v>
      </c>
    </row>
    <row r="162" spans="1:16" ht="12.75">
      <c r="A162" s="25" t="s">
        <v>44</v>
      </c>
      <c s="29" t="s">
        <v>241</v>
      </c>
      <c s="29" t="s">
        <v>242</v>
      </c>
      <c s="25" t="s">
        <v>56</v>
      </c>
      <c s="30" t="s">
        <v>243</v>
      </c>
      <c s="31" t="s">
        <v>119</v>
      </c>
      <c s="32">
        <v>51</v>
      </c>
      <c s="33">
        <v>0</v>
      </c>
      <c s="34">
        <f>ROUND(ROUND(H162,2)*ROUND(G162,3),2)</f>
      </c>
      <c r="O162">
        <f>(I162*21)/100</f>
      </c>
      <c t="s">
        <v>22</v>
      </c>
    </row>
    <row r="163" spans="1:5" ht="25.5">
      <c r="A163" s="35" t="s">
        <v>49</v>
      </c>
      <c r="E163" s="36" t="s">
        <v>244</v>
      </c>
    </row>
    <row r="164" spans="1:5" ht="25.5">
      <c r="A164" s="37" t="s">
        <v>51</v>
      </c>
      <c r="E164" s="38" t="s">
        <v>245</v>
      </c>
    </row>
    <row r="165" spans="1:5" ht="51">
      <c r="A165" t="s">
        <v>53</v>
      </c>
      <c r="E165" s="36" t="s">
        <v>240</v>
      </c>
    </row>
    <row r="166" spans="1:16" ht="12.75">
      <c r="A166" s="25" t="s">
        <v>44</v>
      </c>
      <c s="29" t="s">
        <v>246</v>
      </c>
      <c s="29" t="s">
        <v>247</v>
      </c>
      <c s="25" t="s">
        <v>56</v>
      </c>
      <c s="30" t="s">
        <v>248</v>
      </c>
      <c s="31" t="s">
        <v>119</v>
      </c>
      <c s="32">
        <v>52</v>
      </c>
      <c s="33">
        <v>0</v>
      </c>
      <c s="34">
        <f>ROUND(ROUND(H166,2)*ROUND(G166,3),2)</f>
      </c>
      <c r="O166">
        <f>(I166*21)/100</f>
      </c>
      <c t="s">
        <v>22</v>
      </c>
    </row>
    <row r="167" spans="1:5" ht="12.75">
      <c r="A167" s="35" t="s">
        <v>49</v>
      </c>
      <c r="E167" s="36" t="s">
        <v>56</v>
      </c>
    </row>
    <row r="168" spans="1:5" ht="25.5">
      <c r="A168" s="37" t="s">
        <v>51</v>
      </c>
      <c r="E168" s="38" t="s">
        <v>249</v>
      </c>
    </row>
    <row r="169" spans="1:5" ht="25.5">
      <c r="A169" t="s">
        <v>53</v>
      </c>
      <c r="E169" s="36" t="s">
        <v>250</v>
      </c>
    </row>
    <row r="170" spans="1:16" ht="12.75">
      <c r="A170" s="25" t="s">
        <v>44</v>
      </c>
      <c s="29" t="s">
        <v>251</v>
      </c>
      <c s="29" t="s">
        <v>252</v>
      </c>
      <c s="25" t="s">
        <v>56</v>
      </c>
      <c s="30" t="s">
        <v>253</v>
      </c>
      <c s="31" t="s">
        <v>119</v>
      </c>
      <c s="32">
        <v>103</v>
      </c>
      <c s="33">
        <v>0</v>
      </c>
      <c s="34">
        <f>ROUND(ROUND(H170,2)*ROUND(G170,3),2)</f>
      </c>
      <c r="O170">
        <f>(I170*21)/100</f>
      </c>
      <c t="s">
        <v>22</v>
      </c>
    </row>
    <row r="171" spans="1:5" ht="12.75">
      <c r="A171" s="35" t="s">
        <v>49</v>
      </c>
      <c r="E171" s="36" t="s">
        <v>56</v>
      </c>
    </row>
    <row r="172" spans="1:5" ht="51">
      <c r="A172" s="37" t="s">
        <v>51</v>
      </c>
      <c r="E172" s="38" t="s">
        <v>254</v>
      </c>
    </row>
    <row r="173" spans="1:5" ht="38.25">
      <c r="A173" t="s">
        <v>53</v>
      </c>
      <c r="E173" s="36" t="s">
        <v>255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21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0+O8+O25+O42+O47+O52</f>
      </c>
      <c t="s">
        <v>21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256</v>
      </c>
      <c s="42">
        <f>0+I8+I25+I42+I47+I52</f>
      </c>
      <c r="O3" t="s">
        <v>18</v>
      </c>
      <c t="s">
        <v>22</v>
      </c>
    </row>
    <row r="4" spans="1:16" ht="15" customHeight="1">
      <c r="A4" t="s">
        <v>16</v>
      </c>
      <c s="16" t="s">
        <v>17</v>
      </c>
      <c s="17" t="s">
        <v>256</v>
      </c>
      <c s="6"/>
      <c s="18" t="s">
        <v>257</v>
      </c>
      <c s="6"/>
      <c s="6"/>
      <c s="19"/>
      <c s="19"/>
      <c r="O4" t="s">
        <v>19</v>
      </c>
      <c t="s">
        <v>22</v>
      </c>
    </row>
    <row r="5" spans="1:16" ht="12.75" customHeight="1">
      <c r="A5" s="15" t="s">
        <v>25</v>
      </c>
      <c s="15" t="s">
        <v>27</v>
      </c>
      <c s="15" t="s">
        <v>29</v>
      </c>
      <c s="15" t="s">
        <v>30</v>
      </c>
      <c s="15" t="s">
        <v>31</v>
      </c>
      <c s="15" t="s">
        <v>33</v>
      </c>
      <c s="15" t="s">
        <v>35</v>
      </c>
      <c s="15" t="s">
        <v>37</v>
      </c>
      <c s="15"/>
      <c r="O5" t="s">
        <v>20</v>
      </c>
      <c t="s">
        <v>22</v>
      </c>
    </row>
    <row r="6" spans="1:9" ht="12.75" customHeight="1">
      <c r="A6" s="15"/>
      <c s="15"/>
      <c s="15"/>
      <c s="15"/>
      <c s="15"/>
      <c s="15"/>
      <c s="15"/>
      <c s="15" t="s">
        <v>38</v>
      </c>
      <c s="15" t="s">
        <v>40</v>
      </c>
    </row>
    <row r="7" spans="1:9" ht="12.75" customHeight="1">
      <c r="A7" s="15" t="s">
        <v>26</v>
      </c>
      <c s="15" t="s">
        <v>28</v>
      </c>
      <c s="15" t="s">
        <v>22</v>
      </c>
      <c s="15" t="s">
        <v>21</v>
      </c>
      <c s="15" t="s">
        <v>32</v>
      </c>
      <c s="15" t="s">
        <v>34</v>
      </c>
      <c s="15" t="s">
        <v>36</v>
      </c>
      <c s="15" t="s">
        <v>39</v>
      </c>
      <c s="15" t="s">
        <v>41</v>
      </c>
    </row>
    <row r="8" spans="1:18" ht="12.75" customHeight="1">
      <c r="A8" s="19" t="s">
        <v>42</v>
      </c>
      <c s="19"/>
      <c s="26" t="s">
        <v>26</v>
      </c>
      <c s="19"/>
      <c s="27" t="s">
        <v>43</v>
      </c>
      <c s="19"/>
      <c s="19"/>
      <c s="19"/>
      <c s="28">
        <f>0+Q8</f>
      </c>
      <c r="O8">
        <f>0+R8</f>
      </c>
      <c r="Q8">
        <f>0+I9+I13+I17+I21</f>
      </c>
      <c>
        <f>0+O9+O13+O17+O21</f>
      </c>
    </row>
    <row r="9" spans="1:16" ht="12.75">
      <c r="A9" s="25" t="s">
        <v>44</v>
      </c>
      <c s="29" t="s">
        <v>28</v>
      </c>
      <c s="29" t="s">
        <v>45</v>
      </c>
      <c s="25" t="s">
        <v>46</v>
      </c>
      <c s="30" t="s">
        <v>47</v>
      </c>
      <c s="31" t="s">
        <v>48</v>
      </c>
      <c s="32">
        <v>19.585</v>
      </c>
      <c s="33">
        <v>0</v>
      </c>
      <c s="34">
        <f>ROUND(ROUND(H9,2)*ROUND(G9,3),2)</f>
      </c>
      <c r="O9">
        <f>(I9*21)/100</f>
      </c>
      <c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258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s="29" t="s">
        <v>22</v>
      </c>
      <c s="29" t="s">
        <v>76</v>
      </c>
      <c s="25" t="s">
        <v>56</v>
      </c>
      <c s="30" t="s">
        <v>77</v>
      </c>
      <c s="31" t="s">
        <v>60</v>
      </c>
      <c s="32">
        <v>1</v>
      </c>
      <c s="33">
        <v>0</v>
      </c>
      <c s="34">
        <f>ROUND(ROUND(H13,2)*ROUND(G13,3),2)</f>
      </c>
      <c r="O13">
        <f>(I13*21)/100</f>
      </c>
      <c t="s">
        <v>22</v>
      </c>
    </row>
    <row r="14" spans="1:5" ht="25.5">
      <c r="A14" s="35" t="s">
        <v>49</v>
      </c>
      <c r="E14" s="36" t="s">
        <v>259</v>
      </c>
    </row>
    <row r="15" spans="1:5" ht="12.75">
      <c r="A15" s="37" t="s">
        <v>51</v>
      </c>
      <c r="E15" s="38" t="s">
        <v>56</v>
      </c>
    </row>
    <row r="16" spans="1:5" ht="12.75">
      <c r="A16" t="s">
        <v>53</v>
      </c>
      <c r="E16" s="36" t="s">
        <v>70</v>
      </c>
    </row>
    <row r="17" spans="1:16" ht="12.75">
      <c r="A17" s="25" t="s">
        <v>44</v>
      </c>
      <c s="29" t="s">
        <v>21</v>
      </c>
      <c s="29" t="s">
        <v>83</v>
      </c>
      <c s="25" t="s">
        <v>56</v>
      </c>
      <c s="30" t="s">
        <v>84</v>
      </c>
      <c s="31" t="s">
        <v>60</v>
      </c>
      <c s="32">
        <v>1</v>
      </c>
      <c s="33">
        <v>0</v>
      </c>
      <c s="34">
        <f>ROUND(ROUND(H17,2)*ROUND(G17,3),2)</f>
      </c>
      <c r="O17">
        <f>(I17*21)/100</f>
      </c>
      <c t="s">
        <v>22</v>
      </c>
    </row>
    <row r="18" spans="1:5" ht="12.75">
      <c r="A18" s="35" t="s">
        <v>49</v>
      </c>
      <c r="E18" s="36" t="s">
        <v>85</v>
      </c>
    </row>
    <row r="19" spans="1:5" ht="12.75">
      <c r="A19" s="37" t="s">
        <v>51</v>
      </c>
      <c r="E19" s="38" t="s">
        <v>56</v>
      </c>
    </row>
    <row r="20" spans="1:5" ht="12.75">
      <c r="A20" t="s">
        <v>53</v>
      </c>
      <c r="E20" s="36" t="s">
        <v>70</v>
      </c>
    </row>
    <row r="21" spans="1:16" ht="12.75">
      <c r="A21" s="25" t="s">
        <v>44</v>
      </c>
      <c s="29" t="s">
        <v>32</v>
      </c>
      <c s="29" t="s">
        <v>260</v>
      </c>
      <c s="25" t="s">
        <v>56</v>
      </c>
      <c s="30" t="s">
        <v>261</v>
      </c>
      <c s="31" t="s">
        <v>60</v>
      </c>
      <c s="32">
        <v>1</v>
      </c>
      <c s="33">
        <v>0</v>
      </c>
      <c s="34">
        <f>ROUND(ROUND(H21,2)*ROUND(G21,3),2)</f>
      </c>
      <c r="O21">
        <f>(I21*21)/100</f>
      </c>
      <c t="s">
        <v>22</v>
      </c>
    </row>
    <row r="22" spans="1:5" ht="12.75">
      <c r="A22" s="35" t="s">
        <v>49</v>
      </c>
      <c r="E22" s="36" t="s">
        <v>262</v>
      </c>
    </row>
    <row r="23" spans="1:5" ht="12.75">
      <c r="A23" s="37" t="s">
        <v>51</v>
      </c>
      <c r="E23" s="38" t="s">
        <v>56</v>
      </c>
    </row>
    <row r="24" spans="1:5" ht="12.75">
      <c r="A24" t="s">
        <v>53</v>
      </c>
      <c r="E24" s="36" t="s">
        <v>70</v>
      </c>
    </row>
    <row r="25" spans="1:18" ht="12.75" customHeight="1">
      <c r="A25" s="6" t="s">
        <v>42</v>
      </c>
      <c s="6"/>
      <c s="40" t="s">
        <v>28</v>
      </c>
      <c s="6"/>
      <c s="27" t="s">
        <v>94</v>
      </c>
      <c s="6"/>
      <c s="6"/>
      <c s="6"/>
      <c s="41">
        <f>0+Q25</f>
      </c>
      <c r="O25">
        <f>0+R25</f>
      </c>
      <c r="Q25">
        <f>0+I26+I30+I34+I38</f>
      </c>
      <c>
        <f>0+O26+O30+O34+O38</f>
      </c>
    </row>
    <row r="26" spans="1:16" ht="12.75">
      <c r="A26" s="25" t="s">
        <v>44</v>
      </c>
      <c s="29" t="s">
        <v>34</v>
      </c>
      <c s="29" t="s">
        <v>263</v>
      </c>
      <c s="25" t="s">
        <v>56</v>
      </c>
      <c s="30" t="s">
        <v>264</v>
      </c>
      <c s="31" t="s">
        <v>98</v>
      </c>
      <c s="32">
        <v>1</v>
      </c>
      <c s="33">
        <v>0</v>
      </c>
      <c s="34">
        <f>ROUND(ROUND(H26,2)*ROUND(G26,3),2)</f>
      </c>
      <c r="O26">
        <f>(I26*21)/100</f>
      </c>
      <c t="s">
        <v>22</v>
      </c>
    </row>
    <row r="27" spans="1:5" ht="38.25">
      <c r="A27" s="35" t="s">
        <v>49</v>
      </c>
      <c r="E27" s="36" t="s">
        <v>132</v>
      </c>
    </row>
    <row r="28" spans="1:5" ht="12.75">
      <c r="A28" s="37" t="s">
        <v>51</v>
      </c>
      <c r="E28" s="38" t="s">
        <v>265</v>
      </c>
    </row>
    <row r="29" spans="1:5" ht="318.75">
      <c r="A29" t="s">
        <v>53</v>
      </c>
      <c r="E29" s="36" t="s">
        <v>266</v>
      </c>
    </row>
    <row r="30" spans="1:16" ht="12.75">
      <c r="A30" s="25" t="s">
        <v>44</v>
      </c>
      <c s="29" t="s">
        <v>36</v>
      </c>
      <c s="29" t="s">
        <v>267</v>
      </c>
      <c s="25" t="s">
        <v>56</v>
      </c>
      <c s="30" t="s">
        <v>268</v>
      </c>
      <c s="31" t="s">
        <v>98</v>
      </c>
      <c s="32">
        <v>8.326</v>
      </c>
      <c s="33">
        <v>0</v>
      </c>
      <c s="34">
        <f>ROUND(ROUND(H30,2)*ROUND(G30,3),2)</f>
      </c>
      <c r="O30">
        <f>(I30*21)/100</f>
      </c>
      <c t="s">
        <v>22</v>
      </c>
    </row>
    <row r="31" spans="1:5" ht="38.25">
      <c r="A31" s="35" t="s">
        <v>49</v>
      </c>
      <c r="E31" s="36" t="s">
        <v>132</v>
      </c>
    </row>
    <row r="32" spans="1:5" ht="114.75">
      <c r="A32" s="37" t="s">
        <v>51</v>
      </c>
      <c r="E32" s="38" t="s">
        <v>269</v>
      </c>
    </row>
    <row r="33" spans="1:5" ht="318.75">
      <c r="A33" t="s">
        <v>53</v>
      </c>
      <c r="E33" s="36" t="s">
        <v>266</v>
      </c>
    </row>
    <row r="34" spans="1:16" ht="12.75">
      <c r="A34" s="25" t="s">
        <v>44</v>
      </c>
      <c s="29" t="s">
        <v>75</v>
      </c>
      <c s="29" t="s">
        <v>142</v>
      </c>
      <c s="25" t="s">
        <v>56</v>
      </c>
      <c s="30" t="s">
        <v>143</v>
      </c>
      <c s="31" t="s">
        <v>98</v>
      </c>
      <c s="32">
        <v>9.326</v>
      </c>
      <c s="33">
        <v>0</v>
      </c>
      <c s="34">
        <f>ROUND(ROUND(H34,2)*ROUND(G34,3),2)</f>
      </c>
      <c r="O34">
        <f>(I34*21)/100</f>
      </c>
      <c t="s">
        <v>22</v>
      </c>
    </row>
    <row r="35" spans="1:5" ht="12.75">
      <c r="A35" s="35" t="s">
        <v>49</v>
      </c>
      <c r="E35" s="36" t="s">
        <v>56</v>
      </c>
    </row>
    <row r="36" spans="1:5" ht="38.25">
      <c r="A36" s="37" t="s">
        <v>51</v>
      </c>
      <c r="E36" s="38" t="s">
        <v>270</v>
      </c>
    </row>
    <row r="37" spans="1:5" ht="191.25">
      <c r="A37" t="s">
        <v>53</v>
      </c>
      <c r="E37" s="36" t="s">
        <v>145</v>
      </c>
    </row>
    <row r="38" spans="1:16" ht="12.75">
      <c r="A38" s="25" t="s">
        <v>44</v>
      </c>
      <c s="29" t="s">
        <v>79</v>
      </c>
      <c s="29" t="s">
        <v>271</v>
      </c>
      <c s="25" t="s">
        <v>56</v>
      </c>
      <c s="30" t="s">
        <v>272</v>
      </c>
      <c s="31" t="s">
        <v>98</v>
      </c>
      <c s="32">
        <v>8.826</v>
      </c>
      <c s="33">
        <v>0</v>
      </c>
      <c s="34">
        <f>ROUND(ROUND(H38,2)*ROUND(G38,3),2)</f>
      </c>
      <c r="O38">
        <f>(I38*21)/100</f>
      </c>
      <c t="s">
        <v>22</v>
      </c>
    </row>
    <row r="39" spans="1:5" ht="12.75">
      <c r="A39" s="35" t="s">
        <v>49</v>
      </c>
      <c r="E39" s="36" t="s">
        <v>56</v>
      </c>
    </row>
    <row r="40" spans="1:5" ht="127.5">
      <c r="A40" s="37" t="s">
        <v>51</v>
      </c>
      <c r="E40" s="38" t="s">
        <v>273</v>
      </c>
    </row>
    <row r="41" spans="1:5" ht="229.5">
      <c r="A41" t="s">
        <v>53</v>
      </c>
      <c r="E41" s="36" t="s">
        <v>274</v>
      </c>
    </row>
    <row r="42" spans="1:18" ht="12.75" customHeight="1">
      <c r="A42" s="6" t="s">
        <v>42</v>
      </c>
      <c s="6"/>
      <c s="40" t="s">
        <v>22</v>
      </c>
      <c s="6"/>
      <c s="27" t="s">
        <v>168</v>
      </c>
      <c s="6"/>
      <c s="6"/>
      <c s="6"/>
      <c s="41">
        <f>0+Q42</f>
      </c>
      <c r="O42">
        <f>0+R42</f>
      </c>
      <c r="Q42">
        <f>0+I43</f>
      </c>
      <c>
        <f>0+O43</f>
      </c>
    </row>
    <row r="43" spans="1:16" ht="12.75">
      <c r="A43" s="25" t="s">
        <v>44</v>
      </c>
      <c s="29" t="s">
        <v>39</v>
      </c>
      <c s="29" t="s">
        <v>275</v>
      </c>
      <c s="25" t="s">
        <v>56</v>
      </c>
      <c s="30" t="s">
        <v>276</v>
      </c>
      <c s="31" t="s">
        <v>98</v>
      </c>
      <c s="32">
        <v>0.5</v>
      </c>
      <c s="33">
        <v>0</v>
      </c>
      <c s="34">
        <f>ROUND(ROUND(H43,2)*ROUND(G43,3),2)</f>
      </c>
      <c r="O43">
        <f>(I43*21)/100</f>
      </c>
      <c t="s">
        <v>22</v>
      </c>
    </row>
    <row r="44" spans="1:5" ht="12.75">
      <c r="A44" s="35" t="s">
        <v>49</v>
      </c>
      <c r="E44" s="36" t="s">
        <v>56</v>
      </c>
    </row>
    <row r="45" spans="1:5" ht="12.75">
      <c r="A45" s="37" t="s">
        <v>51</v>
      </c>
      <c r="E45" s="38" t="s">
        <v>277</v>
      </c>
    </row>
    <row r="46" spans="1:5" ht="369.75">
      <c r="A46" t="s">
        <v>53</v>
      </c>
      <c r="E46" s="36" t="s">
        <v>278</v>
      </c>
    </row>
    <row r="47" spans="1:18" ht="12.75" customHeight="1">
      <c r="A47" s="6" t="s">
        <v>42</v>
      </c>
      <c s="6"/>
      <c s="40" t="s">
        <v>32</v>
      </c>
      <c s="6"/>
      <c s="27" t="s">
        <v>279</v>
      </c>
      <c s="6"/>
      <c s="6"/>
      <c s="6"/>
      <c s="41">
        <f>0+Q47</f>
      </c>
      <c r="O47">
        <f>0+R47</f>
      </c>
      <c r="Q47">
        <f>0+I48</f>
      </c>
      <c>
        <f>0+O48</f>
      </c>
    </row>
    <row r="48" spans="1:16" ht="12.75">
      <c r="A48" s="25" t="s">
        <v>44</v>
      </c>
      <c s="29" t="s">
        <v>41</v>
      </c>
      <c s="29" t="s">
        <v>280</v>
      </c>
      <c s="25" t="s">
        <v>56</v>
      </c>
      <c s="30" t="s">
        <v>281</v>
      </c>
      <c s="31" t="s">
        <v>98</v>
      </c>
      <c s="32">
        <v>0.245</v>
      </c>
      <c s="33">
        <v>0</v>
      </c>
      <c s="34">
        <f>ROUND(ROUND(H48,2)*ROUND(G48,3),2)</f>
      </c>
      <c r="O48">
        <f>(I48*21)/100</f>
      </c>
      <c t="s">
        <v>22</v>
      </c>
    </row>
    <row r="49" spans="1:5" ht="12.75">
      <c r="A49" s="35" t="s">
        <v>49</v>
      </c>
      <c r="E49" s="36" t="s">
        <v>56</v>
      </c>
    </row>
    <row r="50" spans="1:5" ht="12.75">
      <c r="A50" s="37" t="s">
        <v>51</v>
      </c>
      <c r="E50" s="38" t="s">
        <v>282</v>
      </c>
    </row>
    <row r="51" spans="1:5" ht="369.75">
      <c r="A51" t="s">
        <v>53</v>
      </c>
      <c r="E51" s="36" t="s">
        <v>283</v>
      </c>
    </row>
    <row r="52" spans="1:18" ht="12.75" customHeight="1">
      <c r="A52" s="6" t="s">
        <v>42</v>
      </c>
      <c s="6"/>
      <c s="40" t="s">
        <v>75</v>
      </c>
      <c s="6"/>
      <c s="27" t="s">
        <v>284</v>
      </c>
      <c s="6"/>
      <c s="6"/>
      <c s="6"/>
      <c s="41">
        <f>0+Q52</f>
      </c>
      <c r="O52">
        <f>0+R52</f>
      </c>
      <c r="Q52">
        <f>0+I53+I57+I61+I65+I69+I73+I77+I81+I85+I89+I93+I97</f>
      </c>
      <c>
        <f>0+O53+O57+O61+O65+O69+O73+O77+O81+O85+O89+O93+O97</f>
      </c>
    </row>
    <row r="53" spans="1:16" ht="12.75">
      <c r="A53" s="25" t="s">
        <v>44</v>
      </c>
      <c s="29" t="s">
        <v>90</v>
      </c>
      <c s="29" t="s">
        <v>285</v>
      </c>
      <c s="25" t="s">
        <v>56</v>
      </c>
      <c s="30" t="s">
        <v>286</v>
      </c>
      <c s="31" t="s">
        <v>119</v>
      </c>
      <c s="32">
        <v>48</v>
      </c>
      <c s="33">
        <v>0</v>
      </c>
      <c s="34">
        <f>ROUND(ROUND(H53,2)*ROUND(G53,3),2)</f>
      </c>
      <c r="O53">
        <f>(I53*21)/100</f>
      </c>
      <c t="s">
        <v>22</v>
      </c>
    </row>
    <row r="54" spans="1:5" ht="12.75">
      <c r="A54" s="35" t="s">
        <v>49</v>
      </c>
      <c r="E54" s="36" t="s">
        <v>287</v>
      </c>
    </row>
    <row r="55" spans="1:5" ht="12.75">
      <c r="A55" s="37" t="s">
        <v>51</v>
      </c>
      <c r="E55" s="38" t="s">
        <v>288</v>
      </c>
    </row>
    <row r="56" spans="1:5" ht="76.5">
      <c r="A56" t="s">
        <v>53</v>
      </c>
      <c r="E56" s="36" t="s">
        <v>289</v>
      </c>
    </row>
    <row r="57" spans="1:16" ht="12.75">
      <c r="A57" s="25" t="s">
        <v>44</v>
      </c>
      <c s="29" t="s">
        <v>95</v>
      </c>
      <c s="29" t="s">
        <v>290</v>
      </c>
      <c s="25" t="s">
        <v>56</v>
      </c>
      <c s="30" t="s">
        <v>291</v>
      </c>
      <c s="31" t="s">
        <v>119</v>
      </c>
      <c s="32">
        <v>45</v>
      </c>
      <c s="33">
        <v>0</v>
      </c>
      <c s="34">
        <f>ROUND(ROUND(H57,2)*ROUND(G57,3),2)</f>
      </c>
      <c r="O57">
        <f>(I57*21)/100</f>
      </c>
      <c t="s">
        <v>22</v>
      </c>
    </row>
    <row r="58" spans="1:5" ht="12.75">
      <c r="A58" s="35" t="s">
        <v>49</v>
      </c>
      <c r="E58" s="36" t="s">
        <v>292</v>
      </c>
    </row>
    <row r="59" spans="1:5" ht="12.75">
      <c r="A59" s="37" t="s">
        <v>51</v>
      </c>
      <c r="E59" s="38" t="s">
        <v>293</v>
      </c>
    </row>
    <row r="60" spans="1:5" ht="76.5">
      <c r="A60" t="s">
        <v>53</v>
      </c>
      <c r="E60" s="36" t="s">
        <v>289</v>
      </c>
    </row>
    <row r="61" spans="1:16" ht="25.5">
      <c r="A61" s="25" t="s">
        <v>44</v>
      </c>
      <c s="29" t="s">
        <v>102</v>
      </c>
      <c s="29" t="s">
        <v>294</v>
      </c>
      <c s="25" t="s">
        <v>56</v>
      </c>
      <c s="30" t="s">
        <v>295</v>
      </c>
      <c s="31" t="s">
        <v>296</v>
      </c>
      <c s="32">
        <v>3</v>
      </c>
      <c s="33">
        <v>0</v>
      </c>
      <c s="34">
        <f>ROUND(ROUND(H61,2)*ROUND(G61,3),2)</f>
      </c>
      <c r="O61">
        <f>(I61*21)/100</f>
      </c>
      <c t="s">
        <v>22</v>
      </c>
    </row>
    <row r="62" spans="1:5" ht="25.5">
      <c r="A62" s="35" t="s">
        <v>49</v>
      </c>
      <c r="E62" s="36" t="s">
        <v>297</v>
      </c>
    </row>
    <row r="63" spans="1:5" ht="12.75">
      <c r="A63" s="37" t="s">
        <v>51</v>
      </c>
      <c r="E63" s="38" t="s">
        <v>298</v>
      </c>
    </row>
    <row r="64" spans="1:5" ht="102">
      <c r="A64" t="s">
        <v>53</v>
      </c>
      <c r="E64" s="36" t="s">
        <v>299</v>
      </c>
    </row>
    <row r="65" spans="1:16" ht="12.75">
      <c r="A65" s="25" t="s">
        <v>44</v>
      </c>
      <c s="29" t="s">
        <v>107</v>
      </c>
      <c s="29" t="s">
        <v>300</v>
      </c>
      <c s="25" t="s">
        <v>46</v>
      </c>
      <c s="30" t="s">
        <v>301</v>
      </c>
      <c s="31" t="s">
        <v>119</v>
      </c>
      <c s="32">
        <v>49</v>
      </c>
      <c s="33">
        <v>0</v>
      </c>
      <c s="34">
        <f>ROUND(ROUND(H65,2)*ROUND(G65,3),2)</f>
      </c>
      <c r="O65">
        <f>(I65*21)/100</f>
      </c>
      <c t="s">
        <v>22</v>
      </c>
    </row>
    <row r="66" spans="1:5" ht="12.75">
      <c r="A66" s="35" t="s">
        <v>49</v>
      </c>
      <c r="E66" s="36" t="s">
        <v>302</v>
      </c>
    </row>
    <row r="67" spans="1:5" ht="12.75">
      <c r="A67" s="37" t="s">
        <v>51</v>
      </c>
      <c r="E67" s="38" t="s">
        <v>303</v>
      </c>
    </row>
    <row r="68" spans="1:5" ht="127.5">
      <c r="A68" t="s">
        <v>53</v>
      </c>
      <c r="E68" s="36" t="s">
        <v>304</v>
      </c>
    </row>
    <row r="69" spans="1:16" ht="12.75">
      <c r="A69" s="25" t="s">
        <v>44</v>
      </c>
      <c s="29" t="s">
        <v>111</v>
      </c>
      <c s="29" t="s">
        <v>300</v>
      </c>
      <c s="25" t="s">
        <v>55</v>
      </c>
      <c s="30" t="s">
        <v>301</v>
      </c>
      <c s="31" t="s">
        <v>119</v>
      </c>
      <c s="32">
        <v>4</v>
      </c>
      <c s="33">
        <v>0</v>
      </c>
      <c s="34">
        <f>ROUND(ROUND(H69,2)*ROUND(G69,3),2)</f>
      </c>
      <c r="O69">
        <f>(I69*21)/100</f>
      </c>
      <c t="s">
        <v>22</v>
      </c>
    </row>
    <row r="70" spans="1:5" ht="12.75">
      <c r="A70" s="35" t="s">
        <v>49</v>
      </c>
      <c r="E70" s="36" t="s">
        <v>305</v>
      </c>
    </row>
    <row r="71" spans="1:5" ht="12.75">
      <c r="A71" s="37" t="s">
        <v>51</v>
      </c>
      <c r="E71" s="38" t="s">
        <v>306</v>
      </c>
    </row>
    <row r="72" spans="1:5" ht="127.5">
      <c r="A72" t="s">
        <v>53</v>
      </c>
      <c r="E72" s="36" t="s">
        <v>304</v>
      </c>
    </row>
    <row r="73" spans="1:16" ht="12.75">
      <c r="A73" s="25" t="s">
        <v>44</v>
      </c>
      <c s="29" t="s">
        <v>116</v>
      </c>
      <c s="29" t="s">
        <v>307</v>
      </c>
      <c s="25" t="s">
        <v>56</v>
      </c>
      <c s="30" t="s">
        <v>308</v>
      </c>
      <c s="31" t="s">
        <v>296</v>
      </c>
      <c s="32">
        <v>2</v>
      </c>
      <c s="33">
        <v>0</v>
      </c>
      <c s="34">
        <f>ROUND(ROUND(H73,2)*ROUND(G73,3),2)</f>
      </c>
      <c r="O73">
        <f>(I73*21)/100</f>
      </c>
      <c t="s">
        <v>22</v>
      </c>
    </row>
    <row r="74" spans="1:5" ht="12.75">
      <c r="A74" s="35" t="s">
        <v>49</v>
      </c>
      <c r="E74" s="36" t="s">
        <v>56</v>
      </c>
    </row>
    <row r="75" spans="1:5" ht="12.75">
      <c r="A75" s="37" t="s">
        <v>51</v>
      </c>
      <c r="E75" s="38" t="s">
        <v>309</v>
      </c>
    </row>
    <row r="76" spans="1:5" ht="76.5">
      <c r="A76" t="s">
        <v>53</v>
      </c>
      <c r="E76" s="36" t="s">
        <v>310</v>
      </c>
    </row>
    <row r="77" spans="1:16" ht="12.75">
      <c r="A77" s="25" t="s">
        <v>44</v>
      </c>
      <c s="29" t="s">
        <v>123</v>
      </c>
      <c s="29" t="s">
        <v>311</v>
      </c>
      <c s="25" t="s">
        <v>56</v>
      </c>
      <c s="30" t="s">
        <v>312</v>
      </c>
      <c s="31" t="s">
        <v>119</v>
      </c>
      <c s="32">
        <v>53</v>
      </c>
      <c s="33">
        <v>0</v>
      </c>
      <c s="34">
        <f>ROUND(ROUND(H77,2)*ROUND(G77,3),2)</f>
      </c>
      <c r="O77">
        <f>(I77*21)/100</f>
      </c>
      <c t="s">
        <v>22</v>
      </c>
    </row>
    <row r="78" spans="1:5" ht="12.75">
      <c r="A78" s="35" t="s">
        <v>49</v>
      </c>
      <c r="E78" s="36" t="s">
        <v>313</v>
      </c>
    </row>
    <row r="79" spans="1:5" ht="12.75">
      <c r="A79" s="37" t="s">
        <v>51</v>
      </c>
      <c r="E79" s="38" t="s">
        <v>314</v>
      </c>
    </row>
    <row r="80" spans="1:5" ht="89.25">
      <c r="A80" t="s">
        <v>53</v>
      </c>
      <c r="E80" s="36" t="s">
        <v>315</v>
      </c>
    </row>
    <row r="81" spans="1:16" ht="25.5">
      <c r="A81" s="25" t="s">
        <v>44</v>
      </c>
      <c s="29" t="s">
        <v>129</v>
      </c>
      <c s="29" t="s">
        <v>316</v>
      </c>
      <c s="25" t="s">
        <v>56</v>
      </c>
      <c s="30" t="s">
        <v>317</v>
      </c>
      <c s="31" t="s">
        <v>296</v>
      </c>
      <c s="32">
        <v>1</v>
      </c>
      <c s="33">
        <v>0</v>
      </c>
      <c s="34">
        <f>ROUND(ROUND(H81,2)*ROUND(G81,3),2)</f>
      </c>
      <c r="O81">
        <f>(I81*21)/100</f>
      </c>
      <c t="s">
        <v>22</v>
      </c>
    </row>
    <row r="82" spans="1:5" ht="12.75">
      <c r="A82" s="35" t="s">
        <v>49</v>
      </c>
      <c r="E82" s="36" t="s">
        <v>56</v>
      </c>
    </row>
    <row r="83" spans="1:5" ht="12.75">
      <c r="A83" s="37" t="s">
        <v>51</v>
      </c>
      <c r="E83" s="38" t="s">
        <v>318</v>
      </c>
    </row>
    <row r="84" spans="1:5" ht="102">
      <c r="A84" t="s">
        <v>53</v>
      </c>
      <c r="E84" s="36" t="s">
        <v>319</v>
      </c>
    </row>
    <row r="85" spans="1:16" ht="12.75">
      <c r="A85" s="25" t="s">
        <v>44</v>
      </c>
      <c s="29" t="s">
        <v>135</v>
      </c>
      <c s="29" t="s">
        <v>320</v>
      </c>
      <c s="25" t="s">
        <v>56</v>
      </c>
      <c s="30" t="s">
        <v>321</v>
      </c>
      <c s="31" t="s">
        <v>119</v>
      </c>
      <c s="32">
        <v>49</v>
      </c>
      <c s="33">
        <v>0</v>
      </c>
      <c s="34">
        <f>ROUND(ROUND(H85,2)*ROUND(G85,3),2)</f>
      </c>
      <c r="O85">
        <f>(I85*21)/100</f>
      </c>
      <c t="s">
        <v>22</v>
      </c>
    </row>
    <row r="86" spans="1:5" ht="12.75">
      <c r="A86" s="35" t="s">
        <v>49</v>
      </c>
      <c r="E86" s="36" t="s">
        <v>56</v>
      </c>
    </row>
    <row r="87" spans="1:5" ht="12.75">
      <c r="A87" s="37" t="s">
        <v>51</v>
      </c>
      <c r="E87" s="38" t="s">
        <v>303</v>
      </c>
    </row>
    <row r="88" spans="1:5" ht="76.5">
      <c r="A88" t="s">
        <v>53</v>
      </c>
      <c r="E88" s="36" t="s">
        <v>322</v>
      </c>
    </row>
    <row r="89" spans="1:16" ht="25.5">
      <c r="A89" s="25" t="s">
        <v>44</v>
      </c>
      <c s="29" t="s">
        <v>141</v>
      </c>
      <c s="29" t="s">
        <v>323</v>
      </c>
      <c s="25" t="s">
        <v>56</v>
      </c>
      <c s="30" t="s">
        <v>324</v>
      </c>
      <c s="31" t="s">
        <v>296</v>
      </c>
      <c s="32">
        <v>2</v>
      </c>
      <c s="33">
        <v>0</v>
      </c>
      <c s="34">
        <f>ROUND(ROUND(H89,2)*ROUND(G89,3),2)</f>
      </c>
      <c r="O89">
        <f>(I89*21)/100</f>
      </c>
      <c t="s">
        <v>22</v>
      </c>
    </row>
    <row r="90" spans="1:5" ht="25.5">
      <c r="A90" s="35" t="s">
        <v>49</v>
      </c>
      <c r="E90" s="36" t="s">
        <v>325</v>
      </c>
    </row>
    <row r="91" spans="1:5" ht="12.75">
      <c r="A91" s="37" t="s">
        <v>51</v>
      </c>
      <c r="E91" s="38" t="s">
        <v>309</v>
      </c>
    </row>
    <row r="92" spans="1:5" ht="114.75">
      <c r="A92" t="s">
        <v>53</v>
      </c>
      <c r="E92" s="36" t="s">
        <v>326</v>
      </c>
    </row>
    <row r="93" spans="1:16" ht="12.75">
      <c r="A93" s="25" t="s">
        <v>44</v>
      </c>
      <c s="29" t="s">
        <v>146</v>
      </c>
      <c s="29" t="s">
        <v>327</v>
      </c>
      <c s="25" t="s">
        <v>56</v>
      </c>
      <c s="30" t="s">
        <v>328</v>
      </c>
      <c s="31" t="s">
        <v>296</v>
      </c>
      <c s="32">
        <v>2</v>
      </c>
      <c s="33">
        <v>0</v>
      </c>
      <c s="34">
        <f>ROUND(ROUND(H93,2)*ROUND(G93,3),2)</f>
      </c>
      <c r="O93">
        <f>(I93*21)/100</f>
      </c>
      <c t="s">
        <v>22</v>
      </c>
    </row>
    <row r="94" spans="1:5" ht="12.75">
      <c r="A94" s="35" t="s">
        <v>49</v>
      </c>
      <c r="E94" s="36" t="s">
        <v>56</v>
      </c>
    </row>
    <row r="95" spans="1:5" ht="12.75">
      <c r="A95" s="37" t="s">
        <v>51</v>
      </c>
      <c r="E95" s="38" t="s">
        <v>309</v>
      </c>
    </row>
    <row r="96" spans="1:5" ht="89.25">
      <c r="A96" t="s">
        <v>53</v>
      </c>
      <c r="E96" s="36" t="s">
        <v>329</v>
      </c>
    </row>
    <row r="97" spans="1:16" ht="12.75">
      <c r="A97" s="25" t="s">
        <v>44</v>
      </c>
      <c s="29" t="s">
        <v>152</v>
      </c>
      <c s="29" t="s">
        <v>330</v>
      </c>
      <c s="25" t="s">
        <v>56</v>
      </c>
      <c s="30" t="s">
        <v>331</v>
      </c>
      <c s="31" t="s">
        <v>296</v>
      </c>
      <c s="32">
        <v>2</v>
      </c>
      <c s="33">
        <v>0</v>
      </c>
      <c s="34">
        <f>ROUND(ROUND(H97,2)*ROUND(G97,3),2)</f>
      </c>
      <c r="O97">
        <f>(I97*21)/100</f>
      </c>
      <c t="s">
        <v>22</v>
      </c>
    </row>
    <row r="98" spans="1:5" ht="12.75">
      <c r="A98" s="35" t="s">
        <v>49</v>
      </c>
      <c r="E98" s="36" t="s">
        <v>332</v>
      </c>
    </row>
    <row r="99" spans="1:5" ht="12.75">
      <c r="A99" s="37" t="s">
        <v>51</v>
      </c>
      <c r="E99" s="38" t="s">
        <v>309</v>
      </c>
    </row>
    <row r="100" spans="1:5" ht="89.25">
      <c r="A100" t="s">
        <v>53</v>
      </c>
      <c r="E100" s="36" t="s">
        <v>333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