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/>
  <bookViews>
    <workbookView xWindow="65416" yWindow="65416" windowWidth="29040" windowHeight="15840" activeTab="0"/>
  </bookViews>
  <sheets>
    <sheet name="Rekapitulace stavby" sheetId="1" r:id="rId1"/>
    <sheet name="066 - Školní družina Děčí..." sheetId="2" r:id="rId2"/>
    <sheet name="Pokyny pro vyplnění" sheetId="4" r:id="rId3"/>
  </sheets>
  <definedNames>
    <definedName name="_xlnm._FilterDatabase" localSheetId="1" hidden="1">'066 - Školní družina Děčí...'!$C$90:$K$404</definedName>
    <definedName name="_xlnm.Print_Area" localSheetId="1">'066 - Školní družina Děčí...'!$C$4:$J$37,'066 - Školní družina Děčí...'!$C$43:$J$74,'066 - Školní družina Děčí...'!$C$80:$K$404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'066 - Školní družina Děčí...'!$90:$90</definedName>
  </definedNames>
  <calcPr calcId="181029"/>
</workbook>
</file>

<file path=xl/sharedStrings.xml><?xml version="1.0" encoding="utf-8"?>
<sst xmlns="http://schemas.openxmlformats.org/spreadsheetml/2006/main" count="4111" uniqueCount="867">
  <si>
    <t>Export Komplet</t>
  </si>
  <si>
    <t>VZ</t>
  </si>
  <si>
    <t>2.0</t>
  </si>
  <si>
    <t>ZAMOK</t>
  </si>
  <si>
    <t>False</t>
  </si>
  <si>
    <t>{343fc75c-ecea-452b-b76a-bfae3fc26131}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</si>
  <si>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</si>
  <si>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</si>
  <si>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</si>
  <si>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</si>
  <si>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</si>
  <si>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</si>
  <si>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</si>
  <si>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</si>
  <si>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</si>
  <si>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</si>
  <si>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</si>
  <si>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Školní družina Děčín II, Kamenická 1440/86 - zateplení objektu</t>
  </si>
  <si>
    <t>KSO:</t>
  </si>
  <si>
    <t/>
  </si>
  <si>
    <t>CC-CZ:</t>
  </si>
  <si>
    <t>Místo:</t>
  </si>
  <si>
    <t>Děčín II</t>
  </si>
  <si>
    <t>Datum:</t>
  </si>
  <si>
    <t>22. 5. 2021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</si>
  <si>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</si>
  <si>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</si>
  <si>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</si>
  <si>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</si>
  <si>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</si>
  <si>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</si>
  <si>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</si>
  <si>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</si>
  <si>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</si>
  <si>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</si>
  <si>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</si>
  <si>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</si>
  <si>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</si>
  <si>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</si>
  <si>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</si>
  <si>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</si>
  <si>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</si>
  <si>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</si>
  <si>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</si>
  <si>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</si>
  <si>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</si>
  <si>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</si>
  <si>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</si>
  <si>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</si>
  <si>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</si>
  <si>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</si>
  <si>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</si>
  <si>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</si>
  <si>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</si>
  <si>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</si>
  <si>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</si>
  <si>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</si>
  <si>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</si>
  <si>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</si>
  <si>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</si>
  <si>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</si>
  <si>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</si>
  <si>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</si>
  <si>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</si>
  <si>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</si>
  <si>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</si>
  <si>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</si>
  <si>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</si>
  <si>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</si>
  <si>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</si>
  <si>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</si>
  <si>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</si>
  <si>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</si>
  <si>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</si>
  <si>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</si>
  <si>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</si>
  <si>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</si>
  <si>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</si>
  <si>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</si>
  <si>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</si>
  <si>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</si>
  <si>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</si>
  <si>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</si>
  <si>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</si>
  <si>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</si>
  <si>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</si>
  <si>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</si>
  <si>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</si>
  <si>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</si>
  <si>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</si>
  <si>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</si>
  <si>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62 - Úprava povrchů vnějších</t>
  </si>
  <si>
    <t xml:space="preserve">    63 - Podlahy a podlahové konstrukce</t>
  </si>
  <si>
    <t xml:space="preserve">    94 - Lešení </t>
  </si>
  <si>
    <t xml:space="preserve">    95 - Různé konstrukce a práce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</si>
  <si>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</si>
  <si>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</si>
  <si>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</si>
  <si>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</si>
  <si>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</si>
  <si>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</si>
  <si>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</si>
  <si>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</si>
  <si>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</si>
  <si>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</si>
  <si>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</si>
  <si>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</si>
  <si>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</si>
  <si>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</si>
  <si>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</si>
  <si>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</si>
  <si>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</si>
  <si>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</si>
  <si>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</si>
  <si>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</si>
  <si>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</si>
  <si>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</si>
  <si>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</si>
  <si>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</si>
  <si>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</si>
  <si>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</si>
  <si>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</si>
  <si>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</si>
  <si>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</si>
  <si>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</si>
  <si>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</si>
  <si>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</si>
  <si>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2021 01</t>
  </si>
  <si>
    <t>4</t>
  </si>
  <si>
    <t>-329595667</t>
  </si>
  <si>
    <t>VV</t>
  </si>
  <si>
    <t>11,00*0,50</t>
  </si>
  <si>
    <t>113107131</t>
  </si>
  <si>
    <t>Odstranění podkladů nebo krytů ručně s přemístěním hmot na skládku na vzdálenost do 3 m nebo s naložením na dopravní prostředek z betonu prostého, o tl. vrstvy přes 100 do 150 mm</t>
  </si>
  <si>
    <t>-627384028</t>
  </si>
  <si>
    <t>11,00*0,80</t>
  </si>
  <si>
    <t>3</t>
  </si>
  <si>
    <t>113107141</t>
  </si>
  <si>
    <t>Odstranění podkladů nebo krytů ručně s přemístěním hmot na skládku na vzdálenost do 3 m nebo s naložením na dopravní prostředek živičných, o tl. vrstvy do 50 mm</t>
  </si>
  <si>
    <t>1704785304</t>
  </si>
  <si>
    <t>119003131</t>
  </si>
  <si>
    <t>Pomocné konstrukce při zabezpečení výkopu svislé výstražná páska zřízení</t>
  </si>
  <si>
    <t>m</t>
  </si>
  <si>
    <t>309993035</t>
  </si>
  <si>
    <t>5</t>
  </si>
  <si>
    <t>119003132</t>
  </si>
  <si>
    <t>Pomocné konstrukce při zabezpečení výkopu svislé výstražná páska odstranění</t>
  </si>
  <si>
    <t>-1281965986</t>
  </si>
  <si>
    <t>6</t>
  </si>
  <si>
    <t>132212112</t>
  </si>
  <si>
    <t>Hloubení rýh šířky do 800 mm ručně zapažených i nezapažených, s urovnáním dna do předepsaného profilu a spádu v hornině třídy těžitelnosti I skupiny 3 nesoudržných</t>
  </si>
  <si>
    <t>m3</t>
  </si>
  <si>
    <t>-1772601998</t>
  </si>
  <si>
    <t>"severozápadní pohled"11,00*0,80*0,10</t>
  </si>
  <si>
    <t>"jihovýchodní pohled"11,00*0,80*0,30</t>
  </si>
  <si>
    <t>Součet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</si>
  <si>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</si>
  <si>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</si>
  <si>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</si>
  <si>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-1493797967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</si>
  <si>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</si>
  <si>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</si>
  <si>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</si>
  <si>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-797907432</t>
  </si>
  <si>
    <t>2,64*4 'Přepočtené koeficientem množství</t>
  </si>
  <si>
    <t>9</t>
  </si>
  <si>
    <t>M</t>
  </si>
  <si>
    <t>94621007</t>
  </si>
  <si>
    <t>poplatek za uložení stavebního odpadu zeminy a kamení  zatříděného kódem 17 05 04 na recyklační skládku</t>
  </si>
  <si>
    <t>t</t>
  </si>
  <si>
    <t>1122836743</t>
  </si>
  <si>
    <t>2,64*1,6 'Přepočtené koeficientem množství</t>
  </si>
  <si>
    <t>10</t>
  </si>
  <si>
    <t>171111103</t>
  </si>
  <si>
    <t>Uložení sypanin do násypů ručně s rozprostřením sypaniny ve vrstvách a s hrubým urovnáním zhutněných z hornin soudržných jakékoliv třídy těžitelnosti</t>
  </si>
  <si>
    <t>-1629295562</t>
  </si>
  <si>
    <t>"severozápadní pohled"11,00*0,80*0,40</t>
  </si>
  <si>
    <t>11</t>
  </si>
  <si>
    <t>58344171</t>
  </si>
  <si>
    <t>štěrkodrť frakce 0/32</t>
  </si>
  <si>
    <t>2085851892</t>
  </si>
  <si>
    <t>2,64*1,9 'Přepočtené koeficientem množství</t>
  </si>
  <si>
    <t>Komunikace pozemní</t>
  </si>
  <si>
    <t>12</t>
  </si>
  <si>
    <t>566901172</t>
  </si>
  <si>
    <t>Vyspravení podkladu plochy do 15 m2 s rozprostřením a zhutněním směsí zpevněnou cementem SC C 20/25 (PB I) tl. 150 mm</t>
  </si>
  <si>
    <t>165915909</t>
  </si>
  <si>
    <t>"severozápadní pohled"11,00*0,80</t>
  </si>
  <si>
    <t>13</t>
  </si>
  <si>
    <t>572350112</t>
  </si>
  <si>
    <t>Vyspravení krytu komunikací plochy do 15 m2 litým asfaltem MA (LA), po zhutnění tl. přes 40 do 60 mm</t>
  </si>
  <si>
    <t>716892928</t>
  </si>
  <si>
    <t>62</t>
  </si>
  <si>
    <t>Úprava povrchů vnějších</t>
  </si>
  <si>
    <t>14</t>
  </si>
  <si>
    <t>612325301</t>
  </si>
  <si>
    <t>Vápenocementová omítka ostění nebo nadpraží hladká</t>
  </si>
  <si>
    <t>-938914150</t>
  </si>
  <si>
    <t>2*(4,50+2*1,65)*0,15</t>
  </si>
  <si>
    <t>1*(2,28+2*1,60)*0,15</t>
  </si>
  <si>
    <t>1*(1,50+2*2,40)*0,15"D</t>
  </si>
  <si>
    <t>1*(4,50+2*2,80)*0,15"V</t>
  </si>
  <si>
    <t>Mezisoučet - severozápadní pohled</t>
  </si>
  <si>
    <t>4*(4,50+2*1,65)*0,15</t>
  </si>
  <si>
    <t>2*(1,50+2*1,00)*0,15</t>
  </si>
  <si>
    <t>4*(1,00+2*1,00)*0,15</t>
  </si>
  <si>
    <t>Mezisoučet - jihovýchodní pohled</t>
  </si>
  <si>
    <t>622211021</t>
  </si>
  <si>
    <t>Montáž kontaktního zateplení vnějších stěn lepením a mechanickým kotvením polystyrénových desek tl do 120 mm</t>
  </si>
  <si>
    <t>1060703968</t>
  </si>
  <si>
    <t>16</t>
  </si>
  <si>
    <t>28376040</t>
  </si>
  <si>
    <t>deska EPS grafitová fasádní λ=0,032 tl 120mm</t>
  </si>
  <si>
    <t>1939643260</t>
  </si>
  <si>
    <t>72,05</t>
  </si>
  <si>
    <t>-2*4,50*1,65</t>
  </si>
  <si>
    <t>-1*2,28*1,60</t>
  </si>
  <si>
    <t>-1*1,50*2,40"D</t>
  </si>
  <si>
    <t>94,35</t>
  </si>
  <si>
    <t>-4*4,50*1,65</t>
  </si>
  <si>
    <t>-2*1,50*1,00</t>
  </si>
  <si>
    <t>-4*1,00*1,00</t>
  </si>
  <si>
    <t>107,602*1,02 'Přepočtené koeficientem množství</t>
  </si>
  <si>
    <t>17</t>
  </si>
  <si>
    <t>28376423</t>
  </si>
  <si>
    <t>deska z polystyrénu XPS, hrana polodrážková a hladký povrch 300kPa tl 120mm</t>
  </si>
  <si>
    <t>994002613</t>
  </si>
  <si>
    <t>"severozápadní pohled"9,88</t>
  </si>
  <si>
    <t>"jihovýchodní pohled"11,51</t>
  </si>
  <si>
    <t>21,39*1,02 'Přepočtené koeficientem množství</t>
  </si>
  <si>
    <t>18</t>
  </si>
  <si>
    <t>622251101</t>
  </si>
  <si>
    <t>Příplatek k cenám kontaktního zateplení stěn za použití tepelněizolačních zátek z polystyrenu</t>
  </si>
  <si>
    <t>1381753909</t>
  </si>
  <si>
    <t>19</t>
  </si>
  <si>
    <t>622252002</t>
  </si>
  <si>
    <t>Montáž profilů kontaktního zateplení lepených</t>
  </si>
  <si>
    <t>1574644537</t>
  </si>
  <si>
    <t>20</t>
  </si>
  <si>
    <t>63127464</t>
  </si>
  <si>
    <t>profil rohový Al 15x15mm s výztužnou tkaninou š 100mm pro ETICS</t>
  </si>
  <si>
    <t>-1289937664</t>
  </si>
  <si>
    <t>2*1,65*2</t>
  </si>
  <si>
    <t>1*1,60*2</t>
  </si>
  <si>
    <t>1*2,40*2"D</t>
  </si>
  <si>
    <t>1*2,80*2"V</t>
  </si>
  <si>
    <t>4*1,65*2</t>
  </si>
  <si>
    <t>2*1,00*2</t>
  </si>
  <si>
    <t>4*1,00*2</t>
  </si>
  <si>
    <t>45,4*1,02 'Přepočtené koeficientem množství</t>
  </si>
  <si>
    <t>59051476</t>
  </si>
  <si>
    <t>profil začišťovací PVC 9mm s výztužnou tkaninou pro ostění ETICS</t>
  </si>
  <si>
    <t>161660274</t>
  </si>
  <si>
    <t>2*(4,50+2*1,65)</t>
  </si>
  <si>
    <t>1*(2,28+2*1,60)</t>
  </si>
  <si>
    <t>1*(1,50+2*2,40)"D</t>
  </si>
  <si>
    <t>4*(4,50+2*1,65)</t>
  </si>
  <si>
    <t>2*(1,50+2*1,00)</t>
  </si>
  <si>
    <t>4*(1,00+2*1,00)</t>
  </si>
  <si>
    <t>77,58*1,02 'Přepočtené koeficientem množství</t>
  </si>
  <si>
    <t>22</t>
  </si>
  <si>
    <t>59051510</t>
  </si>
  <si>
    <t>profil začišťovací s okapnicí PVC s výztužnou tkaninou pro nadpraží ETICS</t>
  </si>
  <si>
    <t>-420474773</t>
  </si>
  <si>
    <t>2*4,50</t>
  </si>
  <si>
    <t>1*2,28</t>
  </si>
  <si>
    <t>1*1,50"D</t>
  </si>
  <si>
    <t>1*4,50"V</t>
  </si>
  <si>
    <t>4*4,50</t>
  </si>
  <si>
    <t>2*1,50</t>
  </si>
  <si>
    <t>4*1,00</t>
  </si>
  <si>
    <t>42,28*1,02 'Přepočtené koeficientem množství</t>
  </si>
  <si>
    <t>23</t>
  </si>
  <si>
    <t>59051512</t>
  </si>
  <si>
    <t>profil začišťovací s okapnicí PVC s výztužnou tkaninou pro parapet ETICS</t>
  </si>
  <si>
    <t>-1378667127</t>
  </si>
  <si>
    <t>24</t>
  </si>
  <si>
    <t>622325101</t>
  </si>
  <si>
    <t>Oprava vápenocementové omítky vnějších ploch stupně členitosti 1 hladké stěn, v rozsahu opravované plochy do 10%</t>
  </si>
  <si>
    <t>-1172076155</t>
  </si>
  <si>
    <t>25</t>
  </si>
  <si>
    <t>622531011</t>
  </si>
  <si>
    <t>Tenkovrstvá silikonová zrnitá omítka tl. 1,5 mm včetně penetrace vnějších stěn</t>
  </si>
  <si>
    <t>-568510562</t>
  </si>
  <si>
    <t>2*(4,50+2*1,65)*0,30</t>
  </si>
  <si>
    <t>1*(2,28+2*1,60)*0,30</t>
  </si>
  <si>
    <t>1*(1,50+2*2,40)*0,30"D</t>
  </si>
  <si>
    <t>4*(4,50+2*1,65)*0,30</t>
  </si>
  <si>
    <t>2*(1,50+2*1,00)*0,30</t>
  </si>
  <si>
    <t>4*(1,00+2*1,00)*0,30</t>
  </si>
  <si>
    <t>26</t>
  </si>
  <si>
    <t>622511111</t>
  </si>
  <si>
    <t>Tenkovrstvá akrylátová mozaiková střednězrnná omítka včetně penetrace vnějších stěn</t>
  </si>
  <si>
    <t>1192850201</t>
  </si>
  <si>
    <t>"severozápadní pohled"5,38</t>
  </si>
  <si>
    <t>"jihovýchodní pohled"6,46</t>
  </si>
  <si>
    <t>27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</si>
  <si>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</si>
  <si>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</si>
  <si>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2015892</t>
  </si>
  <si>
    <t>2*(4,50+1,65)*2</t>
  </si>
  <si>
    <t>1*(2,28+1,60)*2</t>
  </si>
  <si>
    <t>1*(4,50+2*2,80)*2</t>
  </si>
  <si>
    <t>4*(4,50+1,65)*2</t>
  </si>
  <si>
    <t>2*(1,50+1,00)*2</t>
  </si>
  <si>
    <t>4*(1,00+1,00)*2</t>
  </si>
  <si>
    <t>28</t>
  </si>
  <si>
    <t>28376071</t>
  </si>
  <si>
    <t>deska EPS grafitová fasádní λ=0,032 tl 30mm</t>
  </si>
  <si>
    <t>1114558386</t>
  </si>
  <si>
    <t>134,06*0,32 'Přepočtené koeficientem množství</t>
  </si>
  <si>
    <t>29</t>
  </si>
  <si>
    <t>629135101</t>
  </si>
  <si>
    <t>Vyrovnávací vrstva z cementové malty pod klempířskými prvky šířky do 150 mm</t>
  </si>
  <si>
    <t>928464269</t>
  </si>
  <si>
    <t>30</t>
  </si>
  <si>
    <t>629991001</t>
  </si>
  <si>
    <t>Zakrytí vnějších ploch před znečištěním včetně pozdějšího odkrytí ploch podélných rovných (např. chodníků) fólií položenou volně</t>
  </si>
  <si>
    <t>1924755821</t>
  </si>
  <si>
    <t>11,00*2</t>
  </si>
  <si>
    <t>31</t>
  </si>
  <si>
    <t>629991012</t>
  </si>
  <si>
    <t>Zakrytí vnějších ploch před znečištěním včetně pozdějšího odkrytí výplní otvorů a svislých ploch fólií přilepenou na začišťovací lištu</t>
  </si>
  <si>
    <t>-1533127482</t>
  </si>
  <si>
    <t>2*4,50*1,65</t>
  </si>
  <si>
    <t>1*2,28*1,60</t>
  </si>
  <si>
    <t>1*1,50*2,40"D</t>
  </si>
  <si>
    <t>4*4,50*1,65</t>
  </si>
  <si>
    <t>2*1,50*1,00</t>
  </si>
  <si>
    <t>4*1,00*1,00</t>
  </si>
  <si>
    <t>32</t>
  </si>
  <si>
    <t>629995101</t>
  </si>
  <si>
    <t>Očištění vnějších ploch tlakovou vodou omytím</t>
  </si>
  <si>
    <t>-437363437</t>
  </si>
  <si>
    <t>63</t>
  </si>
  <si>
    <t>Podlahy a podlahové konstrukce</t>
  </si>
  <si>
    <t>33</t>
  </si>
  <si>
    <t>632450124</t>
  </si>
  <si>
    <t>Potěr cementový vyrovnávací ze suchých směsí v pásu o průměrné (střední) tl. přes 40 do 50 mm</t>
  </si>
  <si>
    <t>398201909</t>
  </si>
  <si>
    <t>"atika"11,00*0,40</t>
  </si>
  <si>
    <t>34</t>
  </si>
  <si>
    <t>637211122</t>
  </si>
  <si>
    <t>Okapový chodník z dlaždic betonových se zalitím spár cementovou maltou do štěrkodrti, tl. dlaždic 60 mm</t>
  </si>
  <si>
    <t>526482753</t>
  </si>
  <si>
    <t>"jihovýchodní pohled"11,00*0,80</t>
  </si>
  <si>
    <t>94</t>
  </si>
  <si>
    <t xml:space="preserve">Lešení </t>
  </si>
  <si>
    <t>35</t>
  </si>
  <si>
    <t>941211111</t>
  </si>
  <si>
    <t>Montáž lešení řadového rámového lehkého pracovního s podlahami s provozním zatížením tř. 3 do 200 kg/m2 šířky tř. SW06 přes 0,6 do 0,9 m, výšky do 10 m</t>
  </si>
  <si>
    <t>664787163</t>
  </si>
  <si>
    <t>11,00*7,00</t>
  </si>
  <si>
    <t>11,00*9,50</t>
  </si>
  <si>
    <t>36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</si>
  <si>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</si>
  <si>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</si>
  <si>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-1391216213</t>
  </si>
  <si>
    <t>181,5*30 'Přepočtené koeficientem množství</t>
  </si>
  <si>
    <t>37</t>
  </si>
  <si>
    <t>941211811</t>
  </si>
  <si>
    <t>Demontáž lešení řadového rámového lehkého pracovního s provozním zatížením tř. 3 do 200 kg/m2 šířky tř. SW06 přes 0,6 do 0,9 m, výšky do 10 m</t>
  </si>
  <si>
    <t>171685206</t>
  </si>
  <si>
    <t>38</t>
  </si>
  <si>
    <t>944511111</t>
  </si>
  <si>
    <t>Montáž ochranné sítě zavěšené na konstrukci lešení z textilie z umělých vláken</t>
  </si>
  <si>
    <t>-1342406663</t>
  </si>
  <si>
    <t>39</t>
  </si>
  <si>
    <t>944511211</t>
  </si>
  <si>
    <t>Montáž ochranné sítě Příplatek za první a každý další den použití sítě k ceně -1111</t>
  </si>
  <si>
    <t>-88462393</t>
  </si>
  <si>
    <t>40</t>
  </si>
  <si>
    <t>944511811</t>
  </si>
  <si>
    <t>Demontáž ochranné sítě zavěšené na konstrukci lešení z textilie z umělých vláken</t>
  </si>
  <si>
    <t>1541875782</t>
  </si>
  <si>
    <t>95</t>
  </si>
  <si>
    <t>Různé konstrukce a práce</t>
  </si>
  <si>
    <t>41</t>
  </si>
  <si>
    <t>950-R</t>
  </si>
  <si>
    <t>Přemístění a zpětné umístění buňky prodeje tabáku v době provádění zateplení do ulice Kamenická včetně zajištění vhodné mechanizace, odpojení a připojení instalací</t>
  </si>
  <si>
    <t>R-položka</t>
  </si>
  <si>
    <t>1436771887</t>
  </si>
  <si>
    <t>42</t>
  </si>
  <si>
    <t>951-R</t>
  </si>
  <si>
    <t>Demontáž a zpětná montáž dřevěných prosklených skříněk</t>
  </si>
  <si>
    <t>kus</t>
  </si>
  <si>
    <t>877230625</t>
  </si>
  <si>
    <t>43</t>
  </si>
  <si>
    <t>952-R</t>
  </si>
  <si>
    <t>Demontáž a zpětná montáž čísla popisného</t>
  </si>
  <si>
    <t>210312523</t>
  </si>
  <si>
    <t>44</t>
  </si>
  <si>
    <t>953-R</t>
  </si>
  <si>
    <t>Demontáž a zpětná montáž plechových tabulí</t>
  </si>
  <si>
    <t>-1896085096</t>
  </si>
  <si>
    <t>P</t>
  </si>
  <si>
    <t>Poznámka k položce:
Tabule s nápisem Školní družina - 1 kus
Tabule se znakem Děčína - 1 kus</t>
  </si>
  <si>
    <t>45</t>
  </si>
  <si>
    <t>954-R</t>
  </si>
  <si>
    <t xml:space="preserve">Úprava dvířek skříně elektro 400/600 mm u vstupních dveří - posunutí dvířek do úrovně povrchu zateplení </t>
  </si>
  <si>
    <t>199504382</t>
  </si>
  <si>
    <t>96</t>
  </si>
  <si>
    <t>Bourání konstrukcí</t>
  </si>
  <si>
    <t>46</t>
  </si>
  <si>
    <t>712300845</t>
  </si>
  <si>
    <t>Odstranění ze střech plochých do 10° doplňků ventilační hlavice</t>
  </si>
  <si>
    <t>-192122806</t>
  </si>
  <si>
    <t>47</t>
  </si>
  <si>
    <t>764002811</t>
  </si>
  <si>
    <t>Demontáž klempířských konstrukcí okapového plechu do suti, v krytině povlakové</t>
  </si>
  <si>
    <t>-1628131985</t>
  </si>
  <si>
    <t>48</t>
  </si>
  <si>
    <t>764002841</t>
  </si>
  <si>
    <t>Demontáž klempířských konstrukcí oplechování horních ploch zdí a nadezdívek do suti</t>
  </si>
  <si>
    <t>592865100</t>
  </si>
  <si>
    <t>49</t>
  </si>
  <si>
    <t>764002851</t>
  </si>
  <si>
    <t>Demontáž klempířských konstrukcí oplechování parapetů do suti</t>
  </si>
  <si>
    <t>-1000414145</t>
  </si>
  <si>
    <t>50</t>
  </si>
  <si>
    <t>764002871</t>
  </si>
  <si>
    <t>Demontáž klempířských konstrukcí lemování zdí do suti</t>
  </si>
  <si>
    <t>1247140352</t>
  </si>
  <si>
    <t>51</t>
  </si>
  <si>
    <t>764004801</t>
  </si>
  <si>
    <t>Demontáž klempířských konstrukcí žlabu podokapního do suti</t>
  </si>
  <si>
    <t>1139884833</t>
  </si>
  <si>
    <t>52</t>
  </si>
  <si>
    <t>764004861</t>
  </si>
  <si>
    <t>Demontáž klempířských konstrukcí svodu do suti</t>
  </si>
  <si>
    <t>-1163786667</t>
  </si>
  <si>
    <t>53</t>
  </si>
  <si>
    <t>919735111</t>
  </si>
  <si>
    <t>Řezání stávajícího živičného krytu nebo podkladu hloubky do 50 mm</t>
  </si>
  <si>
    <t>-244364774</t>
  </si>
  <si>
    <t>11,00+2*0,80</t>
  </si>
  <si>
    <t>54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</si>
  <si>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</si>
  <si>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</si>
  <si>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-305082190</t>
  </si>
  <si>
    <t>55</t>
  </si>
  <si>
    <t>978015321</t>
  </si>
  <si>
    <t>Otlučení vápenných nebo vápenocementových omítek vnějších ploch s vyškrabáním spar a s očištěním zdiva stupně členitosti 1 a 2, v rozsahu do 10 %</t>
  </si>
  <si>
    <t>1634863094</t>
  </si>
  <si>
    <t>997</t>
  </si>
  <si>
    <t>Přesun sutě</t>
  </si>
  <si>
    <t>56</t>
  </si>
  <si>
    <t>997221141</t>
  </si>
  <si>
    <t>Vodorovná doprava suti stavebním kolečkem s naložením a se složením ze sypkých materiálů, na vzdálenost do 50 m</t>
  </si>
  <si>
    <t>1994820048</t>
  </si>
  <si>
    <t>57</t>
  </si>
  <si>
    <t>997221149</t>
  </si>
  <si>
    <t>Vodorovná doprava suti stavebním kolečkem s naložením a se složením ze sypkých materiálů, na vzdálenost Příplatek k ceně za každých dalších i započatých 10 m přes 50 m</t>
  </si>
  <si>
    <t>789490806</t>
  </si>
  <si>
    <t>58</t>
  </si>
  <si>
    <t>997221561</t>
  </si>
  <si>
    <t>Vodorovná doprava suti bez naložení, ale se složením a s hrubým urovnáním z kusových materiálů, na vzdálenost do 1 km</t>
  </si>
  <si>
    <t>2127332054</t>
  </si>
  <si>
    <t>59</t>
  </si>
  <si>
    <t>997221569</t>
  </si>
  <si>
    <t>Vodorovná doprava suti bez naložení, ale se složením a s hrubým urovnáním Příplatek k ceně za každý další i započatý 1 km přes 1 km</t>
  </si>
  <si>
    <t>-1277535647</t>
  </si>
  <si>
    <t>6,616*14 'Přepočtené koeficientem množství</t>
  </si>
  <si>
    <t>60</t>
  </si>
  <si>
    <t>997221611</t>
  </si>
  <si>
    <t>Nakládání na dopravní prostředky pro vodorovnou dopravu suti</t>
  </si>
  <si>
    <t>99109155</t>
  </si>
  <si>
    <t>61</t>
  </si>
  <si>
    <t>94621000</t>
  </si>
  <si>
    <t>poplatek za uložení stavebního odpadu betonového zatříděného kódem 17 01 01 na recyklační skládku</t>
  </si>
  <si>
    <t>1611290704</t>
  </si>
  <si>
    <t>94621006</t>
  </si>
  <si>
    <t>poplatek za uložení stavebního odpadu z asfaltových směsí bez obsahu dehtu zatříděného kódem 17 03 02 na recyklační skládku</t>
  </si>
  <si>
    <t>-1471386505</t>
  </si>
  <si>
    <t>94620250</t>
  </si>
  <si>
    <t>poplatek za uložení směsného stavebního a demoličního odpadu zatříděného kódem 17 09 04</t>
  </si>
  <si>
    <t>-80014722</t>
  </si>
  <si>
    <t>998</t>
  </si>
  <si>
    <t>Přesun hmot</t>
  </si>
  <si>
    <t>64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</si>
  <si>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</si>
  <si>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</si>
  <si>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-1505894917</t>
  </si>
  <si>
    <t>PSV</t>
  </si>
  <si>
    <t>Práce a dodávky PSV</t>
  </si>
  <si>
    <t>712</t>
  </si>
  <si>
    <t>Povlakové krytiny</t>
  </si>
  <si>
    <t>65</t>
  </si>
  <si>
    <t>712331111</t>
  </si>
  <si>
    <t>Provedení povlakové krytiny střech do 10° podkladní vrstvy pásy na sucho samolepící</t>
  </si>
  <si>
    <t>41019013</t>
  </si>
  <si>
    <t>66</t>
  </si>
  <si>
    <t>62866281</t>
  </si>
  <si>
    <t>pás asfaltový samolepicí modifikovaný SBS tl 3,0mm s vložkou ze skleněné tkaniny se spalitelnou fólií nebo jemnozrnným minerálním posypem nebo textilií na horním povrchu</t>
  </si>
  <si>
    <t>-1982167401</t>
  </si>
  <si>
    <t>77*1,15 'Přepočtené koeficientem množství</t>
  </si>
  <si>
    <t>67</t>
  </si>
  <si>
    <t>712341559</t>
  </si>
  <si>
    <t>Provedení povlakové krytiny střech plochých do 10° pásy lepením v plné ploše</t>
  </si>
  <si>
    <t>-25838044</t>
  </si>
  <si>
    <t>68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</si>
  <si>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</si>
  <si>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</si>
  <si>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-1592986074</t>
  </si>
  <si>
    <t>69</t>
  </si>
  <si>
    <t>712831101</t>
  </si>
  <si>
    <t>Provedení povlakové krytiny vytažením na konstrukce pásy na sucho AIP, NAIP nebo tkaninou</t>
  </si>
  <si>
    <t>425507483</t>
  </si>
  <si>
    <t xml:space="preserve">Vytažení parozábrany   </t>
  </si>
  <si>
    <t xml:space="preserve">11,00*1,20   </t>
  </si>
  <si>
    <t xml:space="preserve">7,00*2*0,80   </t>
  </si>
  <si>
    <t>70</t>
  </si>
  <si>
    <t>-758214036</t>
  </si>
  <si>
    <t>24,4*1,2 'Přepočtené koeficientem množství</t>
  </si>
  <si>
    <t>71</t>
  </si>
  <si>
    <t>712841559</t>
  </si>
  <si>
    <t>Provedení povlakové krytiny vytažením na konstrukce pásy přitavením NAIP</t>
  </si>
  <si>
    <t>-877960008</t>
  </si>
  <si>
    <t>72</t>
  </si>
  <si>
    <t>62853004</t>
  </si>
  <si>
    <t>pás asfaltový natavitelný modifikovaný SBS tl 4,0mm s vložkou ze skleněné tkaniny a spalitelnou PE fólií nebo jemnozrnným minerálním posypem na horním povrchu</t>
  </si>
  <si>
    <t>1238933700</t>
  </si>
  <si>
    <t>73</t>
  </si>
  <si>
    <t>-1769315953</t>
  </si>
  <si>
    <t>74</t>
  </si>
  <si>
    <t>-1398587054</t>
  </si>
  <si>
    <t>75</t>
  </si>
  <si>
    <t>712998001</t>
  </si>
  <si>
    <t>Provedení povlakové krytiny střech - ostatní práce montáž odvodňovacího prvku atikového chrliče z PVC na dešťovou vodu do DN 50</t>
  </si>
  <si>
    <t>1948437841</t>
  </si>
  <si>
    <t>76</t>
  </si>
  <si>
    <t>28342473</t>
  </si>
  <si>
    <t>K11 - chrlič atikový DN 50 s manžetou pro hydroizolaci z PVC-P</t>
  </si>
  <si>
    <t>183934823</t>
  </si>
  <si>
    <t>77</t>
  </si>
  <si>
    <t>998712102</t>
  </si>
  <si>
    <t>Přesun hmot pro povlakové krytiny stanovený z hmotnosti přesunovaného materiálu vodorovná dopravní vzdálenost do 50 m v objektech výšky přes 6 do 12 m</t>
  </si>
  <si>
    <t>-9973173</t>
  </si>
  <si>
    <t>713</t>
  </si>
  <si>
    <t>Izolace tepelné</t>
  </si>
  <si>
    <t>78</t>
  </si>
  <si>
    <t>713131143</t>
  </si>
  <si>
    <t>Montáž izolace tepelné stěn a základů lepením celoplošně v kombinaci s mechanickým kotvením rohoží, pásů, dílců, desek</t>
  </si>
  <si>
    <t>-966951712</t>
  </si>
  <si>
    <t>"atika"1,20*11,00</t>
  </si>
  <si>
    <t>"okap"0,40*11,00</t>
  </si>
  <si>
    <t>"stěny"2*7,00*0,40</t>
  </si>
  <si>
    <t>79</t>
  </si>
  <si>
    <t>28372326</t>
  </si>
  <si>
    <t>deska EPS 150 do plochých střech a podlah λ=0,035</t>
  </si>
  <si>
    <t>-883379029</t>
  </si>
  <si>
    <t xml:space="preserve">"atika"1,20*11,00*0,08   </t>
  </si>
  <si>
    <t xml:space="preserve">"okap"0,40*11,00*0,08   </t>
  </si>
  <si>
    <t>"stěny"2*7,00*0,40*0,12</t>
  </si>
  <si>
    <t>80</t>
  </si>
  <si>
    <t>713141212</t>
  </si>
  <si>
    <t>Montáž tepelné izolace střech plochých atikovými klíny přilepenými za studena nízkoexpanzní (PUR) pěnou</t>
  </si>
  <si>
    <t>-139875794</t>
  </si>
  <si>
    <t>11,00+2*7,00</t>
  </si>
  <si>
    <t>81</t>
  </si>
  <si>
    <t>63152007</t>
  </si>
  <si>
    <t>klín atikový přechodný minerální plochých střech tl 80x80mm</t>
  </si>
  <si>
    <t>-796887117</t>
  </si>
  <si>
    <t>25*1,02 'Přepočtené koeficientem množství</t>
  </si>
  <si>
    <t>82</t>
  </si>
  <si>
    <t>713141233</t>
  </si>
  <si>
    <t>Montáž tepelné izolace střech plochých mechanické přikotvení šrouby včetně dodávky šroubů, bez položení tepelné izolace tl. izolace přes 100 do 140 mm do betonu</t>
  </si>
  <si>
    <t>1726326628</t>
  </si>
  <si>
    <t>77,00+17,60</t>
  </si>
  <si>
    <t>83</t>
  </si>
  <si>
    <t>28372316</t>
  </si>
  <si>
    <t>deska EPS 100 do plochých střech a podlah λ=0,037 tl 140mm</t>
  </si>
  <si>
    <t>7574828</t>
  </si>
  <si>
    <t>94,6*1,02 'Přepočtené koeficientem množství</t>
  </si>
  <si>
    <t>84</t>
  </si>
  <si>
    <t>998713102</t>
  </si>
  <si>
    <t>Přesun hmot pro izolace tepelné stanovený z hmotnosti přesunovaného materiálu vodorovná dopravní vzdálenost do 50 m v objektech výšky přes 6 m do 12 m</t>
  </si>
  <si>
    <t>-119228989</t>
  </si>
  <si>
    <t>721</t>
  </si>
  <si>
    <t>Zdravotechnika - vnitřní kanalizace</t>
  </si>
  <si>
    <t>85</t>
  </si>
  <si>
    <t>721279153</t>
  </si>
  <si>
    <t>Ventilační hlavice montáž ventilační hlavice z polypropylenu (PP) ostatních typů DN 110</t>
  </si>
  <si>
    <t>1708550747</t>
  </si>
  <si>
    <t>86</t>
  </si>
  <si>
    <t>56231222</t>
  </si>
  <si>
    <t>souprava ventilační střešní PP DN 110  s manžetou PVC-P</t>
  </si>
  <si>
    <t>-825195631</t>
  </si>
  <si>
    <t>762</t>
  </si>
  <si>
    <t>Konstrukce tesařské</t>
  </si>
  <si>
    <t>87</t>
  </si>
  <si>
    <t>762341270</t>
  </si>
  <si>
    <t>Bednění a laťování montáž bednění střech rovných a šikmých sklonu do 60° s vyřezáním otvorů z desek dřevotřískových nebo dřevoštěpkových na sraz včetně zatření řezných ploch voděodolným nátěrem</t>
  </si>
  <si>
    <t>-1587924626</t>
  </si>
  <si>
    <t>11,00*(2*0,40+1*0,80)</t>
  </si>
  <si>
    <t>88</t>
  </si>
  <si>
    <t>60621149</t>
  </si>
  <si>
    <t>překližka vodovzdorná hladká/hladká bříza tl 21mm</t>
  </si>
  <si>
    <t>-2004833507</t>
  </si>
  <si>
    <t>17,6*1,05 'Přepočtené koeficientem množství</t>
  </si>
  <si>
    <t>89</t>
  </si>
  <si>
    <t>762342441</t>
  </si>
  <si>
    <t>Bednění a laťování montáž latí na střechách sklonu do 60°</t>
  </si>
  <si>
    <t>-1808206363</t>
  </si>
  <si>
    <t>90</t>
  </si>
  <si>
    <t>60514106</t>
  </si>
  <si>
    <t>řezivo jehličnaté lať pevnostní třída S10-13 průřez 40x60mm</t>
  </si>
  <si>
    <t>-745599405</t>
  </si>
  <si>
    <t>0,0264069952305246*1,08 'Přepočtené koeficientem množství</t>
  </si>
  <si>
    <t>91</t>
  </si>
  <si>
    <t>762395000</t>
  </si>
  <si>
    <t>Spojovací prostředky krovů, bednění a laťování, nadstřešních konstrukcí svory, prkna, hřebíky, pásová ocel, vruty</t>
  </si>
  <si>
    <t>1612792454</t>
  </si>
  <si>
    <t>"latě"566,10*0,06*0,04</t>
  </si>
  <si>
    <t>"překližka"150,96*0,021</t>
  </si>
  <si>
    <t>92</t>
  </si>
  <si>
    <t>998762102</t>
  </si>
  <si>
    <t>Přesun hmot pro konstrukce tesařské stanovený z hmotnosti přesunovaného materiálu vodorovná dopravní vzdálenost do 50 m v objektech výšky přes 6 do 12 m</t>
  </si>
  <si>
    <t>1812464094</t>
  </si>
  <si>
    <t>764</t>
  </si>
  <si>
    <t>Konstrukce klempířské</t>
  </si>
  <si>
    <t>93</t>
  </si>
  <si>
    <t>764011611</t>
  </si>
  <si>
    <t>K1 - Podkladní plech z pozinkovaného plechu s povrchovou úpravou rš 150 mm</t>
  </si>
  <si>
    <t>566720147</t>
  </si>
  <si>
    <t>11*2 'Přepočtené koeficientem množství</t>
  </si>
  <si>
    <t>764011614</t>
  </si>
  <si>
    <t>K3 - Podkladní plech z pozinkovaného plechu s povrchovou úpravou rš 330 mm</t>
  </si>
  <si>
    <t>-320930977</t>
  </si>
  <si>
    <t>764011620</t>
  </si>
  <si>
    <t>K7 - Lišta z pozinkovaného plechu s povrchovou úpravou rš 50 mm</t>
  </si>
  <si>
    <t>700293755</t>
  </si>
  <si>
    <t>764011621</t>
  </si>
  <si>
    <t>K6 - Lišta z pozinkovaného plechu s povrchovou úpravou rš 100 mm</t>
  </si>
  <si>
    <t>1128288867</t>
  </si>
  <si>
    <t>97</t>
  </si>
  <si>
    <t>764212665</t>
  </si>
  <si>
    <t>K4 - Oplechování střešních prvků z pozinkovaného plechu s povrchovou úpravou okapu okapovým plechem střechy rovné rš 400 mm</t>
  </si>
  <si>
    <t>115675962</t>
  </si>
  <si>
    <t>98</t>
  </si>
  <si>
    <t>764214606</t>
  </si>
  <si>
    <t>K2 - Oplechování horních ploch zdí a nadezdívek (atik) z pozinkovaného plechu s povrchovou úpravou mechanicky kotvené rš 500 mm</t>
  </si>
  <si>
    <t>-1222573113</t>
  </si>
  <si>
    <t>99</t>
  </si>
  <si>
    <t>764216601</t>
  </si>
  <si>
    <t>K8 - Oplechování parapetů z pozinkovaného plechu s povrchovou úpravou rovných mechanicky kotvené, bez rohů rš 160 mm</t>
  </si>
  <si>
    <t>-1527216242</t>
  </si>
  <si>
    <t>100</t>
  </si>
  <si>
    <t>764216605</t>
  </si>
  <si>
    <t>K5 - Oplechování parapetů z pozinkovaného plechu s povrchovou úpravou rovných mechanicky kotvené, bez rohů rš 400 mm</t>
  </si>
  <si>
    <t>1491516415</t>
  </si>
  <si>
    <t>101</t>
  </si>
  <si>
    <t>764511602</t>
  </si>
  <si>
    <t>K9 - Žlab podokapní z pozinkovaného plechu s povrchovou úpravou včetně háků a čel půlkruhový rš 330 mm</t>
  </si>
  <si>
    <t>-977256714</t>
  </si>
  <si>
    <t>102</t>
  </si>
  <si>
    <t>764511642</t>
  </si>
  <si>
    <t>Žlab podokapní z pozinkovaného plechu s povrchovou úpravou včetně háků a čel kotlík oválný (trychtýřový), rš žlabu/průměr svodu 330/100 mm</t>
  </si>
  <si>
    <t>1635086545</t>
  </si>
  <si>
    <t>103</t>
  </si>
  <si>
    <t>764518622</t>
  </si>
  <si>
    <t>K10 - Svod z pozinkovaného plechu s upraveným povrchem včetně objímek, kolen a odskoků kruhový, průměru 100 mm</t>
  </si>
  <si>
    <t>-1719753091</t>
  </si>
  <si>
    <t>104</t>
  </si>
  <si>
    <t>998764102</t>
  </si>
  <si>
    <t>Přesun hmot pro konstrukce klempířské stanovený z hmotnosti přesunovaného materiálu vodorovná dopravní vzdálenost do 50 m v objektech výšky přes 6 do 12 m</t>
  </si>
  <si>
    <t>481945380</t>
  </si>
  <si>
    <t>VRN</t>
  </si>
  <si>
    <t>Vedlejší rozpočtové náklady</t>
  </si>
  <si>
    <t>VRN1</t>
  </si>
  <si>
    <t>Průzkumné, geodetické a projektové práce</t>
  </si>
  <si>
    <t>105</t>
  </si>
  <si>
    <t>012103000</t>
  </si>
  <si>
    <t>Zajištění vytyčení IS</t>
  </si>
  <si>
    <t>…</t>
  </si>
  <si>
    <t>1024</t>
  </si>
  <si>
    <t>917685857</t>
  </si>
  <si>
    <t>106</t>
  </si>
  <si>
    <t>013294000</t>
  </si>
  <si>
    <t>Dokumentace kotvení podle technické zprávy odstavec čl. 2.1 a 2.2</t>
  </si>
  <si>
    <t>-1140629124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</si>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</sst>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27"/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4"/>
      <c r="AQ5" s="24"/>
      <c r="AR5" s="22"/>
      <c r="BE5" s="35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4"/>
      <c r="AQ6" s="24"/>
      <c r="AR6" s="22"/>
      <c r="BE6" s="35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56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5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56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56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5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5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31</v>
      </c>
      <c r="AO13" s="24"/>
      <c r="AP13" s="24"/>
      <c r="AQ13" s="24"/>
      <c r="AR13" s="22"/>
      <c r="BE13" s="356"/>
      <c r="BS13" s="19" t="s">
        <v>6</v>
      </c>
    </row>
    <row r="14" spans="2:71" ht="12.75">
      <c r="B14" s="23"/>
      <c r="C14" s="24"/>
      <c r="D14" s="24"/>
      <c r="E14" s="361" t="s">
        <v>31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5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56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56"/>
      <c r="BS16" s="19" t="s">
        <v>4</v>
      </c>
    </row>
    <row r="17" spans="2:71" s="1" customFormat="1" ht="18.4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56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56"/>
      <c r="BS18" s="19" t="s">
        <v>6</v>
      </c>
    </row>
    <row r="19" spans="2:71" s="1" customFormat="1" ht="12" customHeight="1">
      <c r="B19" s="23"/>
      <c r="C19" s="24"/>
      <c r="D19" s="31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56"/>
      <c r="BS19" s="19" t="s">
        <v>6</v>
      </c>
    </row>
    <row r="20" spans="2:71" s="1" customFormat="1" ht="18.4" customHeight="1">
      <c r="B20" s="23"/>
      <c r="C20" s="24"/>
      <c r="D20" s="24"/>
      <c r="E20" s="29" t="s">
        <v>38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56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56"/>
    </row>
    <row r="22" spans="2:57" s="1" customFormat="1" ht="12" customHeight="1">
      <c r="B22" s="23"/>
      <c r="C22" s="24"/>
      <c r="D22" s="31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56"/>
    </row>
    <row r="23" spans="2:57" s="1" customFormat="1" ht="47.25" customHeight="1">
      <c r="B23" s="23"/>
      <c r="C23" s="24"/>
      <c r="D23" s="24"/>
      <c r="E23" s="363" t="s">
        <v>40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4"/>
      <c r="AP23" s="24"/>
      <c r="AQ23" s="24"/>
      <c r="AR23" s="22"/>
      <c r="BE23" s="35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5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56"/>
    </row>
    <row r="26" spans="1:57" s="2" customFormat="1" ht="25.9" customHeight="1">
      <c r="A26" s="36"/>
      <c r="B26" s="37"/>
      <c r="C26" s="38"/>
      <c r="D26" s="39" t="s">
        <v>41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4">
        <f>ROUND(AG54,2)</f>
        <v>0</v>
      </c>
      <c r="AL26" s="365"/>
      <c r="AM26" s="365"/>
      <c r="AN26" s="365"/>
      <c r="AO26" s="365"/>
      <c r="AP26" s="38"/>
      <c r="AQ26" s="38"/>
      <c r="AR26" s="41"/>
      <c r="BE26" s="35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6" t="s">
        <v>42</v>
      </c>
      <c r="M28" s="366"/>
      <c r="N28" s="366"/>
      <c r="O28" s="366"/>
      <c r="P28" s="366"/>
      <c r="Q28" s="38"/>
      <c r="R28" s="38"/>
      <c r="S28" s="38"/>
      <c r="T28" s="38"/>
      <c r="U28" s="38"/>
      <c r="V28" s="38"/>
      <c r="W28" s="366" t="s">
        <v>43</v>
      </c>
      <c r="X28" s="366"/>
      <c r="Y28" s="366"/>
      <c r="Z28" s="366"/>
      <c r="AA28" s="366"/>
      <c r="AB28" s="366"/>
      <c r="AC28" s="366"/>
      <c r="AD28" s="366"/>
      <c r="AE28" s="366"/>
      <c r="AF28" s="38"/>
      <c r="AG28" s="38"/>
      <c r="AH28" s="38"/>
      <c r="AI28" s="38"/>
      <c r="AJ28" s="38"/>
      <c r="AK28" s="366" t="s">
        <v>44</v>
      </c>
      <c r="AL28" s="366"/>
      <c r="AM28" s="366"/>
      <c r="AN28" s="366"/>
      <c r="AO28" s="366"/>
      <c r="AP28" s="38"/>
      <c r="AQ28" s="38"/>
      <c r="AR28" s="41"/>
      <c r="BE28" s="356"/>
    </row>
    <row r="29" spans="2:57" s="3" customFormat="1" ht="14.45" customHeight="1">
      <c r="B29" s="42"/>
      <c r="C29" s="43"/>
      <c r="D29" s="31" t="s">
        <v>45</v>
      </c>
      <c r="E29" s="43"/>
      <c r="F29" s="31" t="s">
        <v>46</v>
      </c>
      <c r="G29" s="43"/>
      <c r="H29" s="43"/>
      <c r="I29" s="43"/>
      <c r="J29" s="43"/>
      <c r="K29" s="43"/>
      <c r="L29" s="350">
        <v>0.21</v>
      </c>
      <c r="M29" s="349"/>
      <c r="N29" s="349"/>
      <c r="O29" s="349"/>
      <c r="P29" s="349"/>
      <c r="Q29" s="43"/>
      <c r="R29" s="43"/>
      <c r="S29" s="43"/>
      <c r="T29" s="43"/>
      <c r="U29" s="43"/>
      <c r="V29" s="43"/>
      <c r="W29" s="348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3"/>
      <c r="AG29" s="43"/>
      <c r="AH29" s="43"/>
      <c r="AI29" s="43"/>
      <c r="AJ29" s="43"/>
      <c r="AK29" s="348">
        <f>ROUND(AV54,2)</f>
        <v>0</v>
      </c>
      <c r="AL29" s="349"/>
      <c r="AM29" s="349"/>
      <c r="AN29" s="349"/>
      <c r="AO29" s="349"/>
      <c r="AP29" s="43"/>
      <c r="AQ29" s="43"/>
      <c r="AR29" s="44"/>
      <c r="BE29" s="357"/>
    </row>
    <row r="30" spans="2:57" s="3" customFormat="1" ht="14.45" customHeight="1">
      <c r="B30" s="42"/>
      <c r="C30" s="43"/>
      <c r="D30" s="43"/>
      <c r="E30" s="43"/>
      <c r="F30" s="31" t="s">
        <v>47</v>
      </c>
      <c r="G30" s="43"/>
      <c r="H30" s="43"/>
      <c r="I30" s="43"/>
      <c r="J30" s="43"/>
      <c r="K30" s="43"/>
      <c r="L30" s="350">
        <v>0.15</v>
      </c>
      <c r="M30" s="349"/>
      <c r="N30" s="349"/>
      <c r="O30" s="349"/>
      <c r="P30" s="349"/>
      <c r="Q30" s="43"/>
      <c r="R30" s="43"/>
      <c r="S30" s="43"/>
      <c r="T30" s="43"/>
      <c r="U30" s="43"/>
      <c r="V30" s="43"/>
      <c r="W30" s="348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3"/>
      <c r="AG30" s="43"/>
      <c r="AH30" s="43"/>
      <c r="AI30" s="43"/>
      <c r="AJ30" s="43"/>
      <c r="AK30" s="348">
        <f>ROUND(AW54,2)</f>
        <v>0</v>
      </c>
      <c r="AL30" s="349"/>
      <c r="AM30" s="349"/>
      <c r="AN30" s="349"/>
      <c r="AO30" s="349"/>
      <c r="AP30" s="43"/>
      <c r="AQ30" s="43"/>
      <c r="AR30" s="44"/>
      <c r="BE30" s="357"/>
    </row>
    <row r="31" spans="2:57" s="3" customFormat="1" ht="14.45" customHeight="1" hidden="1">
      <c r="B31" s="42"/>
      <c r="C31" s="43"/>
      <c r="D31" s="43"/>
      <c r="E31" s="43"/>
      <c r="F31" s="31" t="s">
        <v>48</v>
      </c>
      <c r="G31" s="43"/>
      <c r="H31" s="43"/>
      <c r="I31" s="43"/>
      <c r="J31" s="43"/>
      <c r="K31" s="43"/>
      <c r="L31" s="350">
        <v>0.21</v>
      </c>
      <c r="M31" s="349"/>
      <c r="N31" s="349"/>
      <c r="O31" s="349"/>
      <c r="P31" s="349"/>
      <c r="Q31" s="43"/>
      <c r="R31" s="43"/>
      <c r="S31" s="43"/>
      <c r="T31" s="43"/>
      <c r="U31" s="43"/>
      <c r="V31" s="43"/>
      <c r="W31" s="348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3"/>
      <c r="AG31" s="43"/>
      <c r="AH31" s="43"/>
      <c r="AI31" s="43"/>
      <c r="AJ31" s="43"/>
      <c r="AK31" s="348">
        <v>0</v>
      </c>
      <c r="AL31" s="349"/>
      <c r="AM31" s="349"/>
      <c r="AN31" s="349"/>
      <c r="AO31" s="349"/>
      <c r="AP31" s="43"/>
      <c r="AQ31" s="43"/>
      <c r="AR31" s="44"/>
      <c r="BE31" s="357"/>
    </row>
    <row r="32" spans="2:57" s="3" customFormat="1" ht="14.45" customHeight="1" hidden="1">
      <c r="B32" s="42"/>
      <c r="C32" s="43"/>
      <c r="D32" s="43"/>
      <c r="E32" s="43"/>
      <c r="F32" s="31" t="s">
        <v>49</v>
      </c>
      <c r="G32" s="43"/>
      <c r="H32" s="43"/>
      <c r="I32" s="43"/>
      <c r="J32" s="43"/>
      <c r="K32" s="43"/>
      <c r="L32" s="350">
        <v>0.15</v>
      </c>
      <c r="M32" s="349"/>
      <c r="N32" s="349"/>
      <c r="O32" s="349"/>
      <c r="P32" s="349"/>
      <c r="Q32" s="43"/>
      <c r="R32" s="43"/>
      <c r="S32" s="43"/>
      <c r="T32" s="43"/>
      <c r="U32" s="43"/>
      <c r="V32" s="43"/>
      <c r="W32" s="348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3"/>
      <c r="AG32" s="43"/>
      <c r="AH32" s="43"/>
      <c r="AI32" s="43"/>
      <c r="AJ32" s="43"/>
      <c r="AK32" s="348">
        <v>0</v>
      </c>
      <c r="AL32" s="349"/>
      <c r="AM32" s="349"/>
      <c r="AN32" s="349"/>
      <c r="AO32" s="349"/>
      <c r="AP32" s="43"/>
      <c r="AQ32" s="43"/>
      <c r="AR32" s="44"/>
      <c r="BE32" s="357"/>
    </row>
    <row r="33" spans="2:44" s="3" customFormat="1" ht="14.45" customHeight="1" hidden="1">
      <c r="B33" s="42"/>
      <c r="C33" s="43"/>
      <c r="D33" s="43"/>
      <c r="E33" s="43"/>
      <c r="F33" s="31" t="s">
        <v>50</v>
      </c>
      <c r="G33" s="43"/>
      <c r="H33" s="43"/>
      <c r="I33" s="43"/>
      <c r="J33" s="43"/>
      <c r="K33" s="43"/>
      <c r="L33" s="350">
        <v>0</v>
      </c>
      <c r="M33" s="349"/>
      <c r="N33" s="349"/>
      <c r="O33" s="349"/>
      <c r="P33" s="349"/>
      <c r="Q33" s="43"/>
      <c r="R33" s="43"/>
      <c r="S33" s="43"/>
      <c r="T33" s="43"/>
      <c r="U33" s="43"/>
      <c r="V33" s="43"/>
      <c r="W33" s="348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3"/>
      <c r="AG33" s="43"/>
      <c r="AH33" s="43"/>
      <c r="AI33" s="43"/>
      <c r="AJ33" s="43"/>
      <c r="AK33" s="348">
        <v>0</v>
      </c>
      <c r="AL33" s="349"/>
      <c r="AM33" s="349"/>
      <c r="AN33" s="349"/>
      <c r="AO33" s="34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51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52</v>
      </c>
      <c r="U35" s="47"/>
      <c r="V35" s="47"/>
      <c r="W35" s="47"/>
      <c r="X35" s="351" t="s">
        <v>53</v>
      </c>
      <c r="Y35" s="352"/>
      <c r="Z35" s="352"/>
      <c r="AA35" s="352"/>
      <c r="AB35" s="352"/>
      <c r="AC35" s="47"/>
      <c r="AD35" s="47"/>
      <c r="AE35" s="47"/>
      <c r="AF35" s="47"/>
      <c r="AG35" s="47"/>
      <c r="AH35" s="47"/>
      <c r="AI35" s="47"/>
      <c r="AJ35" s="47"/>
      <c r="AK35" s="353">
        <f>SUM(AK26:AK33)</f>
        <v>0</v>
      </c>
      <c r="AL35" s="352"/>
      <c r="AM35" s="352"/>
      <c r="AN35" s="352"/>
      <c r="AO35" s="354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54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066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7" t="str">
        <f>K6</f>
        <v>Školní družina Děčín II, Kamenická 1440/86 - zateplení objektu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Děčín II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39" t="str">
        <f>IF(AN8="","",AN8)</f>
        <v>22. 5. 2021</v>
      </c>
      <c r="AN47" s="33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Statutární město Děčín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40" t="str">
        <f>IF(E17="","",E17)</f>
        <v>Vladimír Vidai</v>
      </c>
      <c r="AN49" s="341"/>
      <c r="AO49" s="341"/>
      <c r="AP49" s="341"/>
      <c r="AQ49" s="38"/>
      <c r="AR49" s="41"/>
      <c r="AS49" s="342" t="s">
        <v>55</v>
      </c>
      <c r="AT49" s="34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37</v>
      </c>
      <c r="AJ50" s="38"/>
      <c r="AK50" s="38"/>
      <c r="AL50" s="38"/>
      <c r="AM50" s="340" t="str">
        <f>IF(E20="","",E20)</f>
        <v xml:space="preserve"> </v>
      </c>
      <c r="AN50" s="341"/>
      <c r="AO50" s="341"/>
      <c r="AP50" s="341"/>
      <c r="AQ50" s="38"/>
      <c r="AR50" s="41"/>
      <c r="AS50" s="344"/>
      <c r="AT50" s="34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28" t="s">
        <v>56</v>
      </c>
      <c r="D52" s="329"/>
      <c r="E52" s="329"/>
      <c r="F52" s="329"/>
      <c r="G52" s="329"/>
      <c r="H52" s="68"/>
      <c r="I52" s="330" t="s">
        <v>57</v>
      </c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31" t="s">
        <v>58</v>
      </c>
      <c r="AH52" s="329"/>
      <c r="AI52" s="329"/>
      <c r="AJ52" s="329"/>
      <c r="AK52" s="329"/>
      <c r="AL52" s="329"/>
      <c r="AM52" s="329"/>
      <c r="AN52" s="330" t="s">
        <v>59</v>
      </c>
      <c r="AO52" s="329"/>
      <c r="AP52" s="329"/>
      <c r="AQ52" s="69" t="s">
        <v>60</v>
      </c>
      <c r="AR52" s="41"/>
      <c r="AS52" s="70" t="s">
        <v>61</v>
      </c>
      <c r="AT52" s="71" t="s">
        <v>62</v>
      </c>
      <c r="AU52" s="71" t="s">
        <v>63</v>
      </c>
      <c r="AV52" s="71" t="s">
        <v>64</v>
      </c>
      <c r="AW52" s="71" t="s">
        <v>65</v>
      </c>
      <c r="AX52" s="71" t="s">
        <v>66</v>
      </c>
      <c r="AY52" s="71" t="s">
        <v>67</v>
      </c>
      <c r="AZ52" s="71" t="s">
        <v>68</v>
      </c>
      <c r="BA52" s="71" t="s">
        <v>69</v>
      </c>
      <c r="BB52" s="71" t="s">
        <v>70</v>
      </c>
      <c r="BC52" s="71" t="s">
        <v>71</v>
      </c>
      <c r="BD52" s="72" t="s">
        <v>72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73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35">
        <f>ROUND(AG55,2)</f>
        <v>0</v>
      </c>
      <c r="AH54" s="335"/>
      <c r="AI54" s="335"/>
      <c r="AJ54" s="335"/>
      <c r="AK54" s="335"/>
      <c r="AL54" s="335"/>
      <c r="AM54" s="335"/>
      <c r="AN54" s="336">
        <f>SUM(AG54,AT54)</f>
        <v>0</v>
      </c>
      <c r="AO54" s="336"/>
      <c r="AP54" s="336"/>
      <c r="AQ54" s="80" t="s">
        <v>19</v>
      </c>
      <c r="AR54" s="81"/>
      <c r="AS54" s="82">
        <f>ROUND(AS55,2)</f>
        <v>0</v>
      </c>
      <c r="AT54" s="83">
        <f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74</v>
      </c>
      <c r="BT54" s="86" t="s">
        <v>75</v>
      </c>
      <c r="BV54" s="86" t="s">
        <v>76</v>
      </c>
      <c r="BW54" s="86" t="s">
        <v>5</v>
      </c>
      <c r="BX54" s="86" t="s">
        <v>77</v>
      </c>
      <c r="CL54" s="86" t="s">
        <v>19</v>
      </c>
    </row>
    <row r="55" spans="1:90" s="7" customFormat="1" ht="24.75" customHeight="1">
      <c r="A55" s="87" t="s">
        <v>78</v>
      </c>
      <c r="B55" s="88"/>
      <c r="C55" s="89"/>
      <c r="D55" s="334" t="s">
        <v>14</v>
      </c>
      <c r="E55" s="334"/>
      <c r="F55" s="334"/>
      <c r="G55" s="334"/>
      <c r="H55" s="334"/>
      <c r="I55" s="90"/>
      <c r="J55" s="334" t="s">
        <v>17</v>
      </c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2">
        <f>'066 - Školní družina Děčí...'!J28</f>
        <v>0</v>
      </c>
      <c r="AH55" s="333"/>
      <c r="AI55" s="333"/>
      <c r="AJ55" s="333"/>
      <c r="AK55" s="333"/>
      <c r="AL55" s="333"/>
      <c r="AM55" s="333"/>
      <c r="AN55" s="332">
        <f>SUM(AG55,AT55)</f>
        <v>0</v>
      </c>
      <c r="AO55" s="333"/>
      <c r="AP55" s="333"/>
      <c r="AQ55" s="91" t="s">
        <v>79</v>
      </c>
      <c r="AR55" s="92"/>
      <c r="AS55" s="93">
        <v>0</v>
      </c>
      <c r="AT55" s="94">
        <f>ROUND(SUM(AV55:AW55),2)</f>
        <v>0</v>
      </c>
      <c r="AU55" s="95">
        <f>'066 - Školní družina Děčí...'!P91</f>
        <v>0</v>
      </c>
      <c r="AV55" s="94">
        <f>'066 - Školní družina Děčí...'!J31</f>
        <v>0</v>
      </c>
      <c r="AW55" s="94">
        <f>'066 - Školní družina Děčí...'!J32</f>
        <v>0</v>
      </c>
      <c r="AX55" s="94">
        <f>'066 - Školní družina Děčí...'!J33</f>
        <v>0</v>
      </c>
      <c r="AY55" s="94">
        <f>'066 - Školní družina Děčí...'!J34</f>
        <v>0</v>
      </c>
      <c r="AZ55" s="94">
        <f>'066 - Školní družina Děčí...'!F31</f>
        <v>0</v>
      </c>
      <c r="BA55" s="94">
        <f>'066 - Školní družina Děčí...'!F32</f>
        <v>0</v>
      </c>
      <c r="BB55" s="94">
        <f>'066 - Školní družina Děčí...'!F33</f>
        <v>0</v>
      </c>
      <c r="BC55" s="94">
        <f>'066 - Školní družina Děčí...'!F34</f>
        <v>0</v>
      </c>
      <c r="BD55" s="96">
        <f>'066 - Školní družina Děčí...'!F35</f>
        <v>0</v>
      </c>
      <c r="BT55" s="97" t="s">
        <v>80</v>
      </c>
      <c r="BU55" s="97" t="s">
        <v>81</v>
      </c>
      <c r="BV55" s="97" t="s">
        <v>76</v>
      </c>
      <c r="BW55" s="97" t="s">
        <v>5</v>
      </c>
      <c r="BX55" s="97" t="s">
        <v>77</v>
      </c>
      <c r="CL55" s="97" t="s">
        <v>19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4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algorithmName="SHA-512" hashValue="qfbJAs1VNFjL1wz9O2jAK0AhSmu7IvcuLPacwd0ldwQ+Eoml13Y8oGQV6h8dgWUALjKtM7COYVN2m41aYz/epg==" saltValue="P0qY1dv2koIXccyzLKi0OXFIgMoFBBmULrUTQS+pepeAIqrvzdcvWbr5OnxqMl6qv3fWS1iOCfoDc2e6kssg+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5:AP55"/>
    <mergeCell ref="AG55:AM55"/>
    <mergeCell ref="D55:H55"/>
    <mergeCell ref="J55:AF55"/>
    <mergeCell ref="AG54:AM54"/>
    <mergeCell ref="AN54:AP54"/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66 - Školní družina Děčí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19" t="s">
        <v>5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2"/>
      <c r="AT3" s="19" t="s">
        <v>82</v>
      </c>
    </row>
    <row r="4" spans="2:46" s="1" customFormat="1" ht="24.95" customHeight="1">
      <c r="B4" s="22"/>
      <c r="D4" s="100" t="s">
        <v>83</v>
      </c>
      <c r="L4" s="22"/>
      <c r="M4" s="101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36"/>
      <c r="B6" s="41"/>
      <c r="C6" s="36"/>
      <c r="D6" s="102" t="s">
        <v>16</v>
      </c>
      <c r="E6" s="36"/>
      <c r="F6" s="36"/>
      <c r="G6" s="36"/>
      <c r="H6" s="36"/>
      <c r="I6" s="36"/>
      <c r="J6" s="36"/>
      <c r="K6" s="36"/>
      <c r="L6" s="103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1"/>
      <c r="C7" s="36"/>
      <c r="D7" s="36"/>
      <c r="E7" s="367" t="s">
        <v>17</v>
      </c>
      <c r="F7" s="368"/>
      <c r="G7" s="368"/>
      <c r="H7" s="368"/>
      <c r="I7" s="36"/>
      <c r="J7" s="36"/>
      <c r="K7" s="36"/>
      <c r="L7" s="103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1"/>
      <c r="C8" s="36"/>
      <c r="D8" s="36"/>
      <c r="E8" s="36"/>
      <c r="F8" s="36"/>
      <c r="G8" s="36"/>
      <c r="H8" s="36"/>
      <c r="I8" s="36"/>
      <c r="J8" s="36"/>
      <c r="K8" s="36"/>
      <c r="L8" s="10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1"/>
      <c r="C9" s="36"/>
      <c r="D9" s="102" t="s">
        <v>18</v>
      </c>
      <c r="E9" s="36"/>
      <c r="F9" s="104" t="s">
        <v>19</v>
      </c>
      <c r="G9" s="36"/>
      <c r="H9" s="36"/>
      <c r="I9" s="102" t="s">
        <v>20</v>
      </c>
      <c r="J9" s="104" t="s">
        <v>19</v>
      </c>
      <c r="K9" s="36"/>
      <c r="L9" s="10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02" t="s">
        <v>21</v>
      </c>
      <c r="E10" s="36"/>
      <c r="F10" s="104" t="s">
        <v>22</v>
      </c>
      <c r="G10" s="36"/>
      <c r="H10" s="36"/>
      <c r="I10" s="102" t="s">
        <v>23</v>
      </c>
      <c r="J10" s="105" t="str">
        <f>'Rekapitulace stavby'!AN8</f>
        <v>22. 5. 2021</v>
      </c>
      <c r="K10" s="36"/>
      <c r="L10" s="10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9" customHeight="1">
      <c r="A11" s="36"/>
      <c r="B11" s="41"/>
      <c r="C11" s="36"/>
      <c r="D11" s="36"/>
      <c r="E11" s="36"/>
      <c r="F11" s="36"/>
      <c r="G11" s="36"/>
      <c r="H11" s="36"/>
      <c r="I11" s="36"/>
      <c r="J11" s="36"/>
      <c r="K11" s="36"/>
      <c r="L11" s="10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2" t="s">
        <v>25</v>
      </c>
      <c r="E12" s="36"/>
      <c r="F12" s="36"/>
      <c r="G12" s="36"/>
      <c r="H12" s="36"/>
      <c r="I12" s="102" t="s">
        <v>26</v>
      </c>
      <c r="J12" s="104" t="s">
        <v>27</v>
      </c>
      <c r="K12" s="36"/>
      <c r="L12" s="10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1"/>
      <c r="C13" s="36"/>
      <c r="D13" s="36"/>
      <c r="E13" s="104" t="s">
        <v>28</v>
      </c>
      <c r="F13" s="36"/>
      <c r="G13" s="36"/>
      <c r="H13" s="36"/>
      <c r="I13" s="102" t="s">
        <v>29</v>
      </c>
      <c r="J13" s="104" t="s">
        <v>19</v>
      </c>
      <c r="K13" s="36"/>
      <c r="L13" s="10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1"/>
      <c r="C14" s="36"/>
      <c r="D14" s="36"/>
      <c r="E14" s="36"/>
      <c r="F14" s="36"/>
      <c r="G14" s="36"/>
      <c r="H14" s="36"/>
      <c r="I14" s="36"/>
      <c r="J14" s="36"/>
      <c r="K14" s="36"/>
      <c r="L14" s="10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1"/>
      <c r="C15" s="36"/>
      <c r="D15" s="102" t="s">
        <v>30</v>
      </c>
      <c r="E15" s="36"/>
      <c r="F15" s="36"/>
      <c r="G15" s="36"/>
      <c r="H15" s="36"/>
      <c r="I15" s="102" t="s">
        <v>26</v>
      </c>
      <c r="J15" s="32" t="str">
        <f>'Rekapitulace stavby'!AN13</f>
        <v>Vyplň údaj</v>
      </c>
      <c r="K15" s="36"/>
      <c r="L15" s="10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1"/>
      <c r="C16" s="36"/>
      <c r="D16" s="36"/>
      <c r="E16" s="369" t="str">
        <f>'Rekapitulace stavby'!E14</f>
        <v>Vyplň údaj</v>
      </c>
      <c r="F16" s="370"/>
      <c r="G16" s="370"/>
      <c r="H16" s="370"/>
      <c r="I16" s="102" t="s">
        <v>29</v>
      </c>
      <c r="J16" s="32" t="str">
        <f>'Rekapitulace stavby'!AN14</f>
        <v>Vyplň údaj</v>
      </c>
      <c r="K16" s="36"/>
      <c r="L16" s="10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1"/>
      <c r="C17" s="36"/>
      <c r="D17" s="36"/>
      <c r="E17" s="36"/>
      <c r="F17" s="36"/>
      <c r="G17" s="36"/>
      <c r="H17" s="36"/>
      <c r="I17" s="36"/>
      <c r="J17" s="36"/>
      <c r="K17" s="36"/>
      <c r="L17" s="10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1"/>
      <c r="C18" s="36"/>
      <c r="D18" s="102" t="s">
        <v>32</v>
      </c>
      <c r="E18" s="36"/>
      <c r="F18" s="36"/>
      <c r="G18" s="36"/>
      <c r="H18" s="36"/>
      <c r="I18" s="102" t="s">
        <v>26</v>
      </c>
      <c r="J18" s="104" t="s">
        <v>33</v>
      </c>
      <c r="K18" s="36"/>
      <c r="L18" s="10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1"/>
      <c r="C19" s="36"/>
      <c r="D19" s="36"/>
      <c r="E19" s="104" t="s">
        <v>34</v>
      </c>
      <c r="F19" s="36"/>
      <c r="G19" s="36"/>
      <c r="H19" s="36"/>
      <c r="I19" s="102" t="s">
        <v>29</v>
      </c>
      <c r="J19" s="104" t="s">
        <v>35</v>
      </c>
      <c r="K19" s="36"/>
      <c r="L19" s="10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10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1"/>
      <c r="C21" s="36"/>
      <c r="D21" s="102" t="s">
        <v>37</v>
      </c>
      <c r="E21" s="36"/>
      <c r="F21" s="36"/>
      <c r="G21" s="36"/>
      <c r="H21" s="36"/>
      <c r="I21" s="102" t="s">
        <v>26</v>
      </c>
      <c r="J21" s="104" t="str">
        <f>IF('Rekapitulace stavby'!AN19="","",'Rekapitulace stavby'!AN19)</f>
        <v/>
      </c>
      <c r="K21" s="36"/>
      <c r="L21" s="10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1"/>
      <c r="C22" s="36"/>
      <c r="D22" s="36"/>
      <c r="E22" s="104" t="str">
        <f>IF('Rekapitulace stavby'!E20="","",'Rekapitulace stavby'!E20)</f>
        <v xml:space="preserve"> </v>
      </c>
      <c r="F22" s="36"/>
      <c r="G22" s="36"/>
      <c r="H22" s="36"/>
      <c r="I22" s="102" t="s">
        <v>29</v>
      </c>
      <c r="J22" s="104" t="str">
        <f>IF('Rekapitulace stavby'!AN20="","",'Rekapitulace stavby'!AN20)</f>
        <v/>
      </c>
      <c r="K22" s="36"/>
      <c r="L22" s="10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10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1"/>
      <c r="C24" s="36"/>
      <c r="D24" s="102" t="s">
        <v>39</v>
      </c>
      <c r="E24" s="36"/>
      <c r="F24" s="36"/>
      <c r="G24" s="36"/>
      <c r="H24" s="36"/>
      <c r="I24" s="36"/>
      <c r="J24" s="36"/>
      <c r="K24" s="36"/>
      <c r="L24" s="10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06"/>
      <c r="B25" s="107"/>
      <c r="C25" s="106"/>
      <c r="D25" s="106"/>
      <c r="E25" s="371" t="s">
        <v>40</v>
      </c>
      <c r="F25" s="371"/>
      <c r="G25" s="371"/>
      <c r="H25" s="371"/>
      <c r="I25" s="106"/>
      <c r="J25" s="106"/>
      <c r="K25" s="106"/>
      <c r="L25" s="108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s="2" customFormat="1" ht="6.95" customHeight="1">
      <c r="A26" s="36"/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10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109"/>
      <c r="E27" s="109"/>
      <c r="F27" s="109"/>
      <c r="G27" s="109"/>
      <c r="H27" s="109"/>
      <c r="I27" s="109"/>
      <c r="J27" s="109"/>
      <c r="K27" s="109"/>
      <c r="L27" s="103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35" customHeight="1">
      <c r="A28" s="36"/>
      <c r="B28" s="41"/>
      <c r="C28" s="36"/>
      <c r="D28" s="110" t="s">
        <v>41</v>
      </c>
      <c r="E28" s="36"/>
      <c r="F28" s="36"/>
      <c r="G28" s="36"/>
      <c r="H28" s="36"/>
      <c r="I28" s="36"/>
      <c r="J28" s="111">
        <f>ROUND(J91,2)</f>
        <v>0</v>
      </c>
      <c r="K28" s="36"/>
      <c r="L28" s="10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09"/>
      <c r="E29" s="109"/>
      <c r="F29" s="109"/>
      <c r="G29" s="109"/>
      <c r="H29" s="109"/>
      <c r="I29" s="109"/>
      <c r="J29" s="109"/>
      <c r="K29" s="109"/>
      <c r="L29" s="10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5" customHeight="1">
      <c r="A30" s="36"/>
      <c r="B30" s="41"/>
      <c r="C30" s="36"/>
      <c r="D30" s="36"/>
      <c r="E30" s="36"/>
      <c r="F30" s="112" t="s">
        <v>43</v>
      </c>
      <c r="G30" s="36"/>
      <c r="H30" s="36"/>
      <c r="I30" s="112" t="s">
        <v>42</v>
      </c>
      <c r="J30" s="112" t="s">
        <v>44</v>
      </c>
      <c r="K30" s="36"/>
      <c r="L30" s="10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5" customHeight="1">
      <c r="A31" s="36"/>
      <c r="B31" s="41"/>
      <c r="C31" s="36"/>
      <c r="D31" s="113" t="s">
        <v>45</v>
      </c>
      <c r="E31" s="102" t="s">
        <v>46</v>
      </c>
      <c r="F31" s="114">
        <f>ROUND((SUM(BE91:BE404)),2)</f>
        <v>0</v>
      </c>
      <c r="G31" s="36"/>
      <c r="H31" s="36"/>
      <c r="I31" s="115">
        <v>0.21</v>
      </c>
      <c r="J31" s="114">
        <f>ROUND(((SUM(BE91:BE404))*I31),2)</f>
        <v>0</v>
      </c>
      <c r="K31" s="36"/>
      <c r="L31" s="10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102" t="s">
        <v>47</v>
      </c>
      <c r="F32" s="114">
        <f>ROUND((SUM(BF91:BF404)),2)</f>
        <v>0</v>
      </c>
      <c r="G32" s="36"/>
      <c r="H32" s="36"/>
      <c r="I32" s="115">
        <v>0.15</v>
      </c>
      <c r="J32" s="114">
        <f>ROUND(((SUM(BF91:BF404))*I32),2)</f>
        <v>0</v>
      </c>
      <c r="K32" s="36"/>
      <c r="L32" s="10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36"/>
      <c r="E33" s="102" t="s">
        <v>48</v>
      </c>
      <c r="F33" s="114">
        <f>ROUND((SUM(BG91:BG404)),2)</f>
        <v>0</v>
      </c>
      <c r="G33" s="36"/>
      <c r="H33" s="36"/>
      <c r="I33" s="115">
        <v>0.21</v>
      </c>
      <c r="J33" s="114">
        <f>0</f>
        <v>0</v>
      </c>
      <c r="K33" s="36"/>
      <c r="L33" s="10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02" t="s">
        <v>49</v>
      </c>
      <c r="F34" s="114">
        <f>ROUND((SUM(BH91:BH404)),2)</f>
        <v>0</v>
      </c>
      <c r="G34" s="36"/>
      <c r="H34" s="36"/>
      <c r="I34" s="115">
        <v>0.15</v>
      </c>
      <c r="J34" s="114">
        <f>0</f>
        <v>0</v>
      </c>
      <c r="K34" s="36"/>
      <c r="L34" s="10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2" t="s">
        <v>50</v>
      </c>
      <c r="F35" s="114">
        <f>ROUND((SUM(BI91:BI404)),2)</f>
        <v>0</v>
      </c>
      <c r="G35" s="36"/>
      <c r="H35" s="36"/>
      <c r="I35" s="115">
        <v>0</v>
      </c>
      <c r="J35" s="114">
        <f>0</f>
        <v>0</v>
      </c>
      <c r="K35" s="36"/>
      <c r="L35" s="10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10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35" customHeight="1">
      <c r="A37" s="36"/>
      <c r="B37" s="41"/>
      <c r="C37" s="116"/>
      <c r="D37" s="117" t="s">
        <v>51</v>
      </c>
      <c r="E37" s="118"/>
      <c r="F37" s="118"/>
      <c r="G37" s="119" t="s">
        <v>52</v>
      </c>
      <c r="H37" s="120" t="s">
        <v>53</v>
      </c>
      <c r="I37" s="118"/>
      <c r="J37" s="121">
        <f>SUM(J28:J35)</f>
        <v>0</v>
      </c>
      <c r="K37" s="122"/>
      <c r="L37" s="10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0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0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5" t="s">
        <v>84</v>
      </c>
      <c r="D43" s="38"/>
      <c r="E43" s="38"/>
      <c r="F43" s="38"/>
      <c r="G43" s="38"/>
      <c r="H43" s="38"/>
      <c r="I43" s="38"/>
      <c r="J43" s="38"/>
      <c r="K43" s="38"/>
      <c r="L43" s="103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03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1" t="s">
        <v>16</v>
      </c>
      <c r="D45" s="38"/>
      <c r="E45" s="38"/>
      <c r="F45" s="38"/>
      <c r="G45" s="38"/>
      <c r="H45" s="38"/>
      <c r="I45" s="38"/>
      <c r="J45" s="38"/>
      <c r="K45" s="38"/>
      <c r="L45" s="10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337" t="str">
        <f>E7</f>
        <v>Školní družina Děčín II, Kamenická 1440/86 - zateplení objektu</v>
      </c>
      <c r="F46" s="372"/>
      <c r="G46" s="372"/>
      <c r="H46" s="372"/>
      <c r="I46" s="38"/>
      <c r="J46" s="38"/>
      <c r="K46" s="38"/>
      <c r="L46" s="10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0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1" t="s">
        <v>21</v>
      </c>
      <c r="D48" s="38"/>
      <c r="E48" s="38"/>
      <c r="F48" s="29" t="str">
        <f>F10</f>
        <v>Děčín II</v>
      </c>
      <c r="G48" s="38"/>
      <c r="H48" s="38"/>
      <c r="I48" s="31" t="s">
        <v>23</v>
      </c>
      <c r="J48" s="61" t="str">
        <f>IF(J10="","",J10)</f>
        <v>22. 5. 2021</v>
      </c>
      <c r="K48" s="38"/>
      <c r="L48" s="10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0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2" customHeight="1">
      <c r="A50" s="36"/>
      <c r="B50" s="37"/>
      <c r="C50" s="31" t="s">
        <v>25</v>
      </c>
      <c r="D50" s="38"/>
      <c r="E50" s="38"/>
      <c r="F50" s="29" t="str">
        <f>E13</f>
        <v>Statutární město Děčín</v>
      </c>
      <c r="G50" s="38"/>
      <c r="H50" s="38"/>
      <c r="I50" s="31" t="s">
        <v>32</v>
      </c>
      <c r="J50" s="34" t="str">
        <f>E19</f>
        <v>Vladimír Vidai</v>
      </c>
      <c r="K50" s="38"/>
      <c r="L50" s="10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15.2" customHeight="1">
      <c r="A51" s="36"/>
      <c r="B51" s="37"/>
      <c r="C51" s="31" t="s">
        <v>30</v>
      </c>
      <c r="D51" s="38"/>
      <c r="E51" s="38"/>
      <c r="F51" s="29" t="str">
        <f>IF(E16="","",E16)</f>
        <v>Vyplň údaj</v>
      </c>
      <c r="G51" s="38"/>
      <c r="H51" s="38"/>
      <c r="I51" s="31" t="s">
        <v>37</v>
      </c>
      <c r="J51" s="34" t="str">
        <f>E22</f>
        <v xml:space="preserve"> </v>
      </c>
      <c r="K51" s="38"/>
      <c r="L51" s="10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5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0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27" t="s">
        <v>85</v>
      </c>
      <c r="D53" s="128"/>
      <c r="E53" s="128"/>
      <c r="F53" s="128"/>
      <c r="G53" s="128"/>
      <c r="H53" s="128"/>
      <c r="I53" s="128"/>
      <c r="J53" s="129" t="s">
        <v>86</v>
      </c>
      <c r="K53" s="128"/>
      <c r="L53" s="10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5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0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9" customHeight="1">
      <c r="A55" s="36"/>
      <c r="B55" s="37"/>
      <c r="C55" s="130" t="s">
        <v>73</v>
      </c>
      <c r="D55" s="38"/>
      <c r="E55" s="38"/>
      <c r="F55" s="38"/>
      <c r="G55" s="38"/>
      <c r="H55" s="38"/>
      <c r="I55" s="38"/>
      <c r="J55" s="79">
        <f>J91</f>
        <v>0</v>
      </c>
      <c r="K55" s="38"/>
      <c r="L55" s="10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9" t="s">
        <v>87</v>
      </c>
    </row>
    <row r="56" spans="2:12" s="9" customFormat="1" ht="24.95" customHeight="1">
      <c r="B56" s="131"/>
      <c r="C56" s="132"/>
      <c r="D56" s="133" t="s">
        <v>88</v>
      </c>
      <c r="E56" s="134"/>
      <c r="F56" s="134"/>
      <c r="G56" s="134"/>
      <c r="H56" s="134"/>
      <c r="I56" s="134"/>
      <c r="J56" s="135">
        <f>J92</f>
        <v>0</v>
      </c>
      <c r="K56" s="132"/>
      <c r="L56" s="136"/>
    </row>
    <row r="57" spans="2:12" s="10" customFormat="1" ht="19.9" customHeight="1">
      <c r="B57" s="137"/>
      <c r="C57" s="138"/>
      <c r="D57" s="139" t="s">
        <v>89</v>
      </c>
      <c r="E57" s="140"/>
      <c r="F57" s="140"/>
      <c r="G57" s="140"/>
      <c r="H57" s="140"/>
      <c r="I57" s="140"/>
      <c r="J57" s="141">
        <f>J93</f>
        <v>0</v>
      </c>
      <c r="K57" s="138"/>
      <c r="L57" s="142"/>
    </row>
    <row r="58" spans="2:12" s="10" customFormat="1" ht="19.9" customHeight="1">
      <c r="B58" s="137"/>
      <c r="C58" s="138"/>
      <c r="D58" s="139" t="s">
        <v>90</v>
      </c>
      <c r="E58" s="140"/>
      <c r="F58" s="140"/>
      <c r="G58" s="140"/>
      <c r="H58" s="140"/>
      <c r="I58" s="140"/>
      <c r="J58" s="141">
        <f>J117</f>
        <v>0</v>
      </c>
      <c r="K58" s="138"/>
      <c r="L58" s="142"/>
    </row>
    <row r="59" spans="2:12" s="10" customFormat="1" ht="19.9" customHeight="1">
      <c r="B59" s="137"/>
      <c r="C59" s="138"/>
      <c r="D59" s="139" t="s">
        <v>91</v>
      </c>
      <c r="E59" s="140"/>
      <c r="F59" s="140"/>
      <c r="G59" s="140"/>
      <c r="H59" s="140"/>
      <c r="I59" s="140"/>
      <c r="J59" s="141">
        <f>J121</f>
        <v>0</v>
      </c>
      <c r="K59" s="138"/>
      <c r="L59" s="142"/>
    </row>
    <row r="60" spans="2:12" s="10" customFormat="1" ht="19.9" customHeight="1">
      <c r="B60" s="137"/>
      <c r="C60" s="138"/>
      <c r="D60" s="139" t="s">
        <v>92</v>
      </c>
      <c r="E60" s="140"/>
      <c r="F60" s="140"/>
      <c r="G60" s="140"/>
      <c r="H60" s="140"/>
      <c r="I60" s="140"/>
      <c r="J60" s="141">
        <f>J270</f>
        <v>0</v>
      </c>
      <c r="K60" s="138"/>
      <c r="L60" s="142"/>
    </row>
    <row r="61" spans="2:12" s="10" customFormat="1" ht="19.9" customHeight="1">
      <c r="B61" s="137"/>
      <c r="C61" s="138"/>
      <c r="D61" s="139" t="s">
        <v>93</v>
      </c>
      <c r="E61" s="140"/>
      <c r="F61" s="140"/>
      <c r="G61" s="140"/>
      <c r="H61" s="140"/>
      <c r="I61" s="140"/>
      <c r="J61" s="141">
        <f>J275</f>
        <v>0</v>
      </c>
      <c r="K61" s="138"/>
      <c r="L61" s="142"/>
    </row>
    <row r="62" spans="2:12" s="10" customFormat="1" ht="19.9" customHeight="1">
      <c r="B62" s="137"/>
      <c r="C62" s="138"/>
      <c r="D62" s="139" t="s">
        <v>94</v>
      </c>
      <c r="E62" s="140"/>
      <c r="F62" s="140"/>
      <c r="G62" s="140"/>
      <c r="H62" s="140"/>
      <c r="I62" s="140"/>
      <c r="J62" s="141">
        <f>J287</f>
        <v>0</v>
      </c>
      <c r="K62" s="138"/>
      <c r="L62" s="142"/>
    </row>
    <row r="63" spans="2:12" s="10" customFormat="1" ht="19.9" customHeight="1">
      <c r="B63" s="137"/>
      <c r="C63" s="138"/>
      <c r="D63" s="139" t="s">
        <v>95</v>
      </c>
      <c r="E63" s="140"/>
      <c r="F63" s="140"/>
      <c r="G63" s="140"/>
      <c r="H63" s="140"/>
      <c r="I63" s="140"/>
      <c r="J63" s="141">
        <f>J294</f>
        <v>0</v>
      </c>
      <c r="K63" s="138"/>
      <c r="L63" s="142"/>
    </row>
    <row r="64" spans="2:12" s="10" customFormat="1" ht="19.9" customHeight="1">
      <c r="B64" s="137"/>
      <c r="C64" s="138"/>
      <c r="D64" s="139" t="s">
        <v>96</v>
      </c>
      <c r="E64" s="140"/>
      <c r="F64" s="140"/>
      <c r="G64" s="140"/>
      <c r="H64" s="140"/>
      <c r="I64" s="140"/>
      <c r="J64" s="141">
        <f>J315</f>
        <v>0</v>
      </c>
      <c r="K64" s="138"/>
      <c r="L64" s="142"/>
    </row>
    <row r="65" spans="2:12" s="10" customFormat="1" ht="19.9" customHeight="1">
      <c r="B65" s="137"/>
      <c r="C65" s="138"/>
      <c r="D65" s="139" t="s">
        <v>97</v>
      </c>
      <c r="E65" s="140"/>
      <c r="F65" s="140"/>
      <c r="G65" s="140"/>
      <c r="H65" s="140"/>
      <c r="I65" s="140"/>
      <c r="J65" s="141">
        <f>J325</f>
        <v>0</v>
      </c>
      <c r="K65" s="138"/>
      <c r="L65" s="142"/>
    </row>
    <row r="66" spans="2:12" s="9" customFormat="1" ht="24.95" customHeight="1">
      <c r="B66" s="131"/>
      <c r="C66" s="132"/>
      <c r="D66" s="133" t="s">
        <v>98</v>
      </c>
      <c r="E66" s="134"/>
      <c r="F66" s="134"/>
      <c r="G66" s="134"/>
      <c r="H66" s="134"/>
      <c r="I66" s="134"/>
      <c r="J66" s="135">
        <f>J327</f>
        <v>0</v>
      </c>
      <c r="K66" s="132"/>
      <c r="L66" s="136"/>
    </row>
    <row r="67" spans="2:12" s="10" customFormat="1" ht="19.9" customHeight="1">
      <c r="B67" s="137"/>
      <c r="C67" s="138"/>
      <c r="D67" s="139" t="s">
        <v>99</v>
      </c>
      <c r="E67" s="140"/>
      <c r="F67" s="140"/>
      <c r="G67" s="140"/>
      <c r="H67" s="140"/>
      <c r="I67" s="140"/>
      <c r="J67" s="141">
        <f>J328</f>
        <v>0</v>
      </c>
      <c r="K67" s="138"/>
      <c r="L67" s="142"/>
    </row>
    <row r="68" spans="2:12" s="10" customFormat="1" ht="19.9" customHeight="1">
      <c r="B68" s="137"/>
      <c r="C68" s="138"/>
      <c r="D68" s="139" t="s">
        <v>100</v>
      </c>
      <c r="E68" s="140"/>
      <c r="F68" s="140"/>
      <c r="G68" s="140"/>
      <c r="H68" s="140"/>
      <c r="I68" s="140"/>
      <c r="J68" s="141">
        <f>J351</f>
        <v>0</v>
      </c>
      <c r="K68" s="138"/>
      <c r="L68" s="142"/>
    </row>
    <row r="69" spans="2:12" s="10" customFormat="1" ht="19.9" customHeight="1">
      <c r="B69" s="137"/>
      <c r="C69" s="138"/>
      <c r="D69" s="139" t="s">
        <v>101</v>
      </c>
      <c r="E69" s="140"/>
      <c r="F69" s="140"/>
      <c r="G69" s="140"/>
      <c r="H69" s="140"/>
      <c r="I69" s="140"/>
      <c r="J69" s="141">
        <f>J371</f>
        <v>0</v>
      </c>
      <c r="K69" s="138"/>
      <c r="L69" s="142"/>
    </row>
    <row r="70" spans="2:12" s="10" customFormat="1" ht="19.9" customHeight="1">
      <c r="B70" s="137"/>
      <c r="C70" s="138"/>
      <c r="D70" s="139" t="s">
        <v>102</v>
      </c>
      <c r="E70" s="140"/>
      <c r="F70" s="140"/>
      <c r="G70" s="140"/>
      <c r="H70" s="140"/>
      <c r="I70" s="140"/>
      <c r="J70" s="141">
        <f>J374</f>
        <v>0</v>
      </c>
      <c r="K70" s="138"/>
      <c r="L70" s="142"/>
    </row>
    <row r="71" spans="2:12" s="10" customFormat="1" ht="19.9" customHeight="1">
      <c r="B71" s="137"/>
      <c r="C71" s="138"/>
      <c r="D71" s="139" t="s">
        <v>103</v>
      </c>
      <c r="E71" s="140"/>
      <c r="F71" s="140"/>
      <c r="G71" s="140"/>
      <c r="H71" s="140"/>
      <c r="I71" s="140"/>
      <c r="J71" s="141">
        <f>J387</f>
        <v>0</v>
      </c>
      <c r="K71" s="138"/>
      <c r="L71" s="142"/>
    </row>
    <row r="72" spans="2:12" s="9" customFormat="1" ht="24.95" customHeight="1">
      <c r="B72" s="131"/>
      <c r="C72" s="132"/>
      <c r="D72" s="133" t="s">
        <v>104</v>
      </c>
      <c r="E72" s="134"/>
      <c r="F72" s="134"/>
      <c r="G72" s="134"/>
      <c r="H72" s="134"/>
      <c r="I72" s="134"/>
      <c r="J72" s="135">
        <f>J401</f>
        <v>0</v>
      </c>
      <c r="K72" s="132"/>
      <c r="L72" s="136"/>
    </row>
    <row r="73" spans="2:12" s="10" customFormat="1" ht="19.9" customHeight="1">
      <c r="B73" s="137"/>
      <c r="C73" s="138"/>
      <c r="D73" s="139" t="s">
        <v>105</v>
      </c>
      <c r="E73" s="140"/>
      <c r="F73" s="140"/>
      <c r="G73" s="140"/>
      <c r="H73" s="140"/>
      <c r="I73" s="140"/>
      <c r="J73" s="141">
        <f>J402</f>
        <v>0</v>
      </c>
      <c r="K73" s="138"/>
      <c r="L73" s="142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106</v>
      </c>
      <c r="D80" s="38"/>
      <c r="E80" s="38"/>
      <c r="F80" s="38"/>
      <c r="G80" s="38"/>
      <c r="H80" s="38"/>
      <c r="I80" s="38"/>
      <c r="J80" s="38"/>
      <c r="K80" s="38"/>
      <c r="L80" s="10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37" t="str">
        <f>E7</f>
        <v>Školní družina Děčín II, Kamenická 1440/86 - zateplení objektu</v>
      </c>
      <c r="F83" s="372"/>
      <c r="G83" s="372"/>
      <c r="H83" s="372"/>
      <c r="I83" s="38"/>
      <c r="J83" s="38"/>
      <c r="K83" s="38"/>
      <c r="L83" s="10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21</v>
      </c>
      <c r="D85" s="38"/>
      <c r="E85" s="38"/>
      <c r="F85" s="29" t="str">
        <f>F10</f>
        <v>Děčín II</v>
      </c>
      <c r="G85" s="38"/>
      <c r="H85" s="38"/>
      <c r="I85" s="31" t="s">
        <v>23</v>
      </c>
      <c r="J85" s="61" t="str">
        <f>IF(J10="","",J10)</f>
        <v>22. 5. 2021</v>
      </c>
      <c r="K85" s="38"/>
      <c r="L85" s="10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25</v>
      </c>
      <c r="D87" s="38"/>
      <c r="E87" s="38"/>
      <c r="F87" s="29" t="str">
        <f>E13</f>
        <v>Statutární město Děčín</v>
      </c>
      <c r="G87" s="38"/>
      <c r="H87" s="38"/>
      <c r="I87" s="31" t="s">
        <v>32</v>
      </c>
      <c r="J87" s="34" t="str">
        <f>E19</f>
        <v>Vladimír Vidai</v>
      </c>
      <c r="K87" s="38"/>
      <c r="L87" s="10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IF(E16="","",E16)</f>
        <v>Vyplň údaj</v>
      </c>
      <c r="G88" s="38"/>
      <c r="H88" s="38"/>
      <c r="I88" s="31" t="s">
        <v>37</v>
      </c>
      <c r="J88" s="34" t="str">
        <f>E22</f>
        <v xml:space="preserve"> </v>
      </c>
      <c r="K88" s="38"/>
      <c r="L88" s="10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0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43"/>
      <c r="B90" s="144"/>
      <c r="C90" s="145" t="s">
        <v>107</v>
      </c>
      <c r="D90" s="146" t="s">
        <v>60</v>
      </c>
      <c r="E90" s="146" t="s">
        <v>56</v>
      </c>
      <c r="F90" s="146" t="s">
        <v>57</v>
      </c>
      <c r="G90" s="146" t="s">
        <v>108</v>
      </c>
      <c r="H90" s="146" t="s">
        <v>109</v>
      </c>
      <c r="I90" s="146" t="s">
        <v>110</v>
      </c>
      <c r="J90" s="146" t="s">
        <v>86</v>
      </c>
      <c r="K90" s="147" t="s">
        <v>111</v>
      </c>
      <c r="L90" s="148"/>
      <c r="M90" s="70" t="s">
        <v>19</v>
      </c>
      <c r="N90" s="71" t="s">
        <v>45</v>
      </c>
      <c r="O90" s="71" t="s">
        <v>112</v>
      </c>
      <c r="P90" s="71" t="s">
        <v>113</v>
      </c>
      <c r="Q90" s="71" t="s">
        <v>114</v>
      </c>
      <c r="R90" s="71" t="s">
        <v>115</v>
      </c>
      <c r="S90" s="71" t="s">
        <v>116</v>
      </c>
      <c r="T90" s="72" t="s">
        <v>117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</row>
    <row r="91" spans="1:63" s="2" customFormat="1" ht="22.9" customHeight="1">
      <c r="A91" s="36"/>
      <c r="B91" s="37"/>
      <c r="C91" s="77" t="s">
        <v>118</v>
      </c>
      <c r="D91" s="38"/>
      <c r="E91" s="38"/>
      <c r="F91" s="38"/>
      <c r="G91" s="38"/>
      <c r="H91" s="38"/>
      <c r="I91" s="38"/>
      <c r="J91" s="149">
        <f>BK91</f>
        <v>0</v>
      </c>
      <c r="K91" s="38"/>
      <c r="L91" s="41"/>
      <c r="M91" s="73"/>
      <c r="N91" s="150"/>
      <c r="O91" s="74"/>
      <c r="P91" s="151">
        <f>P92+P327+P401</f>
        <v>0</v>
      </c>
      <c r="Q91" s="74"/>
      <c r="R91" s="151">
        <f>R92+R327+R401</f>
        <v>15.621655212845</v>
      </c>
      <c r="S91" s="74"/>
      <c r="T91" s="152">
        <f>T92+T327+T401</f>
        <v>6.6161200000000004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74</v>
      </c>
      <c r="AU91" s="19" t="s">
        <v>87</v>
      </c>
      <c r="BK91" s="153">
        <f>BK92+BK327+BK401</f>
        <v>0</v>
      </c>
    </row>
    <row r="92" spans="2:63" s="12" customFormat="1" ht="25.9" customHeight="1">
      <c r="B92" s="154"/>
      <c r="C92" s="155"/>
      <c r="D92" s="156" t="s">
        <v>74</v>
      </c>
      <c r="E92" s="157" t="s">
        <v>119</v>
      </c>
      <c r="F92" s="157" t="s">
        <v>120</v>
      </c>
      <c r="G92" s="155"/>
      <c r="H92" s="155"/>
      <c r="I92" s="158"/>
      <c r="J92" s="159">
        <f>BK92</f>
        <v>0</v>
      </c>
      <c r="K92" s="155"/>
      <c r="L92" s="160"/>
      <c r="M92" s="161"/>
      <c r="N92" s="162"/>
      <c r="O92" s="162"/>
      <c r="P92" s="163">
        <f>P93+P117+P121+P270+P275+P287+P294+P315+P325</f>
        <v>0</v>
      </c>
      <c r="Q92" s="162"/>
      <c r="R92" s="163">
        <f>R93+R117+R121+R270+R275+R287+R294+R315+R325</f>
        <v>14.36903723</v>
      </c>
      <c r="S92" s="162"/>
      <c r="T92" s="164">
        <f>T93+T117+T121+T270+T275+T287+T294+T315+T325</f>
        <v>6.6161200000000004</v>
      </c>
      <c r="AR92" s="165" t="s">
        <v>80</v>
      </c>
      <c r="AT92" s="166" t="s">
        <v>74</v>
      </c>
      <c r="AU92" s="166" t="s">
        <v>75</v>
      </c>
      <c r="AY92" s="165" t="s">
        <v>121</v>
      </c>
      <c r="BK92" s="167">
        <f>BK93+BK117+BK121+BK270+BK275+BK287+BK294+BK315+BK325</f>
        <v>0</v>
      </c>
    </row>
    <row r="93" spans="2:63" s="12" customFormat="1" ht="22.9" customHeight="1">
      <c r="B93" s="154"/>
      <c r="C93" s="155"/>
      <c r="D93" s="156" t="s">
        <v>74</v>
      </c>
      <c r="E93" s="168" t="s">
        <v>80</v>
      </c>
      <c r="F93" s="168" t="s">
        <v>122</v>
      </c>
      <c r="G93" s="155"/>
      <c r="H93" s="155"/>
      <c r="I93" s="158"/>
      <c r="J93" s="169">
        <f>BK93</f>
        <v>0</v>
      </c>
      <c r="K93" s="155"/>
      <c r="L93" s="160"/>
      <c r="M93" s="161"/>
      <c r="N93" s="162"/>
      <c r="O93" s="162"/>
      <c r="P93" s="163">
        <f>SUM(P94:P116)</f>
        <v>0</v>
      </c>
      <c r="Q93" s="162"/>
      <c r="R93" s="163">
        <f>SUM(R94:R116)</f>
        <v>5.02205</v>
      </c>
      <c r="S93" s="162"/>
      <c r="T93" s="164">
        <f>SUM(T94:T116)</f>
        <v>5.1249</v>
      </c>
      <c r="AR93" s="165" t="s">
        <v>80</v>
      </c>
      <c r="AT93" s="166" t="s">
        <v>74</v>
      </c>
      <c r="AU93" s="166" t="s">
        <v>80</v>
      </c>
      <c r="AY93" s="165" t="s">
        <v>121</v>
      </c>
      <c r="BK93" s="167">
        <f>SUM(BK94:BK116)</f>
        <v>0</v>
      </c>
    </row>
    <row r="94" spans="1:65" s="2" customFormat="1" ht="37.9" customHeight="1">
      <c r="A94" s="36"/>
      <c r="B94" s="37"/>
      <c r="C94" s="170" t="s">
        <v>80</v>
      </c>
      <c r="D94" s="170" t="s">
        <v>123</v>
      </c>
      <c r="E94" s="171" t="s">
        <v>124</v>
      </c>
      <c r="F94" s="172" t="s">
        <v>125</v>
      </c>
      <c r="G94" s="173" t="s">
        <v>126</v>
      </c>
      <c r="H94" s="174">
        <v>5.5</v>
      </c>
      <c r="I94" s="175"/>
      <c r="J94" s="176">
        <f>ROUND(I94*H94,2)</f>
        <v>0</v>
      </c>
      <c r="K94" s="172" t="s">
        <v>127</v>
      </c>
      <c r="L94" s="41"/>
      <c r="M94" s="177" t="s">
        <v>19</v>
      </c>
      <c r="N94" s="178" t="s">
        <v>46</v>
      </c>
      <c r="O94" s="66"/>
      <c r="P94" s="179">
        <f>O94*H94</f>
        <v>0</v>
      </c>
      <c r="Q94" s="179">
        <v>0</v>
      </c>
      <c r="R94" s="179">
        <f>Q94*H94</f>
        <v>0</v>
      </c>
      <c r="S94" s="179">
        <v>0.255</v>
      </c>
      <c r="T94" s="180">
        <f>S94*H94</f>
        <v>1.4025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1" t="s">
        <v>128</v>
      </c>
      <c r="AT94" s="181" t="s">
        <v>123</v>
      </c>
      <c r="AU94" s="181" t="s">
        <v>82</v>
      </c>
      <c r="AY94" s="19" t="s">
        <v>121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9" t="s">
        <v>80</v>
      </c>
      <c r="BK94" s="182">
        <f>ROUND(I94*H94,2)</f>
        <v>0</v>
      </c>
      <c r="BL94" s="19" t="s">
        <v>128</v>
      </c>
      <c r="BM94" s="181" t="s">
        <v>129</v>
      </c>
    </row>
    <row r="95" spans="2:51" s="13" customFormat="1" ht="12">
      <c r="B95" s="183"/>
      <c r="C95" s="184"/>
      <c r="D95" s="185" t="s">
        <v>130</v>
      </c>
      <c r="E95" s="186" t="s">
        <v>19</v>
      </c>
      <c r="F95" s="187" t="s">
        <v>131</v>
      </c>
      <c r="G95" s="184"/>
      <c r="H95" s="188">
        <v>5.5</v>
      </c>
      <c r="I95" s="189"/>
      <c r="J95" s="184"/>
      <c r="K95" s="184"/>
      <c r="L95" s="190"/>
      <c r="M95" s="191"/>
      <c r="N95" s="192"/>
      <c r="O95" s="192"/>
      <c r="P95" s="192"/>
      <c r="Q95" s="192"/>
      <c r="R95" s="192"/>
      <c r="S95" s="192"/>
      <c r="T95" s="193"/>
      <c r="AT95" s="194" t="s">
        <v>130</v>
      </c>
      <c r="AU95" s="194" t="s">
        <v>82</v>
      </c>
      <c r="AV95" s="13" t="s">
        <v>82</v>
      </c>
      <c r="AW95" s="13" t="s">
        <v>36</v>
      </c>
      <c r="AX95" s="13" t="s">
        <v>80</v>
      </c>
      <c r="AY95" s="194" t="s">
        <v>121</v>
      </c>
    </row>
    <row r="96" spans="1:65" s="2" customFormat="1" ht="24.2" customHeight="1">
      <c r="A96" s="36"/>
      <c r="B96" s="37"/>
      <c r="C96" s="170" t="s">
        <v>82</v>
      </c>
      <c r="D96" s="170" t="s">
        <v>123</v>
      </c>
      <c r="E96" s="171" t="s">
        <v>132</v>
      </c>
      <c r="F96" s="172" t="s">
        <v>133</v>
      </c>
      <c r="G96" s="173" t="s">
        <v>126</v>
      </c>
      <c r="H96" s="174">
        <v>8.8</v>
      </c>
      <c r="I96" s="175"/>
      <c r="J96" s="176">
        <f>ROUND(I96*H96,2)</f>
        <v>0</v>
      </c>
      <c r="K96" s="172" t="s">
        <v>127</v>
      </c>
      <c r="L96" s="41"/>
      <c r="M96" s="177" t="s">
        <v>19</v>
      </c>
      <c r="N96" s="178" t="s">
        <v>46</v>
      </c>
      <c r="O96" s="66"/>
      <c r="P96" s="179">
        <f>O96*H96</f>
        <v>0</v>
      </c>
      <c r="Q96" s="179">
        <v>0</v>
      </c>
      <c r="R96" s="179">
        <f>Q96*H96</f>
        <v>0</v>
      </c>
      <c r="S96" s="179">
        <v>0.325</v>
      </c>
      <c r="T96" s="180">
        <f>S96*H96</f>
        <v>2.8600000000000003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1" t="s">
        <v>128</v>
      </c>
      <c r="AT96" s="181" t="s">
        <v>123</v>
      </c>
      <c r="AU96" s="181" t="s">
        <v>82</v>
      </c>
      <c r="AY96" s="19" t="s">
        <v>121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9" t="s">
        <v>80</v>
      </c>
      <c r="BK96" s="182">
        <f>ROUND(I96*H96,2)</f>
        <v>0</v>
      </c>
      <c r="BL96" s="19" t="s">
        <v>128</v>
      </c>
      <c r="BM96" s="181" t="s">
        <v>134</v>
      </c>
    </row>
    <row r="97" spans="2:51" s="13" customFormat="1" ht="12">
      <c r="B97" s="183"/>
      <c r="C97" s="184"/>
      <c r="D97" s="185" t="s">
        <v>130</v>
      </c>
      <c r="E97" s="186" t="s">
        <v>19</v>
      </c>
      <c r="F97" s="187" t="s">
        <v>135</v>
      </c>
      <c r="G97" s="184"/>
      <c r="H97" s="188">
        <v>8.8</v>
      </c>
      <c r="I97" s="189"/>
      <c r="J97" s="184"/>
      <c r="K97" s="184"/>
      <c r="L97" s="190"/>
      <c r="M97" s="191"/>
      <c r="N97" s="192"/>
      <c r="O97" s="192"/>
      <c r="P97" s="192"/>
      <c r="Q97" s="192"/>
      <c r="R97" s="192"/>
      <c r="S97" s="192"/>
      <c r="T97" s="193"/>
      <c r="AT97" s="194" t="s">
        <v>130</v>
      </c>
      <c r="AU97" s="194" t="s">
        <v>82</v>
      </c>
      <c r="AV97" s="13" t="s">
        <v>82</v>
      </c>
      <c r="AW97" s="13" t="s">
        <v>36</v>
      </c>
      <c r="AX97" s="13" t="s">
        <v>80</v>
      </c>
      <c r="AY97" s="194" t="s">
        <v>121</v>
      </c>
    </row>
    <row r="98" spans="1:65" s="2" customFormat="1" ht="24.2" customHeight="1">
      <c r="A98" s="36"/>
      <c r="B98" s="37"/>
      <c r="C98" s="170" t="s">
        <v>136</v>
      </c>
      <c r="D98" s="170" t="s">
        <v>123</v>
      </c>
      <c r="E98" s="171" t="s">
        <v>137</v>
      </c>
      <c r="F98" s="172" t="s">
        <v>138</v>
      </c>
      <c r="G98" s="173" t="s">
        <v>126</v>
      </c>
      <c r="H98" s="174">
        <v>8.8</v>
      </c>
      <c r="I98" s="175"/>
      <c r="J98" s="176">
        <f>ROUND(I98*H98,2)</f>
        <v>0</v>
      </c>
      <c r="K98" s="172" t="s">
        <v>127</v>
      </c>
      <c r="L98" s="41"/>
      <c r="M98" s="177" t="s">
        <v>19</v>
      </c>
      <c r="N98" s="178" t="s">
        <v>46</v>
      </c>
      <c r="O98" s="66"/>
      <c r="P98" s="179">
        <f>O98*H98</f>
        <v>0</v>
      </c>
      <c r="Q98" s="179">
        <v>0</v>
      </c>
      <c r="R98" s="179">
        <f>Q98*H98</f>
        <v>0</v>
      </c>
      <c r="S98" s="179">
        <v>0.098</v>
      </c>
      <c r="T98" s="180">
        <f>S98*H98</f>
        <v>0.8624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1" t="s">
        <v>128</v>
      </c>
      <c r="AT98" s="181" t="s">
        <v>123</v>
      </c>
      <c r="AU98" s="181" t="s">
        <v>82</v>
      </c>
      <c r="AY98" s="19" t="s">
        <v>121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9" t="s">
        <v>80</v>
      </c>
      <c r="BK98" s="182">
        <f>ROUND(I98*H98,2)</f>
        <v>0</v>
      </c>
      <c r="BL98" s="19" t="s">
        <v>128</v>
      </c>
      <c r="BM98" s="181" t="s">
        <v>139</v>
      </c>
    </row>
    <row r="99" spans="1:65" s="2" customFormat="1" ht="14.45" customHeight="1">
      <c r="A99" s="36"/>
      <c r="B99" s="37"/>
      <c r="C99" s="170" t="s">
        <v>128</v>
      </c>
      <c r="D99" s="170" t="s">
        <v>123</v>
      </c>
      <c r="E99" s="171" t="s">
        <v>140</v>
      </c>
      <c r="F99" s="172" t="s">
        <v>141</v>
      </c>
      <c r="G99" s="173" t="s">
        <v>142</v>
      </c>
      <c r="H99" s="174">
        <v>11</v>
      </c>
      <c r="I99" s="175"/>
      <c r="J99" s="176">
        <f>ROUND(I99*H99,2)</f>
        <v>0</v>
      </c>
      <c r="K99" s="172" t="s">
        <v>127</v>
      </c>
      <c r="L99" s="41"/>
      <c r="M99" s="177" t="s">
        <v>19</v>
      </c>
      <c r="N99" s="178" t="s">
        <v>46</v>
      </c>
      <c r="O99" s="66"/>
      <c r="P99" s="179">
        <f>O99*H99</f>
        <v>0</v>
      </c>
      <c r="Q99" s="179">
        <v>0.00055</v>
      </c>
      <c r="R99" s="179">
        <f>Q99*H99</f>
        <v>0.006050000000000001</v>
      </c>
      <c r="S99" s="179">
        <v>0</v>
      </c>
      <c r="T99" s="18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1" t="s">
        <v>128</v>
      </c>
      <c r="AT99" s="181" t="s">
        <v>123</v>
      </c>
      <c r="AU99" s="181" t="s">
        <v>82</v>
      </c>
      <c r="AY99" s="19" t="s">
        <v>121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9" t="s">
        <v>80</v>
      </c>
      <c r="BK99" s="182">
        <f>ROUND(I99*H99,2)</f>
        <v>0</v>
      </c>
      <c r="BL99" s="19" t="s">
        <v>128</v>
      </c>
      <c r="BM99" s="181" t="s">
        <v>143</v>
      </c>
    </row>
    <row r="100" spans="1:65" s="2" customFormat="1" ht="14.45" customHeight="1">
      <c r="A100" s="36"/>
      <c r="B100" s="37"/>
      <c r="C100" s="170" t="s">
        <v>144</v>
      </c>
      <c r="D100" s="170" t="s">
        <v>123</v>
      </c>
      <c r="E100" s="171" t="s">
        <v>145</v>
      </c>
      <c r="F100" s="172" t="s">
        <v>146</v>
      </c>
      <c r="G100" s="173" t="s">
        <v>142</v>
      </c>
      <c r="H100" s="174">
        <v>11</v>
      </c>
      <c r="I100" s="175"/>
      <c r="J100" s="176">
        <f>ROUND(I100*H100,2)</f>
        <v>0</v>
      </c>
      <c r="K100" s="172" t="s">
        <v>127</v>
      </c>
      <c r="L100" s="41"/>
      <c r="M100" s="177" t="s">
        <v>19</v>
      </c>
      <c r="N100" s="178" t="s">
        <v>46</v>
      </c>
      <c r="O100" s="66"/>
      <c r="P100" s="179">
        <f>O100*H100</f>
        <v>0</v>
      </c>
      <c r="Q100" s="179">
        <v>0</v>
      </c>
      <c r="R100" s="179">
        <f>Q100*H100</f>
        <v>0</v>
      </c>
      <c r="S100" s="179">
        <v>0</v>
      </c>
      <c r="T100" s="18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1" t="s">
        <v>128</v>
      </c>
      <c r="AT100" s="181" t="s">
        <v>123</v>
      </c>
      <c r="AU100" s="181" t="s">
        <v>82</v>
      </c>
      <c r="AY100" s="19" t="s">
        <v>121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9" t="s">
        <v>80</v>
      </c>
      <c r="BK100" s="182">
        <f>ROUND(I100*H100,2)</f>
        <v>0</v>
      </c>
      <c r="BL100" s="19" t="s">
        <v>128</v>
      </c>
      <c r="BM100" s="181" t="s">
        <v>147</v>
      </c>
    </row>
    <row r="101" spans="1:65" s="2" customFormat="1" ht="24.2" customHeight="1">
      <c r="A101" s="36"/>
      <c r="B101" s="37"/>
      <c r="C101" s="170" t="s">
        <v>148</v>
      </c>
      <c r="D101" s="170" t="s">
        <v>123</v>
      </c>
      <c r="E101" s="171" t="s">
        <v>149</v>
      </c>
      <c r="F101" s="172" t="s">
        <v>150</v>
      </c>
      <c r="G101" s="173" t="s">
        <v>151</v>
      </c>
      <c r="H101" s="174">
        <v>3.52</v>
      </c>
      <c r="I101" s="175"/>
      <c r="J101" s="176">
        <f>ROUND(I101*H101,2)</f>
        <v>0</v>
      </c>
      <c r="K101" s="172" t="s">
        <v>127</v>
      </c>
      <c r="L101" s="41"/>
      <c r="M101" s="177" t="s">
        <v>19</v>
      </c>
      <c r="N101" s="178" t="s">
        <v>46</v>
      </c>
      <c r="O101" s="66"/>
      <c r="P101" s="179">
        <f>O101*H101</f>
        <v>0</v>
      </c>
      <c r="Q101" s="179">
        <v>0</v>
      </c>
      <c r="R101" s="179">
        <f>Q101*H101</f>
        <v>0</v>
      </c>
      <c r="S101" s="179">
        <v>0</v>
      </c>
      <c r="T101" s="18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1" t="s">
        <v>128</v>
      </c>
      <c r="AT101" s="181" t="s">
        <v>123</v>
      </c>
      <c r="AU101" s="181" t="s">
        <v>82</v>
      </c>
      <c r="AY101" s="19" t="s">
        <v>121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9" t="s">
        <v>80</v>
      </c>
      <c r="BK101" s="182">
        <f>ROUND(I101*H101,2)</f>
        <v>0</v>
      </c>
      <c r="BL101" s="19" t="s">
        <v>128</v>
      </c>
      <c r="BM101" s="181" t="s">
        <v>152</v>
      </c>
    </row>
    <row r="102" spans="2:51" s="13" customFormat="1" ht="12">
      <c r="B102" s="183"/>
      <c r="C102" s="184"/>
      <c r="D102" s="185" t="s">
        <v>130</v>
      </c>
      <c r="E102" s="186" t="s">
        <v>19</v>
      </c>
      <c r="F102" s="187" t="s">
        <v>153</v>
      </c>
      <c r="G102" s="184"/>
      <c r="H102" s="188">
        <v>0.88</v>
      </c>
      <c r="I102" s="189"/>
      <c r="J102" s="184"/>
      <c r="K102" s="184"/>
      <c r="L102" s="190"/>
      <c r="M102" s="191"/>
      <c r="N102" s="192"/>
      <c r="O102" s="192"/>
      <c r="P102" s="192"/>
      <c r="Q102" s="192"/>
      <c r="R102" s="192"/>
      <c r="S102" s="192"/>
      <c r="T102" s="193"/>
      <c r="AT102" s="194" t="s">
        <v>130</v>
      </c>
      <c r="AU102" s="194" t="s">
        <v>82</v>
      </c>
      <c r="AV102" s="13" t="s">
        <v>82</v>
      </c>
      <c r="AW102" s="13" t="s">
        <v>36</v>
      </c>
      <c r="AX102" s="13" t="s">
        <v>75</v>
      </c>
      <c r="AY102" s="194" t="s">
        <v>121</v>
      </c>
    </row>
    <row r="103" spans="2:51" s="13" customFormat="1" ht="12">
      <c r="B103" s="183"/>
      <c r="C103" s="184"/>
      <c r="D103" s="185" t="s">
        <v>130</v>
      </c>
      <c r="E103" s="186" t="s">
        <v>19</v>
      </c>
      <c r="F103" s="187" t="s">
        <v>154</v>
      </c>
      <c r="G103" s="184"/>
      <c r="H103" s="188">
        <v>2.64</v>
      </c>
      <c r="I103" s="189"/>
      <c r="J103" s="184"/>
      <c r="K103" s="184"/>
      <c r="L103" s="190"/>
      <c r="M103" s="191"/>
      <c r="N103" s="192"/>
      <c r="O103" s="192"/>
      <c r="P103" s="192"/>
      <c r="Q103" s="192"/>
      <c r="R103" s="192"/>
      <c r="S103" s="192"/>
      <c r="T103" s="193"/>
      <c r="AT103" s="194" t="s">
        <v>130</v>
      </c>
      <c r="AU103" s="194" t="s">
        <v>82</v>
      </c>
      <c r="AV103" s="13" t="s">
        <v>82</v>
      </c>
      <c r="AW103" s="13" t="s">
        <v>36</v>
      </c>
      <c r="AX103" s="13" t="s">
        <v>75</v>
      </c>
      <c r="AY103" s="194" t="s">
        <v>121</v>
      </c>
    </row>
    <row r="104" spans="2:51" s="14" customFormat="1" ht="12">
      <c r="B104" s="195"/>
      <c r="C104" s="196"/>
      <c r="D104" s="185" t="s">
        <v>130</v>
      </c>
      <c r="E104" s="197" t="s">
        <v>19</v>
      </c>
      <c r="F104" s="198" t="s">
        <v>155</v>
      </c>
      <c r="G104" s="196"/>
      <c r="H104" s="199">
        <v>3.52</v>
      </c>
      <c r="I104" s="200"/>
      <c r="J104" s="196"/>
      <c r="K104" s="196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130</v>
      </c>
      <c r="AU104" s="205" t="s">
        <v>82</v>
      </c>
      <c r="AV104" s="14" t="s">
        <v>128</v>
      </c>
      <c r="AW104" s="14" t="s">
        <v>36</v>
      </c>
      <c r="AX104" s="14" t="s">
        <v>80</v>
      </c>
      <c r="AY104" s="205" t="s">
        <v>121</v>
      </c>
    </row>
    <row r="105" spans="1:65" s="2" customFormat="1" ht="37.9" customHeight="1">
      <c r="A105" s="36"/>
      <c r="B105" s="37"/>
      <c r="C105" s="170" t="s">
        <v>156</v>
      </c>
      <c r="D105" s="170" t="s">
        <v>123</v>
      </c>
      <c r="E105" s="171" t="s">
        <v>157</v>
      </c>
      <c r="F105" s="172" t="s">
        <v>158</v>
      </c>
      <c r="G105" s="173" t="s">
        <v>151</v>
      </c>
      <c r="H105" s="174">
        <v>2.64</v>
      </c>
      <c r="I105" s="175"/>
      <c r="J105" s="176">
        <f>ROUND(I105*H105,2)</f>
        <v>0</v>
      </c>
      <c r="K105" s="172" t="s">
        <v>127</v>
      </c>
      <c r="L105" s="41"/>
      <c r="M105" s="177" t="s">
        <v>19</v>
      </c>
      <c r="N105" s="178" t="s">
        <v>46</v>
      </c>
      <c r="O105" s="66"/>
      <c r="P105" s="179">
        <f>O105*H105</f>
        <v>0</v>
      </c>
      <c r="Q105" s="179">
        <v>0</v>
      </c>
      <c r="R105" s="179">
        <f>Q105*H105</f>
        <v>0</v>
      </c>
      <c r="S105" s="179">
        <v>0</v>
      </c>
      <c r="T105" s="18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81" t="s">
        <v>128</v>
      </c>
      <c r="AT105" s="181" t="s">
        <v>123</v>
      </c>
      <c r="AU105" s="181" t="s">
        <v>82</v>
      </c>
      <c r="AY105" s="19" t="s">
        <v>121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9" t="s">
        <v>80</v>
      </c>
      <c r="BK105" s="182">
        <f>ROUND(I105*H105,2)</f>
        <v>0</v>
      </c>
      <c r="BL105" s="19" t="s">
        <v>128</v>
      </c>
      <c r="BM105" s="181" t="s">
        <v>159</v>
      </c>
    </row>
    <row r="106" spans="1:65" s="2" customFormat="1" ht="37.9" customHeight="1">
      <c r="A106" s="36"/>
      <c r="B106" s="37"/>
      <c r="C106" s="170" t="s">
        <v>160</v>
      </c>
      <c r="D106" s="170" t="s">
        <v>123</v>
      </c>
      <c r="E106" s="171" t="s">
        <v>161</v>
      </c>
      <c r="F106" s="172" t="s">
        <v>162</v>
      </c>
      <c r="G106" s="173" t="s">
        <v>151</v>
      </c>
      <c r="H106" s="174">
        <v>10.56</v>
      </c>
      <c r="I106" s="175"/>
      <c r="J106" s="176">
        <f>ROUND(I106*H106,2)</f>
        <v>0</v>
      </c>
      <c r="K106" s="172" t="s">
        <v>127</v>
      </c>
      <c r="L106" s="41"/>
      <c r="M106" s="177" t="s">
        <v>19</v>
      </c>
      <c r="N106" s="178" t="s">
        <v>46</v>
      </c>
      <c r="O106" s="66"/>
      <c r="P106" s="179">
        <f>O106*H106</f>
        <v>0</v>
      </c>
      <c r="Q106" s="179">
        <v>0</v>
      </c>
      <c r="R106" s="179">
        <f>Q106*H106</f>
        <v>0</v>
      </c>
      <c r="S106" s="179">
        <v>0</v>
      </c>
      <c r="T106" s="18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1" t="s">
        <v>128</v>
      </c>
      <c r="AT106" s="181" t="s">
        <v>123</v>
      </c>
      <c r="AU106" s="181" t="s">
        <v>82</v>
      </c>
      <c r="AY106" s="19" t="s">
        <v>121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9" t="s">
        <v>80</v>
      </c>
      <c r="BK106" s="182">
        <f>ROUND(I106*H106,2)</f>
        <v>0</v>
      </c>
      <c r="BL106" s="19" t="s">
        <v>128</v>
      </c>
      <c r="BM106" s="181" t="s">
        <v>163</v>
      </c>
    </row>
    <row r="107" spans="2:51" s="13" customFormat="1" ht="12">
      <c r="B107" s="183"/>
      <c r="C107" s="184"/>
      <c r="D107" s="185" t="s">
        <v>130</v>
      </c>
      <c r="E107" s="184"/>
      <c r="F107" s="187" t="s">
        <v>164</v>
      </c>
      <c r="G107" s="184"/>
      <c r="H107" s="188">
        <v>10.56</v>
      </c>
      <c r="I107" s="189"/>
      <c r="J107" s="184"/>
      <c r="K107" s="184"/>
      <c r="L107" s="190"/>
      <c r="M107" s="191"/>
      <c r="N107" s="192"/>
      <c r="O107" s="192"/>
      <c r="P107" s="192"/>
      <c r="Q107" s="192"/>
      <c r="R107" s="192"/>
      <c r="S107" s="192"/>
      <c r="T107" s="193"/>
      <c r="AT107" s="194" t="s">
        <v>130</v>
      </c>
      <c r="AU107" s="194" t="s">
        <v>82</v>
      </c>
      <c r="AV107" s="13" t="s">
        <v>82</v>
      </c>
      <c r="AW107" s="13" t="s">
        <v>4</v>
      </c>
      <c r="AX107" s="13" t="s">
        <v>80</v>
      </c>
      <c r="AY107" s="194" t="s">
        <v>121</v>
      </c>
    </row>
    <row r="108" spans="1:65" s="2" customFormat="1" ht="24.75" customHeight="1">
      <c r="A108" s="36"/>
      <c r="B108" s="37"/>
      <c r="C108" s="206" t="s">
        <v>165</v>
      </c>
      <c r="D108" s="206" t="s">
        <v>166</v>
      </c>
      <c r="E108" s="207" t="s">
        <v>167</v>
      </c>
      <c r="F108" s="208" t="s">
        <v>168</v>
      </c>
      <c r="G108" s="209" t="s">
        <v>169</v>
      </c>
      <c r="H108" s="210">
        <v>4.224</v>
      </c>
      <c r="I108" s="211"/>
      <c r="J108" s="212">
        <f>ROUND(I108*H108,2)</f>
        <v>0</v>
      </c>
      <c r="K108" s="208" t="s">
        <v>127</v>
      </c>
      <c r="L108" s="213"/>
      <c r="M108" s="214" t="s">
        <v>19</v>
      </c>
      <c r="N108" s="215" t="s">
        <v>46</v>
      </c>
      <c r="O108" s="66"/>
      <c r="P108" s="179">
        <f>O108*H108</f>
        <v>0</v>
      </c>
      <c r="Q108" s="179">
        <v>0</v>
      </c>
      <c r="R108" s="179">
        <f>Q108*H108</f>
        <v>0</v>
      </c>
      <c r="S108" s="179">
        <v>0</v>
      </c>
      <c r="T108" s="18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1" t="s">
        <v>160</v>
      </c>
      <c r="AT108" s="181" t="s">
        <v>166</v>
      </c>
      <c r="AU108" s="181" t="s">
        <v>82</v>
      </c>
      <c r="AY108" s="19" t="s">
        <v>121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9" t="s">
        <v>80</v>
      </c>
      <c r="BK108" s="182">
        <f>ROUND(I108*H108,2)</f>
        <v>0</v>
      </c>
      <c r="BL108" s="19" t="s">
        <v>128</v>
      </c>
      <c r="BM108" s="181" t="s">
        <v>170</v>
      </c>
    </row>
    <row r="109" spans="2:51" s="13" customFormat="1" ht="17.25" customHeight="1">
      <c r="B109" s="183"/>
      <c r="C109" s="184"/>
      <c r="D109" s="185" t="s">
        <v>130</v>
      </c>
      <c r="E109" s="184"/>
      <c r="F109" s="187" t="s">
        <v>171</v>
      </c>
      <c r="G109" s="184"/>
      <c r="H109" s="188">
        <v>4.224</v>
      </c>
      <c r="I109" s="189"/>
      <c r="J109" s="184"/>
      <c r="K109" s="184"/>
      <c r="L109" s="190"/>
      <c r="M109" s="191"/>
      <c r="N109" s="192"/>
      <c r="O109" s="192"/>
      <c r="P109" s="192"/>
      <c r="Q109" s="192"/>
      <c r="R109" s="192"/>
      <c r="S109" s="192"/>
      <c r="T109" s="193"/>
      <c r="AT109" s="194" t="s">
        <v>130</v>
      </c>
      <c r="AU109" s="194" t="s">
        <v>82</v>
      </c>
      <c r="AV109" s="13" t="s">
        <v>82</v>
      </c>
      <c r="AW109" s="13" t="s">
        <v>4</v>
      </c>
      <c r="AX109" s="13" t="s">
        <v>80</v>
      </c>
      <c r="AY109" s="194" t="s">
        <v>121</v>
      </c>
    </row>
    <row r="110" spans="1:65" s="2" customFormat="1" ht="24.2" customHeight="1">
      <c r="A110" s="36"/>
      <c r="B110" s="37"/>
      <c r="C110" s="170" t="s">
        <v>172</v>
      </c>
      <c r="D110" s="170" t="s">
        <v>123</v>
      </c>
      <c r="E110" s="171" t="s">
        <v>173</v>
      </c>
      <c r="F110" s="172" t="s">
        <v>174</v>
      </c>
      <c r="G110" s="173" t="s">
        <v>151</v>
      </c>
      <c r="H110" s="174">
        <v>6.16</v>
      </c>
      <c r="I110" s="175"/>
      <c r="J110" s="176">
        <f>ROUND(I110*H110,2)</f>
        <v>0</v>
      </c>
      <c r="K110" s="172" t="s">
        <v>127</v>
      </c>
      <c r="L110" s="41"/>
      <c r="M110" s="177" t="s">
        <v>19</v>
      </c>
      <c r="N110" s="178" t="s">
        <v>46</v>
      </c>
      <c r="O110" s="66"/>
      <c r="P110" s="179">
        <f>O110*H110</f>
        <v>0</v>
      </c>
      <c r="Q110" s="179">
        <v>0</v>
      </c>
      <c r="R110" s="179">
        <f>Q110*H110</f>
        <v>0</v>
      </c>
      <c r="S110" s="179">
        <v>0</v>
      </c>
      <c r="T110" s="18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1" t="s">
        <v>128</v>
      </c>
      <c r="AT110" s="181" t="s">
        <v>123</v>
      </c>
      <c r="AU110" s="181" t="s">
        <v>82</v>
      </c>
      <c r="AY110" s="19" t="s">
        <v>121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9" t="s">
        <v>80</v>
      </c>
      <c r="BK110" s="182">
        <f>ROUND(I110*H110,2)</f>
        <v>0</v>
      </c>
      <c r="BL110" s="19" t="s">
        <v>128</v>
      </c>
      <c r="BM110" s="181" t="s">
        <v>175</v>
      </c>
    </row>
    <row r="111" spans="2:51" s="13" customFormat="1" ht="12">
      <c r="B111" s="183"/>
      <c r="C111" s="184"/>
      <c r="D111" s="185" t="s">
        <v>130</v>
      </c>
      <c r="E111" s="186" t="s">
        <v>19</v>
      </c>
      <c r="F111" s="187" t="s">
        <v>176</v>
      </c>
      <c r="G111" s="184"/>
      <c r="H111" s="188">
        <v>3.52</v>
      </c>
      <c r="I111" s="189"/>
      <c r="J111" s="184"/>
      <c r="K111" s="184"/>
      <c r="L111" s="190"/>
      <c r="M111" s="191"/>
      <c r="N111" s="192"/>
      <c r="O111" s="192"/>
      <c r="P111" s="192"/>
      <c r="Q111" s="192"/>
      <c r="R111" s="192"/>
      <c r="S111" s="192"/>
      <c r="T111" s="193"/>
      <c r="AT111" s="194" t="s">
        <v>130</v>
      </c>
      <c r="AU111" s="194" t="s">
        <v>82</v>
      </c>
      <c r="AV111" s="13" t="s">
        <v>82</v>
      </c>
      <c r="AW111" s="13" t="s">
        <v>36</v>
      </c>
      <c r="AX111" s="13" t="s">
        <v>75</v>
      </c>
      <c r="AY111" s="194" t="s">
        <v>121</v>
      </c>
    </row>
    <row r="112" spans="2:51" s="13" customFormat="1" ht="12">
      <c r="B112" s="183"/>
      <c r="C112" s="184"/>
      <c r="D112" s="185" t="s">
        <v>130</v>
      </c>
      <c r="E112" s="186" t="s">
        <v>19</v>
      </c>
      <c r="F112" s="187" t="s">
        <v>154</v>
      </c>
      <c r="G112" s="184"/>
      <c r="H112" s="188">
        <v>2.64</v>
      </c>
      <c r="I112" s="189"/>
      <c r="J112" s="184"/>
      <c r="K112" s="184"/>
      <c r="L112" s="190"/>
      <c r="M112" s="191"/>
      <c r="N112" s="192"/>
      <c r="O112" s="192"/>
      <c r="P112" s="192"/>
      <c r="Q112" s="192"/>
      <c r="R112" s="192"/>
      <c r="S112" s="192"/>
      <c r="T112" s="193"/>
      <c r="AT112" s="194" t="s">
        <v>130</v>
      </c>
      <c r="AU112" s="194" t="s">
        <v>82</v>
      </c>
      <c r="AV112" s="13" t="s">
        <v>82</v>
      </c>
      <c r="AW112" s="13" t="s">
        <v>36</v>
      </c>
      <c r="AX112" s="13" t="s">
        <v>75</v>
      </c>
      <c r="AY112" s="194" t="s">
        <v>121</v>
      </c>
    </row>
    <row r="113" spans="2:51" s="14" customFormat="1" ht="12">
      <c r="B113" s="195"/>
      <c r="C113" s="196"/>
      <c r="D113" s="185" t="s">
        <v>130</v>
      </c>
      <c r="E113" s="197" t="s">
        <v>19</v>
      </c>
      <c r="F113" s="198" t="s">
        <v>155</v>
      </c>
      <c r="G113" s="196"/>
      <c r="H113" s="199">
        <v>6.16</v>
      </c>
      <c r="I113" s="200"/>
      <c r="J113" s="196"/>
      <c r="K113" s="196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130</v>
      </c>
      <c r="AU113" s="205" t="s">
        <v>82</v>
      </c>
      <c r="AV113" s="14" t="s">
        <v>128</v>
      </c>
      <c r="AW113" s="14" t="s">
        <v>36</v>
      </c>
      <c r="AX113" s="14" t="s">
        <v>80</v>
      </c>
      <c r="AY113" s="205" t="s">
        <v>121</v>
      </c>
    </row>
    <row r="114" spans="1:65" s="2" customFormat="1" ht="14.45" customHeight="1">
      <c r="A114" s="36"/>
      <c r="B114" s="37"/>
      <c r="C114" s="206" t="s">
        <v>177</v>
      </c>
      <c r="D114" s="206" t="s">
        <v>166</v>
      </c>
      <c r="E114" s="207" t="s">
        <v>178</v>
      </c>
      <c r="F114" s="208" t="s">
        <v>179</v>
      </c>
      <c r="G114" s="209" t="s">
        <v>169</v>
      </c>
      <c r="H114" s="210">
        <v>5.016</v>
      </c>
      <c r="I114" s="211"/>
      <c r="J114" s="212">
        <f>ROUND(I114*H114,2)</f>
        <v>0</v>
      </c>
      <c r="K114" s="208" t="s">
        <v>127</v>
      </c>
      <c r="L114" s="213"/>
      <c r="M114" s="214" t="s">
        <v>19</v>
      </c>
      <c r="N114" s="215" t="s">
        <v>46</v>
      </c>
      <c r="O114" s="66"/>
      <c r="P114" s="179">
        <f>O114*H114</f>
        <v>0</v>
      </c>
      <c r="Q114" s="179">
        <v>1</v>
      </c>
      <c r="R114" s="179">
        <f>Q114*H114</f>
        <v>5.016</v>
      </c>
      <c r="S114" s="179">
        <v>0</v>
      </c>
      <c r="T114" s="18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1" t="s">
        <v>160</v>
      </c>
      <c r="AT114" s="181" t="s">
        <v>166</v>
      </c>
      <c r="AU114" s="181" t="s">
        <v>82</v>
      </c>
      <c r="AY114" s="19" t="s">
        <v>121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9" t="s">
        <v>80</v>
      </c>
      <c r="BK114" s="182">
        <f>ROUND(I114*H114,2)</f>
        <v>0</v>
      </c>
      <c r="BL114" s="19" t="s">
        <v>128</v>
      </c>
      <c r="BM114" s="181" t="s">
        <v>180</v>
      </c>
    </row>
    <row r="115" spans="2:51" s="13" customFormat="1" ht="12">
      <c r="B115" s="183"/>
      <c r="C115" s="184"/>
      <c r="D115" s="185" t="s">
        <v>130</v>
      </c>
      <c r="E115" s="186" t="s">
        <v>19</v>
      </c>
      <c r="F115" s="187" t="s">
        <v>154</v>
      </c>
      <c r="G115" s="184"/>
      <c r="H115" s="188">
        <v>2.64</v>
      </c>
      <c r="I115" s="189"/>
      <c r="J115" s="184"/>
      <c r="K115" s="184"/>
      <c r="L115" s="190"/>
      <c r="M115" s="191"/>
      <c r="N115" s="192"/>
      <c r="O115" s="192"/>
      <c r="P115" s="192"/>
      <c r="Q115" s="192"/>
      <c r="R115" s="192"/>
      <c r="S115" s="192"/>
      <c r="T115" s="193"/>
      <c r="AT115" s="194" t="s">
        <v>130</v>
      </c>
      <c r="AU115" s="194" t="s">
        <v>82</v>
      </c>
      <c r="AV115" s="13" t="s">
        <v>82</v>
      </c>
      <c r="AW115" s="13" t="s">
        <v>36</v>
      </c>
      <c r="AX115" s="13" t="s">
        <v>80</v>
      </c>
      <c r="AY115" s="194" t="s">
        <v>121</v>
      </c>
    </row>
    <row r="116" spans="2:51" s="13" customFormat="1" ht="12">
      <c r="B116" s="183"/>
      <c r="C116" s="184"/>
      <c r="D116" s="185" t="s">
        <v>130</v>
      </c>
      <c r="E116" s="184"/>
      <c r="F116" s="187" t="s">
        <v>181</v>
      </c>
      <c r="G116" s="184"/>
      <c r="H116" s="188">
        <v>5.016</v>
      </c>
      <c r="I116" s="189"/>
      <c r="J116" s="184"/>
      <c r="K116" s="184"/>
      <c r="L116" s="190"/>
      <c r="M116" s="191"/>
      <c r="N116" s="192"/>
      <c r="O116" s="192"/>
      <c r="P116" s="192"/>
      <c r="Q116" s="192"/>
      <c r="R116" s="192"/>
      <c r="S116" s="192"/>
      <c r="T116" s="193"/>
      <c r="AT116" s="194" t="s">
        <v>130</v>
      </c>
      <c r="AU116" s="194" t="s">
        <v>82</v>
      </c>
      <c r="AV116" s="13" t="s">
        <v>82</v>
      </c>
      <c r="AW116" s="13" t="s">
        <v>4</v>
      </c>
      <c r="AX116" s="13" t="s">
        <v>80</v>
      </c>
      <c r="AY116" s="194" t="s">
        <v>121</v>
      </c>
    </row>
    <row r="117" spans="2:63" s="12" customFormat="1" ht="22.9" customHeight="1">
      <c r="B117" s="154"/>
      <c r="C117" s="155"/>
      <c r="D117" s="156" t="s">
        <v>74</v>
      </c>
      <c r="E117" s="168" t="s">
        <v>144</v>
      </c>
      <c r="F117" s="168" t="s">
        <v>182</v>
      </c>
      <c r="G117" s="155"/>
      <c r="H117" s="155"/>
      <c r="I117" s="158"/>
      <c r="J117" s="169">
        <f>BK117</f>
        <v>0</v>
      </c>
      <c r="K117" s="155"/>
      <c r="L117" s="160"/>
      <c r="M117" s="161"/>
      <c r="N117" s="162"/>
      <c r="O117" s="162"/>
      <c r="P117" s="163">
        <f>SUM(P118:P120)</f>
        <v>0</v>
      </c>
      <c r="Q117" s="162"/>
      <c r="R117" s="163">
        <f>SUM(R118:R120)</f>
        <v>4.595712000000001</v>
      </c>
      <c r="S117" s="162"/>
      <c r="T117" s="164">
        <f>SUM(T118:T120)</f>
        <v>0</v>
      </c>
      <c r="AR117" s="165" t="s">
        <v>80</v>
      </c>
      <c r="AT117" s="166" t="s">
        <v>74</v>
      </c>
      <c r="AU117" s="166" t="s">
        <v>80</v>
      </c>
      <c r="AY117" s="165" t="s">
        <v>121</v>
      </c>
      <c r="BK117" s="167">
        <f>SUM(BK118:BK120)</f>
        <v>0</v>
      </c>
    </row>
    <row r="118" spans="1:65" s="2" customFormat="1" ht="24.2" customHeight="1">
      <c r="A118" s="36"/>
      <c r="B118" s="37"/>
      <c r="C118" s="170" t="s">
        <v>183</v>
      </c>
      <c r="D118" s="170" t="s">
        <v>123</v>
      </c>
      <c r="E118" s="171" t="s">
        <v>184</v>
      </c>
      <c r="F118" s="172" t="s">
        <v>185</v>
      </c>
      <c r="G118" s="173" t="s">
        <v>126</v>
      </c>
      <c r="H118" s="174">
        <v>8.8</v>
      </c>
      <c r="I118" s="175"/>
      <c r="J118" s="176">
        <f>ROUND(I118*H118,2)</f>
        <v>0</v>
      </c>
      <c r="K118" s="172" t="s">
        <v>127</v>
      </c>
      <c r="L118" s="41"/>
      <c r="M118" s="177" t="s">
        <v>19</v>
      </c>
      <c r="N118" s="178" t="s">
        <v>46</v>
      </c>
      <c r="O118" s="66"/>
      <c r="P118" s="179">
        <f>O118*H118</f>
        <v>0</v>
      </c>
      <c r="Q118" s="179">
        <v>0.37536</v>
      </c>
      <c r="R118" s="179">
        <f>Q118*H118</f>
        <v>3.3031680000000003</v>
      </c>
      <c r="S118" s="179">
        <v>0</v>
      </c>
      <c r="T118" s="18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1" t="s">
        <v>128</v>
      </c>
      <c r="AT118" s="181" t="s">
        <v>123</v>
      </c>
      <c r="AU118" s="181" t="s">
        <v>82</v>
      </c>
      <c r="AY118" s="19" t="s">
        <v>121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9" t="s">
        <v>80</v>
      </c>
      <c r="BK118" s="182">
        <f>ROUND(I118*H118,2)</f>
        <v>0</v>
      </c>
      <c r="BL118" s="19" t="s">
        <v>128</v>
      </c>
      <c r="BM118" s="181" t="s">
        <v>186</v>
      </c>
    </row>
    <row r="119" spans="2:51" s="13" customFormat="1" ht="12">
      <c r="B119" s="183"/>
      <c r="C119" s="184"/>
      <c r="D119" s="185" t="s">
        <v>130</v>
      </c>
      <c r="E119" s="186" t="s">
        <v>19</v>
      </c>
      <c r="F119" s="187" t="s">
        <v>187</v>
      </c>
      <c r="G119" s="184"/>
      <c r="H119" s="188">
        <v>8.8</v>
      </c>
      <c r="I119" s="189"/>
      <c r="J119" s="184"/>
      <c r="K119" s="184"/>
      <c r="L119" s="190"/>
      <c r="M119" s="191"/>
      <c r="N119" s="192"/>
      <c r="O119" s="192"/>
      <c r="P119" s="192"/>
      <c r="Q119" s="192"/>
      <c r="R119" s="192"/>
      <c r="S119" s="192"/>
      <c r="T119" s="193"/>
      <c r="AT119" s="194" t="s">
        <v>130</v>
      </c>
      <c r="AU119" s="194" t="s">
        <v>82</v>
      </c>
      <c r="AV119" s="13" t="s">
        <v>82</v>
      </c>
      <c r="AW119" s="13" t="s">
        <v>36</v>
      </c>
      <c r="AX119" s="13" t="s">
        <v>80</v>
      </c>
      <c r="AY119" s="194" t="s">
        <v>121</v>
      </c>
    </row>
    <row r="120" spans="1:65" s="2" customFormat="1" ht="14.45" customHeight="1">
      <c r="A120" s="36"/>
      <c r="B120" s="37"/>
      <c r="C120" s="170" t="s">
        <v>188</v>
      </c>
      <c r="D120" s="170" t="s">
        <v>123</v>
      </c>
      <c r="E120" s="171" t="s">
        <v>189</v>
      </c>
      <c r="F120" s="172" t="s">
        <v>190</v>
      </c>
      <c r="G120" s="173" t="s">
        <v>126</v>
      </c>
      <c r="H120" s="174">
        <v>8.8</v>
      </c>
      <c r="I120" s="175"/>
      <c r="J120" s="176">
        <f>ROUND(I120*H120,2)</f>
        <v>0</v>
      </c>
      <c r="K120" s="172" t="s">
        <v>127</v>
      </c>
      <c r="L120" s="41"/>
      <c r="M120" s="177" t="s">
        <v>19</v>
      </c>
      <c r="N120" s="178" t="s">
        <v>46</v>
      </c>
      <c r="O120" s="66"/>
      <c r="P120" s="179">
        <f>O120*H120</f>
        <v>0</v>
      </c>
      <c r="Q120" s="179">
        <v>0.14688</v>
      </c>
      <c r="R120" s="179">
        <f>Q120*H120</f>
        <v>1.2925440000000001</v>
      </c>
      <c r="S120" s="179">
        <v>0</v>
      </c>
      <c r="T120" s="18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1" t="s">
        <v>128</v>
      </c>
      <c r="AT120" s="181" t="s">
        <v>123</v>
      </c>
      <c r="AU120" s="181" t="s">
        <v>82</v>
      </c>
      <c r="AY120" s="19" t="s">
        <v>121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19" t="s">
        <v>80</v>
      </c>
      <c r="BK120" s="182">
        <f>ROUND(I120*H120,2)</f>
        <v>0</v>
      </c>
      <c r="BL120" s="19" t="s">
        <v>128</v>
      </c>
      <c r="BM120" s="181" t="s">
        <v>191</v>
      </c>
    </row>
    <row r="121" spans="2:63" s="12" customFormat="1" ht="22.9" customHeight="1">
      <c r="B121" s="154"/>
      <c r="C121" s="155"/>
      <c r="D121" s="156" t="s">
        <v>74</v>
      </c>
      <c r="E121" s="168" t="s">
        <v>192</v>
      </c>
      <c r="F121" s="168" t="s">
        <v>193</v>
      </c>
      <c r="G121" s="155"/>
      <c r="H121" s="155"/>
      <c r="I121" s="158"/>
      <c r="J121" s="169">
        <f>BK121</f>
        <v>0</v>
      </c>
      <c r="K121" s="155"/>
      <c r="L121" s="160"/>
      <c r="M121" s="161"/>
      <c r="N121" s="162"/>
      <c r="O121" s="162"/>
      <c r="P121" s="163">
        <f>SUM(P122:P269)</f>
        <v>0</v>
      </c>
      <c r="Q121" s="162"/>
      <c r="R121" s="163">
        <f>SUM(R122:R269)</f>
        <v>1.79341923</v>
      </c>
      <c r="S121" s="162"/>
      <c r="T121" s="164">
        <f>SUM(T122:T269)</f>
        <v>0</v>
      </c>
      <c r="AR121" s="165" t="s">
        <v>80</v>
      </c>
      <c r="AT121" s="166" t="s">
        <v>74</v>
      </c>
      <c r="AU121" s="166" t="s">
        <v>80</v>
      </c>
      <c r="AY121" s="165" t="s">
        <v>121</v>
      </c>
      <c r="BK121" s="167">
        <f>SUM(BK122:BK269)</f>
        <v>0</v>
      </c>
    </row>
    <row r="122" spans="1:65" s="2" customFormat="1" ht="14.45" customHeight="1">
      <c r="A122" s="36"/>
      <c r="B122" s="37"/>
      <c r="C122" s="170" t="s">
        <v>194</v>
      </c>
      <c r="D122" s="170" t="s">
        <v>123</v>
      </c>
      <c r="E122" s="171" t="s">
        <v>195</v>
      </c>
      <c r="F122" s="172" t="s">
        <v>196</v>
      </c>
      <c r="G122" s="173" t="s">
        <v>126</v>
      </c>
      <c r="H122" s="174">
        <v>13.152</v>
      </c>
      <c r="I122" s="175"/>
      <c r="J122" s="176">
        <f>ROUND(I122*H122,2)</f>
        <v>0</v>
      </c>
      <c r="K122" s="172" t="s">
        <v>127</v>
      </c>
      <c r="L122" s="41"/>
      <c r="M122" s="177" t="s">
        <v>19</v>
      </c>
      <c r="N122" s="178" t="s">
        <v>46</v>
      </c>
      <c r="O122" s="66"/>
      <c r="P122" s="179">
        <f>O122*H122</f>
        <v>0</v>
      </c>
      <c r="Q122" s="179">
        <v>0.03045</v>
      </c>
      <c r="R122" s="179">
        <f>Q122*H122</f>
        <v>0.4004784</v>
      </c>
      <c r="S122" s="179">
        <v>0</v>
      </c>
      <c r="T122" s="18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1" t="s">
        <v>128</v>
      </c>
      <c r="AT122" s="181" t="s">
        <v>123</v>
      </c>
      <c r="AU122" s="181" t="s">
        <v>82</v>
      </c>
      <c r="AY122" s="19" t="s">
        <v>121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9" t="s">
        <v>80</v>
      </c>
      <c r="BK122" s="182">
        <f>ROUND(I122*H122,2)</f>
        <v>0</v>
      </c>
      <c r="BL122" s="19" t="s">
        <v>128</v>
      </c>
      <c r="BM122" s="181" t="s">
        <v>197</v>
      </c>
    </row>
    <row r="123" spans="2:51" s="13" customFormat="1" ht="12">
      <c r="B123" s="183"/>
      <c r="C123" s="184"/>
      <c r="D123" s="185" t="s">
        <v>130</v>
      </c>
      <c r="E123" s="186" t="s">
        <v>19</v>
      </c>
      <c r="F123" s="187" t="s">
        <v>198</v>
      </c>
      <c r="G123" s="184"/>
      <c r="H123" s="188">
        <v>2.34</v>
      </c>
      <c r="I123" s="189"/>
      <c r="J123" s="184"/>
      <c r="K123" s="184"/>
      <c r="L123" s="190"/>
      <c r="M123" s="191"/>
      <c r="N123" s="192"/>
      <c r="O123" s="192"/>
      <c r="P123" s="192"/>
      <c r="Q123" s="192"/>
      <c r="R123" s="192"/>
      <c r="S123" s="192"/>
      <c r="T123" s="193"/>
      <c r="AT123" s="194" t="s">
        <v>130</v>
      </c>
      <c r="AU123" s="194" t="s">
        <v>82</v>
      </c>
      <c r="AV123" s="13" t="s">
        <v>82</v>
      </c>
      <c r="AW123" s="13" t="s">
        <v>36</v>
      </c>
      <c r="AX123" s="13" t="s">
        <v>75</v>
      </c>
      <c r="AY123" s="194" t="s">
        <v>121</v>
      </c>
    </row>
    <row r="124" spans="2:51" s="13" customFormat="1" ht="12">
      <c r="B124" s="183"/>
      <c r="C124" s="184"/>
      <c r="D124" s="185" t="s">
        <v>130</v>
      </c>
      <c r="E124" s="186" t="s">
        <v>19</v>
      </c>
      <c r="F124" s="187" t="s">
        <v>199</v>
      </c>
      <c r="G124" s="184"/>
      <c r="H124" s="188">
        <v>0.822</v>
      </c>
      <c r="I124" s="189"/>
      <c r="J124" s="184"/>
      <c r="K124" s="184"/>
      <c r="L124" s="190"/>
      <c r="M124" s="191"/>
      <c r="N124" s="192"/>
      <c r="O124" s="192"/>
      <c r="P124" s="192"/>
      <c r="Q124" s="192"/>
      <c r="R124" s="192"/>
      <c r="S124" s="192"/>
      <c r="T124" s="193"/>
      <c r="AT124" s="194" t="s">
        <v>130</v>
      </c>
      <c r="AU124" s="194" t="s">
        <v>82</v>
      </c>
      <c r="AV124" s="13" t="s">
        <v>82</v>
      </c>
      <c r="AW124" s="13" t="s">
        <v>36</v>
      </c>
      <c r="AX124" s="13" t="s">
        <v>75</v>
      </c>
      <c r="AY124" s="194" t="s">
        <v>121</v>
      </c>
    </row>
    <row r="125" spans="2:51" s="13" customFormat="1" ht="12">
      <c r="B125" s="183"/>
      <c r="C125" s="184"/>
      <c r="D125" s="185" t="s">
        <v>130</v>
      </c>
      <c r="E125" s="186" t="s">
        <v>19</v>
      </c>
      <c r="F125" s="187" t="s">
        <v>200</v>
      </c>
      <c r="G125" s="184"/>
      <c r="H125" s="188">
        <v>0.945</v>
      </c>
      <c r="I125" s="189"/>
      <c r="J125" s="184"/>
      <c r="K125" s="184"/>
      <c r="L125" s="190"/>
      <c r="M125" s="191"/>
      <c r="N125" s="192"/>
      <c r="O125" s="192"/>
      <c r="P125" s="192"/>
      <c r="Q125" s="192"/>
      <c r="R125" s="192"/>
      <c r="S125" s="192"/>
      <c r="T125" s="193"/>
      <c r="AT125" s="194" t="s">
        <v>130</v>
      </c>
      <c r="AU125" s="194" t="s">
        <v>82</v>
      </c>
      <c r="AV125" s="13" t="s">
        <v>82</v>
      </c>
      <c r="AW125" s="13" t="s">
        <v>36</v>
      </c>
      <c r="AX125" s="13" t="s">
        <v>75</v>
      </c>
      <c r="AY125" s="194" t="s">
        <v>121</v>
      </c>
    </row>
    <row r="126" spans="2:51" s="13" customFormat="1" ht="12">
      <c r="B126" s="183"/>
      <c r="C126" s="184"/>
      <c r="D126" s="185" t="s">
        <v>130</v>
      </c>
      <c r="E126" s="186" t="s">
        <v>19</v>
      </c>
      <c r="F126" s="187" t="s">
        <v>201</v>
      </c>
      <c r="G126" s="184"/>
      <c r="H126" s="188">
        <v>1.515</v>
      </c>
      <c r="I126" s="189"/>
      <c r="J126" s="184"/>
      <c r="K126" s="184"/>
      <c r="L126" s="190"/>
      <c r="M126" s="191"/>
      <c r="N126" s="192"/>
      <c r="O126" s="192"/>
      <c r="P126" s="192"/>
      <c r="Q126" s="192"/>
      <c r="R126" s="192"/>
      <c r="S126" s="192"/>
      <c r="T126" s="193"/>
      <c r="AT126" s="194" t="s">
        <v>130</v>
      </c>
      <c r="AU126" s="194" t="s">
        <v>82</v>
      </c>
      <c r="AV126" s="13" t="s">
        <v>82</v>
      </c>
      <c r="AW126" s="13" t="s">
        <v>36</v>
      </c>
      <c r="AX126" s="13" t="s">
        <v>75</v>
      </c>
      <c r="AY126" s="194" t="s">
        <v>121</v>
      </c>
    </row>
    <row r="127" spans="2:51" s="15" customFormat="1" ht="12">
      <c r="B127" s="216"/>
      <c r="C127" s="217"/>
      <c r="D127" s="185" t="s">
        <v>130</v>
      </c>
      <c r="E127" s="218" t="s">
        <v>19</v>
      </c>
      <c r="F127" s="219" t="s">
        <v>202</v>
      </c>
      <c r="G127" s="217"/>
      <c r="H127" s="220">
        <v>5.622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130</v>
      </c>
      <c r="AU127" s="226" t="s">
        <v>82</v>
      </c>
      <c r="AV127" s="15" t="s">
        <v>136</v>
      </c>
      <c r="AW127" s="15" t="s">
        <v>36</v>
      </c>
      <c r="AX127" s="15" t="s">
        <v>75</v>
      </c>
      <c r="AY127" s="226" t="s">
        <v>121</v>
      </c>
    </row>
    <row r="128" spans="2:51" s="13" customFormat="1" ht="12">
      <c r="B128" s="183"/>
      <c r="C128" s="184"/>
      <c r="D128" s="185" t="s">
        <v>130</v>
      </c>
      <c r="E128" s="186" t="s">
        <v>19</v>
      </c>
      <c r="F128" s="187" t="s">
        <v>203</v>
      </c>
      <c r="G128" s="184"/>
      <c r="H128" s="188">
        <v>4.68</v>
      </c>
      <c r="I128" s="189"/>
      <c r="J128" s="184"/>
      <c r="K128" s="184"/>
      <c r="L128" s="190"/>
      <c r="M128" s="191"/>
      <c r="N128" s="192"/>
      <c r="O128" s="192"/>
      <c r="P128" s="192"/>
      <c r="Q128" s="192"/>
      <c r="R128" s="192"/>
      <c r="S128" s="192"/>
      <c r="T128" s="193"/>
      <c r="AT128" s="194" t="s">
        <v>130</v>
      </c>
      <c r="AU128" s="194" t="s">
        <v>82</v>
      </c>
      <c r="AV128" s="13" t="s">
        <v>82</v>
      </c>
      <c r="AW128" s="13" t="s">
        <v>36</v>
      </c>
      <c r="AX128" s="13" t="s">
        <v>75</v>
      </c>
      <c r="AY128" s="194" t="s">
        <v>121</v>
      </c>
    </row>
    <row r="129" spans="2:51" s="13" customFormat="1" ht="12">
      <c r="B129" s="183"/>
      <c r="C129" s="184"/>
      <c r="D129" s="185" t="s">
        <v>130</v>
      </c>
      <c r="E129" s="186" t="s">
        <v>19</v>
      </c>
      <c r="F129" s="187" t="s">
        <v>204</v>
      </c>
      <c r="G129" s="184"/>
      <c r="H129" s="188">
        <v>1.05</v>
      </c>
      <c r="I129" s="189"/>
      <c r="J129" s="184"/>
      <c r="K129" s="184"/>
      <c r="L129" s="190"/>
      <c r="M129" s="191"/>
      <c r="N129" s="192"/>
      <c r="O129" s="192"/>
      <c r="P129" s="192"/>
      <c r="Q129" s="192"/>
      <c r="R129" s="192"/>
      <c r="S129" s="192"/>
      <c r="T129" s="193"/>
      <c r="AT129" s="194" t="s">
        <v>130</v>
      </c>
      <c r="AU129" s="194" t="s">
        <v>82</v>
      </c>
      <c r="AV129" s="13" t="s">
        <v>82</v>
      </c>
      <c r="AW129" s="13" t="s">
        <v>36</v>
      </c>
      <c r="AX129" s="13" t="s">
        <v>75</v>
      </c>
      <c r="AY129" s="194" t="s">
        <v>121</v>
      </c>
    </row>
    <row r="130" spans="2:51" s="13" customFormat="1" ht="12">
      <c r="B130" s="183"/>
      <c r="C130" s="184"/>
      <c r="D130" s="185" t="s">
        <v>130</v>
      </c>
      <c r="E130" s="186" t="s">
        <v>19</v>
      </c>
      <c r="F130" s="187" t="s">
        <v>205</v>
      </c>
      <c r="G130" s="184"/>
      <c r="H130" s="188">
        <v>1.8</v>
      </c>
      <c r="I130" s="189"/>
      <c r="J130" s="184"/>
      <c r="K130" s="184"/>
      <c r="L130" s="190"/>
      <c r="M130" s="191"/>
      <c r="N130" s="192"/>
      <c r="O130" s="192"/>
      <c r="P130" s="192"/>
      <c r="Q130" s="192"/>
      <c r="R130" s="192"/>
      <c r="S130" s="192"/>
      <c r="T130" s="193"/>
      <c r="AT130" s="194" t="s">
        <v>130</v>
      </c>
      <c r="AU130" s="194" t="s">
        <v>82</v>
      </c>
      <c r="AV130" s="13" t="s">
        <v>82</v>
      </c>
      <c r="AW130" s="13" t="s">
        <v>36</v>
      </c>
      <c r="AX130" s="13" t="s">
        <v>75</v>
      </c>
      <c r="AY130" s="194" t="s">
        <v>121</v>
      </c>
    </row>
    <row r="131" spans="2:51" s="15" customFormat="1" ht="12">
      <c r="B131" s="216"/>
      <c r="C131" s="217"/>
      <c r="D131" s="185" t="s">
        <v>130</v>
      </c>
      <c r="E131" s="218" t="s">
        <v>19</v>
      </c>
      <c r="F131" s="219" t="s">
        <v>206</v>
      </c>
      <c r="G131" s="217"/>
      <c r="H131" s="220">
        <v>7.53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130</v>
      </c>
      <c r="AU131" s="226" t="s">
        <v>82</v>
      </c>
      <c r="AV131" s="15" t="s">
        <v>136</v>
      </c>
      <c r="AW131" s="15" t="s">
        <v>36</v>
      </c>
      <c r="AX131" s="15" t="s">
        <v>75</v>
      </c>
      <c r="AY131" s="226" t="s">
        <v>121</v>
      </c>
    </row>
    <row r="132" spans="2:51" s="14" customFormat="1" ht="12">
      <c r="B132" s="195"/>
      <c r="C132" s="196"/>
      <c r="D132" s="185" t="s">
        <v>130</v>
      </c>
      <c r="E132" s="197" t="s">
        <v>19</v>
      </c>
      <c r="F132" s="198" t="s">
        <v>155</v>
      </c>
      <c r="G132" s="196"/>
      <c r="H132" s="199">
        <v>13.152</v>
      </c>
      <c r="I132" s="200"/>
      <c r="J132" s="196"/>
      <c r="K132" s="196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130</v>
      </c>
      <c r="AU132" s="205" t="s">
        <v>82</v>
      </c>
      <c r="AV132" s="14" t="s">
        <v>128</v>
      </c>
      <c r="AW132" s="14" t="s">
        <v>36</v>
      </c>
      <c r="AX132" s="14" t="s">
        <v>80</v>
      </c>
      <c r="AY132" s="205" t="s">
        <v>121</v>
      </c>
    </row>
    <row r="133" spans="1:65" s="2" customFormat="1" ht="24.2" customHeight="1">
      <c r="A133" s="36"/>
      <c r="B133" s="37"/>
      <c r="C133" s="170" t="s">
        <v>8</v>
      </c>
      <c r="D133" s="170" t="s">
        <v>123</v>
      </c>
      <c r="E133" s="171" t="s">
        <v>207</v>
      </c>
      <c r="F133" s="172" t="s">
        <v>208</v>
      </c>
      <c r="G133" s="173" t="s">
        <v>126</v>
      </c>
      <c r="H133" s="174">
        <v>128.992</v>
      </c>
      <c r="I133" s="175"/>
      <c r="J133" s="176">
        <f>ROUND(I133*H133,2)</f>
        <v>0</v>
      </c>
      <c r="K133" s="172" t="s">
        <v>127</v>
      </c>
      <c r="L133" s="41"/>
      <c r="M133" s="177" t="s">
        <v>19</v>
      </c>
      <c r="N133" s="178" t="s">
        <v>46</v>
      </c>
      <c r="O133" s="66"/>
      <c r="P133" s="179">
        <f>O133*H133</f>
        <v>0</v>
      </c>
      <c r="Q133" s="179">
        <v>0</v>
      </c>
      <c r="R133" s="179">
        <f>Q133*H133</f>
        <v>0</v>
      </c>
      <c r="S133" s="179">
        <v>0</v>
      </c>
      <c r="T133" s="18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81" t="s">
        <v>128</v>
      </c>
      <c r="AT133" s="181" t="s">
        <v>123</v>
      </c>
      <c r="AU133" s="181" t="s">
        <v>82</v>
      </c>
      <c r="AY133" s="19" t="s">
        <v>121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9" t="s">
        <v>80</v>
      </c>
      <c r="BK133" s="182">
        <f>ROUND(I133*H133,2)</f>
        <v>0</v>
      </c>
      <c r="BL133" s="19" t="s">
        <v>128</v>
      </c>
      <c r="BM133" s="181" t="s">
        <v>209</v>
      </c>
    </row>
    <row r="134" spans="1:65" s="2" customFormat="1" ht="14.45" customHeight="1">
      <c r="A134" s="36"/>
      <c r="B134" s="37"/>
      <c r="C134" s="206" t="s">
        <v>210</v>
      </c>
      <c r="D134" s="206" t="s">
        <v>166</v>
      </c>
      <c r="E134" s="207" t="s">
        <v>211</v>
      </c>
      <c r="F134" s="208" t="s">
        <v>212</v>
      </c>
      <c r="G134" s="209" t="s">
        <v>126</v>
      </c>
      <c r="H134" s="210">
        <v>109.754</v>
      </c>
      <c r="I134" s="211"/>
      <c r="J134" s="212">
        <f>ROUND(I134*H134,2)</f>
        <v>0</v>
      </c>
      <c r="K134" s="208" t="s">
        <v>127</v>
      </c>
      <c r="L134" s="213"/>
      <c r="M134" s="214" t="s">
        <v>19</v>
      </c>
      <c r="N134" s="215" t="s">
        <v>46</v>
      </c>
      <c r="O134" s="66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1" t="s">
        <v>160</v>
      </c>
      <c r="AT134" s="181" t="s">
        <v>166</v>
      </c>
      <c r="AU134" s="181" t="s">
        <v>82</v>
      </c>
      <c r="AY134" s="19" t="s">
        <v>121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19" t="s">
        <v>80</v>
      </c>
      <c r="BK134" s="182">
        <f>ROUND(I134*H134,2)</f>
        <v>0</v>
      </c>
      <c r="BL134" s="19" t="s">
        <v>128</v>
      </c>
      <c r="BM134" s="181" t="s">
        <v>213</v>
      </c>
    </row>
    <row r="135" spans="2:51" s="13" customFormat="1" ht="12">
      <c r="B135" s="183"/>
      <c r="C135" s="184"/>
      <c r="D135" s="185" t="s">
        <v>130</v>
      </c>
      <c r="E135" s="186" t="s">
        <v>19</v>
      </c>
      <c r="F135" s="187" t="s">
        <v>214</v>
      </c>
      <c r="G135" s="184"/>
      <c r="H135" s="188">
        <v>72.05</v>
      </c>
      <c r="I135" s="189"/>
      <c r="J135" s="184"/>
      <c r="K135" s="184"/>
      <c r="L135" s="190"/>
      <c r="M135" s="191"/>
      <c r="N135" s="192"/>
      <c r="O135" s="192"/>
      <c r="P135" s="192"/>
      <c r="Q135" s="192"/>
      <c r="R135" s="192"/>
      <c r="S135" s="192"/>
      <c r="T135" s="193"/>
      <c r="AT135" s="194" t="s">
        <v>130</v>
      </c>
      <c r="AU135" s="194" t="s">
        <v>82</v>
      </c>
      <c r="AV135" s="13" t="s">
        <v>82</v>
      </c>
      <c r="AW135" s="13" t="s">
        <v>36</v>
      </c>
      <c r="AX135" s="13" t="s">
        <v>75</v>
      </c>
      <c r="AY135" s="194" t="s">
        <v>121</v>
      </c>
    </row>
    <row r="136" spans="2:51" s="13" customFormat="1" ht="12">
      <c r="B136" s="183"/>
      <c r="C136" s="184"/>
      <c r="D136" s="185" t="s">
        <v>130</v>
      </c>
      <c r="E136" s="186" t="s">
        <v>19</v>
      </c>
      <c r="F136" s="187" t="s">
        <v>215</v>
      </c>
      <c r="G136" s="184"/>
      <c r="H136" s="188">
        <v>-14.85</v>
      </c>
      <c r="I136" s="189"/>
      <c r="J136" s="184"/>
      <c r="K136" s="184"/>
      <c r="L136" s="190"/>
      <c r="M136" s="191"/>
      <c r="N136" s="192"/>
      <c r="O136" s="192"/>
      <c r="P136" s="192"/>
      <c r="Q136" s="192"/>
      <c r="R136" s="192"/>
      <c r="S136" s="192"/>
      <c r="T136" s="193"/>
      <c r="AT136" s="194" t="s">
        <v>130</v>
      </c>
      <c r="AU136" s="194" t="s">
        <v>82</v>
      </c>
      <c r="AV136" s="13" t="s">
        <v>82</v>
      </c>
      <c r="AW136" s="13" t="s">
        <v>36</v>
      </c>
      <c r="AX136" s="13" t="s">
        <v>75</v>
      </c>
      <c r="AY136" s="194" t="s">
        <v>121</v>
      </c>
    </row>
    <row r="137" spans="2:51" s="13" customFormat="1" ht="12">
      <c r="B137" s="183"/>
      <c r="C137" s="184"/>
      <c r="D137" s="185" t="s">
        <v>130</v>
      </c>
      <c r="E137" s="186" t="s">
        <v>19</v>
      </c>
      <c r="F137" s="187" t="s">
        <v>216</v>
      </c>
      <c r="G137" s="184"/>
      <c r="H137" s="188">
        <v>-3.648</v>
      </c>
      <c r="I137" s="189"/>
      <c r="J137" s="184"/>
      <c r="K137" s="184"/>
      <c r="L137" s="190"/>
      <c r="M137" s="191"/>
      <c r="N137" s="192"/>
      <c r="O137" s="192"/>
      <c r="P137" s="192"/>
      <c r="Q137" s="192"/>
      <c r="R137" s="192"/>
      <c r="S137" s="192"/>
      <c r="T137" s="193"/>
      <c r="AT137" s="194" t="s">
        <v>130</v>
      </c>
      <c r="AU137" s="194" t="s">
        <v>82</v>
      </c>
      <c r="AV137" s="13" t="s">
        <v>82</v>
      </c>
      <c r="AW137" s="13" t="s">
        <v>36</v>
      </c>
      <c r="AX137" s="13" t="s">
        <v>75</v>
      </c>
      <c r="AY137" s="194" t="s">
        <v>121</v>
      </c>
    </row>
    <row r="138" spans="2:51" s="13" customFormat="1" ht="12">
      <c r="B138" s="183"/>
      <c r="C138" s="184"/>
      <c r="D138" s="185" t="s">
        <v>130</v>
      </c>
      <c r="E138" s="186" t="s">
        <v>19</v>
      </c>
      <c r="F138" s="187" t="s">
        <v>217</v>
      </c>
      <c r="G138" s="184"/>
      <c r="H138" s="188">
        <v>-3.6</v>
      </c>
      <c r="I138" s="189"/>
      <c r="J138" s="184"/>
      <c r="K138" s="184"/>
      <c r="L138" s="190"/>
      <c r="M138" s="191"/>
      <c r="N138" s="192"/>
      <c r="O138" s="192"/>
      <c r="P138" s="192"/>
      <c r="Q138" s="192"/>
      <c r="R138" s="192"/>
      <c r="S138" s="192"/>
      <c r="T138" s="193"/>
      <c r="AT138" s="194" t="s">
        <v>130</v>
      </c>
      <c r="AU138" s="194" t="s">
        <v>82</v>
      </c>
      <c r="AV138" s="13" t="s">
        <v>82</v>
      </c>
      <c r="AW138" s="13" t="s">
        <v>36</v>
      </c>
      <c r="AX138" s="13" t="s">
        <v>75</v>
      </c>
      <c r="AY138" s="194" t="s">
        <v>121</v>
      </c>
    </row>
    <row r="139" spans="2:51" s="15" customFormat="1" ht="12">
      <c r="B139" s="216"/>
      <c r="C139" s="217"/>
      <c r="D139" s="185" t="s">
        <v>130</v>
      </c>
      <c r="E139" s="218" t="s">
        <v>19</v>
      </c>
      <c r="F139" s="219" t="s">
        <v>202</v>
      </c>
      <c r="G139" s="217"/>
      <c r="H139" s="220">
        <v>49.952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130</v>
      </c>
      <c r="AU139" s="226" t="s">
        <v>82</v>
      </c>
      <c r="AV139" s="15" t="s">
        <v>136</v>
      </c>
      <c r="AW139" s="15" t="s">
        <v>36</v>
      </c>
      <c r="AX139" s="15" t="s">
        <v>75</v>
      </c>
      <c r="AY139" s="226" t="s">
        <v>121</v>
      </c>
    </row>
    <row r="140" spans="2:51" s="13" customFormat="1" ht="12">
      <c r="B140" s="183"/>
      <c r="C140" s="184"/>
      <c r="D140" s="185" t="s">
        <v>130</v>
      </c>
      <c r="E140" s="186" t="s">
        <v>19</v>
      </c>
      <c r="F140" s="187" t="s">
        <v>218</v>
      </c>
      <c r="G140" s="184"/>
      <c r="H140" s="188">
        <v>94.35</v>
      </c>
      <c r="I140" s="189"/>
      <c r="J140" s="184"/>
      <c r="K140" s="184"/>
      <c r="L140" s="190"/>
      <c r="M140" s="191"/>
      <c r="N140" s="192"/>
      <c r="O140" s="192"/>
      <c r="P140" s="192"/>
      <c r="Q140" s="192"/>
      <c r="R140" s="192"/>
      <c r="S140" s="192"/>
      <c r="T140" s="193"/>
      <c r="AT140" s="194" t="s">
        <v>130</v>
      </c>
      <c r="AU140" s="194" t="s">
        <v>82</v>
      </c>
      <c r="AV140" s="13" t="s">
        <v>82</v>
      </c>
      <c r="AW140" s="13" t="s">
        <v>36</v>
      </c>
      <c r="AX140" s="13" t="s">
        <v>75</v>
      </c>
      <c r="AY140" s="194" t="s">
        <v>121</v>
      </c>
    </row>
    <row r="141" spans="2:51" s="13" customFormat="1" ht="12">
      <c r="B141" s="183"/>
      <c r="C141" s="184"/>
      <c r="D141" s="185" t="s">
        <v>130</v>
      </c>
      <c r="E141" s="186" t="s">
        <v>19</v>
      </c>
      <c r="F141" s="187" t="s">
        <v>219</v>
      </c>
      <c r="G141" s="184"/>
      <c r="H141" s="188">
        <v>-29.7</v>
      </c>
      <c r="I141" s="189"/>
      <c r="J141" s="184"/>
      <c r="K141" s="184"/>
      <c r="L141" s="190"/>
      <c r="M141" s="191"/>
      <c r="N141" s="192"/>
      <c r="O141" s="192"/>
      <c r="P141" s="192"/>
      <c r="Q141" s="192"/>
      <c r="R141" s="192"/>
      <c r="S141" s="192"/>
      <c r="T141" s="193"/>
      <c r="AT141" s="194" t="s">
        <v>130</v>
      </c>
      <c r="AU141" s="194" t="s">
        <v>82</v>
      </c>
      <c r="AV141" s="13" t="s">
        <v>82</v>
      </c>
      <c r="AW141" s="13" t="s">
        <v>36</v>
      </c>
      <c r="AX141" s="13" t="s">
        <v>75</v>
      </c>
      <c r="AY141" s="194" t="s">
        <v>121</v>
      </c>
    </row>
    <row r="142" spans="2:51" s="13" customFormat="1" ht="12">
      <c r="B142" s="183"/>
      <c r="C142" s="184"/>
      <c r="D142" s="185" t="s">
        <v>130</v>
      </c>
      <c r="E142" s="186" t="s">
        <v>19</v>
      </c>
      <c r="F142" s="187" t="s">
        <v>220</v>
      </c>
      <c r="G142" s="184"/>
      <c r="H142" s="188">
        <v>-3</v>
      </c>
      <c r="I142" s="189"/>
      <c r="J142" s="184"/>
      <c r="K142" s="184"/>
      <c r="L142" s="190"/>
      <c r="M142" s="191"/>
      <c r="N142" s="192"/>
      <c r="O142" s="192"/>
      <c r="P142" s="192"/>
      <c r="Q142" s="192"/>
      <c r="R142" s="192"/>
      <c r="S142" s="192"/>
      <c r="T142" s="193"/>
      <c r="AT142" s="194" t="s">
        <v>130</v>
      </c>
      <c r="AU142" s="194" t="s">
        <v>82</v>
      </c>
      <c r="AV142" s="13" t="s">
        <v>82</v>
      </c>
      <c r="AW142" s="13" t="s">
        <v>36</v>
      </c>
      <c r="AX142" s="13" t="s">
        <v>75</v>
      </c>
      <c r="AY142" s="194" t="s">
        <v>121</v>
      </c>
    </row>
    <row r="143" spans="2:51" s="13" customFormat="1" ht="12">
      <c r="B143" s="183"/>
      <c r="C143" s="184"/>
      <c r="D143" s="185" t="s">
        <v>130</v>
      </c>
      <c r="E143" s="186" t="s">
        <v>19</v>
      </c>
      <c r="F143" s="187" t="s">
        <v>221</v>
      </c>
      <c r="G143" s="184"/>
      <c r="H143" s="188">
        <v>-4</v>
      </c>
      <c r="I143" s="189"/>
      <c r="J143" s="184"/>
      <c r="K143" s="184"/>
      <c r="L143" s="190"/>
      <c r="M143" s="191"/>
      <c r="N143" s="192"/>
      <c r="O143" s="192"/>
      <c r="P143" s="192"/>
      <c r="Q143" s="192"/>
      <c r="R143" s="192"/>
      <c r="S143" s="192"/>
      <c r="T143" s="193"/>
      <c r="AT143" s="194" t="s">
        <v>130</v>
      </c>
      <c r="AU143" s="194" t="s">
        <v>82</v>
      </c>
      <c r="AV143" s="13" t="s">
        <v>82</v>
      </c>
      <c r="AW143" s="13" t="s">
        <v>36</v>
      </c>
      <c r="AX143" s="13" t="s">
        <v>75</v>
      </c>
      <c r="AY143" s="194" t="s">
        <v>121</v>
      </c>
    </row>
    <row r="144" spans="2:51" s="15" customFormat="1" ht="12">
      <c r="B144" s="216"/>
      <c r="C144" s="217"/>
      <c r="D144" s="185" t="s">
        <v>130</v>
      </c>
      <c r="E144" s="218" t="s">
        <v>19</v>
      </c>
      <c r="F144" s="219" t="s">
        <v>206</v>
      </c>
      <c r="G144" s="217"/>
      <c r="H144" s="220">
        <v>57.65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130</v>
      </c>
      <c r="AU144" s="226" t="s">
        <v>82</v>
      </c>
      <c r="AV144" s="15" t="s">
        <v>136</v>
      </c>
      <c r="AW144" s="15" t="s">
        <v>36</v>
      </c>
      <c r="AX144" s="15" t="s">
        <v>75</v>
      </c>
      <c r="AY144" s="226" t="s">
        <v>121</v>
      </c>
    </row>
    <row r="145" spans="2:51" s="14" customFormat="1" ht="12">
      <c r="B145" s="195"/>
      <c r="C145" s="196"/>
      <c r="D145" s="185" t="s">
        <v>130</v>
      </c>
      <c r="E145" s="197" t="s">
        <v>19</v>
      </c>
      <c r="F145" s="198" t="s">
        <v>155</v>
      </c>
      <c r="G145" s="196"/>
      <c r="H145" s="199">
        <v>107.602</v>
      </c>
      <c r="I145" s="200"/>
      <c r="J145" s="196"/>
      <c r="K145" s="196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130</v>
      </c>
      <c r="AU145" s="205" t="s">
        <v>82</v>
      </c>
      <c r="AV145" s="14" t="s">
        <v>128</v>
      </c>
      <c r="AW145" s="14" t="s">
        <v>36</v>
      </c>
      <c r="AX145" s="14" t="s">
        <v>80</v>
      </c>
      <c r="AY145" s="205" t="s">
        <v>121</v>
      </c>
    </row>
    <row r="146" spans="2:51" s="13" customFormat="1" ht="12">
      <c r="B146" s="183"/>
      <c r="C146" s="184"/>
      <c r="D146" s="185" t="s">
        <v>130</v>
      </c>
      <c r="E146" s="184"/>
      <c r="F146" s="187" t="s">
        <v>222</v>
      </c>
      <c r="G146" s="184"/>
      <c r="H146" s="188">
        <v>109.754</v>
      </c>
      <c r="I146" s="189"/>
      <c r="J146" s="184"/>
      <c r="K146" s="184"/>
      <c r="L146" s="190"/>
      <c r="M146" s="191"/>
      <c r="N146" s="192"/>
      <c r="O146" s="192"/>
      <c r="P146" s="192"/>
      <c r="Q146" s="192"/>
      <c r="R146" s="192"/>
      <c r="S146" s="192"/>
      <c r="T146" s="193"/>
      <c r="AT146" s="194" t="s">
        <v>130</v>
      </c>
      <c r="AU146" s="194" t="s">
        <v>82</v>
      </c>
      <c r="AV146" s="13" t="s">
        <v>82</v>
      </c>
      <c r="AW146" s="13" t="s">
        <v>4</v>
      </c>
      <c r="AX146" s="13" t="s">
        <v>80</v>
      </c>
      <c r="AY146" s="194" t="s">
        <v>121</v>
      </c>
    </row>
    <row r="147" spans="1:65" s="2" customFormat="1" ht="14.45" customHeight="1">
      <c r="A147" s="36"/>
      <c r="B147" s="37"/>
      <c r="C147" s="206" t="s">
        <v>223</v>
      </c>
      <c r="D147" s="206" t="s">
        <v>166</v>
      </c>
      <c r="E147" s="207" t="s">
        <v>224</v>
      </c>
      <c r="F147" s="208" t="s">
        <v>225</v>
      </c>
      <c r="G147" s="209" t="s">
        <v>126</v>
      </c>
      <c r="H147" s="210">
        <v>21.818</v>
      </c>
      <c r="I147" s="211"/>
      <c r="J147" s="212">
        <f>ROUND(I147*H147,2)</f>
        <v>0</v>
      </c>
      <c r="K147" s="208" t="s">
        <v>127</v>
      </c>
      <c r="L147" s="213"/>
      <c r="M147" s="214" t="s">
        <v>19</v>
      </c>
      <c r="N147" s="215" t="s">
        <v>46</v>
      </c>
      <c r="O147" s="66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1" t="s">
        <v>160</v>
      </c>
      <c r="AT147" s="181" t="s">
        <v>166</v>
      </c>
      <c r="AU147" s="181" t="s">
        <v>82</v>
      </c>
      <c r="AY147" s="19" t="s">
        <v>121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19" t="s">
        <v>80</v>
      </c>
      <c r="BK147" s="182">
        <f>ROUND(I147*H147,2)</f>
        <v>0</v>
      </c>
      <c r="BL147" s="19" t="s">
        <v>128</v>
      </c>
      <c r="BM147" s="181" t="s">
        <v>226</v>
      </c>
    </row>
    <row r="148" spans="2:51" s="13" customFormat="1" ht="12">
      <c r="B148" s="183"/>
      <c r="C148" s="184"/>
      <c r="D148" s="185" t="s">
        <v>130</v>
      </c>
      <c r="E148" s="186" t="s">
        <v>19</v>
      </c>
      <c r="F148" s="187" t="s">
        <v>227</v>
      </c>
      <c r="G148" s="184"/>
      <c r="H148" s="188">
        <v>9.88</v>
      </c>
      <c r="I148" s="189"/>
      <c r="J148" s="184"/>
      <c r="K148" s="184"/>
      <c r="L148" s="190"/>
      <c r="M148" s="191"/>
      <c r="N148" s="192"/>
      <c r="O148" s="192"/>
      <c r="P148" s="192"/>
      <c r="Q148" s="192"/>
      <c r="R148" s="192"/>
      <c r="S148" s="192"/>
      <c r="T148" s="193"/>
      <c r="AT148" s="194" t="s">
        <v>130</v>
      </c>
      <c r="AU148" s="194" t="s">
        <v>82</v>
      </c>
      <c r="AV148" s="13" t="s">
        <v>82</v>
      </c>
      <c r="AW148" s="13" t="s">
        <v>36</v>
      </c>
      <c r="AX148" s="13" t="s">
        <v>75</v>
      </c>
      <c r="AY148" s="194" t="s">
        <v>121</v>
      </c>
    </row>
    <row r="149" spans="2:51" s="13" customFormat="1" ht="12">
      <c r="B149" s="183"/>
      <c r="C149" s="184"/>
      <c r="D149" s="185" t="s">
        <v>130</v>
      </c>
      <c r="E149" s="186" t="s">
        <v>19</v>
      </c>
      <c r="F149" s="187" t="s">
        <v>228</v>
      </c>
      <c r="G149" s="184"/>
      <c r="H149" s="188">
        <v>11.51</v>
      </c>
      <c r="I149" s="189"/>
      <c r="J149" s="184"/>
      <c r="K149" s="184"/>
      <c r="L149" s="190"/>
      <c r="M149" s="191"/>
      <c r="N149" s="192"/>
      <c r="O149" s="192"/>
      <c r="P149" s="192"/>
      <c r="Q149" s="192"/>
      <c r="R149" s="192"/>
      <c r="S149" s="192"/>
      <c r="T149" s="193"/>
      <c r="AT149" s="194" t="s">
        <v>130</v>
      </c>
      <c r="AU149" s="194" t="s">
        <v>82</v>
      </c>
      <c r="AV149" s="13" t="s">
        <v>82</v>
      </c>
      <c r="AW149" s="13" t="s">
        <v>36</v>
      </c>
      <c r="AX149" s="13" t="s">
        <v>75</v>
      </c>
      <c r="AY149" s="194" t="s">
        <v>121</v>
      </c>
    </row>
    <row r="150" spans="2:51" s="14" customFormat="1" ht="12">
      <c r="B150" s="195"/>
      <c r="C150" s="196"/>
      <c r="D150" s="185" t="s">
        <v>130</v>
      </c>
      <c r="E150" s="197" t="s">
        <v>19</v>
      </c>
      <c r="F150" s="198" t="s">
        <v>155</v>
      </c>
      <c r="G150" s="196"/>
      <c r="H150" s="199">
        <v>21.39</v>
      </c>
      <c r="I150" s="200"/>
      <c r="J150" s="196"/>
      <c r="K150" s="196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130</v>
      </c>
      <c r="AU150" s="205" t="s">
        <v>82</v>
      </c>
      <c r="AV150" s="14" t="s">
        <v>128</v>
      </c>
      <c r="AW150" s="14" t="s">
        <v>36</v>
      </c>
      <c r="AX150" s="14" t="s">
        <v>80</v>
      </c>
      <c r="AY150" s="205" t="s">
        <v>121</v>
      </c>
    </row>
    <row r="151" spans="2:51" s="13" customFormat="1" ht="12">
      <c r="B151" s="183"/>
      <c r="C151" s="184"/>
      <c r="D151" s="185" t="s">
        <v>130</v>
      </c>
      <c r="E151" s="184"/>
      <c r="F151" s="187" t="s">
        <v>229</v>
      </c>
      <c r="G151" s="184"/>
      <c r="H151" s="188">
        <v>21.818</v>
      </c>
      <c r="I151" s="189"/>
      <c r="J151" s="184"/>
      <c r="K151" s="184"/>
      <c r="L151" s="190"/>
      <c r="M151" s="191"/>
      <c r="N151" s="192"/>
      <c r="O151" s="192"/>
      <c r="P151" s="192"/>
      <c r="Q151" s="192"/>
      <c r="R151" s="192"/>
      <c r="S151" s="192"/>
      <c r="T151" s="193"/>
      <c r="AT151" s="194" t="s">
        <v>130</v>
      </c>
      <c r="AU151" s="194" t="s">
        <v>82</v>
      </c>
      <c r="AV151" s="13" t="s">
        <v>82</v>
      </c>
      <c r="AW151" s="13" t="s">
        <v>4</v>
      </c>
      <c r="AX151" s="13" t="s">
        <v>80</v>
      </c>
      <c r="AY151" s="194" t="s">
        <v>121</v>
      </c>
    </row>
    <row r="152" spans="1:65" s="2" customFormat="1" ht="14.45" customHeight="1">
      <c r="A152" s="36"/>
      <c r="B152" s="37"/>
      <c r="C152" s="170" t="s">
        <v>230</v>
      </c>
      <c r="D152" s="170" t="s">
        <v>123</v>
      </c>
      <c r="E152" s="171" t="s">
        <v>231</v>
      </c>
      <c r="F152" s="172" t="s">
        <v>232</v>
      </c>
      <c r="G152" s="173" t="s">
        <v>126</v>
      </c>
      <c r="H152" s="174">
        <v>129.992</v>
      </c>
      <c r="I152" s="175"/>
      <c r="J152" s="176">
        <f>ROUND(I152*H152,2)</f>
        <v>0</v>
      </c>
      <c r="K152" s="172" t="s">
        <v>127</v>
      </c>
      <c r="L152" s="41"/>
      <c r="M152" s="177" t="s">
        <v>19</v>
      </c>
      <c r="N152" s="178" t="s">
        <v>46</v>
      </c>
      <c r="O152" s="66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1" t="s">
        <v>128</v>
      </c>
      <c r="AT152" s="181" t="s">
        <v>123</v>
      </c>
      <c r="AU152" s="181" t="s">
        <v>82</v>
      </c>
      <c r="AY152" s="19" t="s">
        <v>121</v>
      </c>
      <c r="BE152" s="182">
        <f>IF(N152="základní",J152,0)</f>
        <v>0</v>
      </c>
      <c r="BF152" s="182">
        <f>IF(N152="snížená",J152,0)</f>
        <v>0</v>
      </c>
      <c r="BG152" s="182">
        <f>IF(N152="zákl. přenesená",J152,0)</f>
        <v>0</v>
      </c>
      <c r="BH152" s="182">
        <f>IF(N152="sníž. přenesená",J152,0)</f>
        <v>0</v>
      </c>
      <c r="BI152" s="182">
        <f>IF(N152="nulová",J152,0)</f>
        <v>0</v>
      </c>
      <c r="BJ152" s="19" t="s">
        <v>80</v>
      </c>
      <c r="BK152" s="182">
        <f>ROUND(I152*H152,2)</f>
        <v>0</v>
      </c>
      <c r="BL152" s="19" t="s">
        <v>128</v>
      </c>
      <c r="BM152" s="181" t="s">
        <v>233</v>
      </c>
    </row>
    <row r="153" spans="1:65" s="2" customFormat="1" ht="14.45" customHeight="1">
      <c r="A153" s="36"/>
      <c r="B153" s="37"/>
      <c r="C153" s="170" t="s">
        <v>234</v>
      </c>
      <c r="D153" s="170" t="s">
        <v>123</v>
      </c>
      <c r="E153" s="171" t="s">
        <v>235</v>
      </c>
      <c r="F153" s="172" t="s">
        <v>236</v>
      </c>
      <c r="G153" s="173" t="s">
        <v>142</v>
      </c>
      <c r="H153" s="174">
        <v>207.54</v>
      </c>
      <c r="I153" s="175"/>
      <c r="J153" s="176">
        <f>ROUND(I153*H153,2)</f>
        <v>0</v>
      </c>
      <c r="K153" s="172" t="s">
        <v>127</v>
      </c>
      <c r="L153" s="41"/>
      <c r="M153" s="177" t="s">
        <v>19</v>
      </c>
      <c r="N153" s="178" t="s">
        <v>46</v>
      </c>
      <c r="O153" s="66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1" t="s">
        <v>128</v>
      </c>
      <c r="AT153" s="181" t="s">
        <v>123</v>
      </c>
      <c r="AU153" s="181" t="s">
        <v>82</v>
      </c>
      <c r="AY153" s="19" t="s">
        <v>121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9" t="s">
        <v>80</v>
      </c>
      <c r="BK153" s="182">
        <f>ROUND(I153*H153,2)</f>
        <v>0</v>
      </c>
      <c r="BL153" s="19" t="s">
        <v>128</v>
      </c>
      <c r="BM153" s="181" t="s">
        <v>237</v>
      </c>
    </row>
    <row r="154" spans="1:65" s="2" customFormat="1" ht="14.45" customHeight="1">
      <c r="A154" s="36"/>
      <c r="B154" s="37"/>
      <c r="C154" s="206" t="s">
        <v>238</v>
      </c>
      <c r="D154" s="206" t="s">
        <v>166</v>
      </c>
      <c r="E154" s="207" t="s">
        <v>239</v>
      </c>
      <c r="F154" s="208" t="s">
        <v>240</v>
      </c>
      <c r="G154" s="209" t="s">
        <v>142</v>
      </c>
      <c r="H154" s="210">
        <v>46.308</v>
      </c>
      <c r="I154" s="211"/>
      <c r="J154" s="212">
        <f>ROUND(I154*H154,2)</f>
        <v>0</v>
      </c>
      <c r="K154" s="208" t="s">
        <v>127</v>
      </c>
      <c r="L154" s="213"/>
      <c r="M154" s="214" t="s">
        <v>19</v>
      </c>
      <c r="N154" s="215" t="s">
        <v>46</v>
      </c>
      <c r="O154" s="66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1" t="s">
        <v>160</v>
      </c>
      <c r="AT154" s="181" t="s">
        <v>166</v>
      </c>
      <c r="AU154" s="181" t="s">
        <v>82</v>
      </c>
      <c r="AY154" s="19" t="s">
        <v>121</v>
      </c>
      <c r="BE154" s="182">
        <f>IF(N154="základní",J154,0)</f>
        <v>0</v>
      </c>
      <c r="BF154" s="182">
        <f>IF(N154="snížená",J154,0)</f>
        <v>0</v>
      </c>
      <c r="BG154" s="182">
        <f>IF(N154="zákl. přenesená",J154,0)</f>
        <v>0</v>
      </c>
      <c r="BH154" s="182">
        <f>IF(N154="sníž. přenesená",J154,0)</f>
        <v>0</v>
      </c>
      <c r="BI154" s="182">
        <f>IF(N154="nulová",J154,0)</f>
        <v>0</v>
      </c>
      <c r="BJ154" s="19" t="s">
        <v>80</v>
      </c>
      <c r="BK154" s="182">
        <f>ROUND(I154*H154,2)</f>
        <v>0</v>
      </c>
      <c r="BL154" s="19" t="s">
        <v>128</v>
      </c>
      <c r="BM154" s="181" t="s">
        <v>241</v>
      </c>
    </row>
    <row r="155" spans="2:51" s="13" customFormat="1" ht="12">
      <c r="B155" s="183"/>
      <c r="C155" s="184"/>
      <c r="D155" s="185" t="s">
        <v>130</v>
      </c>
      <c r="E155" s="186" t="s">
        <v>19</v>
      </c>
      <c r="F155" s="187" t="s">
        <v>242</v>
      </c>
      <c r="G155" s="184"/>
      <c r="H155" s="188">
        <v>6.6</v>
      </c>
      <c r="I155" s="189"/>
      <c r="J155" s="184"/>
      <c r="K155" s="184"/>
      <c r="L155" s="190"/>
      <c r="M155" s="191"/>
      <c r="N155" s="192"/>
      <c r="O155" s="192"/>
      <c r="P155" s="192"/>
      <c r="Q155" s="192"/>
      <c r="R155" s="192"/>
      <c r="S155" s="192"/>
      <c r="T155" s="193"/>
      <c r="AT155" s="194" t="s">
        <v>130</v>
      </c>
      <c r="AU155" s="194" t="s">
        <v>82</v>
      </c>
      <c r="AV155" s="13" t="s">
        <v>82</v>
      </c>
      <c r="AW155" s="13" t="s">
        <v>36</v>
      </c>
      <c r="AX155" s="13" t="s">
        <v>75</v>
      </c>
      <c r="AY155" s="194" t="s">
        <v>121</v>
      </c>
    </row>
    <row r="156" spans="2:51" s="13" customFormat="1" ht="12">
      <c r="B156" s="183"/>
      <c r="C156" s="184"/>
      <c r="D156" s="185" t="s">
        <v>130</v>
      </c>
      <c r="E156" s="186" t="s">
        <v>19</v>
      </c>
      <c r="F156" s="187" t="s">
        <v>243</v>
      </c>
      <c r="G156" s="184"/>
      <c r="H156" s="188">
        <v>3.2</v>
      </c>
      <c r="I156" s="189"/>
      <c r="J156" s="184"/>
      <c r="K156" s="184"/>
      <c r="L156" s="190"/>
      <c r="M156" s="191"/>
      <c r="N156" s="192"/>
      <c r="O156" s="192"/>
      <c r="P156" s="192"/>
      <c r="Q156" s="192"/>
      <c r="R156" s="192"/>
      <c r="S156" s="192"/>
      <c r="T156" s="193"/>
      <c r="AT156" s="194" t="s">
        <v>130</v>
      </c>
      <c r="AU156" s="194" t="s">
        <v>82</v>
      </c>
      <c r="AV156" s="13" t="s">
        <v>82</v>
      </c>
      <c r="AW156" s="13" t="s">
        <v>36</v>
      </c>
      <c r="AX156" s="13" t="s">
        <v>75</v>
      </c>
      <c r="AY156" s="194" t="s">
        <v>121</v>
      </c>
    </row>
    <row r="157" spans="2:51" s="13" customFormat="1" ht="12">
      <c r="B157" s="183"/>
      <c r="C157" s="184"/>
      <c r="D157" s="185" t="s">
        <v>130</v>
      </c>
      <c r="E157" s="186" t="s">
        <v>19</v>
      </c>
      <c r="F157" s="187" t="s">
        <v>244</v>
      </c>
      <c r="G157" s="184"/>
      <c r="H157" s="188">
        <v>4.8</v>
      </c>
      <c r="I157" s="189"/>
      <c r="J157" s="184"/>
      <c r="K157" s="184"/>
      <c r="L157" s="190"/>
      <c r="M157" s="191"/>
      <c r="N157" s="192"/>
      <c r="O157" s="192"/>
      <c r="P157" s="192"/>
      <c r="Q157" s="192"/>
      <c r="R157" s="192"/>
      <c r="S157" s="192"/>
      <c r="T157" s="193"/>
      <c r="AT157" s="194" t="s">
        <v>130</v>
      </c>
      <c r="AU157" s="194" t="s">
        <v>82</v>
      </c>
      <c r="AV157" s="13" t="s">
        <v>82</v>
      </c>
      <c r="AW157" s="13" t="s">
        <v>36</v>
      </c>
      <c r="AX157" s="13" t="s">
        <v>75</v>
      </c>
      <c r="AY157" s="194" t="s">
        <v>121</v>
      </c>
    </row>
    <row r="158" spans="2:51" s="13" customFormat="1" ht="12">
      <c r="B158" s="183"/>
      <c r="C158" s="184"/>
      <c r="D158" s="185" t="s">
        <v>130</v>
      </c>
      <c r="E158" s="186" t="s">
        <v>19</v>
      </c>
      <c r="F158" s="187" t="s">
        <v>245</v>
      </c>
      <c r="G158" s="184"/>
      <c r="H158" s="188">
        <v>5.6</v>
      </c>
      <c r="I158" s="189"/>
      <c r="J158" s="184"/>
      <c r="K158" s="184"/>
      <c r="L158" s="190"/>
      <c r="M158" s="191"/>
      <c r="N158" s="192"/>
      <c r="O158" s="192"/>
      <c r="P158" s="192"/>
      <c r="Q158" s="192"/>
      <c r="R158" s="192"/>
      <c r="S158" s="192"/>
      <c r="T158" s="193"/>
      <c r="AT158" s="194" t="s">
        <v>130</v>
      </c>
      <c r="AU158" s="194" t="s">
        <v>82</v>
      </c>
      <c r="AV158" s="13" t="s">
        <v>82</v>
      </c>
      <c r="AW158" s="13" t="s">
        <v>36</v>
      </c>
      <c r="AX158" s="13" t="s">
        <v>75</v>
      </c>
      <c r="AY158" s="194" t="s">
        <v>121</v>
      </c>
    </row>
    <row r="159" spans="2:51" s="15" customFormat="1" ht="12">
      <c r="B159" s="216"/>
      <c r="C159" s="217"/>
      <c r="D159" s="185" t="s">
        <v>130</v>
      </c>
      <c r="E159" s="218" t="s">
        <v>19</v>
      </c>
      <c r="F159" s="219" t="s">
        <v>202</v>
      </c>
      <c r="G159" s="217"/>
      <c r="H159" s="220">
        <v>20.2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130</v>
      </c>
      <c r="AU159" s="226" t="s">
        <v>82</v>
      </c>
      <c r="AV159" s="15" t="s">
        <v>136</v>
      </c>
      <c r="AW159" s="15" t="s">
        <v>36</v>
      </c>
      <c r="AX159" s="15" t="s">
        <v>75</v>
      </c>
      <c r="AY159" s="226" t="s">
        <v>121</v>
      </c>
    </row>
    <row r="160" spans="2:51" s="13" customFormat="1" ht="12">
      <c r="B160" s="183"/>
      <c r="C160" s="184"/>
      <c r="D160" s="185" t="s">
        <v>130</v>
      </c>
      <c r="E160" s="186" t="s">
        <v>19</v>
      </c>
      <c r="F160" s="187" t="s">
        <v>246</v>
      </c>
      <c r="G160" s="184"/>
      <c r="H160" s="188">
        <v>13.2</v>
      </c>
      <c r="I160" s="189"/>
      <c r="J160" s="184"/>
      <c r="K160" s="184"/>
      <c r="L160" s="190"/>
      <c r="M160" s="191"/>
      <c r="N160" s="192"/>
      <c r="O160" s="192"/>
      <c r="P160" s="192"/>
      <c r="Q160" s="192"/>
      <c r="R160" s="192"/>
      <c r="S160" s="192"/>
      <c r="T160" s="193"/>
      <c r="AT160" s="194" t="s">
        <v>130</v>
      </c>
      <c r="AU160" s="194" t="s">
        <v>82</v>
      </c>
      <c r="AV160" s="13" t="s">
        <v>82</v>
      </c>
      <c r="AW160" s="13" t="s">
        <v>36</v>
      </c>
      <c r="AX160" s="13" t="s">
        <v>75</v>
      </c>
      <c r="AY160" s="194" t="s">
        <v>121</v>
      </c>
    </row>
    <row r="161" spans="2:51" s="13" customFormat="1" ht="12">
      <c r="B161" s="183"/>
      <c r="C161" s="184"/>
      <c r="D161" s="185" t="s">
        <v>130</v>
      </c>
      <c r="E161" s="186" t="s">
        <v>19</v>
      </c>
      <c r="F161" s="187" t="s">
        <v>247</v>
      </c>
      <c r="G161" s="184"/>
      <c r="H161" s="188">
        <v>4</v>
      </c>
      <c r="I161" s="189"/>
      <c r="J161" s="184"/>
      <c r="K161" s="184"/>
      <c r="L161" s="190"/>
      <c r="M161" s="191"/>
      <c r="N161" s="192"/>
      <c r="O161" s="192"/>
      <c r="P161" s="192"/>
      <c r="Q161" s="192"/>
      <c r="R161" s="192"/>
      <c r="S161" s="192"/>
      <c r="T161" s="193"/>
      <c r="AT161" s="194" t="s">
        <v>130</v>
      </c>
      <c r="AU161" s="194" t="s">
        <v>82</v>
      </c>
      <c r="AV161" s="13" t="s">
        <v>82</v>
      </c>
      <c r="AW161" s="13" t="s">
        <v>36</v>
      </c>
      <c r="AX161" s="13" t="s">
        <v>75</v>
      </c>
      <c r="AY161" s="194" t="s">
        <v>121</v>
      </c>
    </row>
    <row r="162" spans="2:51" s="13" customFormat="1" ht="12">
      <c r="B162" s="183"/>
      <c r="C162" s="184"/>
      <c r="D162" s="185" t="s">
        <v>130</v>
      </c>
      <c r="E162" s="186" t="s">
        <v>19</v>
      </c>
      <c r="F162" s="187" t="s">
        <v>248</v>
      </c>
      <c r="G162" s="184"/>
      <c r="H162" s="188">
        <v>8</v>
      </c>
      <c r="I162" s="189"/>
      <c r="J162" s="184"/>
      <c r="K162" s="184"/>
      <c r="L162" s="190"/>
      <c r="M162" s="191"/>
      <c r="N162" s="192"/>
      <c r="O162" s="192"/>
      <c r="P162" s="192"/>
      <c r="Q162" s="192"/>
      <c r="R162" s="192"/>
      <c r="S162" s="192"/>
      <c r="T162" s="193"/>
      <c r="AT162" s="194" t="s">
        <v>130</v>
      </c>
      <c r="AU162" s="194" t="s">
        <v>82</v>
      </c>
      <c r="AV162" s="13" t="s">
        <v>82</v>
      </c>
      <c r="AW162" s="13" t="s">
        <v>36</v>
      </c>
      <c r="AX162" s="13" t="s">
        <v>75</v>
      </c>
      <c r="AY162" s="194" t="s">
        <v>121</v>
      </c>
    </row>
    <row r="163" spans="2:51" s="15" customFormat="1" ht="12">
      <c r="B163" s="216"/>
      <c r="C163" s="217"/>
      <c r="D163" s="185" t="s">
        <v>130</v>
      </c>
      <c r="E163" s="218" t="s">
        <v>19</v>
      </c>
      <c r="F163" s="219" t="s">
        <v>206</v>
      </c>
      <c r="G163" s="217"/>
      <c r="H163" s="220">
        <v>25.2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130</v>
      </c>
      <c r="AU163" s="226" t="s">
        <v>82</v>
      </c>
      <c r="AV163" s="15" t="s">
        <v>136</v>
      </c>
      <c r="AW163" s="15" t="s">
        <v>36</v>
      </c>
      <c r="AX163" s="15" t="s">
        <v>75</v>
      </c>
      <c r="AY163" s="226" t="s">
        <v>121</v>
      </c>
    </row>
    <row r="164" spans="2:51" s="14" customFormat="1" ht="12">
      <c r="B164" s="195"/>
      <c r="C164" s="196"/>
      <c r="D164" s="185" t="s">
        <v>130</v>
      </c>
      <c r="E164" s="197" t="s">
        <v>19</v>
      </c>
      <c r="F164" s="198" t="s">
        <v>155</v>
      </c>
      <c r="G164" s="196"/>
      <c r="H164" s="199">
        <v>45.4</v>
      </c>
      <c r="I164" s="200"/>
      <c r="J164" s="196"/>
      <c r="K164" s="196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130</v>
      </c>
      <c r="AU164" s="205" t="s">
        <v>82</v>
      </c>
      <c r="AV164" s="14" t="s">
        <v>128</v>
      </c>
      <c r="AW164" s="14" t="s">
        <v>36</v>
      </c>
      <c r="AX164" s="14" t="s">
        <v>80</v>
      </c>
      <c r="AY164" s="205" t="s">
        <v>121</v>
      </c>
    </row>
    <row r="165" spans="2:51" s="13" customFormat="1" ht="12">
      <c r="B165" s="183"/>
      <c r="C165" s="184"/>
      <c r="D165" s="185" t="s">
        <v>130</v>
      </c>
      <c r="E165" s="184"/>
      <c r="F165" s="187" t="s">
        <v>249</v>
      </c>
      <c r="G165" s="184"/>
      <c r="H165" s="188">
        <v>46.308</v>
      </c>
      <c r="I165" s="189"/>
      <c r="J165" s="184"/>
      <c r="K165" s="184"/>
      <c r="L165" s="190"/>
      <c r="M165" s="191"/>
      <c r="N165" s="192"/>
      <c r="O165" s="192"/>
      <c r="P165" s="192"/>
      <c r="Q165" s="192"/>
      <c r="R165" s="192"/>
      <c r="S165" s="192"/>
      <c r="T165" s="193"/>
      <c r="AT165" s="194" t="s">
        <v>130</v>
      </c>
      <c r="AU165" s="194" t="s">
        <v>82</v>
      </c>
      <c r="AV165" s="13" t="s">
        <v>82</v>
      </c>
      <c r="AW165" s="13" t="s">
        <v>4</v>
      </c>
      <c r="AX165" s="13" t="s">
        <v>80</v>
      </c>
      <c r="AY165" s="194" t="s">
        <v>121</v>
      </c>
    </row>
    <row r="166" spans="1:65" s="2" customFormat="1" ht="14.45" customHeight="1">
      <c r="A166" s="36"/>
      <c r="B166" s="37"/>
      <c r="C166" s="206" t="s">
        <v>7</v>
      </c>
      <c r="D166" s="206" t="s">
        <v>166</v>
      </c>
      <c r="E166" s="207" t="s">
        <v>250</v>
      </c>
      <c r="F166" s="208" t="s">
        <v>251</v>
      </c>
      <c r="G166" s="209" t="s">
        <v>142</v>
      </c>
      <c r="H166" s="210">
        <v>79.132</v>
      </c>
      <c r="I166" s="211"/>
      <c r="J166" s="212">
        <f>ROUND(I166*H166,2)</f>
        <v>0</v>
      </c>
      <c r="K166" s="208" t="s">
        <v>127</v>
      </c>
      <c r="L166" s="213"/>
      <c r="M166" s="214" t="s">
        <v>19</v>
      </c>
      <c r="N166" s="215" t="s">
        <v>46</v>
      </c>
      <c r="O166" s="66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81" t="s">
        <v>160</v>
      </c>
      <c r="AT166" s="181" t="s">
        <v>166</v>
      </c>
      <c r="AU166" s="181" t="s">
        <v>82</v>
      </c>
      <c r="AY166" s="19" t="s">
        <v>121</v>
      </c>
      <c r="BE166" s="182">
        <f>IF(N166="základní",J166,0)</f>
        <v>0</v>
      </c>
      <c r="BF166" s="182">
        <f>IF(N166="snížená",J166,0)</f>
        <v>0</v>
      </c>
      <c r="BG166" s="182">
        <f>IF(N166="zákl. přenesená",J166,0)</f>
        <v>0</v>
      </c>
      <c r="BH166" s="182">
        <f>IF(N166="sníž. přenesená",J166,0)</f>
        <v>0</v>
      </c>
      <c r="BI166" s="182">
        <f>IF(N166="nulová",J166,0)</f>
        <v>0</v>
      </c>
      <c r="BJ166" s="19" t="s">
        <v>80</v>
      </c>
      <c r="BK166" s="182">
        <f>ROUND(I166*H166,2)</f>
        <v>0</v>
      </c>
      <c r="BL166" s="19" t="s">
        <v>128</v>
      </c>
      <c r="BM166" s="181" t="s">
        <v>252</v>
      </c>
    </row>
    <row r="167" spans="2:51" s="13" customFormat="1" ht="12">
      <c r="B167" s="183"/>
      <c r="C167" s="184"/>
      <c r="D167" s="185" t="s">
        <v>130</v>
      </c>
      <c r="E167" s="186" t="s">
        <v>19</v>
      </c>
      <c r="F167" s="187" t="s">
        <v>253</v>
      </c>
      <c r="G167" s="184"/>
      <c r="H167" s="188">
        <v>15.6</v>
      </c>
      <c r="I167" s="189"/>
      <c r="J167" s="184"/>
      <c r="K167" s="184"/>
      <c r="L167" s="190"/>
      <c r="M167" s="191"/>
      <c r="N167" s="192"/>
      <c r="O167" s="192"/>
      <c r="P167" s="192"/>
      <c r="Q167" s="192"/>
      <c r="R167" s="192"/>
      <c r="S167" s="192"/>
      <c r="T167" s="193"/>
      <c r="AT167" s="194" t="s">
        <v>130</v>
      </c>
      <c r="AU167" s="194" t="s">
        <v>82</v>
      </c>
      <c r="AV167" s="13" t="s">
        <v>82</v>
      </c>
      <c r="AW167" s="13" t="s">
        <v>36</v>
      </c>
      <c r="AX167" s="13" t="s">
        <v>75</v>
      </c>
      <c r="AY167" s="194" t="s">
        <v>121</v>
      </c>
    </row>
    <row r="168" spans="2:51" s="13" customFormat="1" ht="12">
      <c r="B168" s="183"/>
      <c r="C168" s="184"/>
      <c r="D168" s="185" t="s">
        <v>130</v>
      </c>
      <c r="E168" s="186" t="s">
        <v>19</v>
      </c>
      <c r="F168" s="187" t="s">
        <v>254</v>
      </c>
      <c r="G168" s="184"/>
      <c r="H168" s="188">
        <v>5.48</v>
      </c>
      <c r="I168" s="189"/>
      <c r="J168" s="184"/>
      <c r="K168" s="184"/>
      <c r="L168" s="190"/>
      <c r="M168" s="191"/>
      <c r="N168" s="192"/>
      <c r="O168" s="192"/>
      <c r="P168" s="192"/>
      <c r="Q168" s="192"/>
      <c r="R168" s="192"/>
      <c r="S168" s="192"/>
      <c r="T168" s="193"/>
      <c r="AT168" s="194" t="s">
        <v>130</v>
      </c>
      <c r="AU168" s="194" t="s">
        <v>82</v>
      </c>
      <c r="AV168" s="13" t="s">
        <v>82</v>
      </c>
      <c r="AW168" s="13" t="s">
        <v>36</v>
      </c>
      <c r="AX168" s="13" t="s">
        <v>75</v>
      </c>
      <c r="AY168" s="194" t="s">
        <v>121</v>
      </c>
    </row>
    <row r="169" spans="2:51" s="13" customFormat="1" ht="12">
      <c r="B169" s="183"/>
      <c r="C169" s="184"/>
      <c r="D169" s="185" t="s">
        <v>130</v>
      </c>
      <c r="E169" s="186" t="s">
        <v>19</v>
      </c>
      <c r="F169" s="187" t="s">
        <v>255</v>
      </c>
      <c r="G169" s="184"/>
      <c r="H169" s="188">
        <v>6.3</v>
      </c>
      <c r="I169" s="189"/>
      <c r="J169" s="184"/>
      <c r="K169" s="184"/>
      <c r="L169" s="190"/>
      <c r="M169" s="191"/>
      <c r="N169" s="192"/>
      <c r="O169" s="192"/>
      <c r="P169" s="192"/>
      <c r="Q169" s="192"/>
      <c r="R169" s="192"/>
      <c r="S169" s="192"/>
      <c r="T169" s="193"/>
      <c r="AT169" s="194" t="s">
        <v>130</v>
      </c>
      <c r="AU169" s="194" t="s">
        <v>82</v>
      </c>
      <c r="AV169" s="13" t="s">
        <v>82</v>
      </c>
      <c r="AW169" s="13" t="s">
        <v>36</v>
      </c>
      <c r="AX169" s="13" t="s">
        <v>75</v>
      </c>
      <c r="AY169" s="194" t="s">
        <v>121</v>
      </c>
    </row>
    <row r="170" spans="2:51" s="15" customFormat="1" ht="12">
      <c r="B170" s="216"/>
      <c r="C170" s="217"/>
      <c r="D170" s="185" t="s">
        <v>130</v>
      </c>
      <c r="E170" s="218" t="s">
        <v>19</v>
      </c>
      <c r="F170" s="219" t="s">
        <v>202</v>
      </c>
      <c r="G170" s="217"/>
      <c r="H170" s="220">
        <v>27.38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130</v>
      </c>
      <c r="AU170" s="226" t="s">
        <v>82</v>
      </c>
      <c r="AV170" s="15" t="s">
        <v>136</v>
      </c>
      <c r="AW170" s="15" t="s">
        <v>36</v>
      </c>
      <c r="AX170" s="15" t="s">
        <v>75</v>
      </c>
      <c r="AY170" s="226" t="s">
        <v>121</v>
      </c>
    </row>
    <row r="171" spans="2:51" s="13" customFormat="1" ht="12">
      <c r="B171" s="183"/>
      <c r="C171" s="184"/>
      <c r="D171" s="185" t="s">
        <v>130</v>
      </c>
      <c r="E171" s="186" t="s">
        <v>19</v>
      </c>
      <c r="F171" s="187" t="s">
        <v>256</v>
      </c>
      <c r="G171" s="184"/>
      <c r="H171" s="188">
        <v>31.2</v>
      </c>
      <c r="I171" s="189"/>
      <c r="J171" s="184"/>
      <c r="K171" s="184"/>
      <c r="L171" s="190"/>
      <c r="M171" s="191"/>
      <c r="N171" s="192"/>
      <c r="O171" s="192"/>
      <c r="P171" s="192"/>
      <c r="Q171" s="192"/>
      <c r="R171" s="192"/>
      <c r="S171" s="192"/>
      <c r="T171" s="193"/>
      <c r="AT171" s="194" t="s">
        <v>130</v>
      </c>
      <c r="AU171" s="194" t="s">
        <v>82</v>
      </c>
      <c r="AV171" s="13" t="s">
        <v>82</v>
      </c>
      <c r="AW171" s="13" t="s">
        <v>36</v>
      </c>
      <c r="AX171" s="13" t="s">
        <v>75</v>
      </c>
      <c r="AY171" s="194" t="s">
        <v>121</v>
      </c>
    </row>
    <row r="172" spans="2:51" s="13" customFormat="1" ht="12">
      <c r="B172" s="183"/>
      <c r="C172" s="184"/>
      <c r="D172" s="185" t="s">
        <v>130</v>
      </c>
      <c r="E172" s="186" t="s">
        <v>19</v>
      </c>
      <c r="F172" s="187" t="s">
        <v>257</v>
      </c>
      <c r="G172" s="184"/>
      <c r="H172" s="188">
        <v>7</v>
      </c>
      <c r="I172" s="189"/>
      <c r="J172" s="184"/>
      <c r="K172" s="184"/>
      <c r="L172" s="190"/>
      <c r="M172" s="191"/>
      <c r="N172" s="192"/>
      <c r="O172" s="192"/>
      <c r="P172" s="192"/>
      <c r="Q172" s="192"/>
      <c r="R172" s="192"/>
      <c r="S172" s="192"/>
      <c r="T172" s="193"/>
      <c r="AT172" s="194" t="s">
        <v>130</v>
      </c>
      <c r="AU172" s="194" t="s">
        <v>82</v>
      </c>
      <c r="AV172" s="13" t="s">
        <v>82</v>
      </c>
      <c r="AW172" s="13" t="s">
        <v>36</v>
      </c>
      <c r="AX172" s="13" t="s">
        <v>75</v>
      </c>
      <c r="AY172" s="194" t="s">
        <v>121</v>
      </c>
    </row>
    <row r="173" spans="2:51" s="13" customFormat="1" ht="12">
      <c r="B173" s="183"/>
      <c r="C173" s="184"/>
      <c r="D173" s="185" t="s">
        <v>130</v>
      </c>
      <c r="E173" s="186" t="s">
        <v>19</v>
      </c>
      <c r="F173" s="187" t="s">
        <v>258</v>
      </c>
      <c r="G173" s="184"/>
      <c r="H173" s="188">
        <v>12</v>
      </c>
      <c r="I173" s="189"/>
      <c r="J173" s="184"/>
      <c r="K173" s="184"/>
      <c r="L173" s="190"/>
      <c r="M173" s="191"/>
      <c r="N173" s="192"/>
      <c r="O173" s="192"/>
      <c r="P173" s="192"/>
      <c r="Q173" s="192"/>
      <c r="R173" s="192"/>
      <c r="S173" s="192"/>
      <c r="T173" s="193"/>
      <c r="AT173" s="194" t="s">
        <v>130</v>
      </c>
      <c r="AU173" s="194" t="s">
        <v>82</v>
      </c>
      <c r="AV173" s="13" t="s">
        <v>82</v>
      </c>
      <c r="AW173" s="13" t="s">
        <v>36</v>
      </c>
      <c r="AX173" s="13" t="s">
        <v>75</v>
      </c>
      <c r="AY173" s="194" t="s">
        <v>121</v>
      </c>
    </row>
    <row r="174" spans="2:51" s="15" customFormat="1" ht="12">
      <c r="B174" s="216"/>
      <c r="C174" s="217"/>
      <c r="D174" s="185" t="s">
        <v>130</v>
      </c>
      <c r="E174" s="218" t="s">
        <v>19</v>
      </c>
      <c r="F174" s="219" t="s">
        <v>206</v>
      </c>
      <c r="G174" s="217"/>
      <c r="H174" s="220">
        <v>50.2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130</v>
      </c>
      <c r="AU174" s="226" t="s">
        <v>82</v>
      </c>
      <c r="AV174" s="15" t="s">
        <v>136</v>
      </c>
      <c r="AW174" s="15" t="s">
        <v>36</v>
      </c>
      <c r="AX174" s="15" t="s">
        <v>75</v>
      </c>
      <c r="AY174" s="226" t="s">
        <v>121</v>
      </c>
    </row>
    <row r="175" spans="2:51" s="14" customFormat="1" ht="12">
      <c r="B175" s="195"/>
      <c r="C175" s="196"/>
      <c r="D175" s="185" t="s">
        <v>130</v>
      </c>
      <c r="E175" s="197" t="s">
        <v>19</v>
      </c>
      <c r="F175" s="198" t="s">
        <v>155</v>
      </c>
      <c r="G175" s="196"/>
      <c r="H175" s="199">
        <v>77.58</v>
      </c>
      <c r="I175" s="200"/>
      <c r="J175" s="196"/>
      <c r="K175" s="196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130</v>
      </c>
      <c r="AU175" s="205" t="s">
        <v>82</v>
      </c>
      <c r="AV175" s="14" t="s">
        <v>128</v>
      </c>
      <c r="AW175" s="14" t="s">
        <v>36</v>
      </c>
      <c r="AX175" s="14" t="s">
        <v>80</v>
      </c>
      <c r="AY175" s="205" t="s">
        <v>121</v>
      </c>
    </row>
    <row r="176" spans="2:51" s="13" customFormat="1" ht="12">
      <c r="B176" s="183"/>
      <c r="C176" s="184"/>
      <c r="D176" s="185" t="s">
        <v>130</v>
      </c>
      <c r="E176" s="184"/>
      <c r="F176" s="187" t="s">
        <v>259</v>
      </c>
      <c r="G176" s="184"/>
      <c r="H176" s="188">
        <v>79.132</v>
      </c>
      <c r="I176" s="189"/>
      <c r="J176" s="184"/>
      <c r="K176" s="184"/>
      <c r="L176" s="190"/>
      <c r="M176" s="191"/>
      <c r="N176" s="192"/>
      <c r="O176" s="192"/>
      <c r="P176" s="192"/>
      <c r="Q176" s="192"/>
      <c r="R176" s="192"/>
      <c r="S176" s="192"/>
      <c r="T176" s="193"/>
      <c r="AT176" s="194" t="s">
        <v>130</v>
      </c>
      <c r="AU176" s="194" t="s">
        <v>82</v>
      </c>
      <c r="AV176" s="13" t="s">
        <v>82</v>
      </c>
      <c r="AW176" s="13" t="s">
        <v>4</v>
      </c>
      <c r="AX176" s="13" t="s">
        <v>80</v>
      </c>
      <c r="AY176" s="194" t="s">
        <v>121</v>
      </c>
    </row>
    <row r="177" spans="1:65" s="2" customFormat="1" ht="14.45" customHeight="1">
      <c r="A177" s="36"/>
      <c r="B177" s="37"/>
      <c r="C177" s="206" t="s">
        <v>260</v>
      </c>
      <c r="D177" s="206" t="s">
        <v>166</v>
      </c>
      <c r="E177" s="207" t="s">
        <v>261</v>
      </c>
      <c r="F177" s="208" t="s">
        <v>262</v>
      </c>
      <c r="G177" s="209" t="s">
        <v>142</v>
      </c>
      <c r="H177" s="210">
        <v>43.126</v>
      </c>
      <c r="I177" s="211"/>
      <c r="J177" s="212">
        <f>ROUND(I177*H177,2)</f>
        <v>0</v>
      </c>
      <c r="K177" s="208" t="s">
        <v>127</v>
      </c>
      <c r="L177" s="213"/>
      <c r="M177" s="214" t="s">
        <v>19</v>
      </c>
      <c r="N177" s="215" t="s">
        <v>46</v>
      </c>
      <c r="O177" s="66"/>
      <c r="P177" s="179">
        <f>O177*H177</f>
        <v>0</v>
      </c>
      <c r="Q177" s="179">
        <v>0.0003</v>
      </c>
      <c r="R177" s="179">
        <f>Q177*H177</f>
        <v>0.012937799999999998</v>
      </c>
      <c r="S177" s="179">
        <v>0</v>
      </c>
      <c r="T177" s="18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81" t="s">
        <v>160</v>
      </c>
      <c r="AT177" s="181" t="s">
        <v>166</v>
      </c>
      <c r="AU177" s="181" t="s">
        <v>82</v>
      </c>
      <c r="AY177" s="19" t="s">
        <v>121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19" t="s">
        <v>80</v>
      </c>
      <c r="BK177" s="182">
        <f>ROUND(I177*H177,2)</f>
        <v>0</v>
      </c>
      <c r="BL177" s="19" t="s">
        <v>128</v>
      </c>
      <c r="BM177" s="181" t="s">
        <v>263</v>
      </c>
    </row>
    <row r="178" spans="2:51" s="13" customFormat="1" ht="12">
      <c r="B178" s="183"/>
      <c r="C178" s="184"/>
      <c r="D178" s="185" t="s">
        <v>130</v>
      </c>
      <c r="E178" s="186" t="s">
        <v>19</v>
      </c>
      <c r="F178" s="187" t="s">
        <v>264</v>
      </c>
      <c r="G178" s="184"/>
      <c r="H178" s="188">
        <v>9</v>
      </c>
      <c r="I178" s="189"/>
      <c r="J178" s="184"/>
      <c r="K178" s="184"/>
      <c r="L178" s="190"/>
      <c r="M178" s="191"/>
      <c r="N178" s="192"/>
      <c r="O178" s="192"/>
      <c r="P178" s="192"/>
      <c r="Q178" s="192"/>
      <c r="R178" s="192"/>
      <c r="S178" s="192"/>
      <c r="T178" s="193"/>
      <c r="AT178" s="194" t="s">
        <v>130</v>
      </c>
      <c r="AU178" s="194" t="s">
        <v>82</v>
      </c>
      <c r="AV178" s="13" t="s">
        <v>82</v>
      </c>
      <c r="AW178" s="13" t="s">
        <v>36</v>
      </c>
      <c r="AX178" s="13" t="s">
        <v>75</v>
      </c>
      <c r="AY178" s="194" t="s">
        <v>121</v>
      </c>
    </row>
    <row r="179" spans="2:51" s="13" customFormat="1" ht="12">
      <c r="B179" s="183"/>
      <c r="C179" s="184"/>
      <c r="D179" s="185" t="s">
        <v>130</v>
      </c>
      <c r="E179" s="186" t="s">
        <v>19</v>
      </c>
      <c r="F179" s="187" t="s">
        <v>265</v>
      </c>
      <c r="G179" s="184"/>
      <c r="H179" s="188">
        <v>2.28</v>
      </c>
      <c r="I179" s="189"/>
      <c r="J179" s="184"/>
      <c r="K179" s="184"/>
      <c r="L179" s="190"/>
      <c r="M179" s="191"/>
      <c r="N179" s="192"/>
      <c r="O179" s="192"/>
      <c r="P179" s="192"/>
      <c r="Q179" s="192"/>
      <c r="R179" s="192"/>
      <c r="S179" s="192"/>
      <c r="T179" s="193"/>
      <c r="AT179" s="194" t="s">
        <v>130</v>
      </c>
      <c r="AU179" s="194" t="s">
        <v>82</v>
      </c>
      <c r="AV179" s="13" t="s">
        <v>82</v>
      </c>
      <c r="AW179" s="13" t="s">
        <v>36</v>
      </c>
      <c r="AX179" s="13" t="s">
        <v>75</v>
      </c>
      <c r="AY179" s="194" t="s">
        <v>121</v>
      </c>
    </row>
    <row r="180" spans="2:51" s="13" customFormat="1" ht="12">
      <c r="B180" s="183"/>
      <c r="C180" s="184"/>
      <c r="D180" s="185" t="s">
        <v>130</v>
      </c>
      <c r="E180" s="186" t="s">
        <v>19</v>
      </c>
      <c r="F180" s="187" t="s">
        <v>266</v>
      </c>
      <c r="G180" s="184"/>
      <c r="H180" s="188">
        <v>1.5</v>
      </c>
      <c r="I180" s="189"/>
      <c r="J180" s="184"/>
      <c r="K180" s="184"/>
      <c r="L180" s="190"/>
      <c r="M180" s="191"/>
      <c r="N180" s="192"/>
      <c r="O180" s="192"/>
      <c r="P180" s="192"/>
      <c r="Q180" s="192"/>
      <c r="R180" s="192"/>
      <c r="S180" s="192"/>
      <c r="T180" s="193"/>
      <c r="AT180" s="194" t="s">
        <v>130</v>
      </c>
      <c r="AU180" s="194" t="s">
        <v>82</v>
      </c>
      <c r="AV180" s="13" t="s">
        <v>82</v>
      </c>
      <c r="AW180" s="13" t="s">
        <v>36</v>
      </c>
      <c r="AX180" s="13" t="s">
        <v>75</v>
      </c>
      <c r="AY180" s="194" t="s">
        <v>121</v>
      </c>
    </row>
    <row r="181" spans="2:51" s="13" customFormat="1" ht="12">
      <c r="B181" s="183"/>
      <c r="C181" s="184"/>
      <c r="D181" s="185" t="s">
        <v>130</v>
      </c>
      <c r="E181" s="186" t="s">
        <v>19</v>
      </c>
      <c r="F181" s="187" t="s">
        <v>267</v>
      </c>
      <c r="G181" s="184"/>
      <c r="H181" s="188">
        <v>4.5</v>
      </c>
      <c r="I181" s="189"/>
      <c r="J181" s="184"/>
      <c r="K181" s="184"/>
      <c r="L181" s="190"/>
      <c r="M181" s="191"/>
      <c r="N181" s="192"/>
      <c r="O181" s="192"/>
      <c r="P181" s="192"/>
      <c r="Q181" s="192"/>
      <c r="R181" s="192"/>
      <c r="S181" s="192"/>
      <c r="T181" s="193"/>
      <c r="AT181" s="194" t="s">
        <v>130</v>
      </c>
      <c r="AU181" s="194" t="s">
        <v>82</v>
      </c>
      <c r="AV181" s="13" t="s">
        <v>82</v>
      </c>
      <c r="AW181" s="13" t="s">
        <v>36</v>
      </c>
      <c r="AX181" s="13" t="s">
        <v>75</v>
      </c>
      <c r="AY181" s="194" t="s">
        <v>121</v>
      </c>
    </row>
    <row r="182" spans="2:51" s="15" customFormat="1" ht="12">
      <c r="B182" s="216"/>
      <c r="C182" s="217"/>
      <c r="D182" s="185" t="s">
        <v>130</v>
      </c>
      <c r="E182" s="218" t="s">
        <v>19</v>
      </c>
      <c r="F182" s="219" t="s">
        <v>202</v>
      </c>
      <c r="G182" s="217"/>
      <c r="H182" s="220">
        <v>17.28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130</v>
      </c>
      <c r="AU182" s="226" t="s">
        <v>82</v>
      </c>
      <c r="AV182" s="15" t="s">
        <v>136</v>
      </c>
      <c r="AW182" s="15" t="s">
        <v>36</v>
      </c>
      <c r="AX182" s="15" t="s">
        <v>75</v>
      </c>
      <c r="AY182" s="226" t="s">
        <v>121</v>
      </c>
    </row>
    <row r="183" spans="2:51" s="13" customFormat="1" ht="12">
      <c r="B183" s="183"/>
      <c r="C183" s="184"/>
      <c r="D183" s="185" t="s">
        <v>130</v>
      </c>
      <c r="E183" s="186" t="s">
        <v>19</v>
      </c>
      <c r="F183" s="187" t="s">
        <v>268</v>
      </c>
      <c r="G183" s="184"/>
      <c r="H183" s="188">
        <v>18</v>
      </c>
      <c r="I183" s="189"/>
      <c r="J183" s="184"/>
      <c r="K183" s="184"/>
      <c r="L183" s="190"/>
      <c r="M183" s="191"/>
      <c r="N183" s="192"/>
      <c r="O183" s="192"/>
      <c r="P183" s="192"/>
      <c r="Q183" s="192"/>
      <c r="R183" s="192"/>
      <c r="S183" s="192"/>
      <c r="T183" s="193"/>
      <c r="AT183" s="194" t="s">
        <v>130</v>
      </c>
      <c r="AU183" s="194" t="s">
        <v>82</v>
      </c>
      <c r="AV183" s="13" t="s">
        <v>82</v>
      </c>
      <c r="AW183" s="13" t="s">
        <v>36</v>
      </c>
      <c r="AX183" s="13" t="s">
        <v>75</v>
      </c>
      <c r="AY183" s="194" t="s">
        <v>121</v>
      </c>
    </row>
    <row r="184" spans="2:51" s="13" customFormat="1" ht="12">
      <c r="B184" s="183"/>
      <c r="C184" s="184"/>
      <c r="D184" s="185" t="s">
        <v>130</v>
      </c>
      <c r="E184" s="186" t="s">
        <v>19</v>
      </c>
      <c r="F184" s="187" t="s">
        <v>269</v>
      </c>
      <c r="G184" s="184"/>
      <c r="H184" s="188">
        <v>3</v>
      </c>
      <c r="I184" s="189"/>
      <c r="J184" s="184"/>
      <c r="K184" s="184"/>
      <c r="L184" s="190"/>
      <c r="M184" s="191"/>
      <c r="N184" s="192"/>
      <c r="O184" s="192"/>
      <c r="P184" s="192"/>
      <c r="Q184" s="192"/>
      <c r="R184" s="192"/>
      <c r="S184" s="192"/>
      <c r="T184" s="193"/>
      <c r="AT184" s="194" t="s">
        <v>130</v>
      </c>
      <c r="AU184" s="194" t="s">
        <v>82</v>
      </c>
      <c r="AV184" s="13" t="s">
        <v>82</v>
      </c>
      <c r="AW184" s="13" t="s">
        <v>36</v>
      </c>
      <c r="AX184" s="13" t="s">
        <v>75</v>
      </c>
      <c r="AY184" s="194" t="s">
        <v>121</v>
      </c>
    </row>
    <row r="185" spans="2:51" s="13" customFormat="1" ht="12">
      <c r="B185" s="183"/>
      <c r="C185" s="184"/>
      <c r="D185" s="185" t="s">
        <v>130</v>
      </c>
      <c r="E185" s="186" t="s">
        <v>19</v>
      </c>
      <c r="F185" s="187" t="s">
        <v>270</v>
      </c>
      <c r="G185" s="184"/>
      <c r="H185" s="188">
        <v>4</v>
      </c>
      <c r="I185" s="189"/>
      <c r="J185" s="184"/>
      <c r="K185" s="184"/>
      <c r="L185" s="190"/>
      <c r="M185" s="191"/>
      <c r="N185" s="192"/>
      <c r="O185" s="192"/>
      <c r="P185" s="192"/>
      <c r="Q185" s="192"/>
      <c r="R185" s="192"/>
      <c r="S185" s="192"/>
      <c r="T185" s="193"/>
      <c r="AT185" s="194" t="s">
        <v>130</v>
      </c>
      <c r="AU185" s="194" t="s">
        <v>82</v>
      </c>
      <c r="AV185" s="13" t="s">
        <v>82</v>
      </c>
      <c r="AW185" s="13" t="s">
        <v>36</v>
      </c>
      <c r="AX185" s="13" t="s">
        <v>75</v>
      </c>
      <c r="AY185" s="194" t="s">
        <v>121</v>
      </c>
    </row>
    <row r="186" spans="2:51" s="15" customFormat="1" ht="12">
      <c r="B186" s="216"/>
      <c r="C186" s="217"/>
      <c r="D186" s="185" t="s">
        <v>130</v>
      </c>
      <c r="E186" s="218" t="s">
        <v>19</v>
      </c>
      <c r="F186" s="219" t="s">
        <v>206</v>
      </c>
      <c r="G186" s="217"/>
      <c r="H186" s="220">
        <v>25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130</v>
      </c>
      <c r="AU186" s="226" t="s">
        <v>82</v>
      </c>
      <c r="AV186" s="15" t="s">
        <v>136</v>
      </c>
      <c r="AW186" s="15" t="s">
        <v>36</v>
      </c>
      <c r="AX186" s="15" t="s">
        <v>75</v>
      </c>
      <c r="AY186" s="226" t="s">
        <v>121</v>
      </c>
    </row>
    <row r="187" spans="2:51" s="14" customFormat="1" ht="12">
      <c r="B187" s="195"/>
      <c r="C187" s="196"/>
      <c r="D187" s="185" t="s">
        <v>130</v>
      </c>
      <c r="E187" s="197" t="s">
        <v>19</v>
      </c>
      <c r="F187" s="198" t="s">
        <v>155</v>
      </c>
      <c r="G187" s="196"/>
      <c r="H187" s="199">
        <v>42.28</v>
      </c>
      <c r="I187" s="200"/>
      <c r="J187" s="196"/>
      <c r="K187" s="196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130</v>
      </c>
      <c r="AU187" s="205" t="s">
        <v>82</v>
      </c>
      <c r="AV187" s="14" t="s">
        <v>128</v>
      </c>
      <c r="AW187" s="14" t="s">
        <v>36</v>
      </c>
      <c r="AX187" s="14" t="s">
        <v>80</v>
      </c>
      <c r="AY187" s="205" t="s">
        <v>121</v>
      </c>
    </row>
    <row r="188" spans="2:51" s="13" customFormat="1" ht="12">
      <c r="B188" s="183"/>
      <c r="C188" s="184"/>
      <c r="D188" s="185" t="s">
        <v>130</v>
      </c>
      <c r="E188" s="184"/>
      <c r="F188" s="187" t="s">
        <v>271</v>
      </c>
      <c r="G188" s="184"/>
      <c r="H188" s="188">
        <v>43.126</v>
      </c>
      <c r="I188" s="189"/>
      <c r="J188" s="184"/>
      <c r="K188" s="184"/>
      <c r="L188" s="190"/>
      <c r="M188" s="191"/>
      <c r="N188" s="192"/>
      <c r="O188" s="192"/>
      <c r="P188" s="192"/>
      <c r="Q188" s="192"/>
      <c r="R188" s="192"/>
      <c r="S188" s="192"/>
      <c r="T188" s="193"/>
      <c r="AT188" s="194" t="s">
        <v>130</v>
      </c>
      <c r="AU188" s="194" t="s">
        <v>82</v>
      </c>
      <c r="AV188" s="13" t="s">
        <v>82</v>
      </c>
      <c r="AW188" s="13" t="s">
        <v>4</v>
      </c>
      <c r="AX188" s="13" t="s">
        <v>80</v>
      </c>
      <c r="AY188" s="194" t="s">
        <v>121</v>
      </c>
    </row>
    <row r="189" spans="1:65" s="2" customFormat="1" ht="14.45" customHeight="1">
      <c r="A189" s="36"/>
      <c r="B189" s="37"/>
      <c r="C189" s="206" t="s">
        <v>272</v>
      </c>
      <c r="D189" s="206" t="s">
        <v>166</v>
      </c>
      <c r="E189" s="207" t="s">
        <v>273</v>
      </c>
      <c r="F189" s="208" t="s">
        <v>274</v>
      </c>
      <c r="G189" s="209" t="s">
        <v>142</v>
      </c>
      <c r="H189" s="210">
        <v>43.126</v>
      </c>
      <c r="I189" s="211"/>
      <c r="J189" s="212">
        <f>ROUND(I189*H189,2)</f>
        <v>0</v>
      </c>
      <c r="K189" s="208" t="s">
        <v>127</v>
      </c>
      <c r="L189" s="213"/>
      <c r="M189" s="214" t="s">
        <v>19</v>
      </c>
      <c r="N189" s="215" t="s">
        <v>46</v>
      </c>
      <c r="O189" s="66"/>
      <c r="P189" s="179">
        <f>O189*H189</f>
        <v>0</v>
      </c>
      <c r="Q189" s="179">
        <v>0.0002</v>
      </c>
      <c r="R189" s="179">
        <f>Q189*H189</f>
        <v>0.0086252</v>
      </c>
      <c r="S189" s="179">
        <v>0</v>
      </c>
      <c r="T189" s="18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1" t="s">
        <v>160</v>
      </c>
      <c r="AT189" s="181" t="s">
        <v>166</v>
      </c>
      <c r="AU189" s="181" t="s">
        <v>82</v>
      </c>
      <c r="AY189" s="19" t="s">
        <v>121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19" t="s">
        <v>80</v>
      </c>
      <c r="BK189" s="182">
        <f>ROUND(I189*H189,2)</f>
        <v>0</v>
      </c>
      <c r="BL189" s="19" t="s">
        <v>128</v>
      </c>
      <c r="BM189" s="181" t="s">
        <v>275</v>
      </c>
    </row>
    <row r="190" spans="2:51" s="13" customFormat="1" ht="12">
      <c r="B190" s="183"/>
      <c r="C190" s="184"/>
      <c r="D190" s="185" t="s">
        <v>130</v>
      </c>
      <c r="E190" s="186" t="s">
        <v>19</v>
      </c>
      <c r="F190" s="187" t="s">
        <v>264</v>
      </c>
      <c r="G190" s="184"/>
      <c r="H190" s="188">
        <v>9</v>
      </c>
      <c r="I190" s="189"/>
      <c r="J190" s="184"/>
      <c r="K190" s="184"/>
      <c r="L190" s="190"/>
      <c r="M190" s="191"/>
      <c r="N190" s="192"/>
      <c r="O190" s="192"/>
      <c r="P190" s="192"/>
      <c r="Q190" s="192"/>
      <c r="R190" s="192"/>
      <c r="S190" s="192"/>
      <c r="T190" s="193"/>
      <c r="AT190" s="194" t="s">
        <v>130</v>
      </c>
      <c r="AU190" s="194" t="s">
        <v>82</v>
      </c>
      <c r="AV190" s="13" t="s">
        <v>82</v>
      </c>
      <c r="AW190" s="13" t="s">
        <v>36</v>
      </c>
      <c r="AX190" s="13" t="s">
        <v>75</v>
      </c>
      <c r="AY190" s="194" t="s">
        <v>121</v>
      </c>
    </row>
    <row r="191" spans="2:51" s="13" customFormat="1" ht="12">
      <c r="B191" s="183"/>
      <c r="C191" s="184"/>
      <c r="D191" s="185" t="s">
        <v>130</v>
      </c>
      <c r="E191" s="186" t="s">
        <v>19</v>
      </c>
      <c r="F191" s="187" t="s">
        <v>265</v>
      </c>
      <c r="G191" s="184"/>
      <c r="H191" s="188">
        <v>2.28</v>
      </c>
      <c r="I191" s="189"/>
      <c r="J191" s="184"/>
      <c r="K191" s="184"/>
      <c r="L191" s="190"/>
      <c r="M191" s="191"/>
      <c r="N191" s="192"/>
      <c r="O191" s="192"/>
      <c r="P191" s="192"/>
      <c r="Q191" s="192"/>
      <c r="R191" s="192"/>
      <c r="S191" s="192"/>
      <c r="T191" s="193"/>
      <c r="AT191" s="194" t="s">
        <v>130</v>
      </c>
      <c r="AU191" s="194" t="s">
        <v>82</v>
      </c>
      <c r="AV191" s="13" t="s">
        <v>82</v>
      </c>
      <c r="AW191" s="13" t="s">
        <v>36</v>
      </c>
      <c r="AX191" s="13" t="s">
        <v>75</v>
      </c>
      <c r="AY191" s="194" t="s">
        <v>121</v>
      </c>
    </row>
    <row r="192" spans="2:51" s="13" customFormat="1" ht="12">
      <c r="B192" s="183"/>
      <c r="C192" s="184"/>
      <c r="D192" s="185" t="s">
        <v>130</v>
      </c>
      <c r="E192" s="186" t="s">
        <v>19</v>
      </c>
      <c r="F192" s="187" t="s">
        <v>266</v>
      </c>
      <c r="G192" s="184"/>
      <c r="H192" s="188">
        <v>1.5</v>
      </c>
      <c r="I192" s="189"/>
      <c r="J192" s="184"/>
      <c r="K192" s="184"/>
      <c r="L192" s="190"/>
      <c r="M192" s="191"/>
      <c r="N192" s="192"/>
      <c r="O192" s="192"/>
      <c r="P192" s="192"/>
      <c r="Q192" s="192"/>
      <c r="R192" s="192"/>
      <c r="S192" s="192"/>
      <c r="T192" s="193"/>
      <c r="AT192" s="194" t="s">
        <v>130</v>
      </c>
      <c r="AU192" s="194" t="s">
        <v>82</v>
      </c>
      <c r="AV192" s="13" t="s">
        <v>82</v>
      </c>
      <c r="AW192" s="13" t="s">
        <v>36</v>
      </c>
      <c r="AX192" s="13" t="s">
        <v>75</v>
      </c>
      <c r="AY192" s="194" t="s">
        <v>121</v>
      </c>
    </row>
    <row r="193" spans="2:51" s="13" customFormat="1" ht="12">
      <c r="B193" s="183"/>
      <c r="C193" s="184"/>
      <c r="D193" s="185" t="s">
        <v>130</v>
      </c>
      <c r="E193" s="186" t="s">
        <v>19</v>
      </c>
      <c r="F193" s="187" t="s">
        <v>267</v>
      </c>
      <c r="G193" s="184"/>
      <c r="H193" s="188">
        <v>4.5</v>
      </c>
      <c r="I193" s="189"/>
      <c r="J193" s="184"/>
      <c r="K193" s="184"/>
      <c r="L193" s="190"/>
      <c r="M193" s="191"/>
      <c r="N193" s="192"/>
      <c r="O193" s="192"/>
      <c r="P193" s="192"/>
      <c r="Q193" s="192"/>
      <c r="R193" s="192"/>
      <c r="S193" s="192"/>
      <c r="T193" s="193"/>
      <c r="AT193" s="194" t="s">
        <v>130</v>
      </c>
      <c r="AU193" s="194" t="s">
        <v>82</v>
      </c>
      <c r="AV193" s="13" t="s">
        <v>82</v>
      </c>
      <c r="AW193" s="13" t="s">
        <v>36</v>
      </c>
      <c r="AX193" s="13" t="s">
        <v>75</v>
      </c>
      <c r="AY193" s="194" t="s">
        <v>121</v>
      </c>
    </row>
    <row r="194" spans="2:51" s="15" customFormat="1" ht="12">
      <c r="B194" s="216"/>
      <c r="C194" s="217"/>
      <c r="D194" s="185" t="s">
        <v>130</v>
      </c>
      <c r="E194" s="218" t="s">
        <v>19</v>
      </c>
      <c r="F194" s="219" t="s">
        <v>202</v>
      </c>
      <c r="G194" s="217"/>
      <c r="H194" s="220">
        <v>17.28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130</v>
      </c>
      <c r="AU194" s="226" t="s">
        <v>82</v>
      </c>
      <c r="AV194" s="15" t="s">
        <v>136</v>
      </c>
      <c r="AW194" s="15" t="s">
        <v>36</v>
      </c>
      <c r="AX194" s="15" t="s">
        <v>75</v>
      </c>
      <c r="AY194" s="226" t="s">
        <v>121</v>
      </c>
    </row>
    <row r="195" spans="2:51" s="13" customFormat="1" ht="12">
      <c r="B195" s="183"/>
      <c r="C195" s="184"/>
      <c r="D195" s="185" t="s">
        <v>130</v>
      </c>
      <c r="E195" s="186" t="s">
        <v>19</v>
      </c>
      <c r="F195" s="187" t="s">
        <v>268</v>
      </c>
      <c r="G195" s="184"/>
      <c r="H195" s="188">
        <v>18</v>
      </c>
      <c r="I195" s="189"/>
      <c r="J195" s="184"/>
      <c r="K195" s="184"/>
      <c r="L195" s="190"/>
      <c r="M195" s="191"/>
      <c r="N195" s="192"/>
      <c r="O195" s="192"/>
      <c r="P195" s="192"/>
      <c r="Q195" s="192"/>
      <c r="R195" s="192"/>
      <c r="S195" s="192"/>
      <c r="T195" s="193"/>
      <c r="AT195" s="194" t="s">
        <v>130</v>
      </c>
      <c r="AU195" s="194" t="s">
        <v>82</v>
      </c>
      <c r="AV195" s="13" t="s">
        <v>82</v>
      </c>
      <c r="AW195" s="13" t="s">
        <v>36</v>
      </c>
      <c r="AX195" s="13" t="s">
        <v>75</v>
      </c>
      <c r="AY195" s="194" t="s">
        <v>121</v>
      </c>
    </row>
    <row r="196" spans="2:51" s="13" customFormat="1" ht="12">
      <c r="B196" s="183"/>
      <c r="C196" s="184"/>
      <c r="D196" s="185" t="s">
        <v>130</v>
      </c>
      <c r="E196" s="186" t="s">
        <v>19</v>
      </c>
      <c r="F196" s="187" t="s">
        <v>269</v>
      </c>
      <c r="G196" s="184"/>
      <c r="H196" s="188">
        <v>3</v>
      </c>
      <c r="I196" s="189"/>
      <c r="J196" s="184"/>
      <c r="K196" s="184"/>
      <c r="L196" s="190"/>
      <c r="M196" s="191"/>
      <c r="N196" s="192"/>
      <c r="O196" s="192"/>
      <c r="P196" s="192"/>
      <c r="Q196" s="192"/>
      <c r="R196" s="192"/>
      <c r="S196" s="192"/>
      <c r="T196" s="193"/>
      <c r="AT196" s="194" t="s">
        <v>130</v>
      </c>
      <c r="AU196" s="194" t="s">
        <v>82</v>
      </c>
      <c r="AV196" s="13" t="s">
        <v>82</v>
      </c>
      <c r="AW196" s="13" t="s">
        <v>36</v>
      </c>
      <c r="AX196" s="13" t="s">
        <v>75</v>
      </c>
      <c r="AY196" s="194" t="s">
        <v>121</v>
      </c>
    </row>
    <row r="197" spans="2:51" s="13" customFormat="1" ht="12">
      <c r="B197" s="183"/>
      <c r="C197" s="184"/>
      <c r="D197" s="185" t="s">
        <v>130</v>
      </c>
      <c r="E197" s="186" t="s">
        <v>19</v>
      </c>
      <c r="F197" s="187" t="s">
        <v>270</v>
      </c>
      <c r="G197" s="184"/>
      <c r="H197" s="188">
        <v>4</v>
      </c>
      <c r="I197" s="189"/>
      <c r="J197" s="184"/>
      <c r="K197" s="184"/>
      <c r="L197" s="190"/>
      <c r="M197" s="191"/>
      <c r="N197" s="192"/>
      <c r="O197" s="192"/>
      <c r="P197" s="192"/>
      <c r="Q197" s="192"/>
      <c r="R197" s="192"/>
      <c r="S197" s="192"/>
      <c r="T197" s="193"/>
      <c r="AT197" s="194" t="s">
        <v>130</v>
      </c>
      <c r="AU197" s="194" t="s">
        <v>82</v>
      </c>
      <c r="AV197" s="13" t="s">
        <v>82</v>
      </c>
      <c r="AW197" s="13" t="s">
        <v>36</v>
      </c>
      <c r="AX197" s="13" t="s">
        <v>75</v>
      </c>
      <c r="AY197" s="194" t="s">
        <v>121</v>
      </c>
    </row>
    <row r="198" spans="2:51" s="15" customFormat="1" ht="12">
      <c r="B198" s="216"/>
      <c r="C198" s="217"/>
      <c r="D198" s="185" t="s">
        <v>130</v>
      </c>
      <c r="E198" s="218" t="s">
        <v>19</v>
      </c>
      <c r="F198" s="219" t="s">
        <v>206</v>
      </c>
      <c r="G198" s="217"/>
      <c r="H198" s="220">
        <v>25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130</v>
      </c>
      <c r="AU198" s="226" t="s">
        <v>82</v>
      </c>
      <c r="AV198" s="15" t="s">
        <v>136</v>
      </c>
      <c r="AW198" s="15" t="s">
        <v>36</v>
      </c>
      <c r="AX198" s="15" t="s">
        <v>75</v>
      </c>
      <c r="AY198" s="226" t="s">
        <v>121</v>
      </c>
    </row>
    <row r="199" spans="2:51" s="14" customFormat="1" ht="12">
      <c r="B199" s="195"/>
      <c r="C199" s="196"/>
      <c r="D199" s="185" t="s">
        <v>130</v>
      </c>
      <c r="E199" s="197" t="s">
        <v>19</v>
      </c>
      <c r="F199" s="198" t="s">
        <v>155</v>
      </c>
      <c r="G199" s="196"/>
      <c r="H199" s="199">
        <v>42.28</v>
      </c>
      <c r="I199" s="200"/>
      <c r="J199" s="196"/>
      <c r="K199" s="196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130</v>
      </c>
      <c r="AU199" s="205" t="s">
        <v>82</v>
      </c>
      <c r="AV199" s="14" t="s">
        <v>128</v>
      </c>
      <c r="AW199" s="14" t="s">
        <v>36</v>
      </c>
      <c r="AX199" s="14" t="s">
        <v>80</v>
      </c>
      <c r="AY199" s="205" t="s">
        <v>121</v>
      </c>
    </row>
    <row r="200" spans="2:51" s="13" customFormat="1" ht="12">
      <c r="B200" s="183"/>
      <c r="C200" s="184"/>
      <c r="D200" s="185" t="s">
        <v>130</v>
      </c>
      <c r="E200" s="184"/>
      <c r="F200" s="187" t="s">
        <v>271</v>
      </c>
      <c r="G200" s="184"/>
      <c r="H200" s="188">
        <v>43.126</v>
      </c>
      <c r="I200" s="189"/>
      <c r="J200" s="184"/>
      <c r="K200" s="184"/>
      <c r="L200" s="190"/>
      <c r="M200" s="191"/>
      <c r="N200" s="192"/>
      <c r="O200" s="192"/>
      <c r="P200" s="192"/>
      <c r="Q200" s="192"/>
      <c r="R200" s="192"/>
      <c r="S200" s="192"/>
      <c r="T200" s="193"/>
      <c r="AT200" s="194" t="s">
        <v>130</v>
      </c>
      <c r="AU200" s="194" t="s">
        <v>82</v>
      </c>
      <c r="AV200" s="13" t="s">
        <v>82</v>
      </c>
      <c r="AW200" s="13" t="s">
        <v>4</v>
      </c>
      <c r="AX200" s="13" t="s">
        <v>80</v>
      </c>
      <c r="AY200" s="194" t="s">
        <v>121</v>
      </c>
    </row>
    <row r="201" spans="1:65" s="2" customFormat="1" ht="24.2" customHeight="1">
      <c r="A201" s="36"/>
      <c r="B201" s="37"/>
      <c r="C201" s="170" t="s">
        <v>276</v>
      </c>
      <c r="D201" s="170" t="s">
        <v>123</v>
      </c>
      <c r="E201" s="171" t="s">
        <v>277</v>
      </c>
      <c r="F201" s="172" t="s">
        <v>278</v>
      </c>
      <c r="G201" s="173" t="s">
        <v>126</v>
      </c>
      <c r="H201" s="174">
        <v>120.754</v>
      </c>
      <c r="I201" s="175"/>
      <c r="J201" s="176">
        <f>ROUND(I201*H201,2)</f>
        <v>0</v>
      </c>
      <c r="K201" s="172" t="s">
        <v>127</v>
      </c>
      <c r="L201" s="41"/>
      <c r="M201" s="177" t="s">
        <v>19</v>
      </c>
      <c r="N201" s="178" t="s">
        <v>46</v>
      </c>
      <c r="O201" s="66"/>
      <c r="P201" s="179">
        <f>O201*H201</f>
        <v>0</v>
      </c>
      <c r="Q201" s="179">
        <v>0.00382</v>
      </c>
      <c r="R201" s="179">
        <f>Q201*H201</f>
        <v>0.46128028000000004</v>
      </c>
      <c r="S201" s="179">
        <v>0</v>
      </c>
      <c r="T201" s="18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81" t="s">
        <v>128</v>
      </c>
      <c r="AT201" s="181" t="s">
        <v>123</v>
      </c>
      <c r="AU201" s="181" t="s">
        <v>82</v>
      </c>
      <c r="AY201" s="19" t="s">
        <v>121</v>
      </c>
      <c r="BE201" s="182">
        <f>IF(N201="základní",J201,0)</f>
        <v>0</v>
      </c>
      <c r="BF201" s="182">
        <f>IF(N201="snížená",J201,0)</f>
        <v>0</v>
      </c>
      <c r="BG201" s="182">
        <f>IF(N201="zákl. přenesená",J201,0)</f>
        <v>0</v>
      </c>
      <c r="BH201" s="182">
        <f>IF(N201="sníž. přenesená",J201,0)</f>
        <v>0</v>
      </c>
      <c r="BI201" s="182">
        <f>IF(N201="nulová",J201,0)</f>
        <v>0</v>
      </c>
      <c r="BJ201" s="19" t="s">
        <v>80</v>
      </c>
      <c r="BK201" s="182">
        <f>ROUND(I201*H201,2)</f>
        <v>0</v>
      </c>
      <c r="BL201" s="19" t="s">
        <v>128</v>
      </c>
      <c r="BM201" s="181" t="s">
        <v>279</v>
      </c>
    </row>
    <row r="202" spans="2:51" s="13" customFormat="1" ht="12">
      <c r="B202" s="183"/>
      <c r="C202" s="184"/>
      <c r="D202" s="185" t="s">
        <v>130</v>
      </c>
      <c r="E202" s="186" t="s">
        <v>19</v>
      </c>
      <c r="F202" s="187" t="s">
        <v>214</v>
      </c>
      <c r="G202" s="184"/>
      <c r="H202" s="188">
        <v>72.05</v>
      </c>
      <c r="I202" s="189"/>
      <c r="J202" s="184"/>
      <c r="K202" s="184"/>
      <c r="L202" s="190"/>
      <c r="M202" s="191"/>
      <c r="N202" s="192"/>
      <c r="O202" s="192"/>
      <c r="P202" s="192"/>
      <c r="Q202" s="192"/>
      <c r="R202" s="192"/>
      <c r="S202" s="192"/>
      <c r="T202" s="193"/>
      <c r="AT202" s="194" t="s">
        <v>130</v>
      </c>
      <c r="AU202" s="194" t="s">
        <v>82</v>
      </c>
      <c r="AV202" s="13" t="s">
        <v>82</v>
      </c>
      <c r="AW202" s="13" t="s">
        <v>36</v>
      </c>
      <c r="AX202" s="13" t="s">
        <v>75</v>
      </c>
      <c r="AY202" s="194" t="s">
        <v>121</v>
      </c>
    </row>
    <row r="203" spans="2:51" s="13" customFormat="1" ht="12">
      <c r="B203" s="183"/>
      <c r="C203" s="184"/>
      <c r="D203" s="185" t="s">
        <v>130</v>
      </c>
      <c r="E203" s="186" t="s">
        <v>19</v>
      </c>
      <c r="F203" s="187" t="s">
        <v>215</v>
      </c>
      <c r="G203" s="184"/>
      <c r="H203" s="188">
        <v>-14.85</v>
      </c>
      <c r="I203" s="189"/>
      <c r="J203" s="184"/>
      <c r="K203" s="184"/>
      <c r="L203" s="190"/>
      <c r="M203" s="191"/>
      <c r="N203" s="192"/>
      <c r="O203" s="192"/>
      <c r="P203" s="192"/>
      <c r="Q203" s="192"/>
      <c r="R203" s="192"/>
      <c r="S203" s="192"/>
      <c r="T203" s="193"/>
      <c r="AT203" s="194" t="s">
        <v>130</v>
      </c>
      <c r="AU203" s="194" t="s">
        <v>82</v>
      </c>
      <c r="AV203" s="13" t="s">
        <v>82</v>
      </c>
      <c r="AW203" s="13" t="s">
        <v>36</v>
      </c>
      <c r="AX203" s="13" t="s">
        <v>75</v>
      </c>
      <c r="AY203" s="194" t="s">
        <v>121</v>
      </c>
    </row>
    <row r="204" spans="2:51" s="13" customFormat="1" ht="12">
      <c r="B204" s="183"/>
      <c r="C204" s="184"/>
      <c r="D204" s="185" t="s">
        <v>130</v>
      </c>
      <c r="E204" s="186" t="s">
        <v>19</v>
      </c>
      <c r="F204" s="187" t="s">
        <v>216</v>
      </c>
      <c r="G204" s="184"/>
      <c r="H204" s="188">
        <v>-3.648</v>
      </c>
      <c r="I204" s="189"/>
      <c r="J204" s="184"/>
      <c r="K204" s="184"/>
      <c r="L204" s="190"/>
      <c r="M204" s="191"/>
      <c r="N204" s="192"/>
      <c r="O204" s="192"/>
      <c r="P204" s="192"/>
      <c r="Q204" s="192"/>
      <c r="R204" s="192"/>
      <c r="S204" s="192"/>
      <c r="T204" s="193"/>
      <c r="AT204" s="194" t="s">
        <v>130</v>
      </c>
      <c r="AU204" s="194" t="s">
        <v>82</v>
      </c>
      <c r="AV204" s="13" t="s">
        <v>82</v>
      </c>
      <c r="AW204" s="13" t="s">
        <v>36</v>
      </c>
      <c r="AX204" s="13" t="s">
        <v>75</v>
      </c>
      <c r="AY204" s="194" t="s">
        <v>121</v>
      </c>
    </row>
    <row r="205" spans="2:51" s="13" customFormat="1" ht="12">
      <c r="B205" s="183"/>
      <c r="C205" s="184"/>
      <c r="D205" s="185" t="s">
        <v>130</v>
      </c>
      <c r="E205" s="186" t="s">
        <v>19</v>
      </c>
      <c r="F205" s="187" t="s">
        <v>217</v>
      </c>
      <c r="G205" s="184"/>
      <c r="H205" s="188">
        <v>-3.6</v>
      </c>
      <c r="I205" s="189"/>
      <c r="J205" s="184"/>
      <c r="K205" s="184"/>
      <c r="L205" s="190"/>
      <c r="M205" s="191"/>
      <c r="N205" s="192"/>
      <c r="O205" s="192"/>
      <c r="P205" s="192"/>
      <c r="Q205" s="192"/>
      <c r="R205" s="192"/>
      <c r="S205" s="192"/>
      <c r="T205" s="193"/>
      <c r="AT205" s="194" t="s">
        <v>130</v>
      </c>
      <c r="AU205" s="194" t="s">
        <v>82</v>
      </c>
      <c r="AV205" s="13" t="s">
        <v>82</v>
      </c>
      <c r="AW205" s="13" t="s">
        <v>36</v>
      </c>
      <c r="AX205" s="13" t="s">
        <v>75</v>
      </c>
      <c r="AY205" s="194" t="s">
        <v>121</v>
      </c>
    </row>
    <row r="206" spans="2:51" s="13" customFormat="1" ht="12">
      <c r="B206" s="183"/>
      <c r="C206" s="184"/>
      <c r="D206" s="185" t="s">
        <v>130</v>
      </c>
      <c r="E206" s="186" t="s">
        <v>19</v>
      </c>
      <c r="F206" s="187" t="s">
        <v>198</v>
      </c>
      <c r="G206" s="184"/>
      <c r="H206" s="188">
        <v>2.34</v>
      </c>
      <c r="I206" s="189"/>
      <c r="J206" s="184"/>
      <c r="K206" s="184"/>
      <c r="L206" s="190"/>
      <c r="M206" s="191"/>
      <c r="N206" s="192"/>
      <c r="O206" s="192"/>
      <c r="P206" s="192"/>
      <c r="Q206" s="192"/>
      <c r="R206" s="192"/>
      <c r="S206" s="192"/>
      <c r="T206" s="193"/>
      <c r="AT206" s="194" t="s">
        <v>130</v>
      </c>
      <c r="AU206" s="194" t="s">
        <v>82</v>
      </c>
      <c r="AV206" s="13" t="s">
        <v>82</v>
      </c>
      <c r="AW206" s="13" t="s">
        <v>36</v>
      </c>
      <c r="AX206" s="13" t="s">
        <v>75</v>
      </c>
      <c r="AY206" s="194" t="s">
        <v>121</v>
      </c>
    </row>
    <row r="207" spans="2:51" s="13" customFormat="1" ht="12">
      <c r="B207" s="183"/>
      <c r="C207" s="184"/>
      <c r="D207" s="185" t="s">
        <v>130</v>
      </c>
      <c r="E207" s="186" t="s">
        <v>19</v>
      </c>
      <c r="F207" s="187" t="s">
        <v>199</v>
      </c>
      <c r="G207" s="184"/>
      <c r="H207" s="188">
        <v>0.822</v>
      </c>
      <c r="I207" s="189"/>
      <c r="J207" s="184"/>
      <c r="K207" s="184"/>
      <c r="L207" s="190"/>
      <c r="M207" s="191"/>
      <c r="N207" s="192"/>
      <c r="O207" s="192"/>
      <c r="P207" s="192"/>
      <c r="Q207" s="192"/>
      <c r="R207" s="192"/>
      <c r="S207" s="192"/>
      <c r="T207" s="193"/>
      <c r="AT207" s="194" t="s">
        <v>130</v>
      </c>
      <c r="AU207" s="194" t="s">
        <v>82</v>
      </c>
      <c r="AV207" s="13" t="s">
        <v>82</v>
      </c>
      <c r="AW207" s="13" t="s">
        <v>36</v>
      </c>
      <c r="AX207" s="13" t="s">
        <v>75</v>
      </c>
      <c r="AY207" s="194" t="s">
        <v>121</v>
      </c>
    </row>
    <row r="208" spans="2:51" s="13" customFormat="1" ht="12">
      <c r="B208" s="183"/>
      <c r="C208" s="184"/>
      <c r="D208" s="185" t="s">
        <v>130</v>
      </c>
      <c r="E208" s="186" t="s">
        <v>19</v>
      </c>
      <c r="F208" s="187" t="s">
        <v>200</v>
      </c>
      <c r="G208" s="184"/>
      <c r="H208" s="188">
        <v>0.945</v>
      </c>
      <c r="I208" s="189"/>
      <c r="J208" s="184"/>
      <c r="K208" s="184"/>
      <c r="L208" s="190"/>
      <c r="M208" s="191"/>
      <c r="N208" s="192"/>
      <c r="O208" s="192"/>
      <c r="P208" s="192"/>
      <c r="Q208" s="192"/>
      <c r="R208" s="192"/>
      <c r="S208" s="192"/>
      <c r="T208" s="193"/>
      <c r="AT208" s="194" t="s">
        <v>130</v>
      </c>
      <c r="AU208" s="194" t="s">
        <v>82</v>
      </c>
      <c r="AV208" s="13" t="s">
        <v>82</v>
      </c>
      <c r="AW208" s="13" t="s">
        <v>36</v>
      </c>
      <c r="AX208" s="13" t="s">
        <v>75</v>
      </c>
      <c r="AY208" s="194" t="s">
        <v>121</v>
      </c>
    </row>
    <row r="209" spans="2:51" s="13" customFormat="1" ht="12">
      <c r="B209" s="183"/>
      <c r="C209" s="184"/>
      <c r="D209" s="185" t="s">
        <v>130</v>
      </c>
      <c r="E209" s="186" t="s">
        <v>19</v>
      </c>
      <c r="F209" s="187" t="s">
        <v>201</v>
      </c>
      <c r="G209" s="184"/>
      <c r="H209" s="188">
        <v>1.515</v>
      </c>
      <c r="I209" s="189"/>
      <c r="J209" s="184"/>
      <c r="K209" s="184"/>
      <c r="L209" s="190"/>
      <c r="M209" s="191"/>
      <c r="N209" s="192"/>
      <c r="O209" s="192"/>
      <c r="P209" s="192"/>
      <c r="Q209" s="192"/>
      <c r="R209" s="192"/>
      <c r="S209" s="192"/>
      <c r="T209" s="193"/>
      <c r="AT209" s="194" t="s">
        <v>130</v>
      </c>
      <c r="AU209" s="194" t="s">
        <v>82</v>
      </c>
      <c r="AV209" s="13" t="s">
        <v>82</v>
      </c>
      <c r="AW209" s="13" t="s">
        <v>36</v>
      </c>
      <c r="AX209" s="13" t="s">
        <v>75</v>
      </c>
      <c r="AY209" s="194" t="s">
        <v>121</v>
      </c>
    </row>
    <row r="210" spans="2:51" s="15" customFormat="1" ht="12">
      <c r="B210" s="216"/>
      <c r="C210" s="217"/>
      <c r="D210" s="185" t="s">
        <v>130</v>
      </c>
      <c r="E210" s="218" t="s">
        <v>19</v>
      </c>
      <c r="F210" s="219" t="s">
        <v>202</v>
      </c>
      <c r="G210" s="217"/>
      <c r="H210" s="220">
        <v>55.574</v>
      </c>
      <c r="I210" s="221"/>
      <c r="J210" s="217"/>
      <c r="K210" s="217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130</v>
      </c>
      <c r="AU210" s="226" t="s">
        <v>82</v>
      </c>
      <c r="AV210" s="15" t="s">
        <v>136</v>
      </c>
      <c r="AW210" s="15" t="s">
        <v>36</v>
      </c>
      <c r="AX210" s="15" t="s">
        <v>75</v>
      </c>
      <c r="AY210" s="226" t="s">
        <v>121</v>
      </c>
    </row>
    <row r="211" spans="2:51" s="13" customFormat="1" ht="12">
      <c r="B211" s="183"/>
      <c r="C211" s="184"/>
      <c r="D211" s="185" t="s">
        <v>130</v>
      </c>
      <c r="E211" s="186" t="s">
        <v>19</v>
      </c>
      <c r="F211" s="187" t="s">
        <v>218</v>
      </c>
      <c r="G211" s="184"/>
      <c r="H211" s="188">
        <v>94.35</v>
      </c>
      <c r="I211" s="189"/>
      <c r="J211" s="184"/>
      <c r="K211" s="184"/>
      <c r="L211" s="190"/>
      <c r="M211" s="191"/>
      <c r="N211" s="192"/>
      <c r="O211" s="192"/>
      <c r="P211" s="192"/>
      <c r="Q211" s="192"/>
      <c r="R211" s="192"/>
      <c r="S211" s="192"/>
      <c r="T211" s="193"/>
      <c r="AT211" s="194" t="s">
        <v>130</v>
      </c>
      <c r="AU211" s="194" t="s">
        <v>82</v>
      </c>
      <c r="AV211" s="13" t="s">
        <v>82</v>
      </c>
      <c r="AW211" s="13" t="s">
        <v>36</v>
      </c>
      <c r="AX211" s="13" t="s">
        <v>75</v>
      </c>
      <c r="AY211" s="194" t="s">
        <v>121</v>
      </c>
    </row>
    <row r="212" spans="2:51" s="13" customFormat="1" ht="12">
      <c r="B212" s="183"/>
      <c r="C212" s="184"/>
      <c r="D212" s="185" t="s">
        <v>130</v>
      </c>
      <c r="E212" s="186" t="s">
        <v>19</v>
      </c>
      <c r="F212" s="187" t="s">
        <v>219</v>
      </c>
      <c r="G212" s="184"/>
      <c r="H212" s="188">
        <v>-29.7</v>
      </c>
      <c r="I212" s="189"/>
      <c r="J212" s="184"/>
      <c r="K212" s="184"/>
      <c r="L212" s="190"/>
      <c r="M212" s="191"/>
      <c r="N212" s="192"/>
      <c r="O212" s="192"/>
      <c r="P212" s="192"/>
      <c r="Q212" s="192"/>
      <c r="R212" s="192"/>
      <c r="S212" s="192"/>
      <c r="T212" s="193"/>
      <c r="AT212" s="194" t="s">
        <v>130</v>
      </c>
      <c r="AU212" s="194" t="s">
        <v>82</v>
      </c>
      <c r="AV212" s="13" t="s">
        <v>82</v>
      </c>
      <c r="AW212" s="13" t="s">
        <v>36</v>
      </c>
      <c r="AX212" s="13" t="s">
        <v>75</v>
      </c>
      <c r="AY212" s="194" t="s">
        <v>121</v>
      </c>
    </row>
    <row r="213" spans="2:51" s="13" customFormat="1" ht="12">
      <c r="B213" s="183"/>
      <c r="C213" s="184"/>
      <c r="D213" s="185" t="s">
        <v>130</v>
      </c>
      <c r="E213" s="186" t="s">
        <v>19</v>
      </c>
      <c r="F213" s="187" t="s">
        <v>220</v>
      </c>
      <c r="G213" s="184"/>
      <c r="H213" s="188">
        <v>-3</v>
      </c>
      <c r="I213" s="189"/>
      <c r="J213" s="184"/>
      <c r="K213" s="184"/>
      <c r="L213" s="190"/>
      <c r="M213" s="191"/>
      <c r="N213" s="192"/>
      <c r="O213" s="192"/>
      <c r="P213" s="192"/>
      <c r="Q213" s="192"/>
      <c r="R213" s="192"/>
      <c r="S213" s="192"/>
      <c r="T213" s="193"/>
      <c r="AT213" s="194" t="s">
        <v>130</v>
      </c>
      <c r="AU213" s="194" t="s">
        <v>82</v>
      </c>
      <c r="AV213" s="13" t="s">
        <v>82</v>
      </c>
      <c r="AW213" s="13" t="s">
        <v>36</v>
      </c>
      <c r="AX213" s="13" t="s">
        <v>75</v>
      </c>
      <c r="AY213" s="194" t="s">
        <v>121</v>
      </c>
    </row>
    <row r="214" spans="2:51" s="13" customFormat="1" ht="12">
      <c r="B214" s="183"/>
      <c r="C214" s="184"/>
      <c r="D214" s="185" t="s">
        <v>130</v>
      </c>
      <c r="E214" s="186" t="s">
        <v>19</v>
      </c>
      <c r="F214" s="187" t="s">
        <v>221</v>
      </c>
      <c r="G214" s="184"/>
      <c r="H214" s="188">
        <v>-4</v>
      </c>
      <c r="I214" s="189"/>
      <c r="J214" s="184"/>
      <c r="K214" s="184"/>
      <c r="L214" s="190"/>
      <c r="M214" s="191"/>
      <c r="N214" s="192"/>
      <c r="O214" s="192"/>
      <c r="P214" s="192"/>
      <c r="Q214" s="192"/>
      <c r="R214" s="192"/>
      <c r="S214" s="192"/>
      <c r="T214" s="193"/>
      <c r="AT214" s="194" t="s">
        <v>130</v>
      </c>
      <c r="AU214" s="194" t="s">
        <v>82</v>
      </c>
      <c r="AV214" s="13" t="s">
        <v>82</v>
      </c>
      <c r="AW214" s="13" t="s">
        <v>36</v>
      </c>
      <c r="AX214" s="13" t="s">
        <v>75</v>
      </c>
      <c r="AY214" s="194" t="s">
        <v>121</v>
      </c>
    </row>
    <row r="215" spans="2:51" s="13" customFormat="1" ht="12">
      <c r="B215" s="183"/>
      <c r="C215" s="184"/>
      <c r="D215" s="185" t="s">
        <v>130</v>
      </c>
      <c r="E215" s="186" t="s">
        <v>19</v>
      </c>
      <c r="F215" s="187" t="s">
        <v>203</v>
      </c>
      <c r="G215" s="184"/>
      <c r="H215" s="188">
        <v>4.68</v>
      </c>
      <c r="I215" s="189"/>
      <c r="J215" s="184"/>
      <c r="K215" s="184"/>
      <c r="L215" s="190"/>
      <c r="M215" s="191"/>
      <c r="N215" s="192"/>
      <c r="O215" s="192"/>
      <c r="P215" s="192"/>
      <c r="Q215" s="192"/>
      <c r="R215" s="192"/>
      <c r="S215" s="192"/>
      <c r="T215" s="193"/>
      <c r="AT215" s="194" t="s">
        <v>130</v>
      </c>
      <c r="AU215" s="194" t="s">
        <v>82</v>
      </c>
      <c r="AV215" s="13" t="s">
        <v>82</v>
      </c>
      <c r="AW215" s="13" t="s">
        <v>36</v>
      </c>
      <c r="AX215" s="13" t="s">
        <v>75</v>
      </c>
      <c r="AY215" s="194" t="s">
        <v>121</v>
      </c>
    </row>
    <row r="216" spans="2:51" s="13" customFormat="1" ht="12">
      <c r="B216" s="183"/>
      <c r="C216" s="184"/>
      <c r="D216" s="185" t="s">
        <v>130</v>
      </c>
      <c r="E216" s="186" t="s">
        <v>19</v>
      </c>
      <c r="F216" s="187" t="s">
        <v>204</v>
      </c>
      <c r="G216" s="184"/>
      <c r="H216" s="188">
        <v>1.05</v>
      </c>
      <c r="I216" s="189"/>
      <c r="J216" s="184"/>
      <c r="K216" s="184"/>
      <c r="L216" s="190"/>
      <c r="M216" s="191"/>
      <c r="N216" s="192"/>
      <c r="O216" s="192"/>
      <c r="P216" s="192"/>
      <c r="Q216" s="192"/>
      <c r="R216" s="192"/>
      <c r="S216" s="192"/>
      <c r="T216" s="193"/>
      <c r="AT216" s="194" t="s">
        <v>130</v>
      </c>
      <c r="AU216" s="194" t="s">
        <v>82</v>
      </c>
      <c r="AV216" s="13" t="s">
        <v>82</v>
      </c>
      <c r="AW216" s="13" t="s">
        <v>36</v>
      </c>
      <c r="AX216" s="13" t="s">
        <v>75</v>
      </c>
      <c r="AY216" s="194" t="s">
        <v>121</v>
      </c>
    </row>
    <row r="217" spans="2:51" s="13" customFormat="1" ht="12">
      <c r="B217" s="183"/>
      <c r="C217" s="184"/>
      <c r="D217" s="185" t="s">
        <v>130</v>
      </c>
      <c r="E217" s="186" t="s">
        <v>19</v>
      </c>
      <c r="F217" s="187" t="s">
        <v>205</v>
      </c>
      <c r="G217" s="184"/>
      <c r="H217" s="188">
        <v>1.8</v>
      </c>
      <c r="I217" s="189"/>
      <c r="J217" s="184"/>
      <c r="K217" s="184"/>
      <c r="L217" s="190"/>
      <c r="M217" s="191"/>
      <c r="N217" s="192"/>
      <c r="O217" s="192"/>
      <c r="P217" s="192"/>
      <c r="Q217" s="192"/>
      <c r="R217" s="192"/>
      <c r="S217" s="192"/>
      <c r="T217" s="193"/>
      <c r="AT217" s="194" t="s">
        <v>130</v>
      </c>
      <c r="AU217" s="194" t="s">
        <v>82</v>
      </c>
      <c r="AV217" s="13" t="s">
        <v>82</v>
      </c>
      <c r="AW217" s="13" t="s">
        <v>36</v>
      </c>
      <c r="AX217" s="13" t="s">
        <v>75</v>
      </c>
      <c r="AY217" s="194" t="s">
        <v>121</v>
      </c>
    </row>
    <row r="218" spans="2:51" s="15" customFormat="1" ht="12">
      <c r="B218" s="216"/>
      <c r="C218" s="217"/>
      <c r="D218" s="185" t="s">
        <v>130</v>
      </c>
      <c r="E218" s="218" t="s">
        <v>19</v>
      </c>
      <c r="F218" s="219" t="s">
        <v>206</v>
      </c>
      <c r="G218" s="217"/>
      <c r="H218" s="220">
        <v>65.18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130</v>
      </c>
      <c r="AU218" s="226" t="s">
        <v>82</v>
      </c>
      <c r="AV218" s="15" t="s">
        <v>136</v>
      </c>
      <c r="AW218" s="15" t="s">
        <v>36</v>
      </c>
      <c r="AX218" s="15" t="s">
        <v>75</v>
      </c>
      <c r="AY218" s="226" t="s">
        <v>121</v>
      </c>
    </row>
    <row r="219" spans="2:51" s="14" customFormat="1" ht="12">
      <c r="B219" s="195"/>
      <c r="C219" s="196"/>
      <c r="D219" s="185" t="s">
        <v>130</v>
      </c>
      <c r="E219" s="197" t="s">
        <v>19</v>
      </c>
      <c r="F219" s="198" t="s">
        <v>155</v>
      </c>
      <c r="G219" s="196"/>
      <c r="H219" s="199">
        <v>120.754</v>
      </c>
      <c r="I219" s="200"/>
      <c r="J219" s="196"/>
      <c r="K219" s="196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130</v>
      </c>
      <c r="AU219" s="205" t="s">
        <v>82</v>
      </c>
      <c r="AV219" s="14" t="s">
        <v>128</v>
      </c>
      <c r="AW219" s="14" t="s">
        <v>36</v>
      </c>
      <c r="AX219" s="14" t="s">
        <v>80</v>
      </c>
      <c r="AY219" s="205" t="s">
        <v>121</v>
      </c>
    </row>
    <row r="220" spans="1:65" s="2" customFormat="1" ht="14.45" customHeight="1">
      <c r="A220" s="36"/>
      <c r="B220" s="37"/>
      <c r="C220" s="170" t="s">
        <v>280</v>
      </c>
      <c r="D220" s="170" t="s">
        <v>123</v>
      </c>
      <c r="E220" s="171" t="s">
        <v>281</v>
      </c>
      <c r="F220" s="172" t="s">
        <v>282</v>
      </c>
      <c r="G220" s="173" t="s">
        <v>126</v>
      </c>
      <c r="H220" s="174">
        <v>132.391</v>
      </c>
      <c r="I220" s="175"/>
      <c r="J220" s="176">
        <f>ROUND(I220*H220,2)</f>
        <v>0</v>
      </c>
      <c r="K220" s="172" t="s">
        <v>127</v>
      </c>
      <c r="L220" s="41"/>
      <c r="M220" s="177" t="s">
        <v>19</v>
      </c>
      <c r="N220" s="178" t="s">
        <v>46</v>
      </c>
      <c r="O220" s="66"/>
      <c r="P220" s="179">
        <f>O220*H220</f>
        <v>0</v>
      </c>
      <c r="Q220" s="179">
        <v>0</v>
      </c>
      <c r="R220" s="179">
        <f>Q220*H220</f>
        <v>0</v>
      </c>
      <c r="S220" s="179">
        <v>0</v>
      </c>
      <c r="T220" s="18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1" t="s">
        <v>128</v>
      </c>
      <c r="AT220" s="181" t="s">
        <v>123</v>
      </c>
      <c r="AU220" s="181" t="s">
        <v>82</v>
      </c>
      <c r="AY220" s="19" t="s">
        <v>121</v>
      </c>
      <c r="BE220" s="182">
        <f>IF(N220="základní",J220,0)</f>
        <v>0</v>
      </c>
      <c r="BF220" s="182">
        <f>IF(N220="snížená",J220,0)</f>
        <v>0</v>
      </c>
      <c r="BG220" s="182">
        <f>IF(N220="zákl. přenesená",J220,0)</f>
        <v>0</v>
      </c>
      <c r="BH220" s="182">
        <f>IF(N220="sníž. přenesená",J220,0)</f>
        <v>0</v>
      </c>
      <c r="BI220" s="182">
        <f>IF(N220="nulová",J220,0)</f>
        <v>0</v>
      </c>
      <c r="BJ220" s="19" t="s">
        <v>80</v>
      </c>
      <c r="BK220" s="182">
        <f>ROUND(I220*H220,2)</f>
        <v>0</v>
      </c>
      <c r="BL220" s="19" t="s">
        <v>128</v>
      </c>
      <c r="BM220" s="181" t="s">
        <v>283</v>
      </c>
    </row>
    <row r="221" spans="2:51" s="13" customFormat="1" ht="12">
      <c r="B221" s="183"/>
      <c r="C221" s="184"/>
      <c r="D221" s="185" t="s">
        <v>130</v>
      </c>
      <c r="E221" s="186" t="s">
        <v>19</v>
      </c>
      <c r="F221" s="187" t="s">
        <v>214</v>
      </c>
      <c r="G221" s="184"/>
      <c r="H221" s="188">
        <v>72.05</v>
      </c>
      <c r="I221" s="189"/>
      <c r="J221" s="184"/>
      <c r="K221" s="184"/>
      <c r="L221" s="190"/>
      <c r="M221" s="191"/>
      <c r="N221" s="192"/>
      <c r="O221" s="192"/>
      <c r="P221" s="192"/>
      <c r="Q221" s="192"/>
      <c r="R221" s="192"/>
      <c r="S221" s="192"/>
      <c r="T221" s="193"/>
      <c r="AT221" s="194" t="s">
        <v>130</v>
      </c>
      <c r="AU221" s="194" t="s">
        <v>82</v>
      </c>
      <c r="AV221" s="13" t="s">
        <v>82</v>
      </c>
      <c r="AW221" s="13" t="s">
        <v>36</v>
      </c>
      <c r="AX221" s="13" t="s">
        <v>75</v>
      </c>
      <c r="AY221" s="194" t="s">
        <v>121</v>
      </c>
    </row>
    <row r="222" spans="2:51" s="13" customFormat="1" ht="12">
      <c r="B222" s="183"/>
      <c r="C222" s="184"/>
      <c r="D222" s="185" t="s">
        <v>130</v>
      </c>
      <c r="E222" s="186" t="s">
        <v>19</v>
      </c>
      <c r="F222" s="187" t="s">
        <v>215</v>
      </c>
      <c r="G222" s="184"/>
      <c r="H222" s="188">
        <v>-14.85</v>
      </c>
      <c r="I222" s="189"/>
      <c r="J222" s="184"/>
      <c r="K222" s="184"/>
      <c r="L222" s="190"/>
      <c r="M222" s="191"/>
      <c r="N222" s="192"/>
      <c r="O222" s="192"/>
      <c r="P222" s="192"/>
      <c r="Q222" s="192"/>
      <c r="R222" s="192"/>
      <c r="S222" s="192"/>
      <c r="T222" s="193"/>
      <c r="AT222" s="194" t="s">
        <v>130</v>
      </c>
      <c r="AU222" s="194" t="s">
        <v>82</v>
      </c>
      <c r="AV222" s="13" t="s">
        <v>82</v>
      </c>
      <c r="AW222" s="13" t="s">
        <v>36</v>
      </c>
      <c r="AX222" s="13" t="s">
        <v>75</v>
      </c>
      <c r="AY222" s="194" t="s">
        <v>121</v>
      </c>
    </row>
    <row r="223" spans="2:51" s="13" customFormat="1" ht="12">
      <c r="B223" s="183"/>
      <c r="C223" s="184"/>
      <c r="D223" s="185" t="s">
        <v>130</v>
      </c>
      <c r="E223" s="186" t="s">
        <v>19</v>
      </c>
      <c r="F223" s="187" t="s">
        <v>216</v>
      </c>
      <c r="G223" s="184"/>
      <c r="H223" s="188">
        <v>-3.648</v>
      </c>
      <c r="I223" s="189"/>
      <c r="J223" s="184"/>
      <c r="K223" s="184"/>
      <c r="L223" s="190"/>
      <c r="M223" s="191"/>
      <c r="N223" s="192"/>
      <c r="O223" s="192"/>
      <c r="P223" s="192"/>
      <c r="Q223" s="192"/>
      <c r="R223" s="192"/>
      <c r="S223" s="192"/>
      <c r="T223" s="193"/>
      <c r="AT223" s="194" t="s">
        <v>130</v>
      </c>
      <c r="AU223" s="194" t="s">
        <v>82</v>
      </c>
      <c r="AV223" s="13" t="s">
        <v>82</v>
      </c>
      <c r="AW223" s="13" t="s">
        <v>36</v>
      </c>
      <c r="AX223" s="13" t="s">
        <v>75</v>
      </c>
      <c r="AY223" s="194" t="s">
        <v>121</v>
      </c>
    </row>
    <row r="224" spans="2:51" s="13" customFormat="1" ht="12">
      <c r="B224" s="183"/>
      <c r="C224" s="184"/>
      <c r="D224" s="185" t="s">
        <v>130</v>
      </c>
      <c r="E224" s="186" t="s">
        <v>19</v>
      </c>
      <c r="F224" s="187" t="s">
        <v>217</v>
      </c>
      <c r="G224" s="184"/>
      <c r="H224" s="188">
        <v>-3.6</v>
      </c>
      <c r="I224" s="189"/>
      <c r="J224" s="184"/>
      <c r="K224" s="184"/>
      <c r="L224" s="190"/>
      <c r="M224" s="191"/>
      <c r="N224" s="192"/>
      <c r="O224" s="192"/>
      <c r="P224" s="192"/>
      <c r="Q224" s="192"/>
      <c r="R224" s="192"/>
      <c r="S224" s="192"/>
      <c r="T224" s="193"/>
      <c r="AT224" s="194" t="s">
        <v>130</v>
      </c>
      <c r="AU224" s="194" t="s">
        <v>82</v>
      </c>
      <c r="AV224" s="13" t="s">
        <v>82</v>
      </c>
      <c r="AW224" s="13" t="s">
        <v>36</v>
      </c>
      <c r="AX224" s="13" t="s">
        <v>75</v>
      </c>
      <c r="AY224" s="194" t="s">
        <v>121</v>
      </c>
    </row>
    <row r="225" spans="2:51" s="13" customFormat="1" ht="12">
      <c r="B225" s="183"/>
      <c r="C225" s="184"/>
      <c r="D225" s="185" t="s">
        <v>130</v>
      </c>
      <c r="E225" s="186" t="s">
        <v>19</v>
      </c>
      <c r="F225" s="187" t="s">
        <v>284</v>
      </c>
      <c r="G225" s="184"/>
      <c r="H225" s="188">
        <v>4.68</v>
      </c>
      <c r="I225" s="189"/>
      <c r="J225" s="184"/>
      <c r="K225" s="184"/>
      <c r="L225" s="190"/>
      <c r="M225" s="191"/>
      <c r="N225" s="192"/>
      <c r="O225" s="192"/>
      <c r="P225" s="192"/>
      <c r="Q225" s="192"/>
      <c r="R225" s="192"/>
      <c r="S225" s="192"/>
      <c r="T225" s="193"/>
      <c r="AT225" s="194" t="s">
        <v>130</v>
      </c>
      <c r="AU225" s="194" t="s">
        <v>82</v>
      </c>
      <c r="AV225" s="13" t="s">
        <v>82</v>
      </c>
      <c r="AW225" s="13" t="s">
        <v>36</v>
      </c>
      <c r="AX225" s="13" t="s">
        <v>75</v>
      </c>
      <c r="AY225" s="194" t="s">
        <v>121</v>
      </c>
    </row>
    <row r="226" spans="2:51" s="13" customFormat="1" ht="12">
      <c r="B226" s="183"/>
      <c r="C226" s="184"/>
      <c r="D226" s="185" t="s">
        <v>130</v>
      </c>
      <c r="E226" s="186" t="s">
        <v>19</v>
      </c>
      <c r="F226" s="187" t="s">
        <v>285</v>
      </c>
      <c r="G226" s="184"/>
      <c r="H226" s="188">
        <v>1.644</v>
      </c>
      <c r="I226" s="189"/>
      <c r="J226" s="184"/>
      <c r="K226" s="184"/>
      <c r="L226" s="190"/>
      <c r="M226" s="191"/>
      <c r="N226" s="192"/>
      <c r="O226" s="192"/>
      <c r="P226" s="192"/>
      <c r="Q226" s="192"/>
      <c r="R226" s="192"/>
      <c r="S226" s="192"/>
      <c r="T226" s="193"/>
      <c r="AT226" s="194" t="s">
        <v>130</v>
      </c>
      <c r="AU226" s="194" t="s">
        <v>82</v>
      </c>
      <c r="AV226" s="13" t="s">
        <v>82</v>
      </c>
      <c r="AW226" s="13" t="s">
        <v>36</v>
      </c>
      <c r="AX226" s="13" t="s">
        <v>75</v>
      </c>
      <c r="AY226" s="194" t="s">
        <v>121</v>
      </c>
    </row>
    <row r="227" spans="2:51" s="13" customFormat="1" ht="12">
      <c r="B227" s="183"/>
      <c r="C227" s="184"/>
      <c r="D227" s="185" t="s">
        <v>130</v>
      </c>
      <c r="E227" s="186" t="s">
        <v>19</v>
      </c>
      <c r="F227" s="187" t="s">
        <v>286</v>
      </c>
      <c r="G227" s="184"/>
      <c r="H227" s="188">
        <v>1.89</v>
      </c>
      <c r="I227" s="189"/>
      <c r="J227" s="184"/>
      <c r="K227" s="184"/>
      <c r="L227" s="190"/>
      <c r="M227" s="191"/>
      <c r="N227" s="192"/>
      <c r="O227" s="192"/>
      <c r="P227" s="192"/>
      <c r="Q227" s="192"/>
      <c r="R227" s="192"/>
      <c r="S227" s="192"/>
      <c r="T227" s="193"/>
      <c r="AT227" s="194" t="s">
        <v>130</v>
      </c>
      <c r="AU227" s="194" t="s">
        <v>82</v>
      </c>
      <c r="AV227" s="13" t="s">
        <v>82</v>
      </c>
      <c r="AW227" s="13" t="s">
        <v>36</v>
      </c>
      <c r="AX227" s="13" t="s">
        <v>75</v>
      </c>
      <c r="AY227" s="194" t="s">
        <v>121</v>
      </c>
    </row>
    <row r="228" spans="2:51" s="13" customFormat="1" ht="12">
      <c r="B228" s="183"/>
      <c r="C228" s="184"/>
      <c r="D228" s="185" t="s">
        <v>130</v>
      </c>
      <c r="E228" s="186" t="s">
        <v>19</v>
      </c>
      <c r="F228" s="187" t="s">
        <v>201</v>
      </c>
      <c r="G228" s="184"/>
      <c r="H228" s="188">
        <v>1.515</v>
      </c>
      <c r="I228" s="189"/>
      <c r="J228" s="184"/>
      <c r="K228" s="184"/>
      <c r="L228" s="190"/>
      <c r="M228" s="191"/>
      <c r="N228" s="192"/>
      <c r="O228" s="192"/>
      <c r="P228" s="192"/>
      <c r="Q228" s="192"/>
      <c r="R228" s="192"/>
      <c r="S228" s="192"/>
      <c r="T228" s="193"/>
      <c r="AT228" s="194" t="s">
        <v>130</v>
      </c>
      <c r="AU228" s="194" t="s">
        <v>82</v>
      </c>
      <c r="AV228" s="13" t="s">
        <v>82</v>
      </c>
      <c r="AW228" s="13" t="s">
        <v>36</v>
      </c>
      <c r="AX228" s="13" t="s">
        <v>75</v>
      </c>
      <c r="AY228" s="194" t="s">
        <v>121</v>
      </c>
    </row>
    <row r="229" spans="2:51" s="15" customFormat="1" ht="12">
      <c r="B229" s="216"/>
      <c r="C229" s="217"/>
      <c r="D229" s="185" t="s">
        <v>130</v>
      </c>
      <c r="E229" s="218" t="s">
        <v>19</v>
      </c>
      <c r="F229" s="219" t="s">
        <v>202</v>
      </c>
      <c r="G229" s="217"/>
      <c r="H229" s="220">
        <v>59.681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130</v>
      </c>
      <c r="AU229" s="226" t="s">
        <v>82</v>
      </c>
      <c r="AV229" s="15" t="s">
        <v>136</v>
      </c>
      <c r="AW229" s="15" t="s">
        <v>36</v>
      </c>
      <c r="AX229" s="15" t="s">
        <v>75</v>
      </c>
      <c r="AY229" s="226" t="s">
        <v>121</v>
      </c>
    </row>
    <row r="230" spans="2:51" s="13" customFormat="1" ht="12">
      <c r="B230" s="183"/>
      <c r="C230" s="184"/>
      <c r="D230" s="185" t="s">
        <v>130</v>
      </c>
      <c r="E230" s="186" t="s">
        <v>19</v>
      </c>
      <c r="F230" s="187" t="s">
        <v>218</v>
      </c>
      <c r="G230" s="184"/>
      <c r="H230" s="188">
        <v>94.35</v>
      </c>
      <c r="I230" s="189"/>
      <c r="J230" s="184"/>
      <c r="K230" s="184"/>
      <c r="L230" s="190"/>
      <c r="M230" s="191"/>
      <c r="N230" s="192"/>
      <c r="O230" s="192"/>
      <c r="P230" s="192"/>
      <c r="Q230" s="192"/>
      <c r="R230" s="192"/>
      <c r="S230" s="192"/>
      <c r="T230" s="193"/>
      <c r="AT230" s="194" t="s">
        <v>130</v>
      </c>
      <c r="AU230" s="194" t="s">
        <v>82</v>
      </c>
      <c r="AV230" s="13" t="s">
        <v>82</v>
      </c>
      <c r="AW230" s="13" t="s">
        <v>36</v>
      </c>
      <c r="AX230" s="13" t="s">
        <v>75</v>
      </c>
      <c r="AY230" s="194" t="s">
        <v>121</v>
      </c>
    </row>
    <row r="231" spans="2:51" s="13" customFormat="1" ht="12">
      <c r="B231" s="183"/>
      <c r="C231" s="184"/>
      <c r="D231" s="185" t="s">
        <v>130</v>
      </c>
      <c r="E231" s="186" t="s">
        <v>19</v>
      </c>
      <c r="F231" s="187" t="s">
        <v>219</v>
      </c>
      <c r="G231" s="184"/>
      <c r="H231" s="188">
        <v>-29.7</v>
      </c>
      <c r="I231" s="189"/>
      <c r="J231" s="184"/>
      <c r="K231" s="184"/>
      <c r="L231" s="190"/>
      <c r="M231" s="191"/>
      <c r="N231" s="192"/>
      <c r="O231" s="192"/>
      <c r="P231" s="192"/>
      <c r="Q231" s="192"/>
      <c r="R231" s="192"/>
      <c r="S231" s="192"/>
      <c r="T231" s="193"/>
      <c r="AT231" s="194" t="s">
        <v>130</v>
      </c>
      <c r="AU231" s="194" t="s">
        <v>82</v>
      </c>
      <c r="AV231" s="13" t="s">
        <v>82</v>
      </c>
      <c r="AW231" s="13" t="s">
        <v>36</v>
      </c>
      <c r="AX231" s="13" t="s">
        <v>75</v>
      </c>
      <c r="AY231" s="194" t="s">
        <v>121</v>
      </c>
    </row>
    <row r="232" spans="2:51" s="13" customFormat="1" ht="12">
      <c r="B232" s="183"/>
      <c r="C232" s="184"/>
      <c r="D232" s="185" t="s">
        <v>130</v>
      </c>
      <c r="E232" s="186" t="s">
        <v>19</v>
      </c>
      <c r="F232" s="187" t="s">
        <v>220</v>
      </c>
      <c r="G232" s="184"/>
      <c r="H232" s="188">
        <v>-3</v>
      </c>
      <c r="I232" s="189"/>
      <c r="J232" s="184"/>
      <c r="K232" s="184"/>
      <c r="L232" s="190"/>
      <c r="M232" s="191"/>
      <c r="N232" s="192"/>
      <c r="O232" s="192"/>
      <c r="P232" s="192"/>
      <c r="Q232" s="192"/>
      <c r="R232" s="192"/>
      <c r="S232" s="192"/>
      <c r="T232" s="193"/>
      <c r="AT232" s="194" t="s">
        <v>130</v>
      </c>
      <c r="AU232" s="194" t="s">
        <v>82</v>
      </c>
      <c r="AV232" s="13" t="s">
        <v>82</v>
      </c>
      <c r="AW232" s="13" t="s">
        <v>36</v>
      </c>
      <c r="AX232" s="13" t="s">
        <v>75</v>
      </c>
      <c r="AY232" s="194" t="s">
        <v>121</v>
      </c>
    </row>
    <row r="233" spans="2:51" s="13" customFormat="1" ht="12">
      <c r="B233" s="183"/>
      <c r="C233" s="184"/>
      <c r="D233" s="185" t="s">
        <v>130</v>
      </c>
      <c r="E233" s="186" t="s">
        <v>19</v>
      </c>
      <c r="F233" s="187" t="s">
        <v>221</v>
      </c>
      <c r="G233" s="184"/>
      <c r="H233" s="188">
        <v>-4</v>
      </c>
      <c r="I233" s="189"/>
      <c r="J233" s="184"/>
      <c r="K233" s="184"/>
      <c r="L233" s="190"/>
      <c r="M233" s="191"/>
      <c r="N233" s="192"/>
      <c r="O233" s="192"/>
      <c r="P233" s="192"/>
      <c r="Q233" s="192"/>
      <c r="R233" s="192"/>
      <c r="S233" s="192"/>
      <c r="T233" s="193"/>
      <c r="AT233" s="194" t="s">
        <v>130</v>
      </c>
      <c r="AU233" s="194" t="s">
        <v>82</v>
      </c>
      <c r="AV233" s="13" t="s">
        <v>82</v>
      </c>
      <c r="AW233" s="13" t="s">
        <v>36</v>
      </c>
      <c r="AX233" s="13" t="s">
        <v>75</v>
      </c>
      <c r="AY233" s="194" t="s">
        <v>121</v>
      </c>
    </row>
    <row r="234" spans="2:51" s="13" customFormat="1" ht="12">
      <c r="B234" s="183"/>
      <c r="C234" s="184"/>
      <c r="D234" s="185" t="s">
        <v>130</v>
      </c>
      <c r="E234" s="186" t="s">
        <v>19</v>
      </c>
      <c r="F234" s="187" t="s">
        <v>287</v>
      </c>
      <c r="G234" s="184"/>
      <c r="H234" s="188">
        <v>9.36</v>
      </c>
      <c r="I234" s="189"/>
      <c r="J234" s="184"/>
      <c r="K234" s="184"/>
      <c r="L234" s="190"/>
      <c r="M234" s="191"/>
      <c r="N234" s="192"/>
      <c r="O234" s="192"/>
      <c r="P234" s="192"/>
      <c r="Q234" s="192"/>
      <c r="R234" s="192"/>
      <c r="S234" s="192"/>
      <c r="T234" s="193"/>
      <c r="AT234" s="194" t="s">
        <v>130</v>
      </c>
      <c r="AU234" s="194" t="s">
        <v>82</v>
      </c>
      <c r="AV234" s="13" t="s">
        <v>82</v>
      </c>
      <c r="AW234" s="13" t="s">
        <v>36</v>
      </c>
      <c r="AX234" s="13" t="s">
        <v>75</v>
      </c>
      <c r="AY234" s="194" t="s">
        <v>121</v>
      </c>
    </row>
    <row r="235" spans="2:51" s="13" customFormat="1" ht="12">
      <c r="B235" s="183"/>
      <c r="C235" s="184"/>
      <c r="D235" s="185" t="s">
        <v>130</v>
      </c>
      <c r="E235" s="186" t="s">
        <v>19</v>
      </c>
      <c r="F235" s="187" t="s">
        <v>288</v>
      </c>
      <c r="G235" s="184"/>
      <c r="H235" s="188">
        <v>2.1</v>
      </c>
      <c r="I235" s="189"/>
      <c r="J235" s="184"/>
      <c r="K235" s="184"/>
      <c r="L235" s="190"/>
      <c r="M235" s="191"/>
      <c r="N235" s="192"/>
      <c r="O235" s="192"/>
      <c r="P235" s="192"/>
      <c r="Q235" s="192"/>
      <c r="R235" s="192"/>
      <c r="S235" s="192"/>
      <c r="T235" s="193"/>
      <c r="AT235" s="194" t="s">
        <v>130</v>
      </c>
      <c r="AU235" s="194" t="s">
        <v>82</v>
      </c>
      <c r="AV235" s="13" t="s">
        <v>82</v>
      </c>
      <c r="AW235" s="13" t="s">
        <v>36</v>
      </c>
      <c r="AX235" s="13" t="s">
        <v>75</v>
      </c>
      <c r="AY235" s="194" t="s">
        <v>121</v>
      </c>
    </row>
    <row r="236" spans="2:51" s="13" customFormat="1" ht="12">
      <c r="B236" s="183"/>
      <c r="C236" s="184"/>
      <c r="D236" s="185" t="s">
        <v>130</v>
      </c>
      <c r="E236" s="186" t="s">
        <v>19</v>
      </c>
      <c r="F236" s="187" t="s">
        <v>289</v>
      </c>
      <c r="G236" s="184"/>
      <c r="H236" s="188">
        <v>3.6</v>
      </c>
      <c r="I236" s="189"/>
      <c r="J236" s="184"/>
      <c r="K236" s="184"/>
      <c r="L236" s="190"/>
      <c r="M236" s="191"/>
      <c r="N236" s="192"/>
      <c r="O236" s="192"/>
      <c r="P236" s="192"/>
      <c r="Q236" s="192"/>
      <c r="R236" s="192"/>
      <c r="S236" s="192"/>
      <c r="T236" s="193"/>
      <c r="AT236" s="194" t="s">
        <v>130</v>
      </c>
      <c r="AU236" s="194" t="s">
        <v>82</v>
      </c>
      <c r="AV236" s="13" t="s">
        <v>82</v>
      </c>
      <c r="AW236" s="13" t="s">
        <v>36</v>
      </c>
      <c r="AX236" s="13" t="s">
        <v>75</v>
      </c>
      <c r="AY236" s="194" t="s">
        <v>121</v>
      </c>
    </row>
    <row r="237" spans="2:51" s="15" customFormat="1" ht="12">
      <c r="B237" s="216"/>
      <c r="C237" s="217"/>
      <c r="D237" s="185" t="s">
        <v>130</v>
      </c>
      <c r="E237" s="218" t="s">
        <v>19</v>
      </c>
      <c r="F237" s="219" t="s">
        <v>206</v>
      </c>
      <c r="G237" s="217"/>
      <c r="H237" s="220">
        <v>72.71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130</v>
      </c>
      <c r="AU237" s="226" t="s">
        <v>82</v>
      </c>
      <c r="AV237" s="15" t="s">
        <v>136</v>
      </c>
      <c r="AW237" s="15" t="s">
        <v>36</v>
      </c>
      <c r="AX237" s="15" t="s">
        <v>75</v>
      </c>
      <c r="AY237" s="226" t="s">
        <v>121</v>
      </c>
    </row>
    <row r="238" spans="2:51" s="14" customFormat="1" ht="12">
      <c r="B238" s="195"/>
      <c r="C238" s="196"/>
      <c r="D238" s="185" t="s">
        <v>130</v>
      </c>
      <c r="E238" s="197" t="s">
        <v>19</v>
      </c>
      <c r="F238" s="198" t="s">
        <v>155</v>
      </c>
      <c r="G238" s="196"/>
      <c r="H238" s="199">
        <v>132.391</v>
      </c>
      <c r="I238" s="200"/>
      <c r="J238" s="196"/>
      <c r="K238" s="196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130</v>
      </c>
      <c r="AU238" s="205" t="s">
        <v>82</v>
      </c>
      <c r="AV238" s="14" t="s">
        <v>128</v>
      </c>
      <c r="AW238" s="14" t="s">
        <v>36</v>
      </c>
      <c r="AX238" s="14" t="s">
        <v>80</v>
      </c>
      <c r="AY238" s="205" t="s">
        <v>121</v>
      </c>
    </row>
    <row r="239" spans="1:65" s="2" customFormat="1" ht="14.45" customHeight="1">
      <c r="A239" s="36"/>
      <c r="B239" s="37"/>
      <c r="C239" s="170" t="s">
        <v>290</v>
      </c>
      <c r="D239" s="170" t="s">
        <v>123</v>
      </c>
      <c r="E239" s="171" t="s">
        <v>291</v>
      </c>
      <c r="F239" s="172" t="s">
        <v>292</v>
      </c>
      <c r="G239" s="173" t="s">
        <v>126</v>
      </c>
      <c r="H239" s="174">
        <v>11.84</v>
      </c>
      <c r="I239" s="175"/>
      <c r="J239" s="176">
        <f>ROUND(I239*H239,2)</f>
        <v>0</v>
      </c>
      <c r="K239" s="172" t="s">
        <v>127</v>
      </c>
      <c r="L239" s="41"/>
      <c r="M239" s="177" t="s">
        <v>19</v>
      </c>
      <c r="N239" s="178" t="s">
        <v>46</v>
      </c>
      <c r="O239" s="66"/>
      <c r="P239" s="179">
        <f>O239*H239</f>
        <v>0</v>
      </c>
      <c r="Q239" s="179">
        <v>0</v>
      </c>
      <c r="R239" s="179">
        <f>Q239*H239</f>
        <v>0</v>
      </c>
      <c r="S239" s="179">
        <v>0</v>
      </c>
      <c r="T239" s="18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1" t="s">
        <v>128</v>
      </c>
      <c r="AT239" s="181" t="s">
        <v>123</v>
      </c>
      <c r="AU239" s="181" t="s">
        <v>82</v>
      </c>
      <c r="AY239" s="19" t="s">
        <v>121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19" t="s">
        <v>80</v>
      </c>
      <c r="BK239" s="182">
        <f>ROUND(I239*H239,2)</f>
        <v>0</v>
      </c>
      <c r="BL239" s="19" t="s">
        <v>128</v>
      </c>
      <c r="BM239" s="181" t="s">
        <v>293</v>
      </c>
    </row>
    <row r="240" spans="2:51" s="13" customFormat="1" ht="12">
      <c r="B240" s="183"/>
      <c r="C240" s="184"/>
      <c r="D240" s="185" t="s">
        <v>130</v>
      </c>
      <c r="E240" s="186" t="s">
        <v>19</v>
      </c>
      <c r="F240" s="187" t="s">
        <v>294</v>
      </c>
      <c r="G240" s="184"/>
      <c r="H240" s="188">
        <v>5.38</v>
      </c>
      <c r="I240" s="189"/>
      <c r="J240" s="184"/>
      <c r="K240" s="184"/>
      <c r="L240" s="190"/>
      <c r="M240" s="191"/>
      <c r="N240" s="192"/>
      <c r="O240" s="192"/>
      <c r="P240" s="192"/>
      <c r="Q240" s="192"/>
      <c r="R240" s="192"/>
      <c r="S240" s="192"/>
      <c r="T240" s="193"/>
      <c r="AT240" s="194" t="s">
        <v>130</v>
      </c>
      <c r="AU240" s="194" t="s">
        <v>82</v>
      </c>
      <c r="AV240" s="13" t="s">
        <v>82</v>
      </c>
      <c r="AW240" s="13" t="s">
        <v>36</v>
      </c>
      <c r="AX240" s="13" t="s">
        <v>75</v>
      </c>
      <c r="AY240" s="194" t="s">
        <v>121</v>
      </c>
    </row>
    <row r="241" spans="2:51" s="13" customFormat="1" ht="12">
      <c r="B241" s="183"/>
      <c r="C241" s="184"/>
      <c r="D241" s="185" t="s">
        <v>130</v>
      </c>
      <c r="E241" s="186" t="s">
        <v>19</v>
      </c>
      <c r="F241" s="187" t="s">
        <v>295</v>
      </c>
      <c r="G241" s="184"/>
      <c r="H241" s="188">
        <v>6.46</v>
      </c>
      <c r="I241" s="189"/>
      <c r="J241" s="184"/>
      <c r="K241" s="184"/>
      <c r="L241" s="190"/>
      <c r="M241" s="191"/>
      <c r="N241" s="192"/>
      <c r="O241" s="192"/>
      <c r="P241" s="192"/>
      <c r="Q241" s="192"/>
      <c r="R241" s="192"/>
      <c r="S241" s="192"/>
      <c r="T241" s="193"/>
      <c r="AT241" s="194" t="s">
        <v>130</v>
      </c>
      <c r="AU241" s="194" t="s">
        <v>82</v>
      </c>
      <c r="AV241" s="13" t="s">
        <v>82</v>
      </c>
      <c r="AW241" s="13" t="s">
        <v>36</v>
      </c>
      <c r="AX241" s="13" t="s">
        <v>75</v>
      </c>
      <c r="AY241" s="194" t="s">
        <v>121</v>
      </c>
    </row>
    <row r="242" spans="2:51" s="14" customFormat="1" ht="12">
      <c r="B242" s="195"/>
      <c r="C242" s="196"/>
      <c r="D242" s="185" t="s">
        <v>130</v>
      </c>
      <c r="E242" s="197" t="s">
        <v>19</v>
      </c>
      <c r="F242" s="198" t="s">
        <v>155</v>
      </c>
      <c r="G242" s="196"/>
      <c r="H242" s="199">
        <v>11.84</v>
      </c>
      <c r="I242" s="200"/>
      <c r="J242" s="196"/>
      <c r="K242" s="196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130</v>
      </c>
      <c r="AU242" s="205" t="s">
        <v>82</v>
      </c>
      <c r="AV242" s="14" t="s">
        <v>128</v>
      </c>
      <c r="AW242" s="14" t="s">
        <v>36</v>
      </c>
      <c r="AX242" s="14" t="s">
        <v>80</v>
      </c>
      <c r="AY242" s="205" t="s">
        <v>121</v>
      </c>
    </row>
    <row r="243" spans="1:65" s="2" customFormat="1" ht="24.2" customHeight="1">
      <c r="A243" s="36"/>
      <c r="B243" s="37"/>
      <c r="C243" s="170" t="s">
        <v>296</v>
      </c>
      <c r="D243" s="170" t="s">
        <v>123</v>
      </c>
      <c r="E243" s="171" t="s">
        <v>297</v>
      </c>
      <c r="F243" s="172" t="s">
        <v>298</v>
      </c>
      <c r="G243" s="173" t="s">
        <v>142</v>
      </c>
      <c r="H243" s="174">
        <v>134.06</v>
      </c>
      <c r="I243" s="175"/>
      <c r="J243" s="176">
        <f>ROUND(I243*H243,2)</f>
        <v>0</v>
      </c>
      <c r="K243" s="172" t="s">
        <v>127</v>
      </c>
      <c r="L243" s="41"/>
      <c r="M243" s="177" t="s">
        <v>19</v>
      </c>
      <c r="N243" s="178" t="s">
        <v>46</v>
      </c>
      <c r="O243" s="66"/>
      <c r="P243" s="179">
        <f>O243*H243</f>
        <v>0</v>
      </c>
      <c r="Q243" s="179">
        <v>0.00339</v>
      </c>
      <c r="R243" s="179">
        <f>Q243*H243</f>
        <v>0.45446339999999996</v>
      </c>
      <c r="S243" s="179">
        <v>0</v>
      </c>
      <c r="T243" s="180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1" t="s">
        <v>128</v>
      </c>
      <c r="AT243" s="181" t="s">
        <v>123</v>
      </c>
      <c r="AU243" s="181" t="s">
        <v>82</v>
      </c>
      <c r="AY243" s="19" t="s">
        <v>121</v>
      </c>
      <c r="BE243" s="182">
        <f>IF(N243="základní",J243,0)</f>
        <v>0</v>
      </c>
      <c r="BF243" s="182">
        <f>IF(N243="snížená",J243,0)</f>
        <v>0</v>
      </c>
      <c r="BG243" s="182">
        <f>IF(N243="zákl. přenesená",J243,0)</f>
        <v>0</v>
      </c>
      <c r="BH243" s="182">
        <f>IF(N243="sníž. přenesená",J243,0)</f>
        <v>0</v>
      </c>
      <c r="BI243" s="182">
        <f>IF(N243="nulová",J243,0)</f>
        <v>0</v>
      </c>
      <c r="BJ243" s="19" t="s">
        <v>80</v>
      </c>
      <c r="BK243" s="182">
        <f>ROUND(I243*H243,2)</f>
        <v>0</v>
      </c>
      <c r="BL243" s="19" t="s">
        <v>128</v>
      </c>
      <c r="BM243" s="181" t="s">
        <v>299</v>
      </c>
    </row>
    <row r="244" spans="2:51" s="13" customFormat="1" ht="12">
      <c r="B244" s="183"/>
      <c r="C244" s="184"/>
      <c r="D244" s="185" t="s">
        <v>130</v>
      </c>
      <c r="E244" s="186" t="s">
        <v>19</v>
      </c>
      <c r="F244" s="187" t="s">
        <v>300</v>
      </c>
      <c r="G244" s="184"/>
      <c r="H244" s="188">
        <v>24.6</v>
      </c>
      <c r="I244" s="189"/>
      <c r="J244" s="184"/>
      <c r="K244" s="184"/>
      <c r="L244" s="190"/>
      <c r="M244" s="191"/>
      <c r="N244" s="192"/>
      <c r="O244" s="192"/>
      <c r="P244" s="192"/>
      <c r="Q244" s="192"/>
      <c r="R244" s="192"/>
      <c r="S244" s="192"/>
      <c r="T244" s="193"/>
      <c r="AT244" s="194" t="s">
        <v>130</v>
      </c>
      <c r="AU244" s="194" t="s">
        <v>82</v>
      </c>
      <c r="AV244" s="13" t="s">
        <v>82</v>
      </c>
      <c r="AW244" s="13" t="s">
        <v>36</v>
      </c>
      <c r="AX244" s="13" t="s">
        <v>75</v>
      </c>
      <c r="AY244" s="194" t="s">
        <v>121</v>
      </c>
    </row>
    <row r="245" spans="2:51" s="13" customFormat="1" ht="12">
      <c r="B245" s="183"/>
      <c r="C245" s="184"/>
      <c r="D245" s="185" t="s">
        <v>130</v>
      </c>
      <c r="E245" s="186" t="s">
        <v>19</v>
      </c>
      <c r="F245" s="187" t="s">
        <v>301</v>
      </c>
      <c r="G245" s="184"/>
      <c r="H245" s="188">
        <v>7.76</v>
      </c>
      <c r="I245" s="189"/>
      <c r="J245" s="184"/>
      <c r="K245" s="184"/>
      <c r="L245" s="190"/>
      <c r="M245" s="191"/>
      <c r="N245" s="192"/>
      <c r="O245" s="192"/>
      <c r="P245" s="192"/>
      <c r="Q245" s="192"/>
      <c r="R245" s="192"/>
      <c r="S245" s="192"/>
      <c r="T245" s="193"/>
      <c r="AT245" s="194" t="s">
        <v>130</v>
      </c>
      <c r="AU245" s="194" t="s">
        <v>82</v>
      </c>
      <c r="AV245" s="13" t="s">
        <v>82</v>
      </c>
      <c r="AW245" s="13" t="s">
        <v>36</v>
      </c>
      <c r="AX245" s="13" t="s">
        <v>75</v>
      </c>
      <c r="AY245" s="194" t="s">
        <v>121</v>
      </c>
    </row>
    <row r="246" spans="2:51" s="13" customFormat="1" ht="12">
      <c r="B246" s="183"/>
      <c r="C246" s="184"/>
      <c r="D246" s="185" t="s">
        <v>130</v>
      </c>
      <c r="E246" s="186" t="s">
        <v>19</v>
      </c>
      <c r="F246" s="187" t="s">
        <v>255</v>
      </c>
      <c r="G246" s="184"/>
      <c r="H246" s="188">
        <v>6.3</v>
      </c>
      <c r="I246" s="189"/>
      <c r="J246" s="184"/>
      <c r="K246" s="184"/>
      <c r="L246" s="190"/>
      <c r="M246" s="191"/>
      <c r="N246" s="192"/>
      <c r="O246" s="192"/>
      <c r="P246" s="192"/>
      <c r="Q246" s="192"/>
      <c r="R246" s="192"/>
      <c r="S246" s="192"/>
      <c r="T246" s="193"/>
      <c r="AT246" s="194" t="s">
        <v>130</v>
      </c>
      <c r="AU246" s="194" t="s">
        <v>82</v>
      </c>
      <c r="AV246" s="13" t="s">
        <v>82</v>
      </c>
      <c r="AW246" s="13" t="s">
        <v>36</v>
      </c>
      <c r="AX246" s="13" t="s">
        <v>75</v>
      </c>
      <c r="AY246" s="194" t="s">
        <v>121</v>
      </c>
    </row>
    <row r="247" spans="2:51" s="13" customFormat="1" ht="12">
      <c r="B247" s="183"/>
      <c r="C247" s="184"/>
      <c r="D247" s="185" t="s">
        <v>130</v>
      </c>
      <c r="E247" s="186" t="s">
        <v>19</v>
      </c>
      <c r="F247" s="187" t="s">
        <v>302</v>
      </c>
      <c r="G247" s="184"/>
      <c r="H247" s="188">
        <v>20.2</v>
      </c>
      <c r="I247" s="189"/>
      <c r="J247" s="184"/>
      <c r="K247" s="184"/>
      <c r="L247" s="190"/>
      <c r="M247" s="191"/>
      <c r="N247" s="192"/>
      <c r="O247" s="192"/>
      <c r="P247" s="192"/>
      <c r="Q247" s="192"/>
      <c r="R247" s="192"/>
      <c r="S247" s="192"/>
      <c r="T247" s="193"/>
      <c r="AT247" s="194" t="s">
        <v>130</v>
      </c>
      <c r="AU247" s="194" t="s">
        <v>82</v>
      </c>
      <c r="AV247" s="13" t="s">
        <v>82</v>
      </c>
      <c r="AW247" s="13" t="s">
        <v>36</v>
      </c>
      <c r="AX247" s="13" t="s">
        <v>75</v>
      </c>
      <c r="AY247" s="194" t="s">
        <v>121</v>
      </c>
    </row>
    <row r="248" spans="2:51" s="15" customFormat="1" ht="12">
      <c r="B248" s="216"/>
      <c r="C248" s="217"/>
      <c r="D248" s="185" t="s">
        <v>130</v>
      </c>
      <c r="E248" s="218" t="s">
        <v>19</v>
      </c>
      <c r="F248" s="219" t="s">
        <v>202</v>
      </c>
      <c r="G248" s="217"/>
      <c r="H248" s="220">
        <v>58.86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130</v>
      </c>
      <c r="AU248" s="226" t="s">
        <v>82</v>
      </c>
      <c r="AV248" s="15" t="s">
        <v>136</v>
      </c>
      <c r="AW248" s="15" t="s">
        <v>36</v>
      </c>
      <c r="AX248" s="15" t="s">
        <v>75</v>
      </c>
      <c r="AY248" s="226" t="s">
        <v>121</v>
      </c>
    </row>
    <row r="249" spans="2:51" s="13" customFormat="1" ht="12">
      <c r="B249" s="183"/>
      <c r="C249" s="184"/>
      <c r="D249" s="185" t="s">
        <v>130</v>
      </c>
      <c r="E249" s="186" t="s">
        <v>19</v>
      </c>
      <c r="F249" s="187" t="s">
        <v>303</v>
      </c>
      <c r="G249" s="184"/>
      <c r="H249" s="188">
        <v>49.2</v>
      </c>
      <c r="I249" s="189"/>
      <c r="J249" s="184"/>
      <c r="K249" s="184"/>
      <c r="L249" s="190"/>
      <c r="M249" s="191"/>
      <c r="N249" s="192"/>
      <c r="O249" s="192"/>
      <c r="P249" s="192"/>
      <c r="Q249" s="192"/>
      <c r="R249" s="192"/>
      <c r="S249" s="192"/>
      <c r="T249" s="193"/>
      <c r="AT249" s="194" t="s">
        <v>130</v>
      </c>
      <c r="AU249" s="194" t="s">
        <v>82</v>
      </c>
      <c r="AV249" s="13" t="s">
        <v>82</v>
      </c>
      <c r="AW249" s="13" t="s">
        <v>36</v>
      </c>
      <c r="AX249" s="13" t="s">
        <v>75</v>
      </c>
      <c r="AY249" s="194" t="s">
        <v>121</v>
      </c>
    </row>
    <row r="250" spans="2:51" s="13" customFormat="1" ht="12">
      <c r="B250" s="183"/>
      <c r="C250" s="184"/>
      <c r="D250" s="185" t="s">
        <v>130</v>
      </c>
      <c r="E250" s="186" t="s">
        <v>19</v>
      </c>
      <c r="F250" s="187" t="s">
        <v>304</v>
      </c>
      <c r="G250" s="184"/>
      <c r="H250" s="188">
        <v>10</v>
      </c>
      <c r="I250" s="189"/>
      <c r="J250" s="184"/>
      <c r="K250" s="184"/>
      <c r="L250" s="190"/>
      <c r="M250" s="191"/>
      <c r="N250" s="192"/>
      <c r="O250" s="192"/>
      <c r="P250" s="192"/>
      <c r="Q250" s="192"/>
      <c r="R250" s="192"/>
      <c r="S250" s="192"/>
      <c r="T250" s="193"/>
      <c r="AT250" s="194" t="s">
        <v>130</v>
      </c>
      <c r="AU250" s="194" t="s">
        <v>82</v>
      </c>
      <c r="AV250" s="13" t="s">
        <v>82</v>
      </c>
      <c r="AW250" s="13" t="s">
        <v>36</v>
      </c>
      <c r="AX250" s="13" t="s">
        <v>75</v>
      </c>
      <c r="AY250" s="194" t="s">
        <v>121</v>
      </c>
    </row>
    <row r="251" spans="2:51" s="13" customFormat="1" ht="12">
      <c r="B251" s="183"/>
      <c r="C251" s="184"/>
      <c r="D251" s="185" t="s">
        <v>130</v>
      </c>
      <c r="E251" s="186" t="s">
        <v>19</v>
      </c>
      <c r="F251" s="187" t="s">
        <v>305</v>
      </c>
      <c r="G251" s="184"/>
      <c r="H251" s="188">
        <v>16</v>
      </c>
      <c r="I251" s="189"/>
      <c r="J251" s="184"/>
      <c r="K251" s="184"/>
      <c r="L251" s="190"/>
      <c r="M251" s="191"/>
      <c r="N251" s="192"/>
      <c r="O251" s="192"/>
      <c r="P251" s="192"/>
      <c r="Q251" s="192"/>
      <c r="R251" s="192"/>
      <c r="S251" s="192"/>
      <c r="T251" s="193"/>
      <c r="AT251" s="194" t="s">
        <v>130</v>
      </c>
      <c r="AU251" s="194" t="s">
        <v>82</v>
      </c>
      <c r="AV251" s="13" t="s">
        <v>82</v>
      </c>
      <c r="AW251" s="13" t="s">
        <v>36</v>
      </c>
      <c r="AX251" s="13" t="s">
        <v>75</v>
      </c>
      <c r="AY251" s="194" t="s">
        <v>121</v>
      </c>
    </row>
    <row r="252" spans="2:51" s="15" customFormat="1" ht="12">
      <c r="B252" s="216"/>
      <c r="C252" s="217"/>
      <c r="D252" s="185" t="s">
        <v>130</v>
      </c>
      <c r="E252" s="218" t="s">
        <v>19</v>
      </c>
      <c r="F252" s="219" t="s">
        <v>206</v>
      </c>
      <c r="G252" s="217"/>
      <c r="H252" s="220">
        <v>75.2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130</v>
      </c>
      <c r="AU252" s="226" t="s">
        <v>82</v>
      </c>
      <c r="AV252" s="15" t="s">
        <v>136</v>
      </c>
      <c r="AW252" s="15" t="s">
        <v>36</v>
      </c>
      <c r="AX252" s="15" t="s">
        <v>75</v>
      </c>
      <c r="AY252" s="226" t="s">
        <v>121</v>
      </c>
    </row>
    <row r="253" spans="2:51" s="14" customFormat="1" ht="12">
      <c r="B253" s="195"/>
      <c r="C253" s="196"/>
      <c r="D253" s="185" t="s">
        <v>130</v>
      </c>
      <c r="E253" s="197" t="s">
        <v>19</v>
      </c>
      <c r="F253" s="198" t="s">
        <v>155</v>
      </c>
      <c r="G253" s="196"/>
      <c r="H253" s="199">
        <v>134.06</v>
      </c>
      <c r="I253" s="200"/>
      <c r="J253" s="196"/>
      <c r="K253" s="196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130</v>
      </c>
      <c r="AU253" s="205" t="s">
        <v>82</v>
      </c>
      <c r="AV253" s="14" t="s">
        <v>128</v>
      </c>
      <c r="AW253" s="14" t="s">
        <v>36</v>
      </c>
      <c r="AX253" s="14" t="s">
        <v>80</v>
      </c>
      <c r="AY253" s="205" t="s">
        <v>121</v>
      </c>
    </row>
    <row r="254" spans="1:65" s="2" customFormat="1" ht="14.45" customHeight="1">
      <c r="A254" s="36"/>
      <c r="B254" s="37"/>
      <c r="C254" s="206" t="s">
        <v>306</v>
      </c>
      <c r="D254" s="206" t="s">
        <v>166</v>
      </c>
      <c r="E254" s="207" t="s">
        <v>307</v>
      </c>
      <c r="F254" s="208" t="s">
        <v>308</v>
      </c>
      <c r="G254" s="209" t="s">
        <v>126</v>
      </c>
      <c r="H254" s="210">
        <v>42.899</v>
      </c>
      <c r="I254" s="211"/>
      <c r="J254" s="212">
        <f>ROUND(I254*H254,2)</f>
        <v>0</v>
      </c>
      <c r="K254" s="208" t="s">
        <v>127</v>
      </c>
      <c r="L254" s="213"/>
      <c r="M254" s="214" t="s">
        <v>19</v>
      </c>
      <c r="N254" s="215" t="s">
        <v>46</v>
      </c>
      <c r="O254" s="66"/>
      <c r="P254" s="179">
        <f>O254*H254</f>
        <v>0</v>
      </c>
      <c r="Q254" s="179">
        <v>0.00045</v>
      </c>
      <c r="R254" s="179">
        <f>Q254*H254</f>
        <v>0.01930455</v>
      </c>
      <c r="S254" s="179">
        <v>0</v>
      </c>
      <c r="T254" s="18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1" t="s">
        <v>160</v>
      </c>
      <c r="AT254" s="181" t="s">
        <v>166</v>
      </c>
      <c r="AU254" s="181" t="s">
        <v>82</v>
      </c>
      <c r="AY254" s="19" t="s">
        <v>121</v>
      </c>
      <c r="BE254" s="182">
        <f>IF(N254="základní",J254,0)</f>
        <v>0</v>
      </c>
      <c r="BF254" s="182">
        <f>IF(N254="snížená",J254,0)</f>
        <v>0</v>
      </c>
      <c r="BG254" s="182">
        <f>IF(N254="zákl. přenesená",J254,0)</f>
        <v>0</v>
      </c>
      <c r="BH254" s="182">
        <f>IF(N254="sníž. přenesená",J254,0)</f>
        <v>0</v>
      </c>
      <c r="BI254" s="182">
        <f>IF(N254="nulová",J254,0)</f>
        <v>0</v>
      </c>
      <c r="BJ254" s="19" t="s">
        <v>80</v>
      </c>
      <c r="BK254" s="182">
        <f>ROUND(I254*H254,2)</f>
        <v>0</v>
      </c>
      <c r="BL254" s="19" t="s">
        <v>128</v>
      </c>
      <c r="BM254" s="181" t="s">
        <v>309</v>
      </c>
    </row>
    <row r="255" spans="2:51" s="13" customFormat="1" ht="12">
      <c r="B255" s="183"/>
      <c r="C255" s="184"/>
      <c r="D255" s="185" t="s">
        <v>130</v>
      </c>
      <c r="E255" s="184"/>
      <c r="F255" s="187" t="s">
        <v>310</v>
      </c>
      <c r="G255" s="184"/>
      <c r="H255" s="188">
        <v>42.899</v>
      </c>
      <c r="I255" s="189"/>
      <c r="J255" s="184"/>
      <c r="K255" s="184"/>
      <c r="L255" s="190"/>
      <c r="M255" s="191"/>
      <c r="N255" s="192"/>
      <c r="O255" s="192"/>
      <c r="P255" s="192"/>
      <c r="Q255" s="192"/>
      <c r="R255" s="192"/>
      <c r="S255" s="192"/>
      <c r="T255" s="193"/>
      <c r="AT255" s="194" t="s">
        <v>130</v>
      </c>
      <c r="AU255" s="194" t="s">
        <v>82</v>
      </c>
      <c r="AV255" s="13" t="s">
        <v>82</v>
      </c>
      <c r="AW255" s="13" t="s">
        <v>4</v>
      </c>
      <c r="AX255" s="13" t="s">
        <v>80</v>
      </c>
      <c r="AY255" s="194" t="s">
        <v>121</v>
      </c>
    </row>
    <row r="256" spans="1:65" s="2" customFormat="1" ht="14.45" customHeight="1">
      <c r="A256" s="36"/>
      <c r="B256" s="37"/>
      <c r="C256" s="170" t="s">
        <v>311</v>
      </c>
      <c r="D256" s="170" t="s">
        <v>123</v>
      </c>
      <c r="E256" s="171" t="s">
        <v>312</v>
      </c>
      <c r="F256" s="172" t="s">
        <v>313</v>
      </c>
      <c r="G256" s="173" t="s">
        <v>142</v>
      </c>
      <c r="H256" s="174">
        <v>42.28</v>
      </c>
      <c r="I256" s="175"/>
      <c r="J256" s="176">
        <f>ROUND(I256*H256,2)</f>
        <v>0</v>
      </c>
      <c r="K256" s="172" t="s">
        <v>127</v>
      </c>
      <c r="L256" s="41"/>
      <c r="M256" s="177" t="s">
        <v>19</v>
      </c>
      <c r="N256" s="178" t="s">
        <v>46</v>
      </c>
      <c r="O256" s="66"/>
      <c r="P256" s="179">
        <f>O256*H256</f>
        <v>0</v>
      </c>
      <c r="Q256" s="179">
        <v>0.01032</v>
      </c>
      <c r="R256" s="179">
        <f>Q256*H256</f>
        <v>0.4363296</v>
      </c>
      <c r="S256" s="179">
        <v>0</v>
      </c>
      <c r="T256" s="18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1" t="s">
        <v>128</v>
      </c>
      <c r="AT256" s="181" t="s">
        <v>123</v>
      </c>
      <c r="AU256" s="181" t="s">
        <v>82</v>
      </c>
      <c r="AY256" s="19" t="s">
        <v>121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19" t="s">
        <v>80</v>
      </c>
      <c r="BK256" s="182">
        <f>ROUND(I256*H256,2)</f>
        <v>0</v>
      </c>
      <c r="BL256" s="19" t="s">
        <v>128</v>
      </c>
      <c r="BM256" s="181" t="s">
        <v>314</v>
      </c>
    </row>
    <row r="257" spans="1:65" s="2" customFormat="1" ht="24.2" customHeight="1">
      <c r="A257" s="36"/>
      <c r="B257" s="37"/>
      <c r="C257" s="170" t="s">
        <v>315</v>
      </c>
      <c r="D257" s="170" t="s">
        <v>123</v>
      </c>
      <c r="E257" s="171" t="s">
        <v>316</v>
      </c>
      <c r="F257" s="172" t="s">
        <v>317</v>
      </c>
      <c r="G257" s="173" t="s">
        <v>126</v>
      </c>
      <c r="H257" s="174">
        <v>22</v>
      </c>
      <c r="I257" s="175"/>
      <c r="J257" s="176">
        <f>ROUND(I257*H257,2)</f>
        <v>0</v>
      </c>
      <c r="K257" s="172" t="s">
        <v>127</v>
      </c>
      <c r="L257" s="41"/>
      <c r="M257" s="177" t="s">
        <v>19</v>
      </c>
      <c r="N257" s="178" t="s">
        <v>46</v>
      </c>
      <c r="O257" s="66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1" t="s">
        <v>128</v>
      </c>
      <c r="AT257" s="181" t="s">
        <v>123</v>
      </c>
      <c r="AU257" s="181" t="s">
        <v>82</v>
      </c>
      <c r="AY257" s="19" t="s">
        <v>121</v>
      </c>
      <c r="BE257" s="182">
        <f>IF(N257="základní",J257,0)</f>
        <v>0</v>
      </c>
      <c r="BF257" s="182">
        <f>IF(N257="snížená",J257,0)</f>
        <v>0</v>
      </c>
      <c r="BG257" s="182">
        <f>IF(N257="zákl. přenesená",J257,0)</f>
        <v>0</v>
      </c>
      <c r="BH257" s="182">
        <f>IF(N257="sníž. přenesená",J257,0)</f>
        <v>0</v>
      </c>
      <c r="BI257" s="182">
        <f>IF(N257="nulová",J257,0)</f>
        <v>0</v>
      </c>
      <c r="BJ257" s="19" t="s">
        <v>80</v>
      </c>
      <c r="BK257" s="182">
        <f>ROUND(I257*H257,2)</f>
        <v>0</v>
      </c>
      <c r="BL257" s="19" t="s">
        <v>128</v>
      </c>
      <c r="BM257" s="181" t="s">
        <v>318</v>
      </c>
    </row>
    <row r="258" spans="2:51" s="13" customFormat="1" ht="12">
      <c r="B258" s="183"/>
      <c r="C258" s="184"/>
      <c r="D258" s="185" t="s">
        <v>130</v>
      </c>
      <c r="E258" s="186" t="s">
        <v>19</v>
      </c>
      <c r="F258" s="187" t="s">
        <v>319</v>
      </c>
      <c r="G258" s="184"/>
      <c r="H258" s="188">
        <v>22</v>
      </c>
      <c r="I258" s="189"/>
      <c r="J258" s="184"/>
      <c r="K258" s="184"/>
      <c r="L258" s="190"/>
      <c r="M258" s="191"/>
      <c r="N258" s="192"/>
      <c r="O258" s="192"/>
      <c r="P258" s="192"/>
      <c r="Q258" s="192"/>
      <c r="R258" s="192"/>
      <c r="S258" s="192"/>
      <c r="T258" s="193"/>
      <c r="AT258" s="194" t="s">
        <v>130</v>
      </c>
      <c r="AU258" s="194" t="s">
        <v>82</v>
      </c>
      <c r="AV258" s="13" t="s">
        <v>82</v>
      </c>
      <c r="AW258" s="13" t="s">
        <v>36</v>
      </c>
      <c r="AX258" s="13" t="s">
        <v>80</v>
      </c>
      <c r="AY258" s="194" t="s">
        <v>121</v>
      </c>
    </row>
    <row r="259" spans="1:65" s="2" customFormat="1" ht="24.2" customHeight="1">
      <c r="A259" s="36"/>
      <c r="B259" s="37"/>
      <c r="C259" s="170" t="s">
        <v>320</v>
      </c>
      <c r="D259" s="170" t="s">
        <v>123</v>
      </c>
      <c r="E259" s="171" t="s">
        <v>321</v>
      </c>
      <c r="F259" s="172" t="s">
        <v>322</v>
      </c>
      <c r="G259" s="173" t="s">
        <v>126</v>
      </c>
      <c r="H259" s="174">
        <v>58.798</v>
      </c>
      <c r="I259" s="175"/>
      <c r="J259" s="176">
        <f>ROUND(I259*H259,2)</f>
        <v>0</v>
      </c>
      <c r="K259" s="172" t="s">
        <v>127</v>
      </c>
      <c r="L259" s="41"/>
      <c r="M259" s="177" t="s">
        <v>19</v>
      </c>
      <c r="N259" s="178" t="s">
        <v>46</v>
      </c>
      <c r="O259" s="66"/>
      <c r="P259" s="179">
        <f>O259*H259</f>
        <v>0</v>
      </c>
      <c r="Q259" s="179">
        <v>0</v>
      </c>
      <c r="R259" s="179">
        <f>Q259*H259</f>
        <v>0</v>
      </c>
      <c r="S259" s="179">
        <v>0</v>
      </c>
      <c r="T259" s="18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1" t="s">
        <v>128</v>
      </c>
      <c r="AT259" s="181" t="s">
        <v>123</v>
      </c>
      <c r="AU259" s="181" t="s">
        <v>82</v>
      </c>
      <c r="AY259" s="19" t="s">
        <v>121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19" t="s">
        <v>80</v>
      </c>
      <c r="BK259" s="182">
        <f>ROUND(I259*H259,2)</f>
        <v>0</v>
      </c>
      <c r="BL259" s="19" t="s">
        <v>128</v>
      </c>
      <c r="BM259" s="181" t="s">
        <v>323</v>
      </c>
    </row>
    <row r="260" spans="2:51" s="13" customFormat="1" ht="12">
      <c r="B260" s="183"/>
      <c r="C260" s="184"/>
      <c r="D260" s="185" t="s">
        <v>130</v>
      </c>
      <c r="E260" s="186" t="s">
        <v>19</v>
      </c>
      <c r="F260" s="187" t="s">
        <v>324</v>
      </c>
      <c r="G260" s="184"/>
      <c r="H260" s="188">
        <v>14.85</v>
      </c>
      <c r="I260" s="189"/>
      <c r="J260" s="184"/>
      <c r="K260" s="184"/>
      <c r="L260" s="190"/>
      <c r="M260" s="191"/>
      <c r="N260" s="192"/>
      <c r="O260" s="192"/>
      <c r="P260" s="192"/>
      <c r="Q260" s="192"/>
      <c r="R260" s="192"/>
      <c r="S260" s="192"/>
      <c r="T260" s="193"/>
      <c r="AT260" s="194" t="s">
        <v>130</v>
      </c>
      <c r="AU260" s="194" t="s">
        <v>82</v>
      </c>
      <c r="AV260" s="13" t="s">
        <v>82</v>
      </c>
      <c r="AW260" s="13" t="s">
        <v>36</v>
      </c>
      <c r="AX260" s="13" t="s">
        <v>75</v>
      </c>
      <c r="AY260" s="194" t="s">
        <v>121</v>
      </c>
    </row>
    <row r="261" spans="2:51" s="13" customFormat="1" ht="12">
      <c r="B261" s="183"/>
      <c r="C261" s="184"/>
      <c r="D261" s="185" t="s">
        <v>130</v>
      </c>
      <c r="E261" s="186" t="s">
        <v>19</v>
      </c>
      <c r="F261" s="187" t="s">
        <v>325</v>
      </c>
      <c r="G261" s="184"/>
      <c r="H261" s="188">
        <v>3.648</v>
      </c>
      <c r="I261" s="189"/>
      <c r="J261" s="184"/>
      <c r="K261" s="184"/>
      <c r="L261" s="190"/>
      <c r="M261" s="191"/>
      <c r="N261" s="192"/>
      <c r="O261" s="192"/>
      <c r="P261" s="192"/>
      <c r="Q261" s="192"/>
      <c r="R261" s="192"/>
      <c r="S261" s="192"/>
      <c r="T261" s="193"/>
      <c r="AT261" s="194" t="s">
        <v>130</v>
      </c>
      <c r="AU261" s="194" t="s">
        <v>82</v>
      </c>
      <c r="AV261" s="13" t="s">
        <v>82</v>
      </c>
      <c r="AW261" s="13" t="s">
        <v>36</v>
      </c>
      <c r="AX261" s="13" t="s">
        <v>75</v>
      </c>
      <c r="AY261" s="194" t="s">
        <v>121</v>
      </c>
    </row>
    <row r="262" spans="2:51" s="13" customFormat="1" ht="12">
      <c r="B262" s="183"/>
      <c r="C262" s="184"/>
      <c r="D262" s="185" t="s">
        <v>130</v>
      </c>
      <c r="E262" s="186" t="s">
        <v>19</v>
      </c>
      <c r="F262" s="187" t="s">
        <v>326</v>
      </c>
      <c r="G262" s="184"/>
      <c r="H262" s="188">
        <v>3.6</v>
      </c>
      <c r="I262" s="189"/>
      <c r="J262" s="184"/>
      <c r="K262" s="184"/>
      <c r="L262" s="190"/>
      <c r="M262" s="191"/>
      <c r="N262" s="192"/>
      <c r="O262" s="192"/>
      <c r="P262" s="192"/>
      <c r="Q262" s="192"/>
      <c r="R262" s="192"/>
      <c r="S262" s="192"/>
      <c r="T262" s="193"/>
      <c r="AT262" s="194" t="s">
        <v>130</v>
      </c>
      <c r="AU262" s="194" t="s">
        <v>82</v>
      </c>
      <c r="AV262" s="13" t="s">
        <v>82</v>
      </c>
      <c r="AW262" s="13" t="s">
        <v>36</v>
      </c>
      <c r="AX262" s="13" t="s">
        <v>75</v>
      </c>
      <c r="AY262" s="194" t="s">
        <v>121</v>
      </c>
    </row>
    <row r="263" spans="2:51" s="15" customFormat="1" ht="12">
      <c r="B263" s="216"/>
      <c r="C263" s="217"/>
      <c r="D263" s="185" t="s">
        <v>130</v>
      </c>
      <c r="E263" s="218" t="s">
        <v>19</v>
      </c>
      <c r="F263" s="219" t="s">
        <v>202</v>
      </c>
      <c r="G263" s="217"/>
      <c r="H263" s="220">
        <v>22.098000000000003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130</v>
      </c>
      <c r="AU263" s="226" t="s">
        <v>82</v>
      </c>
      <c r="AV263" s="15" t="s">
        <v>136</v>
      </c>
      <c r="AW263" s="15" t="s">
        <v>36</v>
      </c>
      <c r="AX263" s="15" t="s">
        <v>75</v>
      </c>
      <c r="AY263" s="226" t="s">
        <v>121</v>
      </c>
    </row>
    <row r="264" spans="2:51" s="13" customFormat="1" ht="12">
      <c r="B264" s="183"/>
      <c r="C264" s="184"/>
      <c r="D264" s="185" t="s">
        <v>130</v>
      </c>
      <c r="E264" s="186" t="s">
        <v>19</v>
      </c>
      <c r="F264" s="187" t="s">
        <v>327</v>
      </c>
      <c r="G264" s="184"/>
      <c r="H264" s="188">
        <v>29.7</v>
      </c>
      <c r="I264" s="189"/>
      <c r="J264" s="184"/>
      <c r="K264" s="184"/>
      <c r="L264" s="190"/>
      <c r="M264" s="191"/>
      <c r="N264" s="192"/>
      <c r="O264" s="192"/>
      <c r="P264" s="192"/>
      <c r="Q264" s="192"/>
      <c r="R264" s="192"/>
      <c r="S264" s="192"/>
      <c r="T264" s="193"/>
      <c r="AT264" s="194" t="s">
        <v>130</v>
      </c>
      <c r="AU264" s="194" t="s">
        <v>82</v>
      </c>
      <c r="AV264" s="13" t="s">
        <v>82</v>
      </c>
      <c r="AW264" s="13" t="s">
        <v>36</v>
      </c>
      <c r="AX264" s="13" t="s">
        <v>75</v>
      </c>
      <c r="AY264" s="194" t="s">
        <v>121</v>
      </c>
    </row>
    <row r="265" spans="2:51" s="13" customFormat="1" ht="12">
      <c r="B265" s="183"/>
      <c r="C265" s="184"/>
      <c r="D265" s="185" t="s">
        <v>130</v>
      </c>
      <c r="E265" s="186" t="s">
        <v>19</v>
      </c>
      <c r="F265" s="187" t="s">
        <v>328</v>
      </c>
      <c r="G265" s="184"/>
      <c r="H265" s="188">
        <v>3</v>
      </c>
      <c r="I265" s="189"/>
      <c r="J265" s="184"/>
      <c r="K265" s="184"/>
      <c r="L265" s="190"/>
      <c r="M265" s="191"/>
      <c r="N265" s="192"/>
      <c r="O265" s="192"/>
      <c r="P265" s="192"/>
      <c r="Q265" s="192"/>
      <c r="R265" s="192"/>
      <c r="S265" s="192"/>
      <c r="T265" s="193"/>
      <c r="AT265" s="194" t="s">
        <v>130</v>
      </c>
      <c r="AU265" s="194" t="s">
        <v>82</v>
      </c>
      <c r="AV265" s="13" t="s">
        <v>82</v>
      </c>
      <c r="AW265" s="13" t="s">
        <v>36</v>
      </c>
      <c r="AX265" s="13" t="s">
        <v>75</v>
      </c>
      <c r="AY265" s="194" t="s">
        <v>121</v>
      </c>
    </row>
    <row r="266" spans="2:51" s="13" customFormat="1" ht="12">
      <c r="B266" s="183"/>
      <c r="C266" s="184"/>
      <c r="D266" s="185" t="s">
        <v>130</v>
      </c>
      <c r="E266" s="186" t="s">
        <v>19</v>
      </c>
      <c r="F266" s="187" t="s">
        <v>329</v>
      </c>
      <c r="G266" s="184"/>
      <c r="H266" s="188">
        <v>4</v>
      </c>
      <c r="I266" s="189"/>
      <c r="J266" s="184"/>
      <c r="K266" s="184"/>
      <c r="L266" s="190"/>
      <c r="M266" s="191"/>
      <c r="N266" s="192"/>
      <c r="O266" s="192"/>
      <c r="P266" s="192"/>
      <c r="Q266" s="192"/>
      <c r="R266" s="192"/>
      <c r="S266" s="192"/>
      <c r="T266" s="193"/>
      <c r="AT266" s="194" t="s">
        <v>130</v>
      </c>
      <c r="AU266" s="194" t="s">
        <v>82</v>
      </c>
      <c r="AV266" s="13" t="s">
        <v>82</v>
      </c>
      <c r="AW266" s="13" t="s">
        <v>36</v>
      </c>
      <c r="AX266" s="13" t="s">
        <v>75</v>
      </c>
      <c r="AY266" s="194" t="s">
        <v>121</v>
      </c>
    </row>
    <row r="267" spans="2:51" s="15" customFormat="1" ht="12">
      <c r="B267" s="216"/>
      <c r="C267" s="217"/>
      <c r="D267" s="185" t="s">
        <v>130</v>
      </c>
      <c r="E267" s="218" t="s">
        <v>19</v>
      </c>
      <c r="F267" s="219" t="s">
        <v>206</v>
      </c>
      <c r="G267" s="217"/>
      <c r="H267" s="220">
        <v>36.7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130</v>
      </c>
      <c r="AU267" s="226" t="s">
        <v>82</v>
      </c>
      <c r="AV267" s="15" t="s">
        <v>136</v>
      </c>
      <c r="AW267" s="15" t="s">
        <v>36</v>
      </c>
      <c r="AX267" s="15" t="s">
        <v>75</v>
      </c>
      <c r="AY267" s="226" t="s">
        <v>121</v>
      </c>
    </row>
    <row r="268" spans="2:51" s="14" customFormat="1" ht="12">
      <c r="B268" s="195"/>
      <c r="C268" s="196"/>
      <c r="D268" s="185" t="s">
        <v>130</v>
      </c>
      <c r="E268" s="197" t="s">
        <v>19</v>
      </c>
      <c r="F268" s="198" t="s">
        <v>155</v>
      </c>
      <c r="G268" s="196"/>
      <c r="H268" s="199">
        <v>58.798</v>
      </c>
      <c r="I268" s="200"/>
      <c r="J268" s="196"/>
      <c r="K268" s="196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130</v>
      </c>
      <c r="AU268" s="205" t="s">
        <v>82</v>
      </c>
      <c r="AV268" s="14" t="s">
        <v>128</v>
      </c>
      <c r="AW268" s="14" t="s">
        <v>36</v>
      </c>
      <c r="AX268" s="14" t="s">
        <v>80</v>
      </c>
      <c r="AY268" s="205" t="s">
        <v>121</v>
      </c>
    </row>
    <row r="269" spans="1:65" s="2" customFormat="1" ht="14.45" customHeight="1">
      <c r="A269" s="36"/>
      <c r="B269" s="37"/>
      <c r="C269" s="170" t="s">
        <v>330</v>
      </c>
      <c r="D269" s="170" t="s">
        <v>123</v>
      </c>
      <c r="E269" s="171" t="s">
        <v>331</v>
      </c>
      <c r="F269" s="172" t="s">
        <v>332</v>
      </c>
      <c r="G269" s="173" t="s">
        <v>126</v>
      </c>
      <c r="H269" s="174">
        <v>120.754</v>
      </c>
      <c r="I269" s="175"/>
      <c r="J269" s="176">
        <f>ROUND(I269*H269,2)</f>
        <v>0</v>
      </c>
      <c r="K269" s="172" t="s">
        <v>127</v>
      </c>
      <c r="L269" s="41"/>
      <c r="M269" s="177" t="s">
        <v>19</v>
      </c>
      <c r="N269" s="178" t="s">
        <v>46</v>
      </c>
      <c r="O269" s="66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181" t="s">
        <v>128</v>
      </c>
      <c r="AT269" s="181" t="s">
        <v>123</v>
      </c>
      <c r="AU269" s="181" t="s">
        <v>82</v>
      </c>
      <c r="AY269" s="19" t="s">
        <v>121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19" t="s">
        <v>80</v>
      </c>
      <c r="BK269" s="182">
        <f>ROUND(I269*H269,2)</f>
        <v>0</v>
      </c>
      <c r="BL269" s="19" t="s">
        <v>128</v>
      </c>
      <c r="BM269" s="181" t="s">
        <v>333</v>
      </c>
    </row>
    <row r="270" spans="2:63" s="12" customFormat="1" ht="22.9" customHeight="1">
      <c r="B270" s="154"/>
      <c r="C270" s="155"/>
      <c r="D270" s="156" t="s">
        <v>74</v>
      </c>
      <c r="E270" s="168" t="s">
        <v>334</v>
      </c>
      <c r="F270" s="168" t="s">
        <v>335</v>
      </c>
      <c r="G270" s="155"/>
      <c r="H270" s="155"/>
      <c r="I270" s="158"/>
      <c r="J270" s="169">
        <f>BK270</f>
        <v>0</v>
      </c>
      <c r="K270" s="155"/>
      <c r="L270" s="160"/>
      <c r="M270" s="161"/>
      <c r="N270" s="162"/>
      <c r="O270" s="162"/>
      <c r="P270" s="163">
        <f>SUM(P271:P274)</f>
        <v>0</v>
      </c>
      <c r="Q270" s="162"/>
      <c r="R270" s="163">
        <f>SUM(R271:R274)</f>
        <v>2.957856</v>
      </c>
      <c r="S270" s="162"/>
      <c r="T270" s="164">
        <f>SUM(T271:T274)</f>
        <v>0</v>
      </c>
      <c r="AR270" s="165" t="s">
        <v>80</v>
      </c>
      <c r="AT270" s="166" t="s">
        <v>74</v>
      </c>
      <c r="AU270" s="166" t="s">
        <v>80</v>
      </c>
      <c r="AY270" s="165" t="s">
        <v>121</v>
      </c>
      <c r="BK270" s="167">
        <f>SUM(BK271:BK274)</f>
        <v>0</v>
      </c>
    </row>
    <row r="271" spans="1:65" s="2" customFormat="1" ht="14.45" customHeight="1">
      <c r="A271" s="36"/>
      <c r="B271" s="37"/>
      <c r="C271" s="170" t="s">
        <v>336</v>
      </c>
      <c r="D271" s="170" t="s">
        <v>123</v>
      </c>
      <c r="E271" s="171" t="s">
        <v>337</v>
      </c>
      <c r="F271" s="172" t="s">
        <v>338</v>
      </c>
      <c r="G271" s="173" t="s">
        <v>126</v>
      </c>
      <c r="H271" s="174">
        <v>4.4</v>
      </c>
      <c r="I271" s="175"/>
      <c r="J271" s="176">
        <f>ROUND(I271*H271,2)</f>
        <v>0</v>
      </c>
      <c r="K271" s="172" t="s">
        <v>127</v>
      </c>
      <c r="L271" s="41"/>
      <c r="M271" s="177" t="s">
        <v>19</v>
      </c>
      <c r="N271" s="178" t="s">
        <v>46</v>
      </c>
      <c r="O271" s="66"/>
      <c r="P271" s="179">
        <f>O271*H271</f>
        <v>0</v>
      </c>
      <c r="Q271" s="179">
        <v>0.105</v>
      </c>
      <c r="R271" s="179">
        <f>Q271*H271</f>
        <v>0.462</v>
      </c>
      <c r="S271" s="179">
        <v>0</v>
      </c>
      <c r="T271" s="18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81" t="s">
        <v>128</v>
      </c>
      <c r="AT271" s="181" t="s">
        <v>123</v>
      </c>
      <c r="AU271" s="181" t="s">
        <v>82</v>
      </c>
      <c r="AY271" s="19" t="s">
        <v>121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19" t="s">
        <v>80</v>
      </c>
      <c r="BK271" s="182">
        <f>ROUND(I271*H271,2)</f>
        <v>0</v>
      </c>
      <c r="BL271" s="19" t="s">
        <v>128</v>
      </c>
      <c r="BM271" s="181" t="s">
        <v>339</v>
      </c>
    </row>
    <row r="272" spans="2:51" s="13" customFormat="1" ht="12">
      <c r="B272" s="183"/>
      <c r="C272" s="184"/>
      <c r="D272" s="185" t="s">
        <v>130</v>
      </c>
      <c r="E272" s="186" t="s">
        <v>19</v>
      </c>
      <c r="F272" s="187" t="s">
        <v>340</v>
      </c>
      <c r="G272" s="184"/>
      <c r="H272" s="188">
        <v>4.4</v>
      </c>
      <c r="I272" s="189"/>
      <c r="J272" s="184"/>
      <c r="K272" s="184"/>
      <c r="L272" s="190"/>
      <c r="M272" s="191"/>
      <c r="N272" s="192"/>
      <c r="O272" s="192"/>
      <c r="P272" s="192"/>
      <c r="Q272" s="192"/>
      <c r="R272" s="192"/>
      <c r="S272" s="192"/>
      <c r="T272" s="193"/>
      <c r="AT272" s="194" t="s">
        <v>130</v>
      </c>
      <c r="AU272" s="194" t="s">
        <v>82</v>
      </c>
      <c r="AV272" s="13" t="s">
        <v>82</v>
      </c>
      <c r="AW272" s="13" t="s">
        <v>36</v>
      </c>
      <c r="AX272" s="13" t="s">
        <v>80</v>
      </c>
      <c r="AY272" s="194" t="s">
        <v>121</v>
      </c>
    </row>
    <row r="273" spans="1:65" s="2" customFormat="1" ht="14.45" customHeight="1">
      <c r="A273" s="36"/>
      <c r="B273" s="37"/>
      <c r="C273" s="170" t="s">
        <v>341</v>
      </c>
      <c r="D273" s="170" t="s">
        <v>123</v>
      </c>
      <c r="E273" s="171" t="s">
        <v>342</v>
      </c>
      <c r="F273" s="172" t="s">
        <v>343</v>
      </c>
      <c r="G273" s="173" t="s">
        <v>126</v>
      </c>
      <c r="H273" s="174">
        <v>8.8</v>
      </c>
      <c r="I273" s="175"/>
      <c r="J273" s="176">
        <f>ROUND(I273*H273,2)</f>
        <v>0</v>
      </c>
      <c r="K273" s="172" t="s">
        <v>127</v>
      </c>
      <c r="L273" s="41"/>
      <c r="M273" s="177" t="s">
        <v>19</v>
      </c>
      <c r="N273" s="178" t="s">
        <v>46</v>
      </c>
      <c r="O273" s="66"/>
      <c r="P273" s="179">
        <f>O273*H273</f>
        <v>0</v>
      </c>
      <c r="Q273" s="179">
        <v>0.28362</v>
      </c>
      <c r="R273" s="179">
        <f>Q273*H273</f>
        <v>2.495856</v>
      </c>
      <c r="S273" s="179">
        <v>0</v>
      </c>
      <c r="T273" s="180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1" t="s">
        <v>128</v>
      </c>
      <c r="AT273" s="181" t="s">
        <v>123</v>
      </c>
      <c r="AU273" s="181" t="s">
        <v>82</v>
      </c>
      <c r="AY273" s="19" t="s">
        <v>121</v>
      </c>
      <c r="BE273" s="182">
        <f>IF(N273="základní",J273,0)</f>
        <v>0</v>
      </c>
      <c r="BF273" s="182">
        <f>IF(N273="snížená",J273,0)</f>
        <v>0</v>
      </c>
      <c r="BG273" s="182">
        <f>IF(N273="zákl. přenesená",J273,0)</f>
        <v>0</v>
      </c>
      <c r="BH273" s="182">
        <f>IF(N273="sníž. přenesená",J273,0)</f>
        <v>0</v>
      </c>
      <c r="BI273" s="182">
        <f>IF(N273="nulová",J273,0)</f>
        <v>0</v>
      </c>
      <c r="BJ273" s="19" t="s">
        <v>80</v>
      </c>
      <c r="BK273" s="182">
        <f>ROUND(I273*H273,2)</f>
        <v>0</v>
      </c>
      <c r="BL273" s="19" t="s">
        <v>128</v>
      </c>
      <c r="BM273" s="181" t="s">
        <v>344</v>
      </c>
    </row>
    <row r="274" spans="2:51" s="13" customFormat="1" ht="12">
      <c r="B274" s="183"/>
      <c r="C274" s="184"/>
      <c r="D274" s="185" t="s">
        <v>130</v>
      </c>
      <c r="E274" s="186" t="s">
        <v>19</v>
      </c>
      <c r="F274" s="187" t="s">
        <v>345</v>
      </c>
      <c r="G274" s="184"/>
      <c r="H274" s="188">
        <v>8.8</v>
      </c>
      <c r="I274" s="189"/>
      <c r="J274" s="184"/>
      <c r="K274" s="184"/>
      <c r="L274" s="190"/>
      <c r="M274" s="191"/>
      <c r="N274" s="192"/>
      <c r="O274" s="192"/>
      <c r="P274" s="192"/>
      <c r="Q274" s="192"/>
      <c r="R274" s="192"/>
      <c r="S274" s="192"/>
      <c r="T274" s="193"/>
      <c r="AT274" s="194" t="s">
        <v>130</v>
      </c>
      <c r="AU274" s="194" t="s">
        <v>82</v>
      </c>
      <c r="AV274" s="13" t="s">
        <v>82</v>
      </c>
      <c r="AW274" s="13" t="s">
        <v>36</v>
      </c>
      <c r="AX274" s="13" t="s">
        <v>80</v>
      </c>
      <c r="AY274" s="194" t="s">
        <v>121</v>
      </c>
    </row>
    <row r="275" spans="2:63" s="12" customFormat="1" ht="22.9" customHeight="1">
      <c r="B275" s="154"/>
      <c r="C275" s="155"/>
      <c r="D275" s="156" t="s">
        <v>74</v>
      </c>
      <c r="E275" s="168" t="s">
        <v>346</v>
      </c>
      <c r="F275" s="168" t="s">
        <v>347</v>
      </c>
      <c r="G275" s="155"/>
      <c r="H275" s="155"/>
      <c r="I275" s="158"/>
      <c r="J275" s="169">
        <f>BK275</f>
        <v>0</v>
      </c>
      <c r="K275" s="155"/>
      <c r="L275" s="160"/>
      <c r="M275" s="161"/>
      <c r="N275" s="162"/>
      <c r="O275" s="162"/>
      <c r="P275" s="163">
        <f>SUM(P276:P286)</f>
        <v>0</v>
      </c>
      <c r="Q275" s="162"/>
      <c r="R275" s="163">
        <f>SUM(R276:R286)</f>
        <v>0</v>
      </c>
      <c r="S275" s="162"/>
      <c r="T275" s="164">
        <f>SUM(T276:T286)</f>
        <v>0</v>
      </c>
      <c r="AR275" s="165" t="s">
        <v>80</v>
      </c>
      <c r="AT275" s="166" t="s">
        <v>74</v>
      </c>
      <c r="AU275" s="166" t="s">
        <v>80</v>
      </c>
      <c r="AY275" s="165" t="s">
        <v>121</v>
      </c>
      <c r="BK275" s="167">
        <f>SUM(BK276:BK286)</f>
        <v>0</v>
      </c>
    </row>
    <row r="276" spans="1:65" s="2" customFormat="1" ht="24.2" customHeight="1">
      <c r="A276" s="36"/>
      <c r="B276" s="37"/>
      <c r="C276" s="170" t="s">
        <v>348</v>
      </c>
      <c r="D276" s="170" t="s">
        <v>123</v>
      </c>
      <c r="E276" s="171" t="s">
        <v>349</v>
      </c>
      <c r="F276" s="172" t="s">
        <v>350</v>
      </c>
      <c r="G276" s="173" t="s">
        <v>126</v>
      </c>
      <c r="H276" s="174">
        <v>181.5</v>
      </c>
      <c r="I276" s="175"/>
      <c r="J276" s="176">
        <f>ROUND(I276*H276,2)</f>
        <v>0</v>
      </c>
      <c r="K276" s="172" t="s">
        <v>127</v>
      </c>
      <c r="L276" s="41"/>
      <c r="M276" s="177" t="s">
        <v>19</v>
      </c>
      <c r="N276" s="178" t="s">
        <v>46</v>
      </c>
      <c r="O276" s="66"/>
      <c r="P276" s="179">
        <f>O276*H276</f>
        <v>0</v>
      </c>
      <c r="Q276" s="179">
        <v>0</v>
      </c>
      <c r="R276" s="179">
        <f>Q276*H276</f>
        <v>0</v>
      </c>
      <c r="S276" s="179">
        <v>0</v>
      </c>
      <c r="T276" s="18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81" t="s">
        <v>128</v>
      </c>
      <c r="AT276" s="181" t="s">
        <v>123</v>
      </c>
      <c r="AU276" s="181" t="s">
        <v>82</v>
      </c>
      <c r="AY276" s="19" t="s">
        <v>121</v>
      </c>
      <c r="BE276" s="182">
        <f>IF(N276="základní",J276,0)</f>
        <v>0</v>
      </c>
      <c r="BF276" s="182">
        <f>IF(N276="snížená",J276,0)</f>
        <v>0</v>
      </c>
      <c r="BG276" s="182">
        <f>IF(N276="zákl. přenesená",J276,0)</f>
        <v>0</v>
      </c>
      <c r="BH276" s="182">
        <f>IF(N276="sníž. přenesená",J276,0)</f>
        <v>0</v>
      </c>
      <c r="BI276" s="182">
        <f>IF(N276="nulová",J276,0)</f>
        <v>0</v>
      </c>
      <c r="BJ276" s="19" t="s">
        <v>80</v>
      </c>
      <c r="BK276" s="182">
        <f>ROUND(I276*H276,2)</f>
        <v>0</v>
      </c>
      <c r="BL276" s="19" t="s">
        <v>128</v>
      </c>
      <c r="BM276" s="181" t="s">
        <v>351</v>
      </c>
    </row>
    <row r="277" spans="2:51" s="13" customFormat="1" ht="12">
      <c r="B277" s="183"/>
      <c r="C277" s="184"/>
      <c r="D277" s="185" t="s">
        <v>130</v>
      </c>
      <c r="E277" s="186" t="s">
        <v>19</v>
      </c>
      <c r="F277" s="187" t="s">
        <v>352</v>
      </c>
      <c r="G277" s="184"/>
      <c r="H277" s="188">
        <v>77</v>
      </c>
      <c r="I277" s="189"/>
      <c r="J277" s="184"/>
      <c r="K277" s="184"/>
      <c r="L277" s="190"/>
      <c r="M277" s="191"/>
      <c r="N277" s="192"/>
      <c r="O277" s="192"/>
      <c r="P277" s="192"/>
      <c r="Q277" s="192"/>
      <c r="R277" s="192"/>
      <c r="S277" s="192"/>
      <c r="T277" s="193"/>
      <c r="AT277" s="194" t="s">
        <v>130</v>
      </c>
      <c r="AU277" s="194" t="s">
        <v>82</v>
      </c>
      <c r="AV277" s="13" t="s">
        <v>82</v>
      </c>
      <c r="AW277" s="13" t="s">
        <v>36</v>
      </c>
      <c r="AX277" s="13" t="s">
        <v>75</v>
      </c>
      <c r="AY277" s="194" t="s">
        <v>121</v>
      </c>
    </row>
    <row r="278" spans="2:51" s="13" customFormat="1" ht="12">
      <c r="B278" s="183"/>
      <c r="C278" s="184"/>
      <c r="D278" s="185" t="s">
        <v>130</v>
      </c>
      <c r="E278" s="186" t="s">
        <v>19</v>
      </c>
      <c r="F278" s="187" t="s">
        <v>353</v>
      </c>
      <c r="G278" s="184"/>
      <c r="H278" s="188">
        <v>104.5</v>
      </c>
      <c r="I278" s="189"/>
      <c r="J278" s="184"/>
      <c r="K278" s="184"/>
      <c r="L278" s="190"/>
      <c r="M278" s="191"/>
      <c r="N278" s="192"/>
      <c r="O278" s="192"/>
      <c r="P278" s="192"/>
      <c r="Q278" s="192"/>
      <c r="R278" s="192"/>
      <c r="S278" s="192"/>
      <c r="T278" s="193"/>
      <c r="AT278" s="194" t="s">
        <v>130</v>
      </c>
      <c r="AU278" s="194" t="s">
        <v>82</v>
      </c>
      <c r="AV278" s="13" t="s">
        <v>82</v>
      </c>
      <c r="AW278" s="13" t="s">
        <v>36</v>
      </c>
      <c r="AX278" s="13" t="s">
        <v>75</v>
      </c>
      <c r="AY278" s="194" t="s">
        <v>121</v>
      </c>
    </row>
    <row r="279" spans="2:51" s="14" customFormat="1" ht="12">
      <c r="B279" s="195"/>
      <c r="C279" s="196"/>
      <c r="D279" s="185" t="s">
        <v>130</v>
      </c>
      <c r="E279" s="197" t="s">
        <v>19</v>
      </c>
      <c r="F279" s="198" t="s">
        <v>155</v>
      </c>
      <c r="G279" s="196"/>
      <c r="H279" s="199">
        <v>181.5</v>
      </c>
      <c r="I279" s="200"/>
      <c r="J279" s="196"/>
      <c r="K279" s="196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130</v>
      </c>
      <c r="AU279" s="205" t="s">
        <v>82</v>
      </c>
      <c r="AV279" s="14" t="s">
        <v>128</v>
      </c>
      <c r="AW279" s="14" t="s">
        <v>36</v>
      </c>
      <c r="AX279" s="14" t="s">
        <v>80</v>
      </c>
      <c r="AY279" s="205" t="s">
        <v>121</v>
      </c>
    </row>
    <row r="280" spans="1:65" s="2" customFormat="1" ht="24.2" customHeight="1">
      <c r="A280" s="36"/>
      <c r="B280" s="37"/>
      <c r="C280" s="170" t="s">
        <v>354</v>
      </c>
      <c r="D280" s="170" t="s">
        <v>123</v>
      </c>
      <c r="E280" s="171" t="s">
        <v>355</v>
      </c>
      <c r="F280" s="172" t="s">
        <v>356</v>
      </c>
      <c r="G280" s="173" t="s">
        <v>126</v>
      </c>
      <c r="H280" s="174">
        <v>5445</v>
      </c>
      <c r="I280" s="175"/>
      <c r="J280" s="176">
        <f>ROUND(I280*H280,2)</f>
        <v>0</v>
      </c>
      <c r="K280" s="172" t="s">
        <v>127</v>
      </c>
      <c r="L280" s="41"/>
      <c r="M280" s="177" t="s">
        <v>19</v>
      </c>
      <c r="N280" s="178" t="s">
        <v>46</v>
      </c>
      <c r="O280" s="66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8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1" t="s">
        <v>128</v>
      </c>
      <c r="AT280" s="181" t="s">
        <v>123</v>
      </c>
      <c r="AU280" s="181" t="s">
        <v>82</v>
      </c>
      <c r="AY280" s="19" t="s">
        <v>121</v>
      </c>
      <c r="BE280" s="182">
        <f>IF(N280="základní",J280,0)</f>
        <v>0</v>
      </c>
      <c r="BF280" s="182">
        <f>IF(N280="snížená",J280,0)</f>
        <v>0</v>
      </c>
      <c r="BG280" s="182">
        <f>IF(N280="zákl. přenesená",J280,0)</f>
        <v>0</v>
      </c>
      <c r="BH280" s="182">
        <f>IF(N280="sníž. přenesená",J280,0)</f>
        <v>0</v>
      </c>
      <c r="BI280" s="182">
        <f>IF(N280="nulová",J280,0)</f>
        <v>0</v>
      </c>
      <c r="BJ280" s="19" t="s">
        <v>80</v>
      </c>
      <c r="BK280" s="182">
        <f>ROUND(I280*H280,2)</f>
        <v>0</v>
      </c>
      <c r="BL280" s="19" t="s">
        <v>128</v>
      </c>
      <c r="BM280" s="181" t="s">
        <v>357</v>
      </c>
    </row>
    <row r="281" spans="2:51" s="13" customFormat="1" ht="12">
      <c r="B281" s="183"/>
      <c r="C281" s="184"/>
      <c r="D281" s="185" t="s">
        <v>130</v>
      </c>
      <c r="E281" s="184"/>
      <c r="F281" s="187" t="s">
        <v>358</v>
      </c>
      <c r="G281" s="184"/>
      <c r="H281" s="188">
        <v>5445</v>
      </c>
      <c r="I281" s="189"/>
      <c r="J281" s="184"/>
      <c r="K281" s="184"/>
      <c r="L281" s="190"/>
      <c r="M281" s="191"/>
      <c r="N281" s="192"/>
      <c r="O281" s="192"/>
      <c r="P281" s="192"/>
      <c r="Q281" s="192"/>
      <c r="R281" s="192"/>
      <c r="S281" s="192"/>
      <c r="T281" s="193"/>
      <c r="AT281" s="194" t="s">
        <v>130</v>
      </c>
      <c r="AU281" s="194" t="s">
        <v>82</v>
      </c>
      <c r="AV281" s="13" t="s">
        <v>82</v>
      </c>
      <c r="AW281" s="13" t="s">
        <v>4</v>
      </c>
      <c r="AX281" s="13" t="s">
        <v>80</v>
      </c>
      <c r="AY281" s="194" t="s">
        <v>121</v>
      </c>
    </row>
    <row r="282" spans="1:65" s="2" customFormat="1" ht="24.2" customHeight="1">
      <c r="A282" s="36"/>
      <c r="B282" s="37"/>
      <c r="C282" s="170" t="s">
        <v>359</v>
      </c>
      <c r="D282" s="170" t="s">
        <v>123</v>
      </c>
      <c r="E282" s="171" t="s">
        <v>360</v>
      </c>
      <c r="F282" s="172" t="s">
        <v>361</v>
      </c>
      <c r="G282" s="173" t="s">
        <v>126</v>
      </c>
      <c r="H282" s="174">
        <v>181.5</v>
      </c>
      <c r="I282" s="175"/>
      <c r="J282" s="176">
        <f>ROUND(I282*H282,2)</f>
        <v>0</v>
      </c>
      <c r="K282" s="172" t="s">
        <v>127</v>
      </c>
      <c r="L282" s="41"/>
      <c r="M282" s="177" t="s">
        <v>19</v>
      </c>
      <c r="N282" s="178" t="s">
        <v>46</v>
      </c>
      <c r="O282" s="66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1" t="s">
        <v>128</v>
      </c>
      <c r="AT282" s="181" t="s">
        <v>123</v>
      </c>
      <c r="AU282" s="181" t="s">
        <v>82</v>
      </c>
      <c r="AY282" s="19" t="s">
        <v>121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19" t="s">
        <v>80</v>
      </c>
      <c r="BK282" s="182">
        <f>ROUND(I282*H282,2)</f>
        <v>0</v>
      </c>
      <c r="BL282" s="19" t="s">
        <v>128</v>
      </c>
      <c r="BM282" s="181" t="s">
        <v>362</v>
      </c>
    </row>
    <row r="283" spans="1:65" s="2" customFormat="1" ht="14.45" customHeight="1">
      <c r="A283" s="36"/>
      <c r="B283" s="37"/>
      <c r="C283" s="170" t="s">
        <v>363</v>
      </c>
      <c r="D283" s="170" t="s">
        <v>123</v>
      </c>
      <c r="E283" s="171" t="s">
        <v>364</v>
      </c>
      <c r="F283" s="172" t="s">
        <v>365</v>
      </c>
      <c r="G283" s="173" t="s">
        <v>126</v>
      </c>
      <c r="H283" s="174">
        <v>181.5</v>
      </c>
      <c r="I283" s="175"/>
      <c r="J283" s="176">
        <f>ROUND(I283*H283,2)</f>
        <v>0</v>
      </c>
      <c r="K283" s="172" t="s">
        <v>127</v>
      </c>
      <c r="L283" s="41"/>
      <c r="M283" s="177" t="s">
        <v>19</v>
      </c>
      <c r="N283" s="178" t="s">
        <v>46</v>
      </c>
      <c r="O283" s="66"/>
      <c r="P283" s="179">
        <f>O283*H283</f>
        <v>0</v>
      </c>
      <c r="Q283" s="179">
        <v>0</v>
      </c>
      <c r="R283" s="179">
        <f>Q283*H283</f>
        <v>0</v>
      </c>
      <c r="S283" s="179">
        <v>0</v>
      </c>
      <c r="T283" s="18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181" t="s">
        <v>128</v>
      </c>
      <c r="AT283" s="181" t="s">
        <v>123</v>
      </c>
      <c r="AU283" s="181" t="s">
        <v>82</v>
      </c>
      <c r="AY283" s="19" t="s">
        <v>121</v>
      </c>
      <c r="BE283" s="182">
        <f>IF(N283="základní",J283,0)</f>
        <v>0</v>
      </c>
      <c r="BF283" s="182">
        <f>IF(N283="snížená",J283,0)</f>
        <v>0</v>
      </c>
      <c r="BG283" s="182">
        <f>IF(N283="zákl. přenesená",J283,0)</f>
        <v>0</v>
      </c>
      <c r="BH283" s="182">
        <f>IF(N283="sníž. přenesená",J283,0)</f>
        <v>0</v>
      </c>
      <c r="BI283" s="182">
        <f>IF(N283="nulová",J283,0)</f>
        <v>0</v>
      </c>
      <c r="BJ283" s="19" t="s">
        <v>80</v>
      </c>
      <c r="BK283" s="182">
        <f>ROUND(I283*H283,2)</f>
        <v>0</v>
      </c>
      <c r="BL283" s="19" t="s">
        <v>128</v>
      </c>
      <c r="BM283" s="181" t="s">
        <v>366</v>
      </c>
    </row>
    <row r="284" spans="1:65" s="2" customFormat="1" ht="14.45" customHeight="1">
      <c r="A284" s="36"/>
      <c r="B284" s="37"/>
      <c r="C284" s="170" t="s">
        <v>367</v>
      </c>
      <c r="D284" s="170" t="s">
        <v>123</v>
      </c>
      <c r="E284" s="171" t="s">
        <v>368</v>
      </c>
      <c r="F284" s="172" t="s">
        <v>369</v>
      </c>
      <c r="G284" s="173" t="s">
        <v>126</v>
      </c>
      <c r="H284" s="174">
        <v>5445</v>
      </c>
      <c r="I284" s="175"/>
      <c r="J284" s="176">
        <f>ROUND(I284*H284,2)</f>
        <v>0</v>
      </c>
      <c r="K284" s="172" t="s">
        <v>127</v>
      </c>
      <c r="L284" s="41"/>
      <c r="M284" s="177" t="s">
        <v>19</v>
      </c>
      <c r="N284" s="178" t="s">
        <v>46</v>
      </c>
      <c r="O284" s="66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1" t="s">
        <v>128</v>
      </c>
      <c r="AT284" s="181" t="s">
        <v>123</v>
      </c>
      <c r="AU284" s="181" t="s">
        <v>82</v>
      </c>
      <c r="AY284" s="19" t="s">
        <v>121</v>
      </c>
      <c r="BE284" s="182">
        <f>IF(N284="základní",J284,0)</f>
        <v>0</v>
      </c>
      <c r="BF284" s="182">
        <f>IF(N284="snížená",J284,0)</f>
        <v>0</v>
      </c>
      <c r="BG284" s="182">
        <f>IF(N284="zákl. přenesená",J284,0)</f>
        <v>0</v>
      </c>
      <c r="BH284" s="182">
        <f>IF(N284="sníž. přenesená",J284,0)</f>
        <v>0</v>
      </c>
      <c r="BI284" s="182">
        <f>IF(N284="nulová",J284,0)</f>
        <v>0</v>
      </c>
      <c r="BJ284" s="19" t="s">
        <v>80</v>
      </c>
      <c r="BK284" s="182">
        <f>ROUND(I284*H284,2)</f>
        <v>0</v>
      </c>
      <c r="BL284" s="19" t="s">
        <v>128</v>
      </c>
      <c r="BM284" s="181" t="s">
        <v>370</v>
      </c>
    </row>
    <row r="285" spans="2:51" s="13" customFormat="1" ht="12">
      <c r="B285" s="183"/>
      <c r="C285" s="184"/>
      <c r="D285" s="185" t="s">
        <v>130</v>
      </c>
      <c r="E285" s="184"/>
      <c r="F285" s="187" t="s">
        <v>358</v>
      </c>
      <c r="G285" s="184"/>
      <c r="H285" s="188">
        <v>5445</v>
      </c>
      <c r="I285" s="189"/>
      <c r="J285" s="184"/>
      <c r="K285" s="184"/>
      <c r="L285" s="190"/>
      <c r="M285" s="191"/>
      <c r="N285" s="192"/>
      <c r="O285" s="192"/>
      <c r="P285" s="192"/>
      <c r="Q285" s="192"/>
      <c r="R285" s="192"/>
      <c r="S285" s="192"/>
      <c r="T285" s="193"/>
      <c r="AT285" s="194" t="s">
        <v>130</v>
      </c>
      <c r="AU285" s="194" t="s">
        <v>82</v>
      </c>
      <c r="AV285" s="13" t="s">
        <v>82</v>
      </c>
      <c r="AW285" s="13" t="s">
        <v>4</v>
      </c>
      <c r="AX285" s="13" t="s">
        <v>80</v>
      </c>
      <c r="AY285" s="194" t="s">
        <v>121</v>
      </c>
    </row>
    <row r="286" spans="1:65" s="2" customFormat="1" ht="14.45" customHeight="1">
      <c r="A286" s="36"/>
      <c r="B286" s="37"/>
      <c r="C286" s="170" t="s">
        <v>371</v>
      </c>
      <c r="D286" s="170" t="s">
        <v>123</v>
      </c>
      <c r="E286" s="171" t="s">
        <v>372</v>
      </c>
      <c r="F286" s="172" t="s">
        <v>373</v>
      </c>
      <c r="G286" s="173" t="s">
        <v>126</v>
      </c>
      <c r="H286" s="174">
        <v>181.5</v>
      </c>
      <c r="I286" s="175"/>
      <c r="J286" s="176">
        <f>ROUND(I286*H286,2)</f>
        <v>0</v>
      </c>
      <c r="K286" s="172" t="s">
        <v>127</v>
      </c>
      <c r="L286" s="41"/>
      <c r="M286" s="177" t="s">
        <v>19</v>
      </c>
      <c r="N286" s="178" t="s">
        <v>46</v>
      </c>
      <c r="O286" s="66"/>
      <c r="P286" s="179">
        <f>O286*H286</f>
        <v>0</v>
      </c>
      <c r="Q286" s="179">
        <v>0</v>
      </c>
      <c r="R286" s="179">
        <f>Q286*H286</f>
        <v>0</v>
      </c>
      <c r="S286" s="179">
        <v>0</v>
      </c>
      <c r="T286" s="18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81" t="s">
        <v>128</v>
      </c>
      <c r="AT286" s="181" t="s">
        <v>123</v>
      </c>
      <c r="AU286" s="181" t="s">
        <v>82</v>
      </c>
      <c r="AY286" s="19" t="s">
        <v>121</v>
      </c>
      <c r="BE286" s="182">
        <f>IF(N286="základní",J286,0)</f>
        <v>0</v>
      </c>
      <c r="BF286" s="182">
        <f>IF(N286="snížená",J286,0)</f>
        <v>0</v>
      </c>
      <c r="BG286" s="182">
        <f>IF(N286="zákl. přenesená",J286,0)</f>
        <v>0</v>
      </c>
      <c r="BH286" s="182">
        <f>IF(N286="sníž. přenesená",J286,0)</f>
        <v>0</v>
      </c>
      <c r="BI286" s="182">
        <f>IF(N286="nulová",J286,0)</f>
        <v>0</v>
      </c>
      <c r="BJ286" s="19" t="s">
        <v>80</v>
      </c>
      <c r="BK286" s="182">
        <f>ROUND(I286*H286,2)</f>
        <v>0</v>
      </c>
      <c r="BL286" s="19" t="s">
        <v>128</v>
      </c>
      <c r="BM286" s="181" t="s">
        <v>374</v>
      </c>
    </row>
    <row r="287" spans="2:63" s="12" customFormat="1" ht="22.9" customHeight="1">
      <c r="B287" s="154"/>
      <c r="C287" s="155"/>
      <c r="D287" s="156" t="s">
        <v>74</v>
      </c>
      <c r="E287" s="168" t="s">
        <v>375</v>
      </c>
      <c r="F287" s="168" t="s">
        <v>376</v>
      </c>
      <c r="G287" s="155"/>
      <c r="H287" s="155"/>
      <c r="I287" s="158"/>
      <c r="J287" s="169">
        <f>BK287</f>
        <v>0</v>
      </c>
      <c r="K287" s="155"/>
      <c r="L287" s="160"/>
      <c r="M287" s="161"/>
      <c r="N287" s="162"/>
      <c r="O287" s="162"/>
      <c r="P287" s="163">
        <f>SUM(P288:P293)</f>
        <v>0</v>
      </c>
      <c r="Q287" s="162"/>
      <c r="R287" s="163">
        <f>SUM(R288:R293)</f>
        <v>0</v>
      </c>
      <c r="S287" s="162"/>
      <c r="T287" s="164">
        <f>SUM(T288:T293)</f>
        <v>0</v>
      </c>
      <c r="AR287" s="165" t="s">
        <v>80</v>
      </c>
      <c r="AT287" s="166" t="s">
        <v>74</v>
      </c>
      <c r="AU287" s="166" t="s">
        <v>80</v>
      </c>
      <c r="AY287" s="165" t="s">
        <v>121</v>
      </c>
      <c r="BK287" s="167">
        <f>SUM(BK288:BK293)</f>
        <v>0</v>
      </c>
    </row>
    <row r="288" spans="1:65" s="2" customFormat="1" ht="24.2" customHeight="1">
      <c r="A288" s="36"/>
      <c r="B288" s="37"/>
      <c r="C288" s="170" t="s">
        <v>377</v>
      </c>
      <c r="D288" s="170" t="s">
        <v>123</v>
      </c>
      <c r="E288" s="171" t="s">
        <v>378</v>
      </c>
      <c r="F288" s="172" t="s">
        <v>379</v>
      </c>
      <c r="G288" s="173" t="s">
        <v>19</v>
      </c>
      <c r="H288" s="174">
        <v>1</v>
      </c>
      <c r="I288" s="175"/>
      <c r="J288" s="176">
        <f>ROUND(I288*H288,2)</f>
        <v>0</v>
      </c>
      <c r="K288" s="172" t="s">
        <v>380</v>
      </c>
      <c r="L288" s="41"/>
      <c r="M288" s="177" t="s">
        <v>19</v>
      </c>
      <c r="N288" s="178" t="s">
        <v>46</v>
      </c>
      <c r="O288" s="66"/>
      <c r="P288" s="179">
        <f>O288*H288</f>
        <v>0</v>
      </c>
      <c r="Q288" s="179">
        <v>0</v>
      </c>
      <c r="R288" s="179">
        <f>Q288*H288</f>
        <v>0</v>
      </c>
      <c r="S288" s="179">
        <v>0</v>
      </c>
      <c r="T288" s="18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81" t="s">
        <v>128</v>
      </c>
      <c r="AT288" s="181" t="s">
        <v>123</v>
      </c>
      <c r="AU288" s="181" t="s">
        <v>82</v>
      </c>
      <c r="AY288" s="19" t="s">
        <v>121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19" t="s">
        <v>80</v>
      </c>
      <c r="BK288" s="182">
        <f>ROUND(I288*H288,2)</f>
        <v>0</v>
      </c>
      <c r="BL288" s="19" t="s">
        <v>128</v>
      </c>
      <c r="BM288" s="181" t="s">
        <v>381</v>
      </c>
    </row>
    <row r="289" spans="1:65" s="2" customFormat="1" ht="14.45" customHeight="1">
      <c r="A289" s="36"/>
      <c r="B289" s="37"/>
      <c r="C289" s="170" t="s">
        <v>382</v>
      </c>
      <c r="D289" s="170" t="s">
        <v>123</v>
      </c>
      <c r="E289" s="171" t="s">
        <v>383</v>
      </c>
      <c r="F289" s="172" t="s">
        <v>384</v>
      </c>
      <c r="G289" s="173" t="s">
        <v>385</v>
      </c>
      <c r="H289" s="174">
        <v>2</v>
      </c>
      <c r="I289" s="175"/>
      <c r="J289" s="176">
        <f>ROUND(I289*H289,2)</f>
        <v>0</v>
      </c>
      <c r="K289" s="172" t="s">
        <v>380</v>
      </c>
      <c r="L289" s="41"/>
      <c r="M289" s="177" t="s">
        <v>19</v>
      </c>
      <c r="N289" s="178" t="s">
        <v>46</v>
      </c>
      <c r="O289" s="66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1" t="s">
        <v>128</v>
      </c>
      <c r="AT289" s="181" t="s">
        <v>123</v>
      </c>
      <c r="AU289" s="181" t="s">
        <v>82</v>
      </c>
      <c r="AY289" s="19" t="s">
        <v>121</v>
      </c>
      <c r="BE289" s="182">
        <f>IF(N289="základní",J289,0)</f>
        <v>0</v>
      </c>
      <c r="BF289" s="182">
        <f>IF(N289="snížená",J289,0)</f>
        <v>0</v>
      </c>
      <c r="BG289" s="182">
        <f>IF(N289="zákl. přenesená",J289,0)</f>
        <v>0</v>
      </c>
      <c r="BH289" s="182">
        <f>IF(N289="sníž. přenesená",J289,0)</f>
        <v>0</v>
      </c>
      <c r="BI289" s="182">
        <f>IF(N289="nulová",J289,0)</f>
        <v>0</v>
      </c>
      <c r="BJ289" s="19" t="s">
        <v>80</v>
      </c>
      <c r="BK289" s="182">
        <f>ROUND(I289*H289,2)</f>
        <v>0</v>
      </c>
      <c r="BL289" s="19" t="s">
        <v>128</v>
      </c>
      <c r="BM289" s="181" t="s">
        <v>386</v>
      </c>
    </row>
    <row r="290" spans="1:65" s="2" customFormat="1" ht="14.45" customHeight="1">
      <c r="A290" s="36"/>
      <c r="B290" s="37"/>
      <c r="C290" s="170" t="s">
        <v>387</v>
      </c>
      <c r="D290" s="170" t="s">
        <v>123</v>
      </c>
      <c r="E290" s="171" t="s">
        <v>388</v>
      </c>
      <c r="F290" s="172" t="s">
        <v>389</v>
      </c>
      <c r="G290" s="173" t="s">
        <v>385</v>
      </c>
      <c r="H290" s="174">
        <v>1</v>
      </c>
      <c r="I290" s="175"/>
      <c r="J290" s="176">
        <f>ROUND(I290*H290,2)</f>
        <v>0</v>
      </c>
      <c r="K290" s="172" t="s">
        <v>380</v>
      </c>
      <c r="L290" s="41"/>
      <c r="M290" s="177" t="s">
        <v>19</v>
      </c>
      <c r="N290" s="178" t="s">
        <v>46</v>
      </c>
      <c r="O290" s="66"/>
      <c r="P290" s="179">
        <f>O290*H290</f>
        <v>0</v>
      </c>
      <c r="Q290" s="179">
        <v>0</v>
      </c>
      <c r="R290" s="179">
        <f>Q290*H290</f>
        <v>0</v>
      </c>
      <c r="S290" s="179">
        <v>0</v>
      </c>
      <c r="T290" s="18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81" t="s">
        <v>128</v>
      </c>
      <c r="AT290" s="181" t="s">
        <v>123</v>
      </c>
      <c r="AU290" s="181" t="s">
        <v>82</v>
      </c>
      <c r="AY290" s="19" t="s">
        <v>121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19" t="s">
        <v>80</v>
      </c>
      <c r="BK290" s="182">
        <f>ROUND(I290*H290,2)</f>
        <v>0</v>
      </c>
      <c r="BL290" s="19" t="s">
        <v>128</v>
      </c>
      <c r="BM290" s="181" t="s">
        <v>390</v>
      </c>
    </row>
    <row r="291" spans="1:65" s="2" customFormat="1" ht="14.45" customHeight="1">
      <c r="A291" s="36"/>
      <c r="B291" s="37"/>
      <c r="C291" s="170" t="s">
        <v>391</v>
      </c>
      <c r="D291" s="170" t="s">
        <v>123</v>
      </c>
      <c r="E291" s="171" t="s">
        <v>392</v>
      </c>
      <c r="F291" s="172" t="s">
        <v>393</v>
      </c>
      <c r="G291" s="173" t="s">
        <v>385</v>
      </c>
      <c r="H291" s="174">
        <v>2</v>
      </c>
      <c r="I291" s="175"/>
      <c r="J291" s="176">
        <f>ROUND(I291*H291,2)</f>
        <v>0</v>
      </c>
      <c r="K291" s="172" t="s">
        <v>380</v>
      </c>
      <c r="L291" s="41"/>
      <c r="M291" s="177" t="s">
        <v>19</v>
      </c>
      <c r="N291" s="178" t="s">
        <v>46</v>
      </c>
      <c r="O291" s="66"/>
      <c r="P291" s="179">
        <f>O291*H291</f>
        <v>0</v>
      </c>
      <c r="Q291" s="179">
        <v>0</v>
      </c>
      <c r="R291" s="179">
        <f>Q291*H291</f>
        <v>0</v>
      </c>
      <c r="S291" s="179">
        <v>0</v>
      </c>
      <c r="T291" s="18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181" t="s">
        <v>128</v>
      </c>
      <c r="AT291" s="181" t="s">
        <v>123</v>
      </c>
      <c r="AU291" s="181" t="s">
        <v>82</v>
      </c>
      <c r="AY291" s="19" t="s">
        <v>121</v>
      </c>
      <c r="BE291" s="182">
        <f>IF(N291="základní",J291,0)</f>
        <v>0</v>
      </c>
      <c r="BF291" s="182">
        <f>IF(N291="snížená",J291,0)</f>
        <v>0</v>
      </c>
      <c r="BG291" s="182">
        <f>IF(N291="zákl. přenesená",J291,0)</f>
        <v>0</v>
      </c>
      <c r="BH291" s="182">
        <f>IF(N291="sníž. přenesená",J291,0)</f>
        <v>0</v>
      </c>
      <c r="BI291" s="182">
        <f>IF(N291="nulová",J291,0)</f>
        <v>0</v>
      </c>
      <c r="BJ291" s="19" t="s">
        <v>80</v>
      </c>
      <c r="BK291" s="182">
        <f>ROUND(I291*H291,2)</f>
        <v>0</v>
      </c>
      <c r="BL291" s="19" t="s">
        <v>128</v>
      </c>
      <c r="BM291" s="181" t="s">
        <v>394</v>
      </c>
    </row>
    <row r="292" spans="1:47" s="2" customFormat="1" ht="29.25">
      <c r="A292" s="36"/>
      <c r="B292" s="37"/>
      <c r="C292" s="38"/>
      <c r="D292" s="185" t="s">
        <v>395</v>
      </c>
      <c r="E292" s="38"/>
      <c r="F292" s="227" t="s">
        <v>396</v>
      </c>
      <c r="G292" s="38"/>
      <c r="H292" s="38"/>
      <c r="I292" s="228"/>
      <c r="J292" s="38"/>
      <c r="K292" s="38"/>
      <c r="L292" s="41"/>
      <c r="M292" s="229"/>
      <c r="N292" s="230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395</v>
      </c>
      <c r="AU292" s="19" t="s">
        <v>82</v>
      </c>
    </row>
    <row r="293" spans="1:65" s="2" customFormat="1" ht="14.45" customHeight="1">
      <c r="A293" s="36"/>
      <c r="B293" s="37"/>
      <c r="C293" s="170" t="s">
        <v>397</v>
      </c>
      <c r="D293" s="170" t="s">
        <v>123</v>
      </c>
      <c r="E293" s="171" t="s">
        <v>398</v>
      </c>
      <c r="F293" s="172" t="s">
        <v>399</v>
      </c>
      <c r="G293" s="173" t="s">
        <v>385</v>
      </c>
      <c r="H293" s="174">
        <v>1</v>
      </c>
      <c r="I293" s="175"/>
      <c r="J293" s="176">
        <f>ROUND(I293*H293,2)</f>
        <v>0</v>
      </c>
      <c r="K293" s="172" t="s">
        <v>380</v>
      </c>
      <c r="L293" s="41"/>
      <c r="M293" s="177" t="s">
        <v>19</v>
      </c>
      <c r="N293" s="178" t="s">
        <v>46</v>
      </c>
      <c r="O293" s="66"/>
      <c r="P293" s="179">
        <f>O293*H293</f>
        <v>0</v>
      </c>
      <c r="Q293" s="179">
        <v>0</v>
      </c>
      <c r="R293" s="179">
        <f>Q293*H293</f>
        <v>0</v>
      </c>
      <c r="S293" s="179">
        <v>0</v>
      </c>
      <c r="T293" s="180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1" t="s">
        <v>128</v>
      </c>
      <c r="AT293" s="181" t="s">
        <v>123</v>
      </c>
      <c r="AU293" s="181" t="s">
        <v>82</v>
      </c>
      <c r="AY293" s="19" t="s">
        <v>121</v>
      </c>
      <c r="BE293" s="182">
        <f>IF(N293="základní",J293,0)</f>
        <v>0</v>
      </c>
      <c r="BF293" s="182">
        <f>IF(N293="snížená",J293,0)</f>
        <v>0</v>
      </c>
      <c r="BG293" s="182">
        <f>IF(N293="zákl. přenesená",J293,0)</f>
        <v>0</v>
      </c>
      <c r="BH293" s="182">
        <f>IF(N293="sníž. přenesená",J293,0)</f>
        <v>0</v>
      </c>
      <c r="BI293" s="182">
        <f>IF(N293="nulová",J293,0)</f>
        <v>0</v>
      </c>
      <c r="BJ293" s="19" t="s">
        <v>80</v>
      </c>
      <c r="BK293" s="182">
        <f>ROUND(I293*H293,2)</f>
        <v>0</v>
      </c>
      <c r="BL293" s="19" t="s">
        <v>128</v>
      </c>
      <c r="BM293" s="181" t="s">
        <v>400</v>
      </c>
    </row>
    <row r="294" spans="2:63" s="12" customFormat="1" ht="22.9" customHeight="1">
      <c r="B294" s="154"/>
      <c r="C294" s="155"/>
      <c r="D294" s="156" t="s">
        <v>74</v>
      </c>
      <c r="E294" s="168" t="s">
        <v>401</v>
      </c>
      <c r="F294" s="168" t="s">
        <v>402</v>
      </c>
      <c r="G294" s="155"/>
      <c r="H294" s="155"/>
      <c r="I294" s="158"/>
      <c r="J294" s="169">
        <f>BK294</f>
        <v>0</v>
      </c>
      <c r="K294" s="155"/>
      <c r="L294" s="160"/>
      <c r="M294" s="161"/>
      <c r="N294" s="162"/>
      <c r="O294" s="162"/>
      <c r="P294" s="163">
        <f>SUM(P295:P314)</f>
        <v>0</v>
      </c>
      <c r="Q294" s="162"/>
      <c r="R294" s="163">
        <f>SUM(R295:R314)</f>
        <v>0</v>
      </c>
      <c r="S294" s="162"/>
      <c r="T294" s="164">
        <f>SUM(T295:T314)</f>
        <v>1.49122</v>
      </c>
      <c r="AR294" s="165" t="s">
        <v>80</v>
      </c>
      <c r="AT294" s="166" t="s">
        <v>74</v>
      </c>
      <c r="AU294" s="166" t="s">
        <v>80</v>
      </c>
      <c r="AY294" s="165" t="s">
        <v>121</v>
      </c>
      <c r="BK294" s="167">
        <f>SUM(BK295:BK314)</f>
        <v>0</v>
      </c>
    </row>
    <row r="295" spans="1:65" s="2" customFormat="1" ht="14.45" customHeight="1">
      <c r="A295" s="36"/>
      <c r="B295" s="37"/>
      <c r="C295" s="170" t="s">
        <v>403</v>
      </c>
      <c r="D295" s="170" t="s">
        <v>123</v>
      </c>
      <c r="E295" s="171" t="s">
        <v>404</v>
      </c>
      <c r="F295" s="172" t="s">
        <v>405</v>
      </c>
      <c r="G295" s="173" t="s">
        <v>385</v>
      </c>
      <c r="H295" s="174">
        <v>1</v>
      </c>
      <c r="I295" s="175"/>
      <c r="J295" s="176">
        <f aca="true" t="shared" si="0" ref="J295:J302">ROUND(I295*H295,2)</f>
        <v>0</v>
      </c>
      <c r="K295" s="172" t="s">
        <v>127</v>
      </c>
      <c r="L295" s="41"/>
      <c r="M295" s="177" t="s">
        <v>19</v>
      </c>
      <c r="N295" s="178" t="s">
        <v>46</v>
      </c>
      <c r="O295" s="66"/>
      <c r="P295" s="179">
        <f aca="true" t="shared" si="1" ref="P295:P302">O295*H295</f>
        <v>0</v>
      </c>
      <c r="Q295" s="179">
        <v>0</v>
      </c>
      <c r="R295" s="179">
        <f aca="true" t="shared" si="2" ref="R295:R302">Q295*H295</f>
        <v>0</v>
      </c>
      <c r="S295" s="179">
        <v>0.0003</v>
      </c>
      <c r="T295" s="180">
        <f aca="true" t="shared" si="3" ref="T295:T302">S295*H295</f>
        <v>0.0003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1" t="s">
        <v>128</v>
      </c>
      <c r="AT295" s="181" t="s">
        <v>123</v>
      </c>
      <c r="AU295" s="181" t="s">
        <v>82</v>
      </c>
      <c r="AY295" s="19" t="s">
        <v>121</v>
      </c>
      <c r="BE295" s="182">
        <f aca="true" t="shared" si="4" ref="BE295:BE302">IF(N295="základní",J295,0)</f>
        <v>0</v>
      </c>
      <c r="BF295" s="182">
        <f aca="true" t="shared" si="5" ref="BF295:BF302">IF(N295="snížená",J295,0)</f>
        <v>0</v>
      </c>
      <c r="BG295" s="182">
        <f aca="true" t="shared" si="6" ref="BG295:BG302">IF(N295="zákl. přenesená",J295,0)</f>
        <v>0</v>
      </c>
      <c r="BH295" s="182">
        <f aca="true" t="shared" si="7" ref="BH295:BH302">IF(N295="sníž. přenesená",J295,0)</f>
        <v>0</v>
      </c>
      <c r="BI295" s="182">
        <f aca="true" t="shared" si="8" ref="BI295:BI302">IF(N295="nulová",J295,0)</f>
        <v>0</v>
      </c>
      <c r="BJ295" s="19" t="s">
        <v>80</v>
      </c>
      <c r="BK295" s="182">
        <f aca="true" t="shared" si="9" ref="BK295:BK302">ROUND(I295*H295,2)</f>
        <v>0</v>
      </c>
      <c r="BL295" s="19" t="s">
        <v>128</v>
      </c>
      <c r="BM295" s="181" t="s">
        <v>406</v>
      </c>
    </row>
    <row r="296" spans="1:65" s="2" customFormat="1" ht="14.45" customHeight="1">
      <c r="A296" s="36"/>
      <c r="B296" s="37"/>
      <c r="C296" s="170" t="s">
        <v>407</v>
      </c>
      <c r="D296" s="170" t="s">
        <v>123</v>
      </c>
      <c r="E296" s="171" t="s">
        <v>408</v>
      </c>
      <c r="F296" s="172" t="s">
        <v>409</v>
      </c>
      <c r="G296" s="173" t="s">
        <v>142</v>
      </c>
      <c r="H296" s="174">
        <v>11</v>
      </c>
      <c r="I296" s="175"/>
      <c r="J296" s="176">
        <f t="shared" si="0"/>
        <v>0</v>
      </c>
      <c r="K296" s="172" t="s">
        <v>127</v>
      </c>
      <c r="L296" s="41"/>
      <c r="M296" s="177" t="s">
        <v>19</v>
      </c>
      <c r="N296" s="178" t="s">
        <v>46</v>
      </c>
      <c r="O296" s="66"/>
      <c r="P296" s="179">
        <f t="shared" si="1"/>
        <v>0</v>
      </c>
      <c r="Q296" s="179">
        <v>0</v>
      </c>
      <c r="R296" s="179">
        <f t="shared" si="2"/>
        <v>0</v>
      </c>
      <c r="S296" s="179">
        <v>0.00177</v>
      </c>
      <c r="T296" s="180">
        <f t="shared" si="3"/>
        <v>0.01947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181" t="s">
        <v>128</v>
      </c>
      <c r="AT296" s="181" t="s">
        <v>123</v>
      </c>
      <c r="AU296" s="181" t="s">
        <v>82</v>
      </c>
      <c r="AY296" s="19" t="s">
        <v>121</v>
      </c>
      <c r="BE296" s="182">
        <f t="shared" si="4"/>
        <v>0</v>
      </c>
      <c r="BF296" s="182">
        <f t="shared" si="5"/>
        <v>0</v>
      </c>
      <c r="BG296" s="182">
        <f t="shared" si="6"/>
        <v>0</v>
      </c>
      <c r="BH296" s="182">
        <f t="shared" si="7"/>
        <v>0</v>
      </c>
      <c r="BI296" s="182">
        <f t="shared" si="8"/>
        <v>0</v>
      </c>
      <c r="BJ296" s="19" t="s">
        <v>80</v>
      </c>
      <c r="BK296" s="182">
        <f t="shared" si="9"/>
        <v>0</v>
      </c>
      <c r="BL296" s="19" t="s">
        <v>128</v>
      </c>
      <c r="BM296" s="181" t="s">
        <v>410</v>
      </c>
    </row>
    <row r="297" spans="1:65" s="2" customFormat="1" ht="14.45" customHeight="1">
      <c r="A297" s="36"/>
      <c r="B297" s="37"/>
      <c r="C297" s="170" t="s">
        <v>411</v>
      </c>
      <c r="D297" s="170" t="s">
        <v>123</v>
      </c>
      <c r="E297" s="171" t="s">
        <v>412</v>
      </c>
      <c r="F297" s="172" t="s">
        <v>413</v>
      </c>
      <c r="G297" s="173" t="s">
        <v>142</v>
      </c>
      <c r="H297" s="174">
        <v>11</v>
      </c>
      <c r="I297" s="175"/>
      <c r="J297" s="176">
        <f t="shared" si="0"/>
        <v>0</v>
      </c>
      <c r="K297" s="172" t="s">
        <v>127</v>
      </c>
      <c r="L297" s="41"/>
      <c r="M297" s="177" t="s">
        <v>19</v>
      </c>
      <c r="N297" s="178" t="s">
        <v>46</v>
      </c>
      <c r="O297" s="66"/>
      <c r="P297" s="179">
        <f t="shared" si="1"/>
        <v>0</v>
      </c>
      <c r="Q297" s="179">
        <v>0</v>
      </c>
      <c r="R297" s="179">
        <f t="shared" si="2"/>
        <v>0</v>
      </c>
      <c r="S297" s="179">
        <v>0.00191</v>
      </c>
      <c r="T297" s="180">
        <f t="shared" si="3"/>
        <v>0.02101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1" t="s">
        <v>128</v>
      </c>
      <c r="AT297" s="181" t="s">
        <v>123</v>
      </c>
      <c r="AU297" s="181" t="s">
        <v>82</v>
      </c>
      <c r="AY297" s="19" t="s">
        <v>121</v>
      </c>
      <c r="BE297" s="182">
        <f t="shared" si="4"/>
        <v>0</v>
      </c>
      <c r="BF297" s="182">
        <f t="shared" si="5"/>
        <v>0</v>
      </c>
      <c r="BG297" s="182">
        <f t="shared" si="6"/>
        <v>0</v>
      </c>
      <c r="BH297" s="182">
        <f t="shared" si="7"/>
        <v>0</v>
      </c>
      <c r="BI297" s="182">
        <f t="shared" si="8"/>
        <v>0</v>
      </c>
      <c r="BJ297" s="19" t="s">
        <v>80</v>
      </c>
      <c r="BK297" s="182">
        <f t="shared" si="9"/>
        <v>0</v>
      </c>
      <c r="BL297" s="19" t="s">
        <v>128</v>
      </c>
      <c r="BM297" s="181" t="s">
        <v>414</v>
      </c>
    </row>
    <row r="298" spans="1:65" s="2" customFormat="1" ht="14.45" customHeight="1">
      <c r="A298" s="36"/>
      <c r="B298" s="37"/>
      <c r="C298" s="170" t="s">
        <v>415</v>
      </c>
      <c r="D298" s="170" t="s">
        <v>123</v>
      </c>
      <c r="E298" s="171" t="s">
        <v>416</v>
      </c>
      <c r="F298" s="172" t="s">
        <v>417</v>
      </c>
      <c r="G298" s="173" t="s">
        <v>142</v>
      </c>
      <c r="H298" s="174">
        <v>42.5</v>
      </c>
      <c r="I298" s="175"/>
      <c r="J298" s="176">
        <f t="shared" si="0"/>
        <v>0</v>
      </c>
      <c r="K298" s="172" t="s">
        <v>127</v>
      </c>
      <c r="L298" s="41"/>
      <c r="M298" s="177" t="s">
        <v>19</v>
      </c>
      <c r="N298" s="178" t="s">
        <v>46</v>
      </c>
      <c r="O298" s="66"/>
      <c r="P298" s="179">
        <f t="shared" si="1"/>
        <v>0</v>
      </c>
      <c r="Q298" s="179">
        <v>0</v>
      </c>
      <c r="R298" s="179">
        <f t="shared" si="2"/>
        <v>0</v>
      </c>
      <c r="S298" s="179">
        <v>0.00167</v>
      </c>
      <c r="T298" s="180">
        <f t="shared" si="3"/>
        <v>0.070975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181" t="s">
        <v>128</v>
      </c>
      <c r="AT298" s="181" t="s">
        <v>123</v>
      </c>
      <c r="AU298" s="181" t="s">
        <v>82</v>
      </c>
      <c r="AY298" s="19" t="s">
        <v>121</v>
      </c>
      <c r="BE298" s="182">
        <f t="shared" si="4"/>
        <v>0</v>
      </c>
      <c r="BF298" s="182">
        <f t="shared" si="5"/>
        <v>0</v>
      </c>
      <c r="BG298" s="182">
        <f t="shared" si="6"/>
        <v>0</v>
      </c>
      <c r="BH298" s="182">
        <f t="shared" si="7"/>
        <v>0</v>
      </c>
      <c r="BI298" s="182">
        <f t="shared" si="8"/>
        <v>0</v>
      </c>
      <c r="BJ298" s="19" t="s">
        <v>80</v>
      </c>
      <c r="BK298" s="182">
        <f t="shared" si="9"/>
        <v>0</v>
      </c>
      <c r="BL298" s="19" t="s">
        <v>128</v>
      </c>
      <c r="BM298" s="181" t="s">
        <v>418</v>
      </c>
    </row>
    <row r="299" spans="1:65" s="2" customFormat="1" ht="14.45" customHeight="1">
      <c r="A299" s="36"/>
      <c r="B299" s="37"/>
      <c r="C299" s="170" t="s">
        <v>419</v>
      </c>
      <c r="D299" s="170" t="s">
        <v>123</v>
      </c>
      <c r="E299" s="171" t="s">
        <v>420</v>
      </c>
      <c r="F299" s="172" t="s">
        <v>421</v>
      </c>
      <c r="G299" s="173" t="s">
        <v>142</v>
      </c>
      <c r="H299" s="174">
        <v>14</v>
      </c>
      <c r="I299" s="175"/>
      <c r="J299" s="176">
        <f t="shared" si="0"/>
        <v>0</v>
      </c>
      <c r="K299" s="172" t="s">
        <v>127</v>
      </c>
      <c r="L299" s="41"/>
      <c r="M299" s="177" t="s">
        <v>19</v>
      </c>
      <c r="N299" s="178" t="s">
        <v>46</v>
      </c>
      <c r="O299" s="66"/>
      <c r="P299" s="179">
        <f t="shared" si="1"/>
        <v>0</v>
      </c>
      <c r="Q299" s="179">
        <v>0</v>
      </c>
      <c r="R299" s="179">
        <f t="shared" si="2"/>
        <v>0</v>
      </c>
      <c r="S299" s="179">
        <v>0.00175</v>
      </c>
      <c r="T299" s="180">
        <f t="shared" si="3"/>
        <v>0.0245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1" t="s">
        <v>128</v>
      </c>
      <c r="AT299" s="181" t="s">
        <v>123</v>
      </c>
      <c r="AU299" s="181" t="s">
        <v>82</v>
      </c>
      <c r="AY299" s="19" t="s">
        <v>121</v>
      </c>
      <c r="BE299" s="182">
        <f t="shared" si="4"/>
        <v>0</v>
      </c>
      <c r="BF299" s="182">
        <f t="shared" si="5"/>
        <v>0</v>
      </c>
      <c r="BG299" s="182">
        <f t="shared" si="6"/>
        <v>0</v>
      </c>
      <c r="BH299" s="182">
        <f t="shared" si="7"/>
        <v>0</v>
      </c>
      <c r="BI299" s="182">
        <f t="shared" si="8"/>
        <v>0</v>
      </c>
      <c r="BJ299" s="19" t="s">
        <v>80</v>
      </c>
      <c r="BK299" s="182">
        <f t="shared" si="9"/>
        <v>0</v>
      </c>
      <c r="BL299" s="19" t="s">
        <v>128</v>
      </c>
      <c r="BM299" s="181" t="s">
        <v>422</v>
      </c>
    </row>
    <row r="300" spans="1:65" s="2" customFormat="1" ht="14.45" customHeight="1">
      <c r="A300" s="36"/>
      <c r="B300" s="37"/>
      <c r="C300" s="170" t="s">
        <v>423</v>
      </c>
      <c r="D300" s="170" t="s">
        <v>123</v>
      </c>
      <c r="E300" s="171" t="s">
        <v>424</v>
      </c>
      <c r="F300" s="172" t="s">
        <v>425</v>
      </c>
      <c r="G300" s="173" t="s">
        <v>142</v>
      </c>
      <c r="H300" s="174">
        <v>11</v>
      </c>
      <c r="I300" s="175"/>
      <c r="J300" s="176">
        <f t="shared" si="0"/>
        <v>0</v>
      </c>
      <c r="K300" s="172" t="s">
        <v>127</v>
      </c>
      <c r="L300" s="41"/>
      <c r="M300" s="177" t="s">
        <v>19</v>
      </c>
      <c r="N300" s="178" t="s">
        <v>46</v>
      </c>
      <c r="O300" s="66"/>
      <c r="P300" s="179">
        <f t="shared" si="1"/>
        <v>0</v>
      </c>
      <c r="Q300" s="179">
        <v>0</v>
      </c>
      <c r="R300" s="179">
        <f t="shared" si="2"/>
        <v>0</v>
      </c>
      <c r="S300" s="179">
        <v>0.0026</v>
      </c>
      <c r="T300" s="180">
        <f t="shared" si="3"/>
        <v>0.0286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81" t="s">
        <v>128</v>
      </c>
      <c r="AT300" s="181" t="s">
        <v>123</v>
      </c>
      <c r="AU300" s="181" t="s">
        <v>82</v>
      </c>
      <c r="AY300" s="19" t="s">
        <v>121</v>
      </c>
      <c r="BE300" s="182">
        <f t="shared" si="4"/>
        <v>0</v>
      </c>
      <c r="BF300" s="182">
        <f t="shared" si="5"/>
        <v>0</v>
      </c>
      <c r="BG300" s="182">
        <f t="shared" si="6"/>
        <v>0</v>
      </c>
      <c r="BH300" s="182">
        <f t="shared" si="7"/>
        <v>0</v>
      </c>
      <c r="BI300" s="182">
        <f t="shared" si="8"/>
        <v>0</v>
      </c>
      <c r="BJ300" s="19" t="s">
        <v>80</v>
      </c>
      <c r="BK300" s="182">
        <f t="shared" si="9"/>
        <v>0</v>
      </c>
      <c r="BL300" s="19" t="s">
        <v>128</v>
      </c>
      <c r="BM300" s="181" t="s">
        <v>426</v>
      </c>
    </row>
    <row r="301" spans="1:65" s="2" customFormat="1" ht="14.45" customHeight="1">
      <c r="A301" s="36"/>
      <c r="B301" s="37"/>
      <c r="C301" s="170" t="s">
        <v>427</v>
      </c>
      <c r="D301" s="170" t="s">
        <v>123</v>
      </c>
      <c r="E301" s="171" t="s">
        <v>428</v>
      </c>
      <c r="F301" s="172" t="s">
        <v>429</v>
      </c>
      <c r="G301" s="173" t="s">
        <v>142</v>
      </c>
      <c r="H301" s="174">
        <v>10.5</v>
      </c>
      <c r="I301" s="175"/>
      <c r="J301" s="176">
        <f t="shared" si="0"/>
        <v>0</v>
      </c>
      <c r="K301" s="172" t="s">
        <v>127</v>
      </c>
      <c r="L301" s="41"/>
      <c r="M301" s="177" t="s">
        <v>19</v>
      </c>
      <c r="N301" s="178" t="s">
        <v>46</v>
      </c>
      <c r="O301" s="66"/>
      <c r="P301" s="179">
        <f t="shared" si="1"/>
        <v>0</v>
      </c>
      <c r="Q301" s="179">
        <v>0</v>
      </c>
      <c r="R301" s="179">
        <f t="shared" si="2"/>
        <v>0</v>
      </c>
      <c r="S301" s="179">
        <v>0.00394</v>
      </c>
      <c r="T301" s="180">
        <f t="shared" si="3"/>
        <v>0.04137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1" t="s">
        <v>128</v>
      </c>
      <c r="AT301" s="181" t="s">
        <v>123</v>
      </c>
      <c r="AU301" s="181" t="s">
        <v>82</v>
      </c>
      <c r="AY301" s="19" t="s">
        <v>121</v>
      </c>
      <c r="BE301" s="182">
        <f t="shared" si="4"/>
        <v>0</v>
      </c>
      <c r="BF301" s="182">
        <f t="shared" si="5"/>
        <v>0</v>
      </c>
      <c r="BG301" s="182">
        <f t="shared" si="6"/>
        <v>0</v>
      </c>
      <c r="BH301" s="182">
        <f t="shared" si="7"/>
        <v>0</v>
      </c>
      <c r="BI301" s="182">
        <f t="shared" si="8"/>
        <v>0</v>
      </c>
      <c r="BJ301" s="19" t="s">
        <v>80</v>
      </c>
      <c r="BK301" s="182">
        <f t="shared" si="9"/>
        <v>0</v>
      </c>
      <c r="BL301" s="19" t="s">
        <v>128</v>
      </c>
      <c r="BM301" s="181" t="s">
        <v>430</v>
      </c>
    </row>
    <row r="302" spans="1:65" s="2" customFormat="1" ht="14.45" customHeight="1">
      <c r="A302" s="36"/>
      <c r="B302" s="37"/>
      <c r="C302" s="170" t="s">
        <v>431</v>
      </c>
      <c r="D302" s="170" t="s">
        <v>123</v>
      </c>
      <c r="E302" s="171" t="s">
        <v>432</v>
      </c>
      <c r="F302" s="172" t="s">
        <v>433</v>
      </c>
      <c r="G302" s="173" t="s">
        <v>142</v>
      </c>
      <c r="H302" s="174">
        <v>12.6</v>
      </c>
      <c r="I302" s="175"/>
      <c r="J302" s="176">
        <f t="shared" si="0"/>
        <v>0</v>
      </c>
      <c r="K302" s="172" t="s">
        <v>127</v>
      </c>
      <c r="L302" s="41"/>
      <c r="M302" s="177" t="s">
        <v>19</v>
      </c>
      <c r="N302" s="178" t="s">
        <v>46</v>
      </c>
      <c r="O302" s="66"/>
      <c r="P302" s="179">
        <f t="shared" si="1"/>
        <v>0</v>
      </c>
      <c r="Q302" s="179">
        <v>0</v>
      </c>
      <c r="R302" s="179">
        <f t="shared" si="2"/>
        <v>0</v>
      </c>
      <c r="S302" s="179">
        <v>0</v>
      </c>
      <c r="T302" s="180">
        <f t="shared" si="3"/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1" t="s">
        <v>128</v>
      </c>
      <c r="AT302" s="181" t="s">
        <v>123</v>
      </c>
      <c r="AU302" s="181" t="s">
        <v>82</v>
      </c>
      <c r="AY302" s="19" t="s">
        <v>121</v>
      </c>
      <c r="BE302" s="182">
        <f t="shared" si="4"/>
        <v>0</v>
      </c>
      <c r="BF302" s="182">
        <f t="shared" si="5"/>
        <v>0</v>
      </c>
      <c r="BG302" s="182">
        <f t="shared" si="6"/>
        <v>0</v>
      </c>
      <c r="BH302" s="182">
        <f t="shared" si="7"/>
        <v>0</v>
      </c>
      <c r="BI302" s="182">
        <f t="shared" si="8"/>
        <v>0</v>
      </c>
      <c r="BJ302" s="19" t="s">
        <v>80</v>
      </c>
      <c r="BK302" s="182">
        <f t="shared" si="9"/>
        <v>0</v>
      </c>
      <c r="BL302" s="19" t="s">
        <v>128</v>
      </c>
      <c r="BM302" s="181" t="s">
        <v>434</v>
      </c>
    </row>
    <row r="303" spans="2:51" s="13" customFormat="1" ht="12">
      <c r="B303" s="183"/>
      <c r="C303" s="184"/>
      <c r="D303" s="185" t="s">
        <v>130</v>
      </c>
      <c r="E303" s="186" t="s">
        <v>19</v>
      </c>
      <c r="F303" s="187" t="s">
        <v>435</v>
      </c>
      <c r="G303" s="184"/>
      <c r="H303" s="188">
        <v>12.6</v>
      </c>
      <c r="I303" s="189"/>
      <c r="J303" s="184"/>
      <c r="K303" s="184"/>
      <c r="L303" s="190"/>
      <c r="M303" s="191"/>
      <c r="N303" s="192"/>
      <c r="O303" s="192"/>
      <c r="P303" s="192"/>
      <c r="Q303" s="192"/>
      <c r="R303" s="192"/>
      <c r="S303" s="192"/>
      <c r="T303" s="193"/>
      <c r="AT303" s="194" t="s">
        <v>130</v>
      </c>
      <c r="AU303" s="194" t="s">
        <v>82</v>
      </c>
      <c r="AV303" s="13" t="s">
        <v>82</v>
      </c>
      <c r="AW303" s="13" t="s">
        <v>36</v>
      </c>
      <c r="AX303" s="13" t="s">
        <v>80</v>
      </c>
      <c r="AY303" s="194" t="s">
        <v>121</v>
      </c>
    </row>
    <row r="304" spans="1:65" s="2" customFormat="1" ht="24.2" customHeight="1">
      <c r="A304" s="36"/>
      <c r="B304" s="37"/>
      <c r="C304" s="170" t="s">
        <v>436</v>
      </c>
      <c r="D304" s="170" t="s">
        <v>123</v>
      </c>
      <c r="E304" s="171" t="s">
        <v>437</v>
      </c>
      <c r="F304" s="172" t="s">
        <v>438</v>
      </c>
      <c r="G304" s="173" t="s">
        <v>126</v>
      </c>
      <c r="H304" s="174">
        <v>11.637</v>
      </c>
      <c r="I304" s="175"/>
      <c r="J304" s="176">
        <f>ROUND(I304*H304,2)</f>
        <v>0</v>
      </c>
      <c r="K304" s="172" t="s">
        <v>127</v>
      </c>
      <c r="L304" s="41"/>
      <c r="M304" s="177" t="s">
        <v>19</v>
      </c>
      <c r="N304" s="178" t="s">
        <v>46</v>
      </c>
      <c r="O304" s="66"/>
      <c r="P304" s="179">
        <f>O304*H304</f>
        <v>0</v>
      </c>
      <c r="Q304" s="179">
        <v>0</v>
      </c>
      <c r="R304" s="179">
        <f>Q304*H304</f>
        <v>0</v>
      </c>
      <c r="S304" s="179">
        <v>0.055</v>
      </c>
      <c r="T304" s="180">
        <f>S304*H304</f>
        <v>0.640035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1" t="s">
        <v>128</v>
      </c>
      <c r="AT304" s="181" t="s">
        <v>123</v>
      </c>
      <c r="AU304" s="181" t="s">
        <v>82</v>
      </c>
      <c r="AY304" s="19" t="s">
        <v>121</v>
      </c>
      <c r="BE304" s="182">
        <f>IF(N304="základní",J304,0)</f>
        <v>0</v>
      </c>
      <c r="BF304" s="182">
        <f>IF(N304="snížená",J304,0)</f>
        <v>0</v>
      </c>
      <c r="BG304" s="182">
        <f>IF(N304="zákl. přenesená",J304,0)</f>
        <v>0</v>
      </c>
      <c r="BH304" s="182">
        <f>IF(N304="sníž. přenesená",J304,0)</f>
        <v>0</v>
      </c>
      <c r="BI304" s="182">
        <f>IF(N304="nulová",J304,0)</f>
        <v>0</v>
      </c>
      <c r="BJ304" s="19" t="s">
        <v>80</v>
      </c>
      <c r="BK304" s="182">
        <f>ROUND(I304*H304,2)</f>
        <v>0</v>
      </c>
      <c r="BL304" s="19" t="s">
        <v>128</v>
      </c>
      <c r="BM304" s="181" t="s">
        <v>439</v>
      </c>
    </row>
    <row r="305" spans="2:51" s="13" customFormat="1" ht="12">
      <c r="B305" s="183"/>
      <c r="C305" s="184"/>
      <c r="D305" s="185" t="s">
        <v>130</v>
      </c>
      <c r="E305" s="186" t="s">
        <v>19</v>
      </c>
      <c r="F305" s="187" t="s">
        <v>198</v>
      </c>
      <c r="G305" s="184"/>
      <c r="H305" s="188">
        <v>2.34</v>
      </c>
      <c r="I305" s="189"/>
      <c r="J305" s="184"/>
      <c r="K305" s="184"/>
      <c r="L305" s="190"/>
      <c r="M305" s="191"/>
      <c r="N305" s="192"/>
      <c r="O305" s="192"/>
      <c r="P305" s="192"/>
      <c r="Q305" s="192"/>
      <c r="R305" s="192"/>
      <c r="S305" s="192"/>
      <c r="T305" s="193"/>
      <c r="AT305" s="194" t="s">
        <v>130</v>
      </c>
      <c r="AU305" s="194" t="s">
        <v>82</v>
      </c>
      <c r="AV305" s="13" t="s">
        <v>82</v>
      </c>
      <c r="AW305" s="13" t="s">
        <v>36</v>
      </c>
      <c r="AX305" s="13" t="s">
        <v>75</v>
      </c>
      <c r="AY305" s="194" t="s">
        <v>121</v>
      </c>
    </row>
    <row r="306" spans="2:51" s="13" customFormat="1" ht="12">
      <c r="B306" s="183"/>
      <c r="C306" s="184"/>
      <c r="D306" s="185" t="s">
        <v>130</v>
      </c>
      <c r="E306" s="186" t="s">
        <v>19</v>
      </c>
      <c r="F306" s="187" t="s">
        <v>199</v>
      </c>
      <c r="G306" s="184"/>
      <c r="H306" s="188">
        <v>0.822</v>
      </c>
      <c r="I306" s="189"/>
      <c r="J306" s="184"/>
      <c r="K306" s="184"/>
      <c r="L306" s="190"/>
      <c r="M306" s="191"/>
      <c r="N306" s="192"/>
      <c r="O306" s="192"/>
      <c r="P306" s="192"/>
      <c r="Q306" s="192"/>
      <c r="R306" s="192"/>
      <c r="S306" s="192"/>
      <c r="T306" s="193"/>
      <c r="AT306" s="194" t="s">
        <v>130</v>
      </c>
      <c r="AU306" s="194" t="s">
        <v>82</v>
      </c>
      <c r="AV306" s="13" t="s">
        <v>82</v>
      </c>
      <c r="AW306" s="13" t="s">
        <v>36</v>
      </c>
      <c r="AX306" s="13" t="s">
        <v>75</v>
      </c>
      <c r="AY306" s="194" t="s">
        <v>121</v>
      </c>
    </row>
    <row r="307" spans="2:51" s="13" customFormat="1" ht="12">
      <c r="B307" s="183"/>
      <c r="C307" s="184"/>
      <c r="D307" s="185" t="s">
        <v>130</v>
      </c>
      <c r="E307" s="186" t="s">
        <v>19</v>
      </c>
      <c r="F307" s="187" t="s">
        <v>200</v>
      </c>
      <c r="G307" s="184"/>
      <c r="H307" s="188">
        <v>0.945</v>
      </c>
      <c r="I307" s="189"/>
      <c r="J307" s="184"/>
      <c r="K307" s="184"/>
      <c r="L307" s="190"/>
      <c r="M307" s="191"/>
      <c r="N307" s="192"/>
      <c r="O307" s="192"/>
      <c r="P307" s="192"/>
      <c r="Q307" s="192"/>
      <c r="R307" s="192"/>
      <c r="S307" s="192"/>
      <c r="T307" s="193"/>
      <c r="AT307" s="194" t="s">
        <v>130</v>
      </c>
      <c r="AU307" s="194" t="s">
        <v>82</v>
      </c>
      <c r="AV307" s="13" t="s">
        <v>82</v>
      </c>
      <c r="AW307" s="13" t="s">
        <v>36</v>
      </c>
      <c r="AX307" s="13" t="s">
        <v>75</v>
      </c>
      <c r="AY307" s="194" t="s">
        <v>121</v>
      </c>
    </row>
    <row r="308" spans="2:51" s="15" customFormat="1" ht="12">
      <c r="B308" s="216"/>
      <c r="C308" s="217"/>
      <c r="D308" s="185" t="s">
        <v>130</v>
      </c>
      <c r="E308" s="218" t="s">
        <v>19</v>
      </c>
      <c r="F308" s="219" t="s">
        <v>202</v>
      </c>
      <c r="G308" s="217"/>
      <c r="H308" s="220">
        <v>4.107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130</v>
      </c>
      <c r="AU308" s="226" t="s">
        <v>82</v>
      </c>
      <c r="AV308" s="15" t="s">
        <v>136</v>
      </c>
      <c r="AW308" s="15" t="s">
        <v>36</v>
      </c>
      <c r="AX308" s="15" t="s">
        <v>75</v>
      </c>
      <c r="AY308" s="226" t="s">
        <v>121</v>
      </c>
    </row>
    <row r="309" spans="2:51" s="13" customFormat="1" ht="12">
      <c r="B309" s="183"/>
      <c r="C309" s="184"/>
      <c r="D309" s="185" t="s">
        <v>130</v>
      </c>
      <c r="E309" s="186" t="s">
        <v>19</v>
      </c>
      <c r="F309" s="187" t="s">
        <v>203</v>
      </c>
      <c r="G309" s="184"/>
      <c r="H309" s="188">
        <v>4.68</v>
      </c>
      <c r="I309" s="189"/>
      <c r="J309" s="184"/>
      <c r="K309" s="184"/>
      <c r="L309" s="190"/>
      <c r="M309" s="191"/>
      <c r="N309" s="192"/>
      <c r="O309" s="192"/>
      <c r="P309" s="192"/>
      <c r="Q309" s="192"/>
      <c r="R309" s="192"/>
      <c r="S309" s="192"/>
      <c r="T309" s="193"/>
      <c r="AT309" s="194" t="s">
        <v>130</v>
      </c>
      <c r="AU309" s="194" t="s">
        <v>82</v>
      </c>
      <c r="AV309" s="13" t="s">
        <v>82</v>
      </c>
      <c r="AW309" s="13" t="s">
        <v>36</v>
      </c>
      <c r="AX309" s="13" t="s">
        <v>75</v>
      </c>
      <c r="AY309" s="194" t="s">
        <v>121</v>
      </c>
    </row>
    <row r="310" spans="2:51" s="13" customFormat="1" ht="12">
      <c r="B310" s="183"/>
      <c r="C310" s="184"/>
      <c r="D310" s="185" t="s">
        <v>130</v>
      </c>
      <c r="E310" s="186" t="s">
        <v>19</v>
      </c>
      <c r="F310" s="187" t="s">
        <v>204</v>
      </c>
      <c r="G310" s="184"/>
      <c r="H310" s="188">
        <v>1.05</v>
      </c>
      <c r="I310" s="189"/>
      <c r="J310" s="184"/>
      <c r="K310" s="184"/>
      <c r="L310" s="190"/>
      <c r="M310" s="191"/>
      <c r="N310" s="192"/>
      <c r="O310" s="192"/>
      <c r="P310" s="192"/>
      <c r="Q310" s="192"/>
      <c r="R310" s="192"/>
      <c r="S310" s="192"/>
      <c r="T310" s="193"/>
      <c r="AT310" s="194" t="s">
        <v>130</v>
      </c>
      <c r="AU310" s="194" t="s">
        <v>82</v>
      </c>
      <c r="AV310" s="13" t="s">
        <v>82</v>
      </c>
      <c r="AW310" s="13" t="s">
        <v>36</v>
      </c>
      <c r="AX310" s="13" t="s">
        <v>75</v>
      </c>
      <c r="AY310" s="194" t="s">
        <v>121</v>
      </c>
    </row>
    <row r="311" spans="2:51" s="13" customFormat="1" ht="12">
      <c r="B311" s="183"/>
      <c r="C311" s="184"/>
      <c r="D311" s="185" t="s">
        <v>130</v>
      </c>
      <c r="E311" s="186" t="s">
        <v>19</v>
      </c>
      <c r="F311" s="187" t="s">
        <v>205</v>
      </c>
      <c r="G311" s="184"/>
      <c r="H311" s="188">
        <v>1.8</v>
      </c>
      <c r="I311" s="189"/>
      <c r="J311" s="184"/>
      <c r="K311" s="184"/>
      <c r="L311" s="190"/>
      <c r="M311" s="191"/>
      <c r="N311" s="192"/>
      <c r="O311" s="192"/>
      <c r="P311" s="192"/>
      <c r="Q311" s="192"/>
      <c r="R311" s="192"/>
      <c r="S311" s="192"/>
      <c r="T311" s="193"/>
      <c r="AT311" s="194" t="s">
        <v>130</v>
      </c>
      <c r="AU311" s="194" t="s">
        <v>82</v>
      </c>
      <c r="AV311" s="13" t="s">
        <v>82</v>
      </c>
      <c r="AW311" s="13" t="s">
        <v>36</v>
      </c>
      <c r="AX311" s="13" t="s">
        <v>75</v>
      </c>
      <c r="AY311" s="194" t="s">
        <v>121</v>
      </c>
    </row>
    <row r="312" spans="2:51" s="15" customFormat="1" ht="12">
      <c r="B312" s="216"/>
      <c r="C312" s="217"/>
      <c r="D312" s="185" t="s">
        <v>130</v>
      </c>
      <c r="E312" s="218" t="s">
        <v>19</v>
      </c>
      <c r="F312" s="219" t="s">
        <v>206</v>
      </c>
      <c r="G312" s="217"/>
      <c r="H312" s="220">
        <v>7.53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130</v>
      </c>
      <c r="AU312" s="226" t="s">
        <v>82</v>
      </c>
      <c r="AV312" s="15" t="s">
        <v>136</v>
      </c>
      <c r="AW312" s="15" t="s">
        <v>36</v>
      </c>
      <c r="AX312" s="15" t="s">
        <v>75</v>
      </c>
      <c r="AY312" s="226" t="s">
        <v>121</v>
      </c>
    </row>
    <row r="313" spans="2:51" s="14" customFormat="1" ht="12">
      <c r="B313" s="195"/>
      <c r="C313" s="196"/>
      <c r="D313" s="185" t="s">
        <v>130</v>
      </c>
      <c r="E313" s="197" t="s">
        <v>19</v>
      </c>
      <c r="F313" s="198" t="s">
        <v>155</v>
      </c>
      <c r="G313" s="196"/>
      <c r="H313" s="199">
        <v>11.637</v>
      </c>
      <c r="I313" s="200"/>
      <c r="J313" s="196"/>
      <c r="K313" s="196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130</v>
      </c>
      <c r="AU313" s="205" t="s">
        <v>82</v>
      </c>
      <c r="AV313" s="14" t="s">
        <v>128</v>
      </c>
      <c r="AW313" s="14" t="s">
        <v>36</v>
      </c>
      <c r="AX313" s="14" t="s">
        <v>80</v>
      </c>
      <c r="AY313" s="205" t="s">
        <v>121</v>
      </c>
    </row>
    <row r="314" spans="1:65" s="2" customFormat="1" ht="24.2" customHeight="1">
      <c r="A314" s="36"/>
      <c r="B314" s="37"/>
      <c r="C314" s="170" t="s">
        <v>440</v>
      </c>
      <c r="D314" s="170" t="s">
        <v>123</v>
      </c>
      <c r="E314" s="171" t="s">
        <v>441</v>
      </c>
      <c r="F314" s="172" t="s">
        <v>442</v>
      </c>
      <c r="G314" s="173" t="s">
        <v>126</v>
      </c>
      <c r="H314" s="174">
        <v>128.992</v>
      </c>
      <c r="I314" s="175"/>
      <c r="J314" s="176">
        <f>ROUND(I314*H314,2)</f>
        <v>0</v>
      </c>
      <c r="K314" s="172" t="s">
        <v>127</v>
      </c>
      <c r="L314" s="41"/>
      <c r="M314" s="177" t="s">
        <v>19</v>
      </c>
      <c r="N314" s="178" t="s">
        <v>46</v>
      </c>
      <c r="O314" s="66"/>
      <c r="P314" s="179">
        <f>O314*H314</f>
        <v>0</v>
      </c>
      <c r="Q314" s="179">
        <v>0</v>
      </c>
      <c r="R314" s="179">
        <f>Q314*H314</f>
        <v>0</v>
      </c>
      <c r="S314" s="179">
        <v>0.005</v>
      </c>
      <c r="T314" s="180">
        <f>S314*H314</f>
        <v>0.64496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1" t="s">
        <v>128</v>
      </c>
      <c r="AT314" s="181" t="s">
        <v>123</v>
      </c>
      <c r="AU314" s="181" t="s">
        <v>82</v>
      </c>
      <c r="AY314" s="19" t="s">
        <v>121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19" t="s">
        <v>80</v>
      </c>
      <c r="BK314" s="182">
        <f>ROUND(I314*H314,2)</f>
        <v>0</v>
      </c>
      <c r="BL314" s="19" t="s">
        <v>128</v>
      </c>
      <c r="BM314" s="181" t="s">
        <v>443</v>
      </c>
    </row>
    <row r="315" spans="2:63" s="12" customFormat="1" ht="22.9" customHeight="1">
      <c r="B315" s="154"/>
      <c r="C315" s="155"/>
      <c r="D315" s="156" t="s">
        <v>74</v>
      </c>
      <c r="E315" s="168" t="s">
        <v>444</v>
      </c>
      <c r="F315" s="168" t="s">
        <v>445</v>
      </c>
      <c r="G315" s="155"/>
      <c r="H315" s="155"/>
      <c r="I315" s="158"/>
      <c r="J315" s="169">
        <f>BK315</f>
        <v>0</v>
      </c>
      <c r="K315" s="155"/>
      <c r="L315" s="160"/>
      <c r="M315" s="161"/>
      <c r="N315" s="162"/>
      <c r="O315" s="162"/>
      <c r="P315" s="163">
        <f>SUM(P316:P324)</f>
        <v>0</v>
      </c>
      <c r="Q315" s="162"/>
      <c r="R315" s="163">
        <f>SUM(R316:R324)</f>
        <v>0</v>
      </c>
      <c r="S315" s="162"/>
      <c r="T315" s="164">
        <f>SUM(T316:T324)</f>
        <v>0</v>
      </c>
      <c r="AR315" s="165" t="s">
        <v>80</v>
      </c>
      <c r="AT315" s="166" t="s">
        <v>74</v>
      </c>
      <c r="AU315" s="166" t="s">
        <v>80</v>
      </c>
      <c r="AY315" s="165" t="s">
        <v>121</v>
      </c>
      <c r="BK315" s="167">
        <f>SUM(BK316:BK324)</f>
        <v>0</v>
      </c>
    </row>
    <row r="316" spans="1:65" s="2" customFormat="1" ht="24.2" customHeight="1">
      <c r="A316" s="36"/>
      <c r="B316" s="37"/>
      <c r="C316" s="170" t="s">
        <v>446</v>
      </c>
      <c r="D316" s="170" t="s">
        <v>123</v>
      </c>
      <c r="E316" s="171" t="s">
        <v>447</v>
      </c>
      <c r="F316" s="172" t="s">
        <v>448</v>
      </c>
      <c r="G316" s="173" t="s">
        <v>169</v>
      </c>
      <c r="H316" s="174">
        <v>6.616</v>
      </c>
      <c r="I316" s="175"/>
      <c r="J316" s="176">
        <f>ROUND(I316*H316,2)</f>
        <v>0</v>
      </c>
      <c r="K316" s="172" t="s">
        <v>127</v>
      </c>
      <c r="L316" s="41"/>
      <c r="M316" s="177" t="s">
        <v>19</v>
      </c>
      <c r="N316" s="178" t="s">
        <v>46</v>
      </c>
      <c r="O316" s="66"/>
      <c r="P316" s="179">
        <f>O316*H316</f>
        <v>0</v>
      </c>
      <c r="Q316" s="179">
        <v>0</v>
      </c>
      <c r="R316" s="179">
        <f>Q316*H316</f>
        <v>0</v>
      </c>
      <c r="S316" s="179">
        <v>0</v>
      </c>
      <c r="T316" s="180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1" t="s">
        <v>128</v>
      </c>
      <c r="AT316" s="181" t="s">
        <v>123</v>
      </c>
      <c r="AU316" s="181" t="s">
        <v>82</v>
      </c>
      <c r="AY316" s="19" t="s">
        <v>121</v>
      </c>
      <c r="BE316" s="182">
        <f>IF(N316="základní",J316,0)</f>
        <v>0</v>
      </c>
      <c r="BF316" s="182">
        <f>IF(N316="snížená",J316,0)</f>
        <v>0</v>
      </c>
      <c r="BG316" s="182">
        <f>IF(N316="zákl. přenesená",J316,0)</f>
        <v>0</v>
      </c>
      <c r="BH316" s="182">
        <f>IF(N316="sníž. přenesená",J316,0)</f>
        <v>0</v>
      </c>
      <c r="BI316" s="182">
        <f>IF(N316="nulová",J316,0)</f>
        <v>0</v>
      </c>
      <c r="BJ316" s="19" t="s">
        <v>80</v>
      </c>
      <c r="BK316" s="182">
        <f>ROUND(I316*H316,2)</f>
        <v>0</v>
      </c>
      <c r="BL316" s="19" t="s">
        <v>128</v>
      </c>
      <c r="BM316" s="181" t="s">
        <v>449</v>
      </c>
    </row>
    <row r="317" spans="1:65" s="2" customFormat="1" ht="24.2" customHeight="1">
      <c r="A317" s="36"/>
      <c r="B317" s="37"/>
      <c r="C317" s="170" t="s">
        <v>450</v>
      </c>
      <c r="D317" s="170" t="s">
        <v>123</v>
      </c>
      <c r="E317" s="171" t="s">
        <v>451</v>
      </c>
      <c r="F317" s="172" t="s">
        <v>452</v>
      </c>
      <c r="G317" s="173" t="s">
        <v>169</v>
      </c>
      <c r="H317" s="174">
        <v>6.616</v>
      </c>
      <c r="I317" s="175"/>
      <c r="J317" s="176">
        <f>ROUND(I317*H317,2)</f>
        <v>0</v>
      </c>
      <c r="K317" s="172" t="s">
        <v>127</v>
      </c>
      <c r="L317" s="41"/>
      <c r="M317" s="177" t="s">
        <v>19</v>
      </c>
      <c r="N317" s="178" t="s">
        <v>46</v>
      </c>
      <c r="O317" s="66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81" t="s">
        <v>128</v>
      </c>
      <c r="AT317" s="181" t="s">
        <v>123</v>
      </c>
      <c r="AU317" s="181" t="s">
        <v>82</v>
      </c>
      <c r="AY317" s="19" t="s">
        <v>121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19" t="s">
        <v>80</v>
      </c>
      <c r="BK317" s="182">
        <f>ROUND(I317*H317,2)</f>
        <v>0</v>
      </c>
      <c r="BL317" s="19" t="s">
        <v>128</v>
      </c>
      <c r="BM317" s="181" t="s">
        <v>453</v>
      </c>
    </row>
    <row r="318" spans="1:65" s="2" customFormat="1" ht="24.2" customHeight="1">
      <c r="A318" s="36"/>
      <c r="B318" s="37"/>
      <c r="C318" s="170" t="s">
        <v>454</v>
      </c>
      <c r="D318" s="170" t="s">
        <v>123</v>
      </c>
      <c r="E318" s="171" t="s">
        <v>455</v>
      </c>
      <c r="F318" s="172" t="s">
        <v>456</v>
      </c>
      <c r="G318" s="173" t="s">
        <v>169</v>
      </c>
      <c r="H318" s="174">
        <v>6.616</v>
      </c>
      <c r="I318" s="175"/>
      <c r="J318" s="176">
        <f>ROUND(I318*H318,2)</f>
        <v>0</v>
      </c>
      <c r="K318" s="172" t="s">
        <v>127</v>
      </c>
      <c r="L318" s="41"/>
      <c r="M318" s="177" t="s">
        <v>19</v>
      </c>
      <c r="N318" s="178" t="s">
        <v>46</v>
      </c>
      <c r="O318" s="66"/>
      <c r="P318" s="179">
        <f>O318*H318</f>
        <v>0</v>
      </c>
      <c r="Q318" s="179">
        <v>0</v>
      </c>
      <c r="R318" s="179">
        <f>Q318*H318</f>
        <v>0</v>
      </c>
      <c r="S318" s="179">
        <v>0</v>
      </c>
      <c r="T318" s="180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1" t="s">
        <v>128</v>
      </c>
      <c r="AT318" s="181" t="s">
        <v>123</v>
      </c>
      <c r="AU318" s="181" t="s">
        <v>82</v>
      </c>
      <c r="AY318" s="19" t="s">
        <v>121</v>
      </c>
      <c r="BE318" s="182">
        <f>IF(N318="základní",J318,0)</f>
        <v>0</v>
      </c>
      <c r="BF318" s="182">
        <f>IF(N318="snížená",J318,0)</f>
        <v>0</v>
      </c>
      <c r="BG318" s="182">
        <f>IF(N318="zákl. přenesená",J318,0)</f>
        <v>0</v>
      </c>
      <c r="BH318" s="182">
        <f>IF(N318="sníž. přenesená",J318,0)</f>
        <v>0</v>
      </c>
      <c r="BI318" s="182">
        <f>IF(N318="nulová",J318,0)</f>
        <v>0</v>
      </c>
      <c r="BJ318" s="19" t="s">
        <v>80</v>
      </c>
      <c r="BK318" s="182">
        <f>ROUND(I318*H318,2)</f>
        <v>0</v>
      </c>
      <c r="BL318" s="19" t="s">
        <v>128</v>
      </c>
      <c r="BM318" s="181" t="s">
        <v>457</v>
      </c>
    </row>
    <row r="319" spans="1:65" s="2" customFormat="1" ht="24.2" customHeight="1">
      <c r="A319" s="36"/>
      <c r="B319" s="37"/>
      <c r="C319" s="170" t="s">
        <v>458</v>
      </c>
      <c r="D319" s="170" t="s">
        <v>123</v>
      </c>
      <c r="E319" s="171" t="s">
        <v>459</v>
      </c>
      <c r="F319" s="172" t="s">
        <v>460</v>
      </c>
      <c r="G319" s="173" t="s">
        <v>169</v>
      </c>
      <c r="H319" s="174">
        <v>92.624</v>
      </c>
      <c r="I319" s="175"/>
      <c r="J319" s="176">
        <f>ROUND(I319*H319,2)</f>
        <v>0</v>
      </c>
      <c r="K319" s="172" t="s">
        <v>127</v>
      </c>
      <c r="L319" s="41"/>
      <c r="M319" s="177" t="s">
        <v>19</v>
      </c>
      <c r="N319" s="178" t="s">
        <v>46</v>
      </c>
      <c r="O319" s="66"/>
      <c r="P319" s="179">
        <f>O319*H319</f>
        <v>0</v>
      </c>
      <c r="Q319" s="179">
        <v>0</v>
      </c>
      <c r="R319" s="179">
        <f>Q319*H319</f>
        <v>0</v>
      </c>
      <c r="S319" s="179">
        <v>0</v>
      </c>
      <c r="T319" s="180">
        <f>S319*H319</f>
        <v>0</v>
      </c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R319" s="181" t="s">
        <v>128</v>
      </c>
      <c r="AT319" s="181" t="s">
        <v>123</v>
      </c>
      <c r="AU319" s="181" t="s">
        <v>82</v>
      </c>
      <c r="AY319" s="19" t="s">
        <v>121</v>
      </c>
      <c r="BE319" s="182">
        <f>IF(N319="základní",J319,0)</f>
        <v>0</v>
      </c>
      <c r="BF319" s="182">
        <f>IF(N319="snížená",J319,0)</f>
        <v>0</v>
      </c>
      <c r="BG319" s="182">
        <f>IF(N319="zákl. přenesená",J319,0)</f>
        <v>0</v>
      </c>
      <c r="BH319" s="182">
        <f>IF(N319="sníž. přenesená",J319,0)</f>
        <v>0</v>
      </c>
      <c r="BI319" s="182">
        <f>IF(N319="nulová",J319,0)</f>
        <v>0</v>
      </c>
      <c r="BJ319" s="19" t="s">
        <v>80</v>
      </c>
      <c r="BK319" s="182">
        <f>ROUND(I319*H319,2)</f>
        <v>0</v>
      </c>
      <c r="BL319" s="19" t="s">
        <v>128</v>
      </c>
      <c r="BM319" s="181" t="s">
        <v>461</v>
      </c>
    </row>
    <row r="320" spans="2:51" s="13" customFormat="1" ht="12">
      <c r="B320" s="183"/>
      <c r="C320" s="184"/>
      <c r="D320" s="185" t="s">
        <v>130</v>
      </c>
      <c r="E320" s="184"/>
      <c r="F320" s="187" t="s">
        <v>462</v>
      </c>
      <c r="G320" s="184"/>
      <c r="H320" s="188">
        <v>92.624</v>
      </c>
      <c r="I320" s="189"/>
      <c r="J320" s="184"/>
      <c r="K320" s="184"/>
      <c r="L320" s="190"/>
      <c r="M320" s="191"/>
      <c r="N320" s="192"/>
      <c r="O320" s="192"/>
      <c r="P320" s="192"/>
      <c r="Q320" s="192"/>
      <c r="R320" s="192"/>
      <c r="S320" s="192"/>
      <c r="T320" s="193"/>
      <c r="AT320" s="194" t="s">
        <v>130</v>
      </c>
      <c r="AU320" s="194" t="s">
        <v>82</v>
      </c>
      <c r="AV320" s="13" t="s">
        <v>82</v>
      </c>
      <c r="AW320" s="13" t="s">
        <v>4</v>
      </c>
      <c r="AX320" s="13" t="s">
        <v>80</v>
      </c>
      <c r="AY320" s="194" t="s">
        <v>121</v>
      </c>
    </row>
    <row r="321" spans="1:65" s="2" customFormat="1" ht="14.45" customHeight="1">
      <c r="A321" s="36"/>
      <c r="B321" s="37"/>
      <c r="C321" s="170" t="s">
        <v>463</v>
      </c>
      <c r="D321" s="170" t="s">
        <v>123</v>
      </c>
      <c r="E321" s="171" t="s">
        <v>464</v>
      </c>
      <c r="F321" s="172" t="s">
        <v>465</v>
      </c>
      <c r="G321" s="173" t="s">
        <v>169</v>
      </c>
      <c r="H321" s="174">
        <v>6.616</v>
      </c>
      <c r="I321" s="175"/>
      <c r="J321" s="176">
        <f>ROUND(I321*H321,2)</f>
        <v>0</v>
      </c>
      <c r="K321" s="172" t="s">
        <v>127</v>
      </c>
      <c r="L321" s="41"/>
      <c r="M321" s="177" t="s">
        <v>19</v>
      </c>
      <c r="N321" s="178" t="s">
        <v>46</v>
      </c>
      <c r="O321" s="66"/>
      <c r="P321" s="179">
        <f>O321*H321</f>
        <v>0</v>
      </c>
      <c r="Q321" s="179">
        <v>0</v>
      </c>
      <c r="R321" s="179">
        <f>Q321*H321</f>
        <v>0</v>
      </c>
      <c r="S321" s="179">
        <v>0</v>
      </c>
      <c r="T321" s="18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81" t="s">
        <v>128</v>
      </c>
      <c r="AT321" s="181" t="s">
        <v>123</v>
      </c>
      <c r="AU321" s="181" t="s">
        <v>82</v>
      </c>
      <c r="AY321" s="19" t="s">
        <v>121</v>
      </c>
      <c r="BE321" s="182">
        <f>IF(N321="základní",J321,0)</f>
        <v>0</v>
      </c>
      <c r="BF321" s="182">
        <f>IF(N321="snížená",J321,0)</f>
        <v>0</v>
      </c>
      <c r="BG321" s="182">
        <f>IF(N321="zákl. přenesená",J321,0)</f>
        <v>0</v>
      </c>
      <c r="BH321" s="182">
        <f>IF(N321="sníž. přenesená",J321,0)</f>
        <v>0</v>
      </c>
      <c r="BI321" s="182">
        <f>IF(N321="nulová",J321,0)</f>
        <v>0</v>
      </c>
      <c r="BJ321" s="19" t="s">
        <v>80</v>
      </c>
      <c r="BK321" s="182">
        <f>ROUND(I321*H321,2)</f>
        <v>0</v>
      </c>
      <c r="BL321" s="19" t="s">
        <v>128</v>
      </c>
      <c r="BM321" s="181" t="s">
        <v>466</v>
      </c>
    </row>
    <row r="322" spans="1:65" s="2" customFormat="1" ht="14.45" customHeight="1">
      <c r="A322" s="36"/>
      <c r="B322" s="37"/>
      <c r="C322" s="206" t="s">
        <v>467</v>
      </c>
      <c r="D322" s="206" t="s">
        <v>166</v>
      </c>
      <c r="E322" s="207" t="s">
        <v>468</v>
      </c>
      <c r="F322" s="208" t="s">
        <v>469</v>
      </c>
      <c r="G322" s="209" t="s">
        <v>169</v>
      </c>
      <c r="H322" s="210">
        <v>4.263</v>
      </c>
      <c r="I322" s="211"/>
      <c r="J322" s="212">
        <f>ROUND(I322*H322,2)</f>
        <v>0</v>
      </c>
      <c r="K322" s="208" t="s">
        <v>127</v>
      </c>
      <c r="L322" s="213"/>
      <c r="M322" s="214" t="s">
        <v>19</v>
      </c>
      <c r="N322" s="215" t="s">
        <v>46</v>
      </c>
      <c r="O322" s="66"/>
      <c r="P322" s="179">
        <f>O322*H322</f>
        <v>0</v>
      </c>
      <c r="Q322" s="179">
        <v>0</v>
      </c>
      <c r="R322" s="179">
        <f>Q322*H322</f>
        <v>0</v>
      </c>
      <c r="S322" s="179">
        <v>0</v>
      </c>
      <c r="T322" s="180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1" t="s">
        <v>160</v>
      </c>
      <c r="AT322" s="181" t="s">
        <v>166</v>
      </c>
      <c r="AU322" s="181" t="s">
        <v>82</v>
      </c>
      <c r="AY322" s="19" t="s">
        <v>121</v>
      </c>
      <c r="BE322" s="182">
        <f>IF(N322="základní",J322,0)</f>
        <v>0</v>
      </c>
      <c r="BF322" s="182">
        <f>IF(N322="snížená",J322,0)</f>
        <v>0</v>
      </c>
      <c r="BG322" s="182">
        <f>IF(N322="zákl. přenesená",J322,0)</f>
        <v>0</v>
      </c>
      <c r="BH322" s="182">
        <f>IF(N322="sníž. přenesená",J322,0)</f>
        <v>0</v>
      </c>
      <c r="BI322" s="182">
        <f>IF(N322="nulová",J322,0)</f>
        <v>0</v>
      </c>
      <c r="BJ322" s="19" t="s">
        <v>80</v>
      </c>
      <c r="BK322" s="182">
        <f>ROUND(I322*H322,2)</f>
        <v>0</v>
      </c>
      <c r="BL322" s="19" t="s">
        <v>128</v>
      </c>
      <c r="BM322" s="181" t="s">
        <v>470</v>
      </c>
    </row>
    <row r="323" spans="1:65" s="2" customFormat="1" ht="24.2" customHeight="1">
      <c r="A323" s="36"/>
      <c r="B323" s="37"/>
      <c r="C323" s="206" t="s">
        <v>192</v>
      </c>
      <c r="D323" s="206" t="s">
        <v>166</v>
      </c>
      <c r="E323" s="207" t="s">
        <v>471</v>
      </c>
      <c r="F323" s="208" t="s">
        <v>472</v>
      </c>
      <c r="G323" s="209" t="s">
        <v>169</v>
      </c>
      <c r="H323" s="210">
        <v>0.862</v>
      </c>
      <c r="I323" s="211"/>
      <c r="J323" s="212">
        <f>ROUND(I323*H323,2)</f>
        <v>0</v>
      </c>
      <c r="K323" s="208" t="s">
        <v>127</v>
      </c>
      <c r="L323" s="213"/>
      <c r="M323" s="214" t="s">
        <v>19</v>
      </c>
      <c r="N323" s="215" t="s">
        <v>46</v>
      </c>
      <c r="O323" s="66"/>
      <c r="P323" s="179">
        <f>O323*H323</f>
        <v>0</v>
      </c>
      <c r="Q323" s="179">
        <v>0</v>
      </c>
      <c r="R323" s="179">
        <f>Q323*H323</f>
        <v>0</v>
      </c>
      <c r="S323" s="179">
        <v>0</v>
      </c>
      <c r="T323" s="180">
        <f>S323*H323</f>
        <v>0</v>
      </c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R323" s="181" t="s">
        <v>160</v>
      </c>
      <c r="AT323" s="181" t="s">
        <v>166</v>
      </c>
      <c r="AU323" s="181" t="s">
        <v>82</v>
      </c>
      <c r="AY323" s="19" t="s">
        <v>121</v>
      </c>
      <c r="BE323" s="182">
        <f>IF(N323="základní",J323,0)</f>
        <v>0</v>
      </c>
      <c r="BF323" s="182">
        <f>IF(N323="snížená",J323,0)</f>
        <v>0</v>
      </c>
      <c r="BG323" s="182">
        <f>IF(N323="zákl. přenesená",J323,0)</f>
        <v>0</v>
      </c>
      <c r="BH323" s="182">
        <f>IF(N323="sníž. přenesená",J323,0)</f>
        <v>0</v>
      </c>
      <c r="BI323" s="182">
        <f>IF(N323="nulová",J323,0)</f>
        <v>0</v>
      </c>
      <c r="BJ323" s="19" t="s">
        <v>80</v>
      </c>
      <c r="BK323" s="182">
        <f>ROUND(I323*H323,2)</f>
        <v>0</v>
      </c>
      <c r="BL323" s="19" t="s">
        <v>128</v>
      </c>
      <c r="BM323" s="181" t="s">
        <v>473</v>
      </c>
    </row>
    <row r="324" spans="1:65" s="2" customFormat="1" ht="14.45" customHeight="1">
      <c r="A324" s="36"/>
      <c r="B324" s="37"/>
      <c r="C324" s="206" t="s">
        <v>334</v>
      </c>
      <c r="D324" s="206" t="s">
        <v>166</v>
      </c>
      <c r="E324" s="207" t="s">
        <v>474</v>
      </c>
      <c r="F324" s="208" t="s">
        <v>475</v>
      </c>
      <c r="G324" s="209" t="s">
        <v>169</v>
      </c>
      <c r="H324" s="210">
        <v>1.491</v>
      </c>
      <c r="I324" s="211"/>
      <c r="J324" s="212">
        <f>ROUND(I324*H324,2)</f>
        <v>0</v>
      </c>
      <c r="K324" s="208" t="s">
        <v>127</v>
      </c>
      <c r="L324" s="213"/>
      <c r="M324" s="214" t="s">
        <v>19</v>
      </c>
      <c r="N324" s="215" t="s">
        <v>46</v>
      </c>
      <c r="O324" s="66"/>
      <c r="P324" s="179">
        <f>O324*H324</f>
        <v>0</v>
      </c>
      <c r="Q324" s="179">
        <v>0</v>
      </c>
      <c r="R324" s="179">
        <f>Q324*H324</f>
        <v>0</v>
      </c>
      <c r="S324" s="179">
        <v>0</v>
      </c>
      <c r="T324" s="18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1" t="s">
        <v>160</v>
      </c>
      <c r="AT324" s="181" t="s">
        <v>166</v>
      </c>
      <c r="AU324" s="181" t="s">
        <v>82</v>
      </c>
      <c r="AY324" s="19" t="s">
        <v>121</v>
      </c>
      <c r="BE324" s="182">
        <f>IF(N324="základní",J324,0)</f>
        <v>0</v>
      </c>
      <c r="BF324" s="182">
        <f>IF(N324="snížená",J324,0)</f>
        <v>0</v>
      </c>
      <c r="BG324" s="182">
        <f>IF(N324="zákl. přenesená",J324,0)</f>
        <v>0</v>
      </c>
      <c r="BH324" s="182">
        <f>IF(N324="sníž. přenesená",J324,0)</f>
        <v>0</v>
      </c>
      <c r="BI324" s="182">
        <f>IF(N324="nulová",J324,0)</f>
        <v>0</v>
      </c>
      <c r="BJ324" s="19" t="s">
        <v>80</v>
      </c>
      <c r="BK324" s="182">
        <f>ROUND(I324*H324,2)</f>
        <v>0</v>
      </c>
      <c r="BL324" s="19" t="s">
        <v>128</v>
      </c>
      <c r="BM324" s="181" t="s">
        <v>476</v>
      </c>
    </row>
    <row r="325" spans="2:63" s="12" customFormat="1" ht="22.9" customHeight="1">
      <c r="B325" s="154"/>
      <c r="C325" s="155"/>
      <c r="D325" s="156" t="s">
        <v>74</v>
      </c>
      <c r="E325" s="168" t="s">
        <v>477</v>
      </c>
      <c r="F325" s="168" t="s">
        <v>478</v>
      </c>
      <c r="G325" s="155"/>
      <c r="H325" s="155"/>
      <c r="I325" s="158"/>
      <c r="J325" s="169">
        <f>BK325</f>
        <v>0</v>
      </c>
      <c r="K325" s="155"/>
      <c r="L325" s="160"/>
      <c r="M325" s="161"/>
      <c r="N325" s="162"/>
      <c r="O325" s="162"/>
      <c r="P325" s="163">
        <f>P326</f>
        <v>0</v>
      </c>
      <c r="Q325" s="162"/>
      <c r="R325" s="163">
        <f>R326</f>
        <v>0</v>
      </c>
      <c r="S325" s="162"/>
      <c r="T325" s="164">
        <f>T326</f>
        <v>0</v>
      </c>
      <c r="AR325" s="165" t="s">
        <v>80</v>
      </c>
      <c r="AT325" s="166" t="s">
        <v>74</v>
      </c>
      <c r="AU325" s="166" t="s">
        <v>80</v>
      </c>
      <c r="AY325" s="165" t="s">
        <v>121</v>
      </c>
      <c r="BK325" s="167">
        <f>BK326</f>
        <v>0</v>
      </c>
    </row>
    <row r="326" spans="1:65" s="2" customFormat="1" ht="24.2" customHeight="1">
      <c r="A326" s="36"/>
      <c r="B326" s="37"/>
      <c r="C326" s="170" t="s">
        <v>479</v>
      </c>
      <c r="D326" s="170" t="s">
        <v>123</v>
      </c>
      <c r="E326" s="171" t="s">
        <v>480</v>
      </c>
      <c r="F326" s="172" t="s">
        <v>481</v>
      </c>
      <c r="G326" s="173" t="s">
        <v>169</v>
      </c>
      <c r="H326" s="174">
        <v>14.369</v>
      </c>
      <c r="I326" s="175"/>
      <c r="J326" s="176">
        <f>ROUND(I326*H326,2)</f>
        <v>0</v>
      </c>
      <c r="K326" s="172" t="s">
        <v>127</v>
      </c>
      <c r="L326" s="41"/>
      <c r="M326" s="177" t="s">
        <v>19</v>
      </c>
      <c r="N326" s="178" t="s">
        <v>46</v>
      </c>
      <c r="O326" s="66"/>
      <c r="P326" s="179">
        <f>O326*H326</f>
        <v>0</v>
      </c>
      <c r="Q326" s="179">
        <v>0</v>
      </c>
      <c r="R326" s="179">
        <f>Q326*H326</f>
        <v>0</v>
      </c>
      <c r="S326" s="179">
        <v>0</v>
      </c>
      <c r="T326" s="180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81" t="s">
        <v>128</v>
      </c>
      <c r="AT326" s="181" t="s">
        <v>123</v>
      </c>
      <c r="AU326" s="181" t="s">
        <v>82</v>
      </c>
      <c r="AY326" s="19" t="s">
        <v>121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19" t="s">
        <v>80</v>
      </c>
      <c r="BK326" s="182">
        <f>ROUND(I326*H326,2)</f>
        <v>0</v>
      </c>
      <c r="BL326" s="19" t="s">
        <v>128</v>
      </c>
      <c r="BM326" s="181" t="s">
        <v>482</v>
      </c>
    </row>
    <row r="327" spans="2:63" s="12" customFormat="1" ht="25.9" customHeight="1">
      <c r="B327" s="154"/>
      <c r="C327" s="155"/>
      <c r="D327" s="156" t="s">
        <v>74</v>
      </c>
      <c r="E327" s="157" t="s">
        <v>483</v>
      </c>
      <c r="F327" s="157" t="s">
        <v>484</v>
      </c>
      <c r="G327" s="155"/>
      <c r="H327" s="155"/>
      <c r="I327" s="158"/>
      <c r="J327" s="159">
        <f>BK327</f>
        <v>0</v>
      </c>
      <c r="K327" s="155"/>
      <c r="L327" s="160"/>
      <c r="M327" s="161"/>
      <c r="N327" s="162"/>
      <c r="O327" s="162"/>
      <c r="P327" s="163">
        <f>P328+P351+P371+P374+P387</f>
        <v>0</v>
      </c>
      <c r="Q327" s="162"/>
      <c r="R327" s="163">
        <f>R328+R351+R371+R374+R387</f>
        <v>1.2526179828450001</v>
      </c>
      <c r="S327" s="162"/>
      <c r="T327" s="164">
        <f>T328+T351+T371+T374+T387</f>
        <v>0</v>
      </c>
      <c r="AR327" s="165" t="s">
        <v>82</v>
      </c>
      <c r="AT327" s="166" t="s">
        <v>74</v>
      </c>
      <c r="AU327" s="166" t="s">
        <v>75</v>
      </c>
      <c r="AY327" s="165" t="s">
        <v>121</v>
      </c>
      <c r="BK327" s="167">
        <f>BK328+BK351+BK371+BK374+BK387</f>
        <v>0</v>
      </c>
    </row>
    <row r="328" spans="2:63" s="12" customFormat="1" ht="22.9" customHeight="1">
      <c r="B328" s="154"/>
      <c r="C328" s="155"/>
      <c r="D328" s="156" t="s">
        <v>74</v>
      </c>
      <c r="E328" s="168" t="s">
        <v>485</v>
      </c>
      <c r="F328" s="168" t="s">
        <v>486</v>
      </c>
      <c r="G328" s="155"/>
      <c r="H328" s="155"/>
      <c r="I328" s="158"/>
      <c r="J328" s="169">
        <f>BK328</f>
        <v>0</v>
      </c>
      <c r="K328" s="155"/>
      <c r="L328" s="160"/>
      <c r="M328" s="161"/>
      <c r="N328" s="162"/>
      <c r="O328" s="162"/>
      <c r="P328" s="163">
        <f>SUM(P329:P350)</f>
        <v>0</v>
      </c>
      <c r="Q328" s="162"/>
      <c r="R328" s="163">
        <f>SUM(R329:R350)</f>
        <v>0.07025101</v>
      </c>
      <c r="S328" s="162"/>
      <c r="T328" s="164">
        <f>SUM(T329:T350)</f>
        <v>0</v>
      </c>
      <c r="AR328" s="165" t="s">
        <v>82</v>
      </c>
      <c r="AT328" s="166" t="s">
        <v>74</v>
      </c>
      <c r="AU328" s="166" t="s">
        <v>80</v>
      </c>
      <c r="AY328" s="165" t="s">
        <v>121</v>
      </c>
      <c r="BK328" s="167">
        <f>SUM(BK329:BK350)</f>
        <v>0</v>
      </c>
    </row>
    <row r="329" spans="1:65" s="2" customFormat="1" ht="14.45" customHeight="1">
      <c r="A329" s="36"/>
      <c r="B329" s="37"/>
      <c r="C329" s="170" t="s">
        <v>487</v>
      </c>
      <c r="D329" s="170" t="s">
        <v>123</v>
      </c>
      <c r="E329" s="171" t="s">
        <v>488</v>
      </c>
      <c r="F329" s="172" t="s">
        <v>489</v>
      </c>
      <c r="G329" s="173" t="s">
        <v>126</v>
      </c>
      <c r="H329" s="174">
        <v>77</v>
      </c>
      <c r="I329" s="175"/>
      <c r="J329" s="176">
        <f>ROUND(I329*H329,2)</f>
        <v>0</v>
      </c>
      <c r="K329" s="172" t="s">
        <v>127</v>
      </c>
      <c r="L329" s="41"/>
      <c r="M329" s="177" t="s">
        <v>19</v>
      </c>
      <c r="N329" s="178" t="s">
        <v>46</v>
      </c>
      <c r="O329" s="66"/>
      <c r="P329" s="179">
        <f>O329*H329</f>
        <v>0</v>
      </c>
      <c r="Q329" s="179">
        <v>0</v>
      </c>
      <c r="R329" s="179">
        <f>Q329*H329</f>
        <v>0</v>
      </c>
      <c r="S329" s="179">
        <v>0</v>
      </c>
      <c r="T329" s="18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181" t="s">
        <v>210</v>
      </c>
      <c r="AT329" s="181" t="s">
        <v>123</v>
      </c>
      <c r="AU329" s="181" t="s">
        <v>82</v>
      </c>
      <c r="AY329" s="19" t="s">
        <v>121</v>
      </c>
      <c r="BE329" s="182">
        <f>IF(N329="základní",J329,0)</f>
        <v>0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19" t="s">
        <v>80</v>
      </c>
      <c r="BK329" s="182">
        <f>ROUND(I329*H329,2)</f>
        <v>0</v>
      </c>
      <c r="BL329" s="19" t="s">
        <v>210</v>
      </c>
      <c r="BM329" s="181" t="s">
        <v>490</v>
      </c>
    </row>
    <row r="330" spans="1:65" s="2" customFormat="1" ht="24.2" customHeight="1">
      <c r="A330" s="36"/>
      <c r="B330" s="37"/>
      <c r="C330" s="206" t="s">
        <v>491</v>
      </c>
      <c r="D330" s="206" t="s">
        <v>166</v>
      </c>
      <c r="E330" s="207" t="s">
        <v>492</v>
      </c>
      <c r="F330" s="208" t="s">
        <v>493</v>
      </c>
      <c r="G330" s="209" t="s">
        <v>126</v>
      </c>
      <c r="H330" s="210">
        <v>88.55</v>
      </c>
      <c r="I330" s="211"/>
      <c r="J330" s="212">
        <f>ROUND(I330*H330,2)</f>
        <v>0</v>
      </c>
      <c r="K330" s="208" t="s">
        <v>127</v>
      </c>
      <c r="L330" s="213"/>
      <c r="M330" s="214" t="s">
        <v>19</v>
      </c>
      <c r="N330" s="215" t="s">
        <v>46</v>
      </c>
      <c r="O330" s="66"/>
      <c r="P330" s="179">
        <f>O330*H330</f>
        <v>0</v>
      </c>
      <c r="Q330" s="179">
        <v>0</v>
      </c>
      <c r="R330" s="179">
        <f>Q330*H330</f>
        <v>0</v>
      </c>
      <c r="S330" s="179">
        <v>0</v>
      </c>
      <c r="T330" s="180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81" t="s">
        <v>330</v>
      </c>
      <c r="AT330" s="181" t="s">
        <v>166</v>
      </c>
      <c r="AU330" s="181" t="s">
        <v>82</v>
      </c>
      <c r="AY330" s="19" t="s">
        <v>121</v>
      </c>
      <c r="BE330" s="182">
        <f>IF(N330="základní",J330,0)</f>
        <v>0</v>
      </c>
      <c r="BF330" s="182">
        <f>IF(N330="snížená",J330,0)</f>
        <v>0</v>
      </c>
      <c r="BG330" s="182">
        <f>IF(N330="zákl. přenesená",J330,0)</f>
        <v>0</v>
      </c>
      <c r="BH330" s="182">
        <f>IF(N330="sníž. přenesená",J330,0)</f>
        <v>0</v>
      </c>
      <c r="BI330" s="182">
        <f>IF(N330="nulová",J330,0)</f>
        <v>0</v>
      </c>
      <c r="BJ330" s="19" t="s">
        <v>80</v>
      </c>
      <c r="BK330" s="182">
        <f>ROUND(I330*H330,2)</f>
        <v>0</v>
      </c>
      <c r="BL330" s="19" t="s">
        <v>210</v>
      </c>
      <c r="BM330" s="181" t="s">
        <v>494</v>
      </c>
    </row>
    <row r="331" spans="2:51" s="13" customFormat="1" ht="12">
      <c r="B331" s="183"/>
      <c r="C331" s="184"/>
      <c r="D331" s="185" t="s">
        <v>130</v>
      </c>
      <c r="E331" s="184"/>
      <c r="F331" s="187" t="s">
        <v>495</v>
      </c>
      <c r="G331" s="184"/>
      <c r="H331" s="188">
        <v>88.55</v>
      </c>
      <c r="I331" s="189"/>
      <c r="J331" s="184"/>
      <c r="K331" s="184"/>
      <c r="L331" s="190"/>
      <c r="M331" s="191"/>
      <c r="N331" s="192"/>
      <c r="O331" s="192"/>
      <c r="P331" s="192"/>
      <c r="Q331" s="192"/>
      <c r="R331" s="192"/>
      <c r="S331" s="192"/>
      <c r="T331" s="193"/>
      <c r="AT331" s="194" t="s">
        <v>130</v>
      </c>
      <c r="AU331" s="194" t="s">
        <v>82</v>
      </c>
      <c r="AV331" s="13" t="s">
        <v>82</v>
      </c>
      <c r="AW331" s="13" t="s">
        <v>4</v>
      </c>
      <c r="AX331" s="13" t="s">
        <v>80</v>
      </c>
      <c r="AY331" s="194" t="s">
        <v>121</v>
      </c>
    </row>
    <row r="332" spans="1:65" s="2" customFormat="1" ht="14.45" customHeight="1">
      <c r="A332" s="36"/>
      <c r="B332" s="37"/>
      <c r="C332" s="170" t="s">
        <v>496</v>
      </c>
      <c r="D332" s="170" t="s">
        <v>123</v>
      </c>
      <c r="E332" s="171" t="s">
        <v>497</v>
      </c>
      <c r="F332" s="172" t="s">
        <v>498</v>
      </c>
      <c r="G332" s="173" t="s">
        <v>126</v>
      </c>
      <c r="H332" s="174">
        <v>77</v>
      </c>
      <c r="I332" s="175"/>
      <c r="J332" s="176">
        <f>ROUND(I332*H332,2)</f>
        <v>0</v>
      </c>
      <c r="K332" s="172" t="s">
        <v>127</v>
      </c>
      <c r="L332" s="41"/>
      <c r="M332" s="177" t="s">
        <v>19</v>
      </c>
      <c r="N332" s="178" t="s">
        <v>46</v>
      </c>
      <c r="O332" s="66"/>
      <c r="P332" s="179">
        <f>O332*H332</f>
        <v>0</v>
      </c>
      <c r="Q332" s="179">
        <v>0.00088313</v>
      </c>
      <c r="R332" s="179">
        <f>Q332*H332</f>
        <v>0.06800101</v>
      </c>
      <c r="S332" s="179">
        <v>0</v>
      </c>
      <c r="T332" s="18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1" t="s">
        <v>210</v>
      </c>
      <c r="AT332" s="181" t="s">
        <v>123</v>
      </c>
      <c r="AU332" s="181" t="s">
        <v>82</v>
      </c>
      <c r="AY332" s="19" t="s">
        <v>121</v>
      </c>
      <c r="BE332" s="182">
        <f>IF(N332="základní",J332,0)</f>
        <v>0</v>
      </c>
      <c r="BF332" s="182">
        <f>IF(N332="snížená",J332,0)</f>
        <v>0</v>
      </c>
      <c r="BG332" s="182">
        <f>IF(N332="zákl. přenesená",J332,0)</f>
        <v>0</v>
      </c>
      <c r="BH332" s="182">
        <f>IF(N332="sníž. přenesená",J332,0)</f>
        <v>0</v>
      </c>
      <c r="BI332" s="182">
        <f>IF(N332="nulová",J332,0)</f>
        <v>0</v>
      </c>
      <c r="BJ332" s="19" t="s">
        <v>80</v>
      </c>
      <c r="BK332" s="182">
        <f>ROUND(I332*H332,2)</f>
        <v>0</v>
      </c>
      <c r="BL332" s="19" t="s">
        <v>210</v>
      </c>
      <c r="BM332" s="181" t="s">
        <v>499</v>
      </c>
    </row>
    <row r="333" spans="1:65" s="2" customFormat="1" ht="24.2" customHeight="1">
      <c r="A333" s="36"/>
      <c r="B333" s="37"/>
      <c r="C333" s="206" t="s">
        <v>500</v>
      </c>
      <c r="D333" s="206" t="s">
        <v>166</v>
      </c>
      <c r="E333" s="207" t="s">
        <v>501</v>
      </c>
      <c r="F333" s="208" t="s">
        <v>502</v>
      </c>
      <c r="G333" s="209" t="s">
        <v>126</v>
      </c>
      <c r="H333" s="210">
        <v>88.55</v>
      </c>
      <c r="I333" s="211"/>
      <c r="J333" s="212">
        <f>ROUND(I333*H333,2)</f>
        <v>0</v>
      </c>
      <c r="K333" s="208" t="s">
        <v>127</v>
      </c>
      <c r="L333" s="213"/>
      <c r="M333" s="214" t="s">
        <v>19</v>
      </c>
      <c r="N333" s="215" t="s">
        <v>46</v>
      </c>
      <c r="O333" s="66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1" t="s">
        <v>330</v>
      </c>
      <c r="AT333" s="181" t="s">
        <v>166</v>
      </c>
      <c r="AU333" s="181" t="s">
        <v>82</v>
      </c>
      <c r="AY333" s="19" t="s">
        <v>121</v>
      </c>
      <c r="BE333" s="182">
        <f>IF(N333="základní",J333,0)</f>
        <v>0</v>
      </c>
      <c r="BF333" s="182">
        <f>IF(N333="snížená",J333,0)</f>
        <v>0</v>
      </c>
      <c r="BG333" s="182">
        <f>IF(N333="zákl. přenesená",J333,0)</f>
        <v>0</v>
      </c>
      <c r="BH333" s="182">
        <f>IF(N333="sníž. přenesená",J333,0)</f>
        <v>0</v>
      </c>
      <c r="BI333" s="182">
        <f>IF(N333="nulová",J333,0)</f>
        <v>0</v>
      </c>
      <c r="BJ333" s="19" t="s">
        <v>80</v>
      </c>
      <c r="BK333" s="182">
        <f>ROUND(I333*H333,2)</f>
        <v>0</v>
      </c>
      <c r="BL333" s="19" t="s">
        <v>210</v>
      </c>
      <c r="BM333" s="181" t="s">
        <v>503</v>
      </c>
    </row>
    <row r="334" spans="2:51" s="13" customFormat="1" ht="12">
      <c r="B334" s="183"/>
      <c r="C334" s="184"/>
      <c r="D334" s="185" t="s">
        <v>130</v>
      </c>
      <c r="E334" s="184"/>
      <c r="F334" s="187" t="s">
        <v>495</v>
      </c>
      <c r="G334" s="184"/>
      <c r="H334" s="188">
        <v>88.55</v>
      </c>
      <c r="I334" s="189"/>
      <c r="J334" s="184"/>
      <c r="K334" s="184"/>
      <c r="L334" s="190"/>
      <c r="M334" s="191"/>
      <c r="N334" s="192"/>
      <c r="O334" s="192"/>
      <c r="P334" s="192"/>
      <c r="Q334" s="192"/>
      <c r="R334" s="192"/>
      <c r="S334" s="192"/>
      <c r="T334" s="193"/>
      <c r="AT334" s="194" t="s">
        <v>130</v>
      </c>
      <c r="AU334" s="194" t="s">
        <v>82</v>
      </c>
      <c r="AV334" s="13" t="s">
        <v>82</v>
      </c>
      <c r="AW334" s="13" t="s">
        <v>4</v>
      </c>
      <c r="AX334" s="13" t="s">
        <v>80</v>
      </c>
      <c r="AY334" s="194" t="s">
        <v>121</v>
      </c>
    </row>
    <row r="335" spans="1:65" s="2" customFormat="1" ht="14.45" customHeight="1">
      <c r="A335" s="36"/>
      <c r="B335" s="37"/>
      <c r="C335" s="170" t="s">
        <v>504</v>
      </c>
      <c r="D335" s="170" t="s">
        <v>123</v>
      </c>
      <c r="E335" s="171" t="s">
        <v>505</v>
      </c>
      <c r="F335" s="172" t="s">
        <v>506</v>
      </c>
      <c r="G335" s="173" t="s">
        <v>126</v>
      </c>
      <c r="H335" s="174">
        <v>24.4</v>
      </c>
      <c r="I335" s="175"/>
      <c r="J335" s="176">
        <f>ROUND(I335*H335,2)</f>
        <v>0</v>
      </c>
      <c r="K335" s="172" t="s">
        <v>127</v>
      </c>
      <c r="L335" s="41"/>
      <c r="M335" s="177" t="s">
        <v>19</v>
      </c>
      <c r="N335" s="178" t="s">
        <v>46</v>
      </c>
      <c r="O335" s="66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1" t="s">
        <v>210</v>
      </c>
      <c r="AT335" s="181" t="s">
        <v>123</v>
      </c>
      <c r="AU335" s="181" t="s">
        <v>82</v>
      </c>
      <c r="AY335" s="19" t="s">
        <v>121</v>
      </c>
      <c r="BE335" s="182">
        <f>IF(N335="základní",J335,0)</f>
        <v>0</v>
      </c>
      <c r="BF335" s="182">
        <f>IF(N335="snížená",J335,0)</f>
        <v>0</v>
      </c>
      <c r="BG335" s="182">
        <f>IF(N335="zákl. přenesená",J335,0)</f>
        <v>0</v>
      </c>
      <c r="BH335" s="182">
        <f>IF(N335="sníž. přenesená",J335,0)</f>
        <v>0</v>
      </c>
      <c r="BI335" s="182">
        <f>IF(N335="nulová",J335,0)</f>
        <v>0</v>
      </c>
      <c r="BJ335" s="19" t="s">
        <v>80</v>
      </c>
      <c r="BK335" s="182">
        <f>ROUND(I335*H335,2)</f>
        <v>0</v>
      </c>
      <c r="BL335" s="19" t="s">
        <v>210</v>
      </c>
      <c r="BM335" s="181" t="s">
        <v>507</v>
      </c>
    </row>
    <row r="336" spans="2:51" s="16" customFormat="1" ht="12">
      <c r="B336" s="231"/>
      <c r="C336" s="232"/>
      <c r="D336" s="185" t="s">
        <v>130</v>
      </c>
      <c r="E336" s="233" t="s">
        <v>19</v>
      </c>
      <c r="F336" s="234" t="s">
        <v>508</v>
      </c>
      <c r="G336" s="232"/>
      <c r="H336" s="233" t="s">
        <v>19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130</v>
      </c>
      <c r="AU336" s="240" t="s">
        <v>82</v>
      </c>
      <c r="AV336" s="16" t="s">
        <v>80</v>
      </c>
      <c r="AW336" s="16" t="s">
        <v>36</v>
      </c>
      <c r="AX336" s="16" t="s">
        <v>75</v>
      </c>
      <c r="AY336" s="240" t="s">
        <v>121</v>
      </c>
    </row>
    <row r="337" spans="2:51" s="13" customFormat="1" ht="12">
      <c r="B337" s="183"/>
      <c r="C337" s="184"/>
      <c r="D337" s="185" t="s">
        <v>130</v>
      </c>
      <c r="E337" s="186" t="s">
        <v>19</v>
      </c>
      <c r="F337" s="187" t="s">
        <v>509</v>
      </c>
      <c r="G337" s="184"/>
      <c r="H337" s="188">
        <v>13.2</v>
      </c>
      <c r="I337" s="189"/>
      <c r="J337" s="184"/>
      <c r="K337" s="184"/>
      <c r="L337" s="190"/>
      <c r="M337" s="191"/>
      <c r="N337" s="192"/>
      <c r="O337" s="192"/>
      <c r="P337" s="192"/>
      <c r="Q337" s="192"/>
      <c r="R337" s="192"/>
      <c r="S337" s="192"/>
      <c r="T337" s="193"/>
      <c r="AT337" s="194" t="s">
        <v>130</v>
      </c>
      <c r="AU337" s="194" t="s">
        <v>82</v>
      </c>
      <c r="AV337" s="13" t="s">
        <v>82</v>
      </c>
      <c r="AW337" s="13" t="s">
        <v>36</v>
      </c>
      <c r="AX337" s="13" t="s">
        <v>75</v>
      </c>
      <c r="AY337" s="194" t="s">
        <v>121</v>
      </c>
    </row>
    <row r="338" spans="2:51" s="13" customFormat="1" ht="12">
      <c r="B338" s="183"/>
      <c r="C338" s="184"/>
      <c r="D338" s="185" t="s">
        <v>130</v>
      </c>
      <c r="E338" s="186" t="s">
        <v>19</v>
      </c>
      <c r="F338" s="187" t="s">
        <v>510</v>
      </c>
      <c r="G338" s="184"/>
      <c r="H338" s="188">
        <v>11.2</v>
      </c>
      <c r="I338" s="189"/>
      <c r="J338" s="184"/>
      <c r="K338" s="184"/>
      <c r="L338" s="190"/>
      <c r="M338" s="191"/>
      <c r="N338" s="192"/>
      <c r="O338" s="192"/>
      <c r="P338" s="192"/>
      <c r="Q338" s="192"/>
      <c r="R338" s="192"/>
      <c r="S338" s="192"/>
      <c r="T338" s="193"/>
      <c r="AT338" s="194" t="s">
        <v>130</v>
      </c>
      <c r="AU338" s="194" t="s">
        <v>82</v>
      </c>
      <c r="AV338" s="13" t="s">
        <v>82</v>
      </c>
      <c r="AW338" s="13" t="s">
        <v>36</v>
      </c>
      <c r="AX338" s="13" t="s">
        <v>75</v>
      </c>
      <c r="AY338" s="194" t="s">
        <v>121</v>
      </c>
    </row>
    <row r="339" spans="2:51" s="14" customFormat="1" ht="12">
      <c r="B339" s="195"/>
      <c r="C339" s="196"/>
      <c r="D339" s="185" t="s">
        <v>130</v>
      </c>
      <c r="E339" s="197" t="s">
        <v>19</v>
      </c>
      <c r="F339" s="198" t="s">
        <v>155</v>
      </c>
      <c r="G339" s="196"/>
      <c r="H339" s="199">
        <v>24.4</v>
      </c>
      <c r="I339" s="200"/>
      <c r="J339" s="196"/>
      <c r="K339" s="196"/>
      <c r="L339" s="201"/>
      <c r="M339" s="202"/>
      <c r="N339" s="203"/>
      <c r="O339" s="203"/>
      <c r="P339" s="203"/>
      <c r="Q339" s="203"/>
      <c r="R339" s="203"/>
      <c r="S339" s="203"/>
      <c r="T339" s="204"/>
      <c r="AT339" s="205" t="s">
        <v>130</v>
      </c>
      <c r="AU339" s="205" t="s">
        <v>82</v>
      </c>
      <c r="AV339" s="14" t="s">
        <v>128</v>
      </c>
      <c r="AW339" s="14" t="s">
        <v>36</v>
      </c>
      <c r="AX339" s="14" t="s">
        <v>80</v>
      </c>
      <c r="AY339" s="205" t="s">
        <v>121</v>
      </c>
    </row>
    <row r="340" spans="1:65" s="2" customFormat="1" ht="24.2" customHeight="1">
      <c r="A340" s="36"/>
      <c r="B340" s="37"/>
      <c r="C340" s="206" t="s">
        <v>511</v>
      </c>
      <c r="D340" s="206" t="s">
        <v>166</v>
      </c>
      <c r="E340" s="207" t="s">
        <v>492</v>
      </c>
      <c r="F340" s="208" t="s">
        <v>493</v>
      </c>
      <c r="G340" s="209" t="s">
        <v>126</v>
      </c>
      <c r="H340" s="210">
        <v>29.28</v>
      </c>
      <c r="I340" s="211"/>
      <c r="J340" s="212">
        <f>ROUND(I340*H340,2)</f>
        <v>0</v>
      </c>
      <c r="K340" s="208" t="s">
        <v>127</v>
      </c>
      <c r="L340" s="213"/>
      <c r="M340" s="214" t="s">
        <v>19</v>
      </c>
      <c r="N340" s="215" t="s">
        <v>46</v>
      </c>
      <c r="O340" s="66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1" t="s">
        <v>330</v>
      </c>
      <c r="AT340" s="181" t="s">
        <v>166</v>
      </c>
      <c r="AU340" s="181" t="s">
        <v>82</v>
      </c>
      <c r="AY340" s="19" t="s">
        <v>121</v>
      </c>
      <c r="BE340" s="182">
        <f>IF(N340="základní",J340,0)</f>
        <v>0</v>
      </c>
      <c r="BF340" s="182">
        <f>IF(N340="snížená",J340,0)</f>
        <v>0</v>
      </c>
      <c r="BG340" s="182">
        <f>IF(N340="zákl. přenesená",J340,0)</f>
        <v>0</v>
      </c>
      <c r="BH340" s="182">
        <f>IF(N340="sníž. přenesená",J340,0)</f>
        <v>0</v>
      </c>
      <c r="BI340" s="182">
        <f>IF(N340="nulová",J340,0)</f>
        <v>0</v>
      </c>
      <c r="BJ340" s="19" t="s">
        <v>80</v>
      </c>
      <c r="BK340" s="182">
        <f>ROUND(I340*H340,2)</f>
        <v>0</v>
      </c>
      <c r="BL340" s="19" t="s">
        <v>210</v>
      </c>
      <c r="BM340" s="181" t="s">
        <v>512</v>
      </c>
    </row>
    <row r="341" spans="2:51" s="13" customFormat="1" ht="12">
      <c r="B341" s="183"/>
      <c r="C341" s="184"/>
      <c r="D341" s="185" t="s">
        <v>130</v>
      </c>
      <c r="E341" s="184"/>
      <c r="F341" s="187" t="s">
        <v>513</v>
      </c>
      <c r="G341" s="184"/>
      <c r="H341" s="188">
        <v>29.28</v>
      </c>
      <c r="I341" s="189"/>
      <c r="J341" s="184"/>
      <c r="K341" s="184"/>
      <c r="L341" s="190"/>
      <c r="M341" s="191"/>
      <c r="N341" s="192"/>
      <c r="O341" s="192"/>
      <c r="P341" s="192"/>
      <c r="Q341" s="192"/>
      <c r="R341" s="192"/>
      <c r="S341" s="192"/>
      <c r="T341" s="193"/>
      <c r="AT341" s="194" t="s">
        <v>130</v>
      </c>
      <c r="AU341" s="194" t="s">
        <v>82</v>
      </c>
      <c r="AV341" s="13" t="s">
        <v>82</v>
      </c>
      <c r="AW341" s="13" t="s">
        <v>4</v>
      </c>
      <c r="AX341" s="13" t="s">
        <v>80</v>
      </c>
      <c r="AY341" s="194" t="s">
        <v>121</v>
      </c>
    </row>
    <row r="342" spans="1:65" s="2" customFormat="1" ht="14.45" customHeight="1">
      <c r="A342" s="36"/>
      <c r="B342" s="37"/>
      <c r="C342" s="170" t="s">
        <v>514</v>
      </c>
      <c r="D342" s="170" t="s">
        <v>123</v>
      </c>
      <c r="E342" s="171" t="s">
        <v>515</v>
      </c>
      <c r="F342" s="172" t="s">
        <v>516</v>
      </c>
      <c r="G342" s="173" t="s">
        <v>126</v>
      </c>
      <c r="H342" s="174">
        <v>24.4</v>
      </c>
      <c r="I342" s="175"/>
      <c r="J342" s="176">
        <f>ROUND(I342*H342,2)</f>
        <v>0</v>
      </c>
      <c r="K342" s="172" t="s">
        <v>127</v>
      </c>
      <c r="L342" s="41"/>
      <c r="M342" s="177" t="s">
        <v>19</v>
      </c>
      <c r="N342" s="178" t="s">
        <v>46</v>
      </c>
      <c r="O342" s="66"/>
      <c r="P342" s="179">
        <f>O342*H342</f>
        <v>0</v>
      </c>
      <c r="Q342" s="179">
        <v>0</v>
      </c>
      <c r="R342" s="179">
        <f>Q342*H342</f>
        <v>0</v>
      </c>
      <c r="S342" s="179">
        <v>0</v>
      </c>
      <c r="T342" s="180">
        <f>S342*H342</f>
        <v>0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81" t="s">
        <v>210</v>
      </c>
      <c r="AT342" s="181" t="s">
        <v>123</v>
      </c>
      <c r="AU342" s="181" t="s">
        <v>82</v>
      </c>
      <c r="AY342" s="19" t="s">
        <v>121</v>
      </c>
      <c r="BE342" s="182">
        <f>IF(N342="základní",J342,0)</f>
        <v>0</v>
      </c>
      <c r="BF342" s="182">
        <f>IF(N342="snížená",J342,0)</f>
        <v>0</v>
      </c>
      <c r="BG342" s="182">
        <f>IF(N342="zákl. přenesená",J342,0)</f>
        <v>0</v>
      </c>
      <c r="BH342" s="182">
        <f>IF(N342="sníž. přenesená",J342,0)</f>
        <v>0</v>
      </c>
      <c r="BI342" s="182">
        <f>IF(N342="nulová",J342,0)</f>
        <v>0</v>
      </c>
      <c r="BJ342" s="19" t="s">
        <v>80</v>
      </c>
      <c r="BK342" s="182">
        <f>ROUND(I342*H342,2)</f>
        <v>0</v>
      </c>
      <c r="BL342" s="19" t="s">
        <v>210</v>
      </c>
      <c r="BM342" s="181" t="s">
        <v>517</v>
      </c>
    </row>
    <row r="343" spans="1:65" s="2" customFormat="1" ht="24.2" customHeight="1">
      <c r="A343" s="36"/>
      <c r="B343" s="37"/>
      <c r="C343" s="206" t="s">
        <v>518</v>
      </c>
      <c r="D343" s="206" t="s">
        <v>166</v>
      </c>
      <c r="E343" s="207" t="s">
        <v>519</v>
      </c>
      <c r="F343" s="208" t="s">
        <v>520</v>
      </c>
      <c r="G343" s="209" t="s">
        <v>126</v>
      </c>
      <c r="H343" s="210">
        <v>29.28</v>
      </c>
      <c r="I343" s="211"/>
      <c r="J343" s="212">
        <f>ROUND(I343*H343,2)</f>
        <v>0</v>
      </c>
      <c r="K343" s="208" t="s">
        <v>127</v>
      </c>
      <c r="L343" s="213"/>
      <c r="M343" s="214" t="s">
        <v>19</v>
      </c>
      <c r="N343" s="215" t="s">
        <v>46</v>
      </c>
      <c r="O343" s="66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R343" s="181" t="s">
        <v>330</v>
      </c>
      <c r="AT343" s="181" t="s">
        <v>166</v>
      </c>
      <c r="AU343" s="181" t="s">
        <v>82</v>
      </c>
      <c r="AY343" s="19" t="s">
        <v>121</v>
      </c>
      <c r="BE343" s="182">
        <f>IF(N343="základní",J343,0)</f>
        <v>0</v>
      </c>
      <c r="BF343" s="182">
        <f>IF(N343="snížená",J343,0)</f>
        <v>0</v>
      </c>
      <c r="BG343" s="182">
        <f>IF(N343="zákl. přenesená",J343,0)</f>
        <v>0</v>
      </c>
      <c r="BH343" s="182">
        <f>IF(N343="sníž. přenesená",J343,0)</f>
        <v>0</v>
      </c>
      <c r="BI343" s="182">
        <f>IF(N343="nulová",J343,0)</f>
        <v>0</v>
      </c>
      <c r="BJ343" s="19" t="s">
        <v>80</v>
      </c>
      <c r="BK343" s="182">
        <f>ROUND(I343*H343,2)</f>
        <v>0</v>
      </c>
      <c r="BL343" s="19" t="s">
        <v>210</v>
      </c>
      <c r="BM343" s="181" t="s">
        <v>521</v>
      </c>
    </row>
    <row r="344" spans="2:51" s="13" customFormat="1" ht="12">
      <c r="B344" s="183"/>
      <c r="C344" s="184"/>
      <c r="D344" s="185" t="s">
        <v>130</v>
      </c>
      <c r="E344" s="184"/>
      <c r="F344" s="187" t="s">
        <v>513</v>
      </c>
      <c r="G344" s="184"/>
      <c r="H344" s="188">
        <v>29.28</v>
      </c>
      <c r="I344" s="189"/>
      <c r="J344" s="184"/>
      <c r="K344" s="184"/>
      <c r="L344" s="190"/>
      <c r="M344" s="191"/>
      <c r="N344" s="192"/>
      <c r="O344" s="192"/>
      <c r="P344" s="192"/>
      <c r="Q344" s="192"/>
      <c r="R344" s="192"/>
      <c r="S344" s="192"/>
      <c r="T344" s="193"/>
      <c r="AT344" s="194" t="s">
        <v>130</v>
      </c>
      <c r="AU344" s="194" t="s">
        <v>82</v>
      </c>
      <c r="AV344" s="13" t="s">
        <v>82</v>
      </c>
      <c r="AW344" s="13" t="s">
        <v>4</v>
      </c>
      <c r="AX344" s="13" t="s">
        <v>80</v>
      </c>
      <c r="AY344" s="194" t="s">
        <v>121</v>
      </c>
    </row>
    <row r="345" spans="1:65" s="2" customFormat="1" ht="14.45" customHeight="1">
      <c r="A345" s="36"/>
      <c r="B345" s="37"/>
      <c r="C345" s="170" t="s">
        <v>522</v>
      </c>
      <c r="D345" s="170" t="s">
        <v>123</v>
      </c>
      <c r="E345" s="171" t="s">
        <v>515</v>
      </c>
      <c r="F345" s="172" t="s">
        <v>516</v>
      </c>
      <c r="G345" s="173" t="s">
        <v>126</v>
      </c>
      <c r="H345" s="174">
        <v>24.4</v>
      </c>
      <c r="I345" s="175"/>
      <c r="J345" s="176">
        <f>ROUND(I345*H345,2)</f>
        <v>0</v>
      </c>
      <c r="K345" s="172" t="s">
        <v>127</v>
      </c>
      <c r="L345" s="41"/>
      <c r="M345" s="177" t="s">
        <v>19</v>
      </c>
      <c r="N345" s="178" t="s">
        <v>46</v>
      </c>
      <c r="O345" s="66"/>
      <c r="P345" s="179">
        <f>O345*H345</f>
        <v>0</v>
      </c>
      <c r="Q345" s="179">
        <v>0</v>
      </c>
      <c r="R345" s="179">
        <f>Q345*H345</f>
        <v>0</v>
      </c>
      <c r="S345" s="179">
        <v>0</v>
      </c>
      <c r="T345" s="180">
        <f>S345*H345</f>
        <v>0</v>
      </c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R345" s="181" t="s">
        <v>210</v>
      </c>
      <c r="AT345" s="181" t="s">
        <v>123</v>
      </c>
      <c r="AU345" s="181" t="s">
        <v>82</v>
      </c>
      <c r="AY345" s="19" t="s">
        <v>121</v>
      </c>
      <c r="BE345" s="182">
        <f>IF(N345="základní",J345,0)</f>
        <v>0</v>
      </c>
      <c r="BF345" s="182">
        <f>IF(N345="snížená",J345,0)</f>
        <v>0</v>
      </c>
      <c r="BG345" s="182">
        <f>IF(N345="zákl. přenesená",J345,0)</f>
        <v>0</v>
      </c>
      <c r="BH345" s="182">
        <f>IF(N345="sníž. přenesená",J345,0)</f>
        <v>0</v>
      </c>
      <c r="BI345" s="182">
        <f>IF(N345="nulová",J345,0)</f>
        <v>0</v>
      </c>
      <c r="BJ345" s="19" t="s">
        <v>80</v>
      </c>
      <c r="BK345" s="182">
        <f>ROUND(I345*H345,2)</f>
        <v>0</v>
      </c>
      <c r="BL345" s="19" t="s">
        <v>210</v>
      </c>
      <c r="BM345" s="181" t="s">
        <v>523</v>
      </c>
    </row>
    <row r="346" spans="1:65" s="2" customFormat="1" ht="24.2" customHeight="1">
      <c r="A346" s="36"/>
      <c r="B346" s="37"/>
      <c r="C346" s="206" t="s">
        <v>524</v>
      </c>
      <c r="D346" s="206" t="s">
        <v>166</v>
      </c>
      <c r="E346" s="207" t="s">
        <v>501</v>
      </c>
      <c r="F346" s="208" t="s">
        <v>502</v>
      </c>
      <c r="G346" s="209" t="s">
        <v>126</v>
      </c>
      <c r="H346" s="210">
        <v>29.28</v>
      </c>
      <c r="I346" s="211"/>
      <c r="J346" s="212">
        <f>ROUND(I346*H346,2)</f>
        <v>0</v>
      </c>
      <c r="K346" s="208" t="s">
        <v>127</v>
      </c>
      <c r="L346" s="213"/>
      <c r="M346" s="214" t="s">
        <v>19</v>
      </c>
      <c r="N346" s="215" t="s">
        <v>46</v>
      </c>
      <c r="O346" s="66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81" t="s">
        <v>330</v>
      </c>
      <c r="AT346" s="181" t="s">
        <v>166</v>
      </c>
      <c r="AU346" s="181" t="s">
        <v>82</v>
      </c>
      <c r="AY346" s="19" t="s">
        <v>121</v>
      </c>
      <c r="BE346" s="182">
        <f>IF(N346="základní",J346,0)</f>
        <v>0</v>
      </c>
      <c r="BF346" s="182">
        <f>IF(N346="snížená",J346,0)</f>
        <v>0</v>
      </c>
      <c r="BG346" s="182">
        <f>IF(N346="zákl. přenesená",J346,0)</f>
        <v>0</v>
      </c>
      <c r="BH346" s="182">
        <f>IF(N346="sníž. přenesená",J346,0)</f>
        <v>0</v>
      </c>
      <c r="BI346" s="182">
        <f>IF(N346="nulová",J346,0)</f>
        <v>0</v>
      </c>
      <c r="BJ346" s="19" t="s">
        <v>80</v>
      </c>
      <c r="BK346" s="182">
        <f>ROUND(I346*H346,2)</f>
        <v>0</v>
      </c>
      <c r="BL346" s="19" t="s">
        <v>210</v>
      </c>
      <c r="BM346" s="181" t="s">
        <v>525</v>
      </c>
    </row>
    <row r="347" spans="2:51" s="13" customFormat="1" ht="12">
      <c r="B347" s="183"/>
      <c r="C347" s="184"/>
      <c r="D347" s="185" t="s">
        <v>130</v>
      </c>
      <c r="E347" s="184"/>
      <c r="F347" s="187" t="s">
        <v>513</v>
      </c>
      <c r="G347" s="184"/>
      <c r="H347" s="188">
        <v>29.28</v>
      </c>
      <c r="I347" s="189"/>
      <c r="J347" s="184"/>
      <c r="K347" s="184"/>
      <c r="L347" s="190"/>
      <c r="M347" s="191"/>
      <c r="N347" s="192"/>
      <c r="O347" s="192"/>
      <c r="P347" s="192"/>
      <c r="Q347" s="192"/>
      <c r="R347" s="192"/>
      <c r="S347" s="192"/>
      <c r="T347" s="193"/>
      <c r="AT347" s="194" t="s">
        <v>130</v>
      </c>
      <c r="AU347" s="194" t="s">
        <v>82</v>
      </c>
      <c r="AV347" s="13" t="s">
        <v>82</v>
      </c>
      <c r="AW347" s="13" t="s">
        <v>4</v>
      </c>
      <c r="AX347" s="13" t="s">
        <v>80</v>
      </c>
      <c r="AY347" s="194" t="s">
        <v>121</v>
      </c>
    </row>
    <row r="348" spans="1:65" s="2" customFormat="1" ht="24.2" customHeight="1">
      <c r="A348" s="36"/>
      <c r="B348" s="37"/>
      <c r="C348" s="170" t="s">
        <v>526</v>
      </c>
      <c r="D348" s="170" t="s">
        <v>123</v>
      </c>
      <c r="E348" s="171" t="s">
        <v>527</v>
      </c>
      <c r="F348" s="172" t="s">
        <v>528</v>
      </c>
      <c r="G348" s="173" t="s">
        <v>385</v>
      </c>
      <c r="H348" s="174">
        <v>3</v>
      </c>
      <c r="I348" s="175"/>
      <c r="J348" s="176">
        <f>ROUND(I348*H348,2)</f>
        <v>0</v>
      </c>
      <c r="K348" s="172" t="s">
        <v>127</v>
      </c>
      <c r="L348" s="41"/>
      <c r="M348" s="177" t="s">
        <v>19</v>
      </c>
      <c r="N348" s="178" t="s">
        <v>46</v>
      </c>
      <c r="O348" s="66"/>
      <c r="P348" s="179">
        <f>O348*H348</f>
        <v>0</v>
      </c>
      <c r="Q348" s="179">
        <v>5E-05</v>
      </c>
      <c r="R348" s="179">
        <f>Q348*H348</f>
        <v>0.00015000000000000001</v>
      </c>
      <c r="S348" s="179">
        <v>0</v>
      </c>
      <c r="T348" s="180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1" t="s">
        <v>210</v>
      </c>
      <c r="AT348" s="181" t="s">
        <v>123</v>
      </c>
      <c r="AU348" s="181" t="s">
        <v>82</v>
      </c>
      <c r="AY348" s="19" t="s">
        <v>121</v>
      </c>
      <c r="BE348" s="182">
        <f>IF(N348="základní",J348,0)</f>
        <v>0</v>
      </c>
      <c r="BF348" s="182">
        <f>IF(N348="snížená",J348,0)</f>
        <v>0</v>
      </c>
      <c r="BG348" s="182">
        <f>IF(N348="zákl. přenesená",J348,0)</f>
        <v>0</v>
      </c>
      <c r="BH348" s="182">
        <f>IF(N348="sníž. přenesená",J348,0)</f>
        <v>0</v>
      </c>
      <c r="BI348" s="182">
        <f>IF(N348="nulová",J348,0)</f>
        <v>0</v>
      </c>
      <c r="BJ348" s="19" t="s">
        <v>80</v>
      </c>
      <c r="BK348" s="182">
        <f>ROUND(I348*H348,2)</f>
        <v>0</v>
      </c>
      <c r="BL348" s="19" t="s">
        <v>210</v>
      </c>
      <c r="BM348" s="181" t="s">
        <v>529</v>
      </c>
    </row>
    <row r="349" spans="1:65" s="2" customFormat="1" ht="14.45" customHeight="1">
      <c r="A349" s="36"/>
      <c r="B349" s="37"/>
      <c r="C349" s="206" t="s">
        <v>530</v>
      </c>
      <c r="D349" s="206" t="s">
        <v>166</v>
      </c>
      <c r="E349" s="207" t="s">
        <v>531</v>
      </c>
      <c r="F349" s="208" t="s">
        <v>532</v>
      </c>
      <c r="G349" s="209" t="s">
        <v>385</v>
      </c>
      <c r="H349" s="210">
        <v>3</v>
      </c>
      <c r="I349" s="211"/>
      <c r="J349" s="212">
        <f>ROUND(I349*H349,2)</f>
        <v>0</v>
      </c>
      <c r="K349" s="208" t="s">
        <v>127</v>
      </c>
      <c r="L349" s="213"/>
      <c r="M349" s="214" t="s">
        <v>19</v>
      </c>
      <c r="N349" s="215" t="s">
        <v>46</v>
      </c>
      <c r="O349" s="66"/>
      <c r="P349" s="179">
        <f>O349*H349</f>
        <v>0</v>
      </c>
      <c r="Q349" s="179">
        <v>0.0007</v>
      </c>
      <c r="R349" s="179">
        <f>Q349*H349</f>
        <v>0.0021</v>
      </c>
      <c r="S349" s="179">
        <v>0</v>
      </c>
      <c r="T349" s="180">
        <f>S349*H349</f>
        <v>0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81" t="s">
        <v>330</v>
      </c>
      <c r="AT349" s="181" t="s">
        <v>166</v>
      </c>
      <c r="AU349" s="181" t="s">
        <v>82</v>
      </c>
      <c r="AY349" s="19" t="s">
        <v>121</v>
      </c>
      <c r="BE349" s="182">
        <f>IF(N349="základní",J349,0)</f>
        <v>0</v>
      </c>
      <c r="BF349" s="182">
        <f>IF(N349="snížená",J349,0)</f>
        <v>0</v>
      </c>
      <c r="BG349" s="182">
        <f>IF(N349="zákl. přenesená",J349,0)</f>
        <v>0</v>
      </c>
      <c r="BH349" s="182">
        <f>IF(N349="sníž. přenesená",J349,0)</f>
        <v>0</v>
      </c>
      <c r="BI349" s="182">
        <f>IF(N349="nulová",J349,0)</f>
        <v>0</v>
      </c>
      <c r="BJ349" s="19" t="s">
        <v>80</v>
      </c>
      <c r="BK349" s="182">
        <f>ROUND(I349*H349,2)</f>
        <v>0</v>
      </c>
      <c r="BL349" s="19" t="s">
        <v>210</v>
      </c>
      <c r="BM349" s="181" t="s">
        <v>533</v>
      </c>
    </row>
    <row r="350" spans="1:65" s="2" customFormat="1" ht="24.2" customHeight="1">
      <c r="A350" s="36"/>
      <c r="B350" s="37"/>
      <c r="C350" s="170" t="s">
        <v>534</v>
      </c>
      <c r="D350" s="170" t="s">
        <v>123</v>
      </c>
      <c r="E350" s="171" t="s">
        <v>535</v>
      </c>
      <c r="F350" s="172" t="s">
        <v>536</v>
      </c>
      <c r="G350" s="173" t="s">
        <v>169</v>
      </c>
      <c r="H350" s="174">
        <v>0.07</v>
      </c>
      <c r="I350" s="175"/>
      <c r="J350" s="176">
        <f>ROUND(I350*H350,2)</f>
        <v>0</v>
      </c>
      <c r="K350" s="172" t="s">
        <v>127</v>
      </c>
      <c r="L350" s="41"/>
      <c r="M350" s="177" t="s">
        <v>19</v>
      </c>
      <c r="N350" s="178" t="s">
        <v>46</v>
      </c>
      <c r="O350" s="66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R350" s="181" t="s">
        <v>210</v>
      </c>
      <c r="AT350" s="181" t="s">
        <v>123</v>
      </c>
      <c r="AU350" s="181" t="s">
        <v>82</v>
      </c>
      <c r="AY350" s="19" t="s">
        <v>121</v>
      </c>
      <c r="BE350" s="182">
        <f>IF(N350="základní",J350,0)</f>
        <v>0</v>
      </c>
      <c r="BF350" s="182">
        <f>IF(N350="snížená",J350,0)</f>
        <v>0</v>
      </c>
      <c r="BG350" s="182">
        <f>IF(N350="zákl. přenesená",J350,0)</f>
        <v>0</v>
      </c>
      <c r="BH350" s="182">
        <f>IF(N350="sníž. přenesená",J350,0)</f>
        <v>0</v>
      </c>
      <c r="BI350" s="182">
        <f>IF(N350="nulová",J350,0)</f>
        <v>0</v>
      </c>
      <c r="BJ350" s="19" t="s">
        <v>80</v>
      </c>
      <c r="BK350" s="182">
        <f>ROUND(I350*H350,2)</f>
        <v>0</v>
      </c>
      <c r="BL350" s="19" t="s">
        <v>210</v>
      </c>
      <c r="BM350" s="181" t="s">
        <v>537</v>
      </c>
    </row>
    <row r="351" spans="2:63" s="12" customFormat="1" ht="22.9" customHeight="1">
      <c r="B351" s="154"/>
      <c r="C351" s="155"/>
      <c r="D351" s="156" t="s">
        <v>74</v>
      </c>
      <c r="E351" s="168" t="s">
        <v>538</v>
      </c>
      <c r="F351" s="168" t="s">
        <v>539</v>
      </c>
      <c r="G351" s="155"/>
      <c r="H351" s="155"/>
      <c r="I351" s="158"/>
      <c r="J351" s="169">
        <f>BK351</f>
        <v>0</v>
      </c>
      <c r="K351" s="155"/>
      <c r="L351" s="160"/>
      <c r="M351" s="161"/>
      <c r="N351" s="162"/>
      <c r="O351" s="162"/>
      <c r="P351" s="163">
        <f>SUM(P352:P370)</f>
        <v>0</v>
      </c>
      <c r="Q351" s="162"/>
      <c r="R351" s="163">
        <f>SUM(R352:R370)</f>
        <v>0.430464184</v>
      </c>
      <c r="S351" s="162"/>
      <c r="T351" s="164">
        <f>SUM(T352:T370)</f>
        <v>0</v>
      </c>
      <c r="AR351" s="165" t="s">
        <v>82</v>
      </c>
      <c r="AT351" s="166" t="s">
        <v>74</v>
      </c>
      <c r="AU351" s="166" t="s">
        <v>80</v>
      </c>
      <c r="AY351" s="165" t="s">
        <v>121</v>
      </c>
      <c r="BK351" s="167">
        <f>SUM(BK352:BK370)</f>
        <v>0</v>
      </c>
    </row>
    <row r="352" spans="1:65" s="2" customFormat="1" ht="24.2" customHeight="1">
      <c r="A352" s="36"/>
      <c r="B352" s="37"/>
      <c r="C352" s="170" t="s">
        <v>540</v>
      </c>
      <c r="D352" s="170" t="s">
        <v>123</v>
      </c>
      <c r="E352" s="171" t="s">
        <v>541</v>
      </c>
      <c r="F352" s="172" t="s">
        <v>542</v>
      </c>
      <c r="G352" s="173" t="s">
        <v>126</v>
      </c>
      <c r="H352" s="174">
        <v>23.2</v>
      </c>
      <c r="I352" s="175"/>
      <c r="J352" s="176">
        <f>ROUND(I352*H352,2)</f>
        <v>0</v>
      </c>
      <c r="K352" s="172" t="s">
        <v>127</v>
      </c>
      <c r="L352" s="41"/>
      <c r="M352" s="177" t="s">
        <v>19</v>
      </c>
      <c r="N352" s="178" t="s">
        <v>46</v>
      </c>
      <c r="O352" s="66"/>
      <c r="P352" s="179">
        <f>O352*H352</f>
        <v>0</v>
      </c>
      <c r="Q352" s="179">
        <v>0</v>
      </c>
      <c r="R352" s="179">
        <f>Q352*H352</f>
        <v>0</v>
      </c>
      <c r="S352" s="179">
        <v>0</v>
      </c>
      <c r="T352" s="180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1" t="s">
        <v>210</v>
      </c>
      <c r="AT352" s="181" t="s">
        <v>123</v>
      </c>
      <c r="AU352" s="181" t="s">
        <v>82</v>
      </c>
      <c r="AY352" s="19" t="s">
        <v>121</v>
      </c>
      <c r="BE352" s="182">
        <f>IF(N352="základní",J352,0)</f>
        <v>0</v>
      </c>
      <c r="BF352" s="182">
        <f>IF(N352="snížená",J352,0)</f>
        <v>0</v>
      </c>
      <c r="BG352" s="182">
        <f>IF(N352="zákl. přenesená",J352,0)</f>
        <v>0</v>
      </c>
      <c r="BH352" s="182">
        <f>IF(N352="sníž. přenesená",J352,0)</f>
        <v>0</v>
      </c>
      <c r="BI352" s="182">
        <f>IF(N352="nulová",J352,0)</f>
        <v>0</v>
      </c>
      <c r="BJ352" s="19" t="s">
        <v>80</v>
      </c>
      <c r="BK352" s="182">
        <f>ROUND(I352*H352,2)</f>
        <v>0</v>
      </c>
      <c r="BL352" s="19" t="s">
        <v>210</v>
      </c>
      <c r="BM352" s="181" t="s">
        <v>543</v>
      </c>
    </row>
    <row r="353" spans="2:51" s="13" customFormat="1" ht="12">
      <c r="B353" s="183"/>
      <c r="C353" s="184"/>
      <c r="D353" s="185" t="s">
        <v>130</v>
      </c>
      <c r="E353" s="186" t="s">
        <v>19</v>
      </c>
      <c r="F353" s="187" t="s">
        <v>544</v>
      </c>
      <c r="G353" s="184"/>
      <c r="H353" s="188">
        <v>13.2</v>
      </c>
      <c r="I353" s="189"/>
      <c r="J353" s="184"/>
      <c r="K353" s="184"/>
      <c r="L353" s="190"/>
      <c r="M353" s="191"/>
      <c r="N353" s="192"/>
      <c r="O353" s="192"/>
      <c r="P353" s="192"/>
      <c r="Q353" s="192"/>
      <c r="R353" s="192"/>
      <c r="S353" s="192"/>
      <c r="T353" s="193"/>
      <c r="AT353" s="194" t="s">
        <v>130</v>
      </c>
      <c r="AU353" s="194" t="s">
        <v>82</v>
      </c>
      <c r="AV353" s="13" t="s">
        <v>82</v>
      </c>
      <c r="AW353" s="13" t="s">
        <v>36</v>
      </c>
      <c r="AX353" s="13" t="s">
        <v>75</v>
      </c>
      <c r="AY353" s="194" t="s">
        <v>121</v>
      </c>
    </row>
    <row r="354" spans="2:51" s="13" customFormat="1" ht="12">
      <c r="B354" s="183"/>
      <c r="C354" s="184"/>
      <c r="D354" s="185" t="s">
        <v>130</v>
      </c>
      <c r="E354" s="186" t="s">
        <v>19</v>
      </c>
      <c r="F354" s="187" t="s">
        <v>545</v>
      </c>
      <c r="G354" s="184"/>
      <c r="H354" s="188">
        <v>4.4</v>
      </c>
      <c r="I354" s="189"/>
      <c r="J354" s="184"/>
      <c r="K354" s="184"/>
      <c r="L354" s="190"/>
      <c r="M354" s="191"/>
      <c r="N354" s="192"/>
      <c r="O354" s="192"/>
      <c r="P354" s="192"/>
      <c r="Q354" s="192"/>
      <c r="R354" s="192"/>
      <c r="S354" s="192"/>
      <c r="T354" s="193"/>
      <c r="AT354" s="194" t="s">
        <v>130</v>
      </c>
      <c r="AU354" s="194" t="s">
        <v>82</v>
      </c>
      <c r="AV354" s="13" t="s">
        <v>82</v>
      </c>
      <c r="AW354" s="13" t="s">
        <v>36</v>
      </c>
      <c r="AX354" s="13" t="s">
        <v>75</v>
      </c>
      <c r="AY354" s="194" t="s">
        <v>121</v>
      </c>
    </row>
    <row r="355" spans="2:51" s="13" customFormat="1" ht="12">
      <c r="B355" s="183"/>
      <c r="C355" s="184"/>
      <c r="D355" s="185" t="s">
        <v>130</v>
      </c>
      <c r="E355" s="186" t="s">
        <v>19</v>
      </c>
      <c r="F355" s="187" t="s">
        <v>546</v>
      </c>
      <c r="G355" s="184"/>
      <c r="H355" s="188">
        <v>5.6</v>
      </c>
      <c r="I355" s="189"/>
      <c r="J355" s="184"/>
      <c r="K355" s="184"/>
      <c r="L355" s="190"/>
      <c r="M355" s="191"/>
      <c r="N355" s="192"/>
      <c r="O355" s="192"/>
      <c r="P355" s="192"/>
      <c r="Q355" s="192"/>
      <c r="R355" s="192"/>
      <c r="S355" s="192"/>
      <c r="T355" s="193"/>
      <c r="AT355" s="194" t="s">
        <v>130</v>
      </c>
      <c r="AU355" s="194" t="s">
        <v>82</v>
      </c>
      <c r="AV355" s="13" t="s">
        <v>82</v>
      </c>
      <c r="AW355" s="13" t="s">
        <v>36</v>
      </c>
      <c r="AX355" s="13" t="s">
        <v>75</v>
      </c>
      <c r="AY355" s="194" t="s">
        <v>121</v>
      </c>
    </row>
    <row r="356" spans="2:51" s="14" customFormat="1" ht="12">
      <c r="B356" s="195"/>
      <c r="C356" s="196"/>
      <c r="D356" s="185" t="s">
        <v>130</v>
      </c>
      <c r="E356" s="197" t="s">
        <v>19</v>
      </c>
      <c r="F356" s="198" t="s">
        <v>155</v>
      </c>
      <c r="G356" s="196"/>
      <c r="H356" s="199">
        <v>23.200000000000003</v>
      </c>
      <c r="I356" s="200"/>
      <c r="J356" s="196"/>
      <c r="K356" s="196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130</v>
      </c>
      <c r="AU356" s="205" t="s">
        <v>82</v>
      </c>
      <c r="AV356" s="14" t="s">
        <v>128</v>
      </c>
      <c r="AW356" s="14" t="s">
        <v>36</v>
      </c>
      <c r="AX356" s="14" t="s">
        <v>80</v>
      </c>
      <c r="AY356" s="205" t="s">
        <v>121</v>
      </c>
    </row>
    <row r="357" spans="1:65" s="2" customFormat="1" ht="14.45" customHeight="1">
      <c r="A357" s="36"/>
      <c r="B357" s="37"/>
      <c r="C357" s="206" t="s">
        <v>547</v>
      </c>
      <c r="D357" s="206" t="s">
        <v>166</v>
      </c>
      <c r="E357" s="207" t="s">
        <v>548</v>
      </c>
      <c r="F357" s="208" t="s">
        <v>549</v>
      </c>
      <c r="G357" s="209" t="s">
        <v>151</v>
      </c>
      <c r="H357" s="210">
        <v>2.08</v>
      </c>
      <c r="I357" s="211"/>
      <c r="J357" s="212">
        <f>ROUND(I357*H357,2)</f>
        <v>0</v>
      </c>
      <c r="K357" s="208" t="s">
        <v>127</v>
      </c>
      <c r="L357" s="213"/>
      <c r="M357" s="214" t="s">
        <v>19</v>
      </c>
      <c r="N357" s="215" t="s">
        <v>46</v>
      </c>
      <c r="O357" s="66"/>
      <c r="P357" s="179">
        <f>O357*H357</f>
        <v>0</v>
      </c>
      <c r="Q357" s="179">
        <v>0.03</v>
      </c>
      <c r="R357" s="179">
        <f>Q357*H357</f>
        <v>0.0624</v>
      </c>
      <c r="S357" s="179">
        <v>0</v>
      </c>
      <c r="T357" s="180">
        <f>S357*H357</f>
        <v>0</v>
      </c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R357" s="181" t="s">
        <v>330</v>
      </c>
      <c r="AT357" s="181" t="s">
        <v>166</v>
      </c>
      <c r="AU357" s="181" t="s">
        <v>82</v>
      </c>
      <c r="AY357" s="19" t="s">
        <v>121</v>
      </c>
      <c r="BE357" s="182">
        <f>IF(N357="základní",J357,0)</f>
        <v>0</v>
      </c>
      <c r="BF357" s="182">
        <f>IF(N357="snížená",J357,0)</f>
        <v>0</v>
      </c>
      <c r="BG357" s="182">
        <f>IF(N357="zákl. přenesená",J357,0)</f>
        <v>0</v>
      </c>
      <c r="BH357" s="182">
        <f>IF(N357="sníž. přenesená",J357,0)</f>
        <v>0</v>
      </c>
      <c r="BI357" s="182">
        <f>IF(N357="nulová",J357,0)</f>
        <v>0</v>
      </c>
      <c r="BJ357" s="19" t="s">
        <v>80</v>
      </c>
      <c r="BK357" s="182">
        <f>ROUND(I357*H357,2)</f>
        <v>0</v>
      </c>
      <c r="BL357" s="19" t="s">
        <v>210</v>
      </c>
      <c r="BM357" s="181" t="s">
        <v>550</v>
      </c>
    </row>
    <row r="358" spans="2:51" s="13" customFormat="1" ht="12">
      <c r="B358" s="183"/>
      <c r="C358" s="184"/>
      <c r="D358" s="185" t="s">
        <v>130</v>
      </c>
      <c r="E358" s="186" t="s">
        <v>19</v>
      </c>
      <c r="F358" s="187" t="s">
        <v>551</v>
      </c>
      <c r="G358" s="184"/>
      <c r="H358" s="188">
        <v>1.056</v>
      </c>
      <c r="I358" s="189"/>
      <c r="J358" s="184"/>
      <c r="K358" s="184"/>
      <c r="L358" s="190"/>
      <c r="M358" s="191"/>
      <c r="N358" s="192"/>
      <c r="O358" s="192"/>
      <c r="P358" s="192"/>
      <c r="Q358" s="192"/>
      <c r="R358" s="192"/>
      <c r="S358" s="192"/>
      <c r="T358" s="193"/>
      <c r="AT358" s="194" t="s">
        <v>130</v>
      </c>
      <c r="AU358" s="194" t="s">
        <v>82</v>
      </c>
      <c r="AV358" s="13" t="s">
        <v>82</v>
      </c>
      <c r="AW358" s="13" t="s">
        <v>36</v>
      </c>
      <c r="AX358" s="13" t="s">
        <v>75</v>
      </c>
      <c r="AY358" s="194" t="s">
        <v>121</v>
      </c>
    </row>
    <row r="359" spans="2:51" s="13" customFormat="1" ht="12">
      <c r="B359" s="183"/>
      <c r="C359" s="184"/>
      <c r="D359" s="185" t="s">
        <v>130</v>
      </c>
      <c r="E359" s="186" t="s">
        <v>19</v>
      </c>
      <c r="F359" s="187" t="s">
        <v>552</v>
      </c>
      <c r="G359" s="184"/>
      <c r="H359" s="188">
        <v>0.352</v>
      </c>
      <c r="I359" s="189"/>
      <c r="J359" s="184"/>
      <c r="K359" s="184"/>
      <c r="L359" s="190"/>
      <c r="M359" s="191"/>
      <c r="N359" s="192"/>
      <c r="O359" s="192"/>
      <c r="P359" s="192"/>
      <c r="Q359" s="192"/>
      <c r="R359" s="192"/>
      <c r="S359" s="192"/>
      <c r="T359" s="193"/>
      <c r="AT359" s="194" t="s">
        <v>130</v>
      </c>
      <c r="AU359" s="194" t="s">
        <v>82</v>
      </c>
      <c r="AV359" s="13" t="s">
        <v>82</v>
      </c>
      <c r="AW359" s="13" t="s">
        <v>36</v>
      </c>
      <c r="AX359" s="13" t="s">
        <v>75</v>
      </c>
      <c r="AY359" s="194" t="s">
        <v>121</v>
      </c>
    </row>
    <row r="360" spans="2:51" s="13" customFormat="1" ht="12">
      <c r="B360" s="183"/>
      <c r="C360" s="184"/>
      <c r="D360" s="185" t="s">
        <v>130</v>
      </c>
      <c r="E360" s="186" t="s">
        <v>19</v>
      </c>
      <c r="F360" s="187" t="s">
        <v>553</v>
      </c>
      <c r="G360" s="184"/>
      <c r="H360" s="188">
        <v>0.672</v>
      </c>
      <c r="I360" s="189"/>
      <c r="J360" s="184"/>
      <c r="K360" s="184"/>
      <c r="L360" s="190"/>
      <c r="M360" s="191"/>
      <c r="N360" s="192"/>
      <c r="O360" s="192"/>
      <c r="P360" s="192"/>
      <c r="Q360" s="192"/>
      <c r="R360" s="192"/>
      <c r="S360" s="192"/>
      <c r="T360" s="193"/>
      <c r="AT360" s="194" t="s">
        <v>130</v>
      </c>
      <c r="AU360" s="194" t="s">
        <v>82</v>
      </c>
      <c r="AV360" s="13" t="s">
        <v>82</v>
      </c>
      <c r="AW360" s="13" t="s">
        <v>36</v>
      </c>
      <c r="AX360" s="13" t="s">
        <v>75</v>
      </c>
      <c r="AY360" s="194" t="s">
        <v>121</v>
      </c>
    </row>
    <row r="361" spans="2:51" s="14" customFormat="1" ht="12">
      <c r="B361" s="195"/>
      <c r="C361" s="196"/>
      <c r="D361" s="185" t="s">
        <v>130</v>
      </c>
      <c r="E361" s="197" t="s">
        <v>19</v>
      </c>
      <c r="F361" s="198" t="s">
        <v>155</v>
      </c>
      <c r="G361" s="196"/>
      <c r="H361" s="199">
        <v>2.08</v>
      </c>
      <c r="I361" s="200"/>
      <c r="J361" s="196"/>
      <c r="K361" s="196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130</v>
      </c>
      <c r="AU361" s="205" t="s">
        <v>82</v>
      </c>
      <c r="AV361" s="14" t="s">
        <v>128</v>
      </c>
      <c r="AW361" s="14" t="s">
        <v>36</v>
      </c>
      <c r="AX361" s="14" t="s">
        <v>80</v>
      </c>
      <c r="AY361" s="205" t="s">
        <v>121</v>
      </c>
    </row>
    <row r="362" spans="1:65" s="2" customFormat="1" ht="14.45" customHeight="1">
      <c r="A362" s="36"/>
      <c r="B362" s="37"/>
      <c r="C362" s="170" t="s">
        <v>554</v>
      </c>
      <c r="D362" s="170" t="s">
        <v>123</v>
      </c>
      <c r="E362" s="171" t="s">
        <v>555</v>
      </c>
      <c r="F362" s="172" t="s">
        <v>556</v>
      </c>
      <c r="G362" s="173" t="s">
        <v>142</v>
      </c>
      <c r="H362" s="174">
        <v>25</v>
      </c>
      <c r="I362" s="175"/>
      <c r="J362" s="176">
        <f>ROUND(I362*H362,2)</f>
        <v>0</v>
      </c>
      <c r="K362" s="172" t="s">
        <v>127</v>
      </c>
      <c r="L362" s="41"/>
      <c r="M362" s="177" t="s">
        <v>19</v>
      </c>
      <c r="N362" s="178" t="s">
        <v>46</v>
      </c>
      <c r="O362" s="66"/>
      <c r="P362" s="179">
        <f>O362*H362</f>
        <v>0</v>
      </c>
      <c r="Q362" s="179">
        <v>3E-05</v>
      </c>
      <c r="R362" s="179">
        <f>Q362*H362</f>
        <v>0.00075</v>
      </c>
      <c r="S362" s="179">
        <v>0</v>
      </c>
      <c r="T362" s="18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1" t="s">
        <v>210</v>
      </c>
      <c r="AT362" s="181" t="s">
        <v>123</v>
      </c>
      <c r="AU362" s="181" t="s">
        <v>82</v>
      </c>
      <c r="AY362" s="19" t="s">
        <v>121</v>
      </c>
      <c r="BE362" s="182">
        <f>IF(N362="základní",J362,0)</f>
        <v>0</v>
      </c>
      <c r="BF362" s="182">
        <f>IF(N362="snížená",J362,0)</f>
        <v>0</v>
      </c>
      <c r="BG362" s="182">
        <f>IF(N362="zákl. přenesená",J362,0)</f>
        <v>0</v>
      </c>
      <c r="BH362" s="182">
        <f>IF(N362="sníž. přenesená",J362,0)</f>
        <v>0</v>
      </c>
      <c r="BI362" s="182">
        <f>IF(N362="nulová",J362,0)</f>
        <v>0</v>
      </c>
      <c r="BJ362" s="19" t="s">
        <v>80</v>
      </c>
      <c r="BK362" s="182">
        <f>ROUND(I362*H362,2)</f>
        <v>0</v>
      </c>
      <c r="BL362" s="19" t="s">
        <v>210</v>
      </c>
      <c r="BM362" s="181" t="s">
        <v>557</v>
      </c>
    </row>
    <row r="363" spans="2:51" s="13" customFormat="1" ht="12">
      <c r="B363" s="183"/>
      <c r="C363" s="184"/>
      <c r="D363" s="185" t="s">
        <v>130</v>
      </c>
      <c r="E363" s="186" t="s">
        <v>19</v>
      </c>
      <c r="F363" s="187" t="s">
        <v>558</v>
      </c>
      <c r="G363" s="184"/>
      <c r="H363" s="188">
        <v>25</v>
      </c>
      <c r="I363" s="189"/>
      <c r="J363" s="184"/>
      <c r="K363" s="184"/>
      <c r="L363" s="190"/>
      <c r="M363" s="191"/>
      <c r="N363" s="192"/>
      <c r="O363" s="192"/>
      <c r="P363" s="192"/>
      <c r="Q363" s="192"/>
      <c r="R363" s="192"/>
      <c r="S363" s="192"/>
      <c r="T363" s="193"/>
      <c r="AT363" s="194" t="s">
        <v>130</v>
      </c>
      <c r="AU363" s="194" t="s">
        <v>82</v>
      </c>
      <c r="AV363" s="13" t="s">
        <v>82</v>
      </c>
      <c r="AW363" s="13" t="s">
        <v>36</v>
      </c>
      <c r="AX363" s="13" t="s">
        <v>80</v>
      </c>
      <c r="AY363" s="194" t="s">
        <v>121</v>
      </c>
    </row>
    <row r="364" spans="1:65" s="2" customFormat="1" ht="14.45" customHeight="1">
      <c r="A364" s="36"/>
      <c r="B364" s="37"/>
      <c r="C364" s="206" t="s">
        <v>559</v>
      </c>
      <c r="D364" s="206" t="s">
        <v>166</v>
      </c>
      <c r="E364" s="207" t="s">
        <v>560</v>
      </c>
      <c r="F364" s="208" t="s">
        <v>561</v>
      </c>
      <c r="G364" s="209" t="s">
        <v>142</v>
      </c>
      <c r="H364" s="210">
        <v>25.5</v>
      </c>
      <c r="I364" s="211"/>
      <c r="J364" s="212">
        <f>ROUND(I364*H364,2)</f>
        <v>0</v>
      </c>
      <c r="K364" s="208" t="s">
        <v>127</v>
      </c>
      <c r="L364" s="213"/>
      <c r="M364" s="214" t="s">
        <v>19</v>
      </c>
      <c r="N364" s="215" t="s">
        <v>46</v>
      </c>
      <c r="O364" s="66"/>
      <c r="P364" s="179">
        <f>O364*H364</f>
        <v>0</v>
      </c>
      <c r="Q364" s="179">
        <v>0.00096</v>
      </c>
      <c r="R364" s="179">
        <f>Q364*H364</f>
        <v>0.024480000000000002</v>
      </c>
      <c r="S364" s="179">
        <v>0</v>
      </c>
      <c r="T364" s="180">
        <f>S364*H364</f>
        <v>0</v>
      </c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R364" s="181" t="s">
        <v>330</v>
      </c>
      <c r="AT364" s="181" t="s">
        <v>166</v>
      </c>
      <c r="AU364" s="181" t="s">
        <v>82</v>
      </c>
      <c r="AY364" s="19" t="s">
        <v>121</v>
      </c>
      <c r="BE364" s="182">
        <f>IF(N364="základní",J364,0)</f>
        <v>0</v>
      </c>
      <c r="BF364" s="182">
        <f>IF(N364="snížená",J364,0)</f>
        <v>0</v>
      </c>
      <c r="BG364" s="182">
        <f>IF(N364="zákl. přenesená",J364,0)</f>
        <v>0</v>
      </c>
      <c r="BH364" s="182">
        <f>IF(N364="sníž. přenesená",J364,0)</f>
        <v>0</v>
      </c>
      <c r="BI364" s="182">
        <f>IF(N364="nulová",J364,0)</f>
        <v>0</v>
      </c>
      <c r="BJ364" s="19" t="s">
        <v>80</v>
      </c>
      <c r="BK364" s="182">
        <f>ROUND(I364*H364,2)</f>
        <v>0</v>
      </c>
      <c r="BL364" s="19" t="s">
        <v>210</v>
      </c>
      <c r="BM364" s="181" t="s">
        <v>562</v>
      </c>
    </row>
    <row r="365" spans="2:51" s="13" customFormat="1" ht="12">
      <c r="B365" s="183"/>
      <c r="C365" s="184"/>
      <c r="D365" s="185" t="s">
        <v>130</v>
      </c>
      <c r="E365" s="184"/>
      <c r="F365" s="187" t="s">
        <v>563</v>
      </c>
      <c r="G365" s="184"/>
      <c r="H365" s="188">
        <v>25.5</v>
      </c>
      <c r="I365" s="189"/>
      <c r="J365" s="184"/>
      <c r="K365" s="184"/>
      <c r="L365" s="190"/>
      <c r="M365" s="191"/>
      <c r="N365" s="192"/>
      <c r="O365" s="192"/>
      <c r="P365" s="192"/>
      <c r="Q365" s="192"/>
      <c r="R365" s="192"/>
      <c r="S365" s="192"/>
      <c r="T365" s="193"/>
      <c r="AT365" s="194" t="s">
        <v>130</v>
      </c>
      <c r="AU365" s="194" t="s">
        <v>82</v>
      </c>
      <c r="AV365" s="13" t="s">
        <v>82</v>
      </c>
      <c r="AW365" s="13" t="s">
        <v>4</v>
      </c>
      <c r="AX365" s="13" t="s">
        <v>80</v>
      </c>
      <c r="AY365" s="194" t="s">
        <v>121</v>
      </c>
    </row>
    <row r="366" spans="1:65" s="2" customFormat="1" ht="24.2" customHeight="1">
      <c r="A366" s="36"/>
      <c r="B366" s="37"/>
      <c r="C366" s="170" t="s">
        <v>564</v>
      </c>
      <c r="D366" s="170" t="s">
        <v>123</v>
      </c>
      <c r="E366" s="171" t="s">
        <v>565</v>
      </c>
      <c r="F366" s="172" t="s">
        <v>566</v>
      </c>
      <c r="G366" s="173" t="s">
        <v>126</v>
      </c>
      <c r="H366" s="174">
        <v>94.6</v>
      </c>
      <c r="I366" s="175"/>
      <c r="J366" s="176">
        <f>ROUND(I366*H366,2)</f>
        <v>0</v>
      </c>
      <c r="K366" s="172" t="s">
        <v>127</v>
      </c>
      <c r="L366" s="41"/>
      <c r="M366" s="177" t="s">
        <v>19</v>
      </c>
      <c r="N366" s="178" t="s">
        <v>46</v>
      </c>
      <c r="O366" s="66"/>
      <c r="P366" s="179">
        <f>O366*H366</f>
        <v>0</v>
      </c>
      <c r="Q366" s="179">
        <v>5.404E-05</v>
      </c>
      <c r="R366" s="179">
        <f>Q366*H366</f>
        <v>0.005112184</v>
      </c>
      <c r="S366" s="179">
        <v>0</v>
      </c>
      <c r="T366" s="180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1" t="s">
        <v>210</v>
      </c>
      <c r="AT366" s="181" t="s">
        <v>123</v>
      </c>
      <c r="AU366" s="181" t="s">
        <v>82</v>
      </c>
      <c r="AY366" s="19" t="s">
        <v>121</v>
      </c>
      <c r="BE366" s="182">
        <f>IF(N366="základní",J366,0)</f>
        <v>0</v>
      </c>
      <c r="BF366" s="182">
        <f>IF(N366="snížená",J366,0)</f>
        <v>0</v>
      </c>
      <c r="BG366" s="182">
        <f>IF(N366="zákl. přenesená",J366,0)</f>
        <v>0</v>
      </c>
      <c r="BH366" s="182">
        <f>IF(N366="sníž. přenesená",J366,0)</f>
        <v>0</v>
      </c>
      <c r="BI366" s="182">
        <f>IF(N366="nulová",J366,0)</f>
        <v>0</v>
      </c>
      <c r="BJ366" s="19" t="s">
        <v>80</v>
      </c>
      <c r="BK366" s="182">
        <f>ROUND(I366*H366,2)</f>
        <v>0</v>
      </c>
      <c r="BL366" s="19" t="s">
        <v>210</v>
      </c>
      <c r="BM366" s="181" t="s">
        <v>567</v>
      </c>
    </row>
    <row r="367" spans="2:51" s="13" customFormat="1" ht="12">
      <c r="B367" s="183"/>
      <c r="C367" s="184"/>
      <c r="D367" s="185" t="s">
        <v>130</v>
      </c>
      <c r="E367" s="186" t="s">
        <v>19</v>
      </c>
      <c r="F367" s="187" t="s">
        <v>568</v>
      </c>
      <c r="G367" s="184"/>
      <c r="H367" s="188">
        <v>94.6</v>
      </c>
      <c r="I367" s="189"/>
      <c r="J367" s="184"/>
      <c r="K367" s="184"/>
      <c r="L367" s="190"/>
      <c r="M367" s="191"/>
      <c r="N367" s="192"/>
      <c r="O367" s="192"/>
      <c r="P367" s="192"/>
      <c r="Q367" s="192"/>
      <c r="R367" s="192"/>
      <c r="S367" s="192"/>
      <c r="T367" s="193"/>
      <c r="AT367" s="194" t="s">
        <v>130</v>
      </c>
      <c r="AU367" s="194" t="s">
        <v>82</v>
      </c>
      <c r="AV367" s="13" t="s">
        <v>82</v>
      </c>
      <c r="AW367" s="13" t="s">
        <v>36</v>
      </c>
      <c r="AX367" s="13" t="s">
        <v>80</v>
      </c>
      <c r="AY367" s="194" t="s">
        <v>121</v>
      </c>
    </row>
    <row r="368" spans="1:65" s="2" customFormat="1" ht="14.45" customHeight="1">
      <c r="A368" s="36"/>
      <c r="B368" s="37"/>
      <c r="C368" s="206" t="s">
        <v>569</v>
      </c>
      <c r="D368" s="206" t="s">
        <v>166</v>
      </c>
      <c r="E368" s="207" t="s">
        <v>570</v>
      </c>
      <c r="F368" s="208" t="s">
        <v>571</v>
      </c>
      <c r="G368" s="209" t="s">
        <v>126</v>
      </c>
      <c r="H368" s="210">
        <v>96.492</v>
      </c>
      <c r="I368" s="211"/>
      <c r="J368" s="212">
        <f>ROUND(I368*H368,2)</f>
        <v>0</v>
      </c>
      <c r="K368" s="208" t="s">
        <v>127</v>
      </c>
      <c r="L368" s="213"/>
      <c r="M368" s="214" t="s">
        <v>19</v>
      </c>
      <c r="N368" s="215" t="s">
        <v>46</v>
      </c>
      <c r="O368" s="66"/>
      <c r="P368" s="179">
        <f>O368*H368</f>
        <v>0</v>
      </c>
      <c r="Q368" s="179">
        <v>0.0035</v>
      </c>
      <c r="R368" s="179">
        <f>Q368*H368</f>
        <v>0.337722</v>
      </c>
      <c r="S368" s="179">
        <v>0</v>
      </c>
      <c r="T368" s="180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1" t="s">
        <v>330</v>
      </c>
      <c r="AT368" s="181" t="s">
        <v>166</v>
      </c>
      <c r="AU368" s="181" t="s">
        <v>82</v>
      </c>
      <c r="AY368" s="19" t="s">
        <v>121</v>
      </c>
      <c r="BE368" s="182">
        <f>IF(N368="základní",J368,0)</f>
        <v>0</v>
      </c>
      <c r="BF368" s="182">
        <f>IF(N368="snížená",J368,0)</f>
        <v>0</v>
      </c>
      <c r="BG368" s="182">
        <f>IF(N368="zákl. přenesená",J368,0)</f>
        <v>0</v>
      </c>
      <c r="BH368" s="182">
        <f>IF(N368="sníž. přenesená",J368,0)</f>
        <v>0</v>
      </c>
      <c r="BI368" s="182">
        <f>IF(N368="nulová",J368,0)</f>
        <v>0</v>
      </c>
      <c r="BJ368" s="19" t="s">
        <v>80</v>
      </c>
      <c r="BK368" s="182">
        <f>ROUND(I368*H368,2)</f>
        <v>0</v>
      </c>
      <c r="BL368" s="19" t="s">
        <v>210</v>
      </c>
      <c r="BM368" s="181" t="s">
        <v>572</v>
      </c>
    </row>
    <row r="369" spans="2:51" s="13" customFormat="1" ht="12">
      <c r="B369" s="183"/>
      <c r="C369" s="184"/>
      <c r="D369" s="185" t="s">
        <v>130</v>
      </c>
      <c r="E369" s="184"/>
      <c r="F369" s="187" t="s">
        <v>573</v>
      </c>
      <c r="G369" s="184"/>
      <c r="H369" s="188">
        <v>96.492</v>
      </c>
      <c r="I369" s="189"/>
      <c r="J369" s="184"/>
      <c r="K369" s="184"/>
      <c r="L369" s="190"/>
      <c r="M369" s="191"/>
      <c r="N369" s="192"/>
      <c r="O369" s="192"/>
      <c r="P369" s="192"/>
      <c r="Q369" s="192"/>
      <c r="R369" s="192"/>
      <c r="S369" s="192"/>
      <c r="T369" s="193"/>
      <c r="AT369" s="194" t="s">
        <v>130</v>
      </c>
      <c r="AU369" s="194" t="s">
        <v>82</v>
      </c>
      <c r="AV369" s="13" t="s">
        <v>82</v>
      </c>
      <c r="AW369" s="13" t="s">
        <v>4</v>
      </c>
      <c r="AX369" s="13" t="s">
        <v>80</v>
      </c>
      <c r="AY369" s="194" t="s">
        <v>121</v>
      </c>
    </row>
    <row r="370" spans="1:65" s="2" customFormat="1" ht="24.2" customHeight="1">
      <c r="A370" s="36"/>
      <c r="B370" s="37"/>
      <c r="C370" s="170" t="s">
        <v>574</v>
      </c>
      <c r="D370" s="170" t="s">
        <v>123</v>
      </c>
      <c r="E370" s="171" t="s">
        <v>575</v>
      </c>
      <c r="F370" s="172" t="s">
        <v>576</v>
      </c>
      <c r="G370" s="173" t="s">
        <v>169</v>
      </c>
      <c r="H370" s="174">
        <v>0.43</v>
      </c>
      <c r="I370" s="175"/>
      <c r="J370" s="176">
        <f>ROUND(I370*H370,2)</f>
        <v>0</v>
      </c>
      <c r="K370" s="172" t="s">
        <v>127</v>
      </c>
      <c r="L370" s="41"/>
      <c r="M370" s="177" t="s">
        <v>19</v>
      </c>
      <c r="N370" s="178" t="s">
        <v>46</v>
      </c>
      <c r="O370" s="66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1" t="s">
        <v>210</v>
      </c>
      <c r="AT370" s="181" t="s">
        <v>123</v>
      </c>
      <c r="AU370" s="181" t="s">
        <v>82</v>
      </c>
      <c r="AY370" s="19" t="s">
        <v>121</v>
      </c>
      <c r="BE370" s="182">
        <f>IF(N370="základní",J370,0)</f>
        <v>0</v>
      </c>
      <c r="BF370" s="182">
        <f>IF(N370="snížená",J370,0)</f>
        <v>0</v>
      </c>
      <c r="BG370" s="182">
        <f>IF(N370="zákl. přenesená",J370,0)</f>
        <v>0</v>
      </c>
      <c r="BH370" s="182">
        <f>IF(N370="sníž. přenesená",J370,0)</f>
        <v>0</v>
      </c>
      <c r="BI370" s="182">
        <f>IF(N370="nulová",J370,0)</f>
        <v>0</v>
      </c>
      <c r="BJ370" s="19" t="s">
        <v>80</v>
      </c>
      <c r="BK370" s="182">
        <f>ROUND(I370*H370,2)</f>
        <v>0</v>
      </c>
      <c r="BL370" s="19" t="s">
        <v>210</v>
      </c>
      <c r="BM370" s="181" t="s">
        <v>577</v>
      </c>
    </row>
    <row r="371" spans="2:63" s="12" customFormat="1" ht="22.9" customHeight="1">
      <c r="B371" s="154"/>
      <c r="C371" s="155"/>
      <c r="D371" s="156" t="s">
        <v>74</v>
      </c>
      <c r="E371" s="168" t="s">
        <v>578</v>
      </c>
      <c r="F371" s="168" t="s">
        <v>579</v>
      </c>
      <c r="G371" s="155"/>
      <c r="H371" s="155"/>
      <c r="I371" s="158"/>
      <c r="J371" s="169">
        <f>BK371</f>
        <v>0</v>
      </c>
      <c r="K371" s="155"/>
      <c r="L371" s="160"/>
      <c r="M371" s="161"/>
      <c r="N371" s="162"/>
      <c r="O371" s="162"/>
      <c r="P371" s="163">
        <f>SUM(P372:P373)</f>
        <v>0</v>
      </c>
      <c r="Q371" s="162"/>
      <c r="R371" s="163">
        <f>SUM(R372:R373)</f>
        <v>0.00029</v>
      </c>
      <c r="S371" s="162"/>
      <c r="T371" s="164">
        <f>SUM(T372:T373)</f>
        <v>0</v>
      </c>
      <c r="AR371" s="165" t="s">
        <v>82</v>
      </c>
      <c r="AT371" s="166" t="s">
        <v>74</v>
      </c>
      <c r="AU371" s="166" t="s">
        <v>80</v>
      </c>
      <c r="AY371" s="165" t="s">
        <v>121</v>
      </c>
      <c r="BK371" s="167">
        <f>SUM(BK372:BK373)</f>
        <v>0</v>
      </c>
    </row>
    <row r="372" spans="1:65" s="2" customFormat="1" ht="14.45" customHeight="1">
      <c r="A372" s="36"/>
      <c r="B372" s="37"/>
      <c r="C372" s="170" t="s">
        <v>580</v>
      </c>
      <c r="D372" s="170" t="s">
        <v>123</v>
      </c>
      <c r="E372" s="171" t="s">
        <v>581</v>
      </c>
      <c r="F372" s="172" t="s">
        <v>582</v>
      </c>
      <c r="G372" s="173" t="s">
        <v>385</v>
      </c>
      <c r="H372" s="174">
        <v>1</v>
      </c>
      <c r="I372" s="175"/>
      <c r="J372" s="176">
        <f>ROUND(I372*H372,2)</f>
        <v>0</v>
      </c>
      <c r="K372" s="172" t="s">
        <v>127</v>
      </c>
      <c r="L372" s="41"/>
      <c r="M372" s="177" t="s">
        <v>19</v>
      </c>
      <c r="N372" s="178" t="s">
        <v>46</v>
      </c>
      <c r="O372" s="66"/>
      <c r="P372" s="179">
        <f>O372*H372</f>
        <v>0</v>
      </c>
      <c r="Q372" s="179">
        <v>3E-05</v>
      </c>
      <c r="R372" s="179">
        <f>Q372*H372</f>
        <v>3E-05</v>
      </c>
      <c r="S372" s="179">
        <v>0</v>
      </c>
      <c r="T372" s="18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1" t="s">
        <v>210</v>
      </c>
      <c r="AT372" s="181" t="s">
        <v>123</v>
      </c>
      <c r="AU372" s="181" t="s">
        <v>82</v>
      </c>
      <c r="AY372" s="19" t="s">
        <v>121</v>
      </c>
      <c r="BE372" s="182">
        <f>IF(N372="základní",J372,0)</f>
        <v>0</v>
      </c>
      <c r="BF372" s="182">
        <f>IF(N372="snížená",J372,0)</f>
        <v>0</v>
      </c>
      <c r="BG372" s="182">
        <f>IF(N372="zákl. přenesená",J372,0)</f>
        <v>0</v>
      </c>
      <c r="BH372" s="182">
        <f>IF(N372="sníž. přenesená",J372,0)</f>
        <v>0</v>
      </c>
      <c r="BI372" s="182">
        <f>IF(N372="nulová",J372,0)</f>
        <v>0</v>
      </c>
      <c r="BJ372" s="19" t="s">
        <v>80</v>
      </c>
      <c r="BK372" s="182">
        <f>ROUND(I372*H372,2)</f>
        <v>0</v>
      </c>
      <c r="BL372" s="19" t="s">
        <v>210</v>
      </c>
      <c r="BM372" s="181" t="s">
        <v>583</v>
      </c>
    </row>
    <row r="373" spans="1:65" s="2" customFormat="1" ht="14.45" customHeight="1">
      <c r="A373" s="36"/>
      <c r="B373" s="37"/>
      <c r="C373" s="206" t="s">
        <v>584</v>
      </c>
      <c r="D373" s="206" t="s">
        <v>166</v>
      </c>
      <c r="E373" s="207" t="s">
        <v>585</v>
      </c>
      <c r="F373" s="208" t="s">
        <v>586</v>
      </c>
      <c r="G373" s="209" t="s">
        <v>385</v>
      </c>
      <c r="H373" s="210">
        <v>1</v>
      </c>
      <c r="I373" s="211"/>
      <c r="J373" s="212">
        <f>ROUND(I373*H373,2)</f>
        <v>0</v>
      </c>
      <c r="K373" s="208" t="s">
        <v>127</v>
      </c>
      <c r="L373" s="213"/>
      <c r="M373" s="214" t="s">
        <v>19</v>
      </c>
      <c r="N373" s="215" t="s">
        <v>46</v>
      </c>
      <c r="O373" s="66"/>
      <c r="P373" s="179">
        <f>O373*H373</f>
        <v>0</v>
      </c>
      <c r="Q373" s="179">
        <v>0.00026</v>
      </c>
      <c r="R373" s="179">
        <f>Q373*H373</f>
        <v>0.00026</v>
      </c>
      <c r="S373" s="179">
        <v>0</v>
      </c>
      <c r="T373" s="180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81" t="s">
        <v>330</v>
      </c>
      <c r="AT373" s="181" t="s">
        <v>166</v>
      </c>
      <c r="AU373" s="181" t="s">
        <v>82</v>
      </c>
      <c r="AY373" s="19" t="s">
        <v>121</v>
      </c>
      <c r="BE373" s="182">
        <f>IF(N373="základní",J373,0)</f>
        <v>0</v>
      </c>
      <c r="BF373" s="182">
        <f>IF(N373="snížená",J373,0)</f>
        <v>0</v>
      </c>
      <c r="BG373" s="182">
        <f>IF(N373="zákl. přenesená",J373,0)</f>
        <v>0</v>
      </c>
      <c r="BH373" s="182">
        <f>IF(N373="sníž. přenesená",J373,0)</f>
        <v>0</v>
      </c>
      <c r="BI373" s="182">
        <f>IF(N373="nulová",J373,0)</f>
        <v>0</v>
      </c>
      <c r="BJ373" s="19" t="s">
        <v>80</v>
      </c>
      <c r="BK373" s="182">
        <f>ROUND(I373*H373,2)</f>
        <v>0</v>
      </c>
      <c r="BL373" s="19" t="s">
        <v>210</v>
      </c>
      <c r="BM373" s="181" t="s">
        <v>587</v>
      </c>
    </row>
    <row r="374" spans="2:63" s="12" customFormat="1" ht="22.9" customHeight="1">
      <c r="B374" s="154"/>
      <c r="C374" s="155"/>
      <c r="D374" s="156" t="s">
        <v>74</v>
      </c>
      <c r="E374" s="168" t="s">
        <v>588</v>
      </c>
      <c r="F374" s="168" t="s">
        <v>589</v>
      </c>
      <c r="G374" s="155"/>
      <c r="H374" s="155"/>
      <c r="I374" s="158"/>
      <c r="J374" s="169">
        <f>BK374</f>
        <v>0</v>
      </c>
      <c r="K374" s="155"/>
      <c r="L374" s="160"/>
      <c r="M374" s="161"/>
      <c r="N374" s="162"/>
      <c r="O374" s="162"/>
      <c r="P374" s="163">
        <f>SUM(P375:P386)</f>
        <v>0</v>
      </c>
      <c r="Q374" s="162"/>
      <c r="R374" s="163">
        <f>SUM(R375:R386)</f>
        <v>0.397134788845</v>
      </c>
      <c r="S374" s="162"/>
      <c r="T374" s="164">
        <f>SUM(T375:T386)</f>
        <v>0</v>
      </c>
      <c r="AR374" s="165" t="s">
        <v>82</v>
      </c>
      <c r="AT374" s="166" t="s">
        <v>74</v>
      </c>
      <c r="AU374" s="166" t="s">
        <v>80</v>
      </c>
      <c r="AY374" s="165" t="s">
        <v>121</v>
      </c>
      <c r="BK374" s="167">
        <f>SUM(BK375:BK386)</f>
        <v>0</v>
      </c>
    </row>
    <row r="375" spans="1:65" s="2" customFormat="1" ht="24.2" customHeight="1">
      <c r="A375" s="36"/>
      <c r="B375" s="37"/>
      <c r="C375" s="170" t="s">
        <v>590</v>
      </c>
      <c r="D375" s="170" t="s">
        <v>123</v>
      </c>
      <c r="E375" s="171" t="s">
        <v>591</v>
      </c>
      <c r="F375" s="172" t="s">
        <v>592</v>
      </c>
      <c r="G375" s="173" t="s">
        <v>126</v>
      </c>
      <c r="H375" s="174">
        <v>17.6</v>
      </c>
      <c r="I375" s="175"/>
      <c r="J375" s="176">
        <f>ROUND(I375*H375,2)</f>
        <v>0</v>
      </c>
      <c r="K375" s="172" t="s">
        <v>127</v>
      </c>
      <c r="L375" s="41"/>
      <c r="M375" s="177" t="s">
        <v>19</v>
      </c>
      <c r="N375" s="178" t="s">
        <v>46</v>
      </c>
      <c r="O375" s="66"/>
      <c r="P375" s="179">
        <f>O375*H375</f>
        <v>0</v>
      </c>
      <c r="Q375" s="179">
        <v>0</v>
      </c>
      <c r="R375" s="179">
        <f>Q375*H375</f>
        <v>0</v>
      </c>
      <c r="S375" s="179">
        <v>0</v>
      </c>
      <c r="T375" s="18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81" t="s">
        <v>210</v>
      </c>
      <c r="AT375" s="181" t="s">
        <v>123</v>
      </c>
      <c r="AU375" s="181" t="s">
        <v>82</v>
      </c>
      <c r="AY375" s="19" t="s">
        <v>121</v>
      </c>
      <c r="BE375" s="182">
        <f>IF(N375="základní",J375,0)</f>
        <v>0</v>
      </c>
      <c r="BF375" s="182">
        <f>IF(N375="snížená",J375,0)</f>
        <v>0</v>
      </c>
      <c r="BG375" s="182">
        <f>IF(N375="zákl. přenesená",J375,0)</f>
        <v>0</v>
      </c>
      <c r="BH375" s="182">
        <f>IF(N375="sníž. přenesená",J375,0)</f>
        <v>0</v>
      </c>
      <c r="BI375" s="182">
        <f>IF(N375="nulová",J375,0)</f>
        <v>0</v>
      </c>
      <c r="BJ375" s="19" t="s">
        <v>80</v>
      </c>
      <c r="BK375" s="182">
        <f>ROUND(I375*H375,2)</f>
        <v>0</v>
      </c>
      <c r="BL375" s="19" t="s">
        <v>210</v>
      </c>
      <c r="BM375" s="181" t="s">
        <v>593</v>
      </c>
    </row>
    <row r="376" spans="2:51" s="13" customFormat="1" ht="12">
      <c r="B376" s="183"/>
      <c r="C376" s="184"/>
      <c r="D376" s="185" t="s">
        <v>130</v>
      </c>
      <c r="E376" s="186" t="s">
        <v>19</v>
      </c>
      <c r="F376" s="187" t="s">
        <v>594</v>
      </c>
      <c r="G376" s="184"/>
      <c r="H376" s="188">
        <v>17.6</v>
      </c>
      <c r="I376" s="189"/>
      <c r="J376" s="184"/>
      <c r="K376" s="184"/>
      <c r="L376" s="190"/>
      <c r="M376" s="191"/>
      <c r="N376" s="192"/>
      <c r="O376" s="192"/>
      <c r="P376" s="192"/>
      <c r="Q376" s="192"/>
      <c r="R376" s="192"/>
      <c r="S376" s="192"/>
      <c r="T376" s="193"/>
      <c r="AT376" s="194" t="s">
        <v>130</v>
      </c>
      <c r="AU376" s="194" t="s">
        <v>82</v>
      </c>
      <c r="AV376" s="13" t="s">
        <v>82</v>
      </c>
      <c r="AW376" s="13" t="s">
        <v>36</v>
      </c>
      <c r="AX376" s="13" t="s">
        <v>80</v>
      </c>
      <c r="AY376" s="194" t="s">
        <v>121</v>
      </c>
    </row>
    <row r="377" spans="1:65" s="2" customFormat="1" ht="14.45" customHeight="1">
      <c r="A377" s="36"/>
      <c r="B377" s="37"/>
      <c r="C377" s="206" t="s">
        <v>595</v>
      </c>
      <c r="D377" s="206" t="s">
        <v>166</v>
      </c>
      <c r="E377" s="207" t="s">
        <v>596</v>
      </c>
      <c r="F377" s="208" t="s">
        <v>597</v>
      </c>
      <c r="G377" s="209" t="s">
        <v>126</v>
      </c>
      <c r="H377" s="210">
        <v>18.48</v>
      </c>
      <c r="I377" s="211"/>
      <c r="J377" s="212">
        <f>ROUND(I377*H377,2)</f>
        <v>0</v>
      </c>
      <c r="K377" s="208" t="s">
        <v>127</v>
      </c>
      <c r="L377" s="213"/>
      <c r="M377" s="214" t="s">
        <v>19</v>
      </c>
      <c r="N377" s="215" t="s">
        <v>46</v>
      </c>
      <c r="O377" s="66"/>
      <c r="P377" s="179">
        <f>O377*H377</f>
        <v>0</v>
      </c>
      <c r="Q377" s="179">
        <v>0.0149</v>
      </c>
      <c r="R377" s="179">
        <f>Q377*H377</f>
        <v>0.275352</v>
      </c>
      <c r="S377" s="179">
        <v>0</v>
      </c>
      <c r="T377" s="18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81" t="s">
        <v>330</v>
      </c>
      <c r="AT377" s="181" t="s">
        <v>166</v>
      </c>
      <c r="AU377" s="181" t="s">
        <v>82</v>
      </c>
      <c r="AY377" s="19" t="s">
        <v>121</v>
      </c>
      <c r="BE377" s="182">
        <f>IF(N377="základní",J377,0)</f>
        <v>0</v>
      </c>
      <c r="BF377" s="182">
        <f>IF(N377="snížená",J377,0)</f>
        <v>0</v>
      </c>
      <c r="BG377" s="182">
        <f>IF(N377="zákl. přenesená",J377,0)</f>
        <v>0</v>
      </c>
      <c r="BH377" s="182">
        <f>IF(N377="sníž. přenesená",J377,0)</f>
        <v>0</v>
      </c>
      <c r="BI377" s="182">
        <f>IF(N377="nulová",J377,0)</f>
        <v>0</v>
      </c>
      <c r="BJ377" s="19" t="s">
        <v>80</v>
      </c>
      <c r="BK377" s="182">
        <f>ROUND(I377*H377,2)</f>
        <v>0</v>
      </c>
      <c r="BL377" s="19" t="s">
        <v>210</v>
      </c>
      <c r="BM377" s="181" t="s">
        <v>598</v>
      </c>
    </row>
    <row r="378" spans="2:51" s="13" customFormat="1" ht="12">
      <c r="B378" s="183"/>
      <c r="C378" s="184"/>
      <c r="D378" s="185" t="s">
        <v>130</v>
      </c>
      <c r="E378" s="184"/>
      <c r="F378" s="187" t="s">
        <v>599</v>
      </c>
      <c r="G378" s="184"/>
      <c r="H378" s="188">
        <v>18.48</v>
      </c>
      <c r="I378" s="189"/>
      <c r="J378" s="184"/>
      <c r="K378" s="184"/>
      <c r="L378" s="190"/>
      <c r="M378" s="191"/>
      <c r="N378" s="192"/>
      <c r="O378" s="192"/>
      <c r="P378" s="192"/>
      <c r="Q378" s="192"/>
      <c r="R378" s="192"/>
      <c r="S378" s="192"/>
      <c r="T378" s="193"/>
      <c r="AT378" s="194" t="s">
        <v>130</v>
      </c>
      <c r="AU378" s="194" t="s">
        <v>82</v>
      </c>
      <c r="AV378" s="13" t="s">
        <v>82</v>
      </c>
      <c r="AW378" s="13" t="s">
        <v>4</v>
      </c>
      <c r="AX378" s="13" t="s">
        <v>80</v>
      </c>
      <c r="AY378" s="194" t="s">
        <v>121</v>
      </c>
    </row>
    <row r="379" spans="1:65" s="2" customFormat="1" ht="14.45" customHeight="1">
      <c r="A379" s="36"/>
      <c r="B379" s="37"/>
      <c r="C379" s="170" t="s">
        <v>600</v>
      </c>
      <c r="D379" s="170" t="s">
        <v>123</v>
      </c>
      <c r="E379" s="171" t="s">
        <v>601</v>
      </c>
      <c r="F379" s="172" t="s">
        <v>602</v>
      </c>
      <c r="G379" s="173" t="s">
        <v>142</v>
      </c>
      <c r="H379" s="174">
        <v>11</v>
      </c>
      <c r="I379" s="175"/>
      <c r="J379" s="176">
        <f>ROUND(I379*H379,2)</f>
        <v>0</v>
      </c>
      <c r="K379" s="172" t="s">
        <v>127</v>
      </c>
      <c r="L379" s="41"/>
      <c r="M379" s="177" t="s">
        <v>19</v>
      </c>
      <c r="N379" s="178" t="s">
        <v>46</v>
      </c>
      <c r="O379" s="66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R379" s="181" t="s">
        <v>210</v>
      </c>
      <c r="AT379" s="181" t="s">
        <v>123</v>
      </c>
      <c r="AU379" s="181" t="s">
        <v>82</v>
      </c>
      <c r="AY379" s="19" t="s">
        <v>121</v>
      </c>
      <c r="BE379" s="182">
        <f>IF(N379="základní",J379,0)</f>
        <v>0</v>
      </c>
      <c r="BF379" s="182">
        <f>IF(N379="snížená",J379,0)</f>
        <v>0</v>
      </c>
      <c r="BG379" s="182">
        <f>IF(N379="zákl. přenesená",J379,0)</f>
        <v>0</v>
      </c>
      <c r="BH379" s="182">
        <f>IF(N379="sníž. přenesená",J379,0)</f>
        <v>0</v>
      </c>
      <c r="BI379" s="182">
        <f>IF(N379="nulová",J379,0)</f>
        <v>0</v>
      </c>
      <c r="BJ379" s="19" t="s">
        <v>80</v>
      </c>
      <c r="BK379" s="182">
        <f>ROUND(I379*H379,2)</f>
        <v>0</v>
      </c>
      <c r="BL379" s="19" t="s">
        <v>210</v>
      </c>
      <c r="BM379" s="181" t="s">
        <v>603</v>
      </c>
    </row>
    <row r="380" spans="1:65" s="2" customFormat="1" ht="14.45" customHeight="1">
      <c r="A380" s="36"/>
      <c r="B380" s="37"/>
      <c r="C380" s="206" t="s">
        <v>604</v>
      </c>
      <c r="D380" s="206" t="s">
        <v>166</v>
      </c>
      <c r="E380" s="207" t="s">
        <v>605</v>
      </c>
      <c r="F380" s="208" t="s">
        <v>606</v>
      </c>
      <c r="G380" s="209" t="s">
        <v>151</v>
      </c>
      <c r="H380" s="210">
        <v>0.029</v>
      </c>
      <c r="I380" s="211"/>
      <c r="J380" s="212">
        <f>ROUND(I380*H380,2)</f>
        <v>0</v>
      </c>
      <c r="K380" s="208" t="s">
        <v>127</v>
      </c>
      <c r="L380" s="213"/>
      <c r="M380" s="214" t="s">
        <v>19</v>
      </c>
      <c r="N380" s="215" t="s">
        <v>46</v>
      </c>
      <c r="O380" s="66"/>
      <c r="P380" s="179">
        <f>O380*H380</f>
        <v>0</v>
      </c>
      <c r="Q380" s="179">
        <v>0.55</v>
      </c>
      <c r="R380" s="179">
        <f>Q380*H380</f>
        <v>0.015950000000000002</v>
      </c>
      <c r="S380" s="179">
        <v>0</v>
      </c>
      <c r="T380" s="180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1" t="s">
        <v>330</v>
      </c>
      <c r="AT380" s="181" t="s">
        <v>166</v>
      </c>
      <c r="AU380" s="181" t="s">
        <v>82</v>
      </c>
      <c r="AY380" s="19" t="s">
        <v>121</v>
      </c>
      <c r="BE380" s="182">
        <f>IF(N380="základní",J380,0)</f>
        <v>0</v>
      </c>
      <c r="BF380" s="182">
        <f>IF(N380="snížená",J380,0)</f>
        <v>0</v>
      </c>
      <c r="BG380" s="182">
        <f>IF(N380="zákl. přenesená",J380,0)</f>
        <v>0</v>
      </c>
      <c r="BH380" s="182">
        <f>IF(N380="sníž. přenesená",J380,0)</f>
        <v>0</v>
      </c>
      <c r="BI380" s="182">
        <f>IF(N380="nulová",J380,0)</f>
        <v>0</v>
      </c>
      <c r="BJ380" s="19" t="s">
        <v>80</v>
      </c>
      <c r="BK380" s="182">
        <f>ROUND(I380*H380,2)</f>
        <v>0</v>
      </c>
      <c r="BL380" s="19" t="s">
        <v>210</v>
      </c>
      <c r="BM380" s="181" t="s">
        <v>607</v>
      </c>
    </row>
    <row r="381" spans="2:51" s="13" customFormat="1" ht="12">
      <c r="B381" s="183"/>
      <c r="C381" s="184"/>
      <c r="D381" s="185" t="s">
        <v>130</v>
      </c>
      <c r="E381" s="184"/>
      <c r="F381" s="187" t="s">
        <v>608</v>
      </c>
      <c r="G381" s="184"/>
      <c r="H381" s="188">
        <v>0.029</v>
      </c>
      <c r="I381" s="189"/>
      <c r="J381" s="184"/>
      <c r="K381" s="184"/>
      <c r="L381" s="190"/>
      <c r="M381" s="191"/>
      <c r="N381" s="192"/>
      <c r="O381" s="192"/>
      <c r="P381" s="192"/>
      <c r="Q381" s="192"/>
      <c r="R381" s="192"/>
      <c r="S381" s="192"/>
      <c r="T381" s="193"/>
      <c r="AT381" s="194" t="s">
        <v>130</v>
      </c>
      <c r="AU381" s="194" t="s">
        <v>82</v>
      </c>
      <c r="AV381" s="13" t="s">
        <v>82</v>
      </c>
      <c r="AW381" s="13" t="s">
        <v>4</v>
      </c>
      <c r="AX381" s="13" t="s">
        <v>80</v>
      </c>
      <c r="AY381" s="194" t="s">
        <v>121</v>
      </c>
    </row>
    <row r="382" spans="1:65" s="2" customFormat="1" ht="25.5" customHeight="1">
      <c r="A382" s="36"/>
      <c r="B382" s="37"/>
      <c r="C382" s="170" t="s">
        <v>609</v>
      </c>
      <c r="D382" s="170" t="s">
        <v>123</v>
      </c>
      <c r="E382" s="171" t="s">
        <v>610</v>
      </c>
      <c r="F382" s="172" t="s">
        <v>611</v>
      </c>
      <c r="G382" s="173" t="s">
        <v>151</v>
      </c>
      <c r="H382" s="174">
        <v>4.529</v>
      </c>
      <c r="I382" s="175"/>
      <c r="J382" s="176">
        <f>ROUND(I382*H382,2)</f>
        <v>0</v>
      </c>
      <c r="K382" s="172" t="s">
        <v>127</v>
      </c>
      <c r="L382" s="41"/>
      <c r="M382" s="177" t="s">
        <v>19</v>
      </c>
      <c r="N382" s="178" t="s">
        <v>46</v>
      </c>
      <c r="O382" s="66"/>
      <c r="P382" s="179">
        <f>O382*H382</f>
        <v>0</v>
      </c>
      <c r="Q382" s="179">
        <v>0.023367805</v>
      </c>
      <c r="R382" s="179">
        <f>Q382*H382</f>
        <v>0.105832788845</v>
      </c>
      <c r="S382" s="179">
        <v>0</v>
      </c>
      <c r="T382" s="180">
        <f>S382*H382</f>
        <v>0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1" t="s">
        <v>210</v>
      </c>
      <c r="AT382" s="181" t="s">
        <v>123</v>
      </c>
      <c r="AU382" s="181" t="s">
        <v>82</v>
      </c>
      <c r="AY382" s="19" t="s">
        <v>121</v>
      </c>
      <c r="BE382" s="182">
        <f>IF(N382="základní",J382,0)</f>
        <v>0</v>
      </c>
      <c r="BF382" s="182">
        <f>IF(N382="snížená",J382,0)</f>
        <v>0</v>
      </c>
      <c r="BG382" s="182">
        <f>IF(N382="zákl. přenesená",J382,0)</f>
        <v>0</v>
      </c>
      <c r="BH382" s="182">
        <f>IF(N382="sníž. přenesená",J382,0)</f>
        <v>0</v>
      </c>
      <c r="BI382" s="182">
        <f>IF(N382="nulová",J382,0)</f>
        <v>0</v>
      </c>
      <c r="BJ382" s="19" t="s">
        <v>80</v>
      </c>
      <c r="BK382" s="182">
        <f>ROUND(I382*H382,2)</f>
        <v>0</v>
      </c>
      <c r="BL382" s="19" t="s">
        <v>210</v>
      </c>
      <c r="BM382" s="181" t="s">
        <v>612</v>
      </c>
    </row>
    <row r="383" spans="2:51" s="13" customFormat="1" ht="12">
      <c r="B383" s="183"/>
      <c r="C383" s="184"/>
      <c r="D383" s="185" t="s">
        <v>130</v>
      </c>
      <c r="E383" s="186" t="s">
        <v>19</v>
      </c>
      <c r="F383" s="187" t="s">
        <v>613</v>
      </c>
      <c r="G383" s="184"/>
      <c r="H383" s="188">
        <v>1.359</v>
      </c>
      <c r="I383" s="189"/>
      <c r="J383" s="184"/>
      <c r="K383" s="184"/>
      <c r="L383" s="190"/>
      <c r="M383" s="191"/>
      <c r="N383" s="192"/>
      <c r="O383" s="192"/>
      <c r="P383" s="192"/>
      <c r="Q383" s="192"/>
      <c r="R383" s="192"/>
      <c r="S383" s="192"/>
      <c r="T383" s="193"/>
      <c r="AT383" s="194" t="s">
        <v>130</v>
      </c>
      <c r="AU383" s="194" t="s">
        <v>82</v>
      </c>
      <c r="AV383" s="13" t="s">
        <v>82</v>
      </c>
      <c r="AW383" s="13" t="s">
        <v>36</v>
      </c>
      <c r="AX383" s="13" t="s">
        <v>75</v>
      </c>
      <c r="AY383" s="194" t="s">
        <v>121</v>
      </c>
    </row>
    <row r="384" spans="2:51" s="13" customFormat="1" ht="12">
      <c r="B384" s="183"/>
      <c r="C384" s="184"/>
      <c r="D384" s="185" t="s">
        <v>130</v>
      </c>
      <c r="E384" s="186" t="s">
        <v>19</v>
      </c>
      <c r="F384" s="187" t="s">
        <v>614</v>
      </c>
      <c r="G384" s="184"/>
      <c r="H384" s="188">
        <v>3.17</v>
      </c>
      <c r="I384" s="189"/>
      <c r="J384" s="184"/>
      <c r="K384" s="184"/>
      <c r="L384" s="190"/>
      <c r="M384" s="191"/>
      <c r="N384" s="192"/>
      <c r="O384" s="192"/>
      <c r="P384" s="192"/>
      <c r="Q384" s="192"/>
      <c r="R384" s="192"/>
      <c r="S384" s="192"/>
      <c r="T384" s="193"/>
      <c r="AT384" s="194" t="s">
        <v>130</v>
      </c>
      <c r="AU384" s="194" t="s">
        <v>82</v>
      </c>
      <c r="AV384" s="13" t="s">
        <v>82</v>
      </c>
      <c r="AW384" s="13" t="s">
        <v>36</v>
      </c>
      <c r="AX384" s="13" t="s">
        <v>75</v>
      </c>
      <c r="AY384" s="194" t="s">
        <v>121</v>
      </c>
    </row>
    <row r="385" spans="2:51" s="14" customFormat="1" ht="12">
      <c r="B385" s="195"/>
      <c r="C385" s="196"/>
      <c r="D385" s="185" t="s">
        <v>130</v>
      </c>
      <c r="E385" s="197" t="s">
        <v>19</v>
      </c>
      <c r="F385" s="198" t="s">
        <v>155</v>
      </c>
      <c r="G385" s="196"/>
      <c r="H385" s="199">
        <v>4.529</v>
      </c>
      <c r="I385" s="200"/>
      <c r="J385" s="196"/>
      <c r="K385" s="196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130</v>
      </c>
      <c r="AU385" s="205" t="s">
        <v>82</v>
      </c>
      <c r="AV385" s="14" t="s">
        <v>128</v>
      </c>
      <c r="AW385" s="14" t="s">
        <v>36</v>
      </c>
      <c r="AX385" s="14" t="s">
        <v>80</v>
      </c>
      <c r="AY385" s="205" t="s">
        <v>121</v>
      </c>
    </row>
    <row r="386" spans="1:65" s="2" customFormat="1" ht="24.2" customHeight="1">
      <c r="A386" s="36"/>
      <c r="B386" s="37"/>
      <c r="C386" s="170" t="s">
        <v>615</v>
      </c>
      <c r="D386" s="170" t="s">
        <v>123</v>
      </c>
      <c r="E386" s="171" t="s">
        <v>616</v>
      </c>
      <c r="F386" s="172" t="s">
        <v>617</v>
      </c>
      <c r="G386" s="173" t="s">
        <v>169</v>
      </c>
      <c r="H386" s="174">
        <v>0.397</v>
      </c>
      <c r="I386" s="175"/>
      <c r="J386" s="176">
        <f>ROUND(I386*H386,2)</f>
        <v>0</v>
      </c>
      <c r="K386" s="172" t="s">
        <v>127</v>
      </c>
      <c r="L386" s="41"/>
      <c r="M386" s="177" t="s">
        <v>19</v>
      </c>
      <c r="N386" s="178" t="s">
        <v>46</v>
      </c>
      <c r="O386" s="66"/>
      <c r="P386" s="179">
        <f>O386*H386</f>
        <v>0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81" t="s">
        <v>210</v>
      </c>
      <c r="AT386" s="181" t="s">
        <v>123</v>
      </c>
      <c r="AU386" s="181" t="s">
        <v>82</v>
      </c>
      <c r="AY386" s="19" t="s">
        <v>121</v>
      </c>
      <c r="BE386" s="182">
        <f>IF(N386="základní",J386,0)</f>
        <v>0</v>
      </c>
      <c r="BF386" s="182">
        <f>IF(N386="snížená",J386,0)</f>
        <v>0</v>
      </c>
      <c r="BG386" s="182">
        <f>IF(N386="zákl. přenesená",J386,0)</f>
        <v>0</v>
      </c>
      <c r="BH386" s="182">
        <f>IF(N386="sníž. přenesená",J386,0)</f>
        <v>0</v>
      </c>
      <c r="BI386" s="182">
        <f>IF(N386="nulová",J386,0)</f>
        <v>0</v>
      </c>
      <c r="BJ386" s="19" t="s">
        <v>80</v>
      </c>
      <c r="BK386" s="182">
        <f>ROUND(I386*H386,2)</f>
        <v>0</v>
      </c>
      <c r="BL386" s="19" t="s">
        <v>210</v>
      </c>
      <c r="BM386" s="181" t="s">
        <v>618</v>
      </c>
    </row>
    <row r="387" spans="2:63" s="12" customFormat="1" ht="22.9" customHeight="1">
      <c r="B387" s="154"/>
      <c r="C387" s="155"/>
      <c r="D387" s="156" t="s">
        <v>74</v>
      </c>
      <c r="E387" s="168" t="s">
        <v>619</v>
      </c>
      <c r="F387" s="168" t="s">
        <v>620</v>
      </c>
      <c r="G387" s="155"/>
      <c r="H387" s="155"/>
      <c r="I387" s="158"/>
      <c r="J387" s="169">
        <f>BK387</f>
        <v>0</v>
      </c>
      <c r="K387" s="155"/>
      <c r="L387" s="160"/>
      <c r="M387" s="161"/>
      <c r="N387" s="162"/>
      <c r="O387" s="162"/>
      <c r="P387" s="163">
        <f>SUM(P388:P400)</f>
        <v>0</v>
      </c>
      <c r="Q387" s="162"/>
      <c r="R387" s="163">
        <f>SUM(R388:R400)</f>
        <v>0.354478</v>
      </c>
      <c r="S387" s="162"/>
      <c r="T387" s="164">
        <f>SUM(T388:T400)</f>
        <v>0</v>
      </c>
      <c r="AR387" s="165" t="s">
        <v>82</v>
      </c>
      <c r="AT387" s="166" t="s">
        <v>74</v>
      </c>
      <c r="AU387" s="166" t="s">
        <v>80</v>
      </c>
      <c r="AY387" s="165" t="s">
        <v>121</v>
      </c>
      <c r="BK387" s="167">
        <f>SUM(BK388:BK400)</f>
        <v>0</v>
      </c>
    </row>
    <row r="388" spans="1:65" s="2" customFormat="1" ht="14.45" customHeight="1">
      <c r="A388" s="36"/>
      <c r="B388" s="37"/>
      <c r="C388" s="170" t="s">
        <v>621</v>
      </c>
      <c r="D388" s="170" t="s">
        <v>123</v>
      </c>
      <c r="E388" s="171" t="s">
        <v>622</v>
      </c>
      <c r="F388" s="172" t="s">
        <v>623</v>
      </c>
      <c r="G388" s="173" t="s">
        <v>142</v>
      </c>
      <c r="H388" s="174">
        <v>22</v>
      </c>
      <c r="I388" s="175"/>
      <c r="J388" s="176">
        <f>ROUND(I388*H388,2)</f>
        <v>0</v>
      </c>
      <c r="K388" s="172" t="s">
        <v>127</v>
      </c>
      <c r="L388" s="41"/>
      <c r="M388" s="177" t="s">
        <v>19</v>
      </c>
      <c r="N388" s="178" t="s">
        <v>46</v>
      </c>
      <c r="O388" s="66"/>
      <c r="P388" s="179">
        <f>O388*H388</f>
        <v>0</v>
      </c>
      <c r="Q388" s="179">
        <v>0.00138</v>
      </c>
      <c r="R388" s="179">
        <f>Q388*H388</f>
        <v>0.030359999999999998</v>
      </c>
      <c r="S388" s="179">
        <v>0</v>
      </c>
      <c r="T388" s="18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81" t="s">
        <v>210</v>
      </c>
      <c r="AT388" s="181" t="s">
        <v>123</v>
      </c>
      <c r="AU388" s="181" t="s">
        <v>82</v>
      </c>
      <c r="AY388" s="19" t="s">
        <v>121</v>
      </c>
      <c r="BE388" s="182">
        <f>IF(N388="základní",J388,0)</f>
        <v>0</v>
      </c>
      <c r="BF388" s="182">
        <f>IF(N388="snížená",J388,0)</f>
        <v>0</v>
      </c>
      <c r="BG388" s="182">
        <f>IF(N388="zákl. přenesená",J388,0)</f>
        <v>0</v>
      </c>
      <c r="BH388" s="182">
        <f>IF(N388="sníž. přenesená",J388,0)</f>
        <v>0</v>
      </c>
      <c r="BI388" s="182">
        <f>IF(N388="nulová",J388,0)</f>
        <v>0</v>
      </c>
      <c r="BJ388" s="19" t="s">
        <v>80</v>
      </c>
      <c r="BK388" s="182">
        <f>ROUND(I388*H388,2)</f>
        <v>0</v>
      </c>
      <c r="BL388" s="19" t="s">
        <v>210</v>
      </c>
      <c r="BM388" s="181" t="s">
        <v>624</v>
      </c>
    </row>
    <row r="389" spans="2:51" s="13" customFormat="1" ht="12">
      <c r="B389" s="183"/>
      <c r="C389" s="184"/>
      <c r="D389" s="185" t="s">
        <v>130</v>
      </c>
      <c r="E389" s="184"/>
      <c r="F389" s="187" t="s">
        <v>625</v>
      </c>
      <c r="G389" s="184"/>
      <c r="H389" s="188">
        <v>22</v>
      </c>
      <c r="I389" s="189"/>
      <c r="J389" s="184"/>
      <c r="K389" s="184"/>
      <c r="L389" s="190"/>
      <c r="M389" s="191"/>
      <c r="N389" s="192"/>
      <c r="O389" s="192"/>
      <c r="P389" s="192"/>
      <c r="Q389" s="192"/>
      <c r="R389" s="192"/>
      <c r="S389" s="192"/>
      <c r="T389" s="193"/>
      <c r="AT389" s="194" t="s">
        <v>130</v>
      </c>
      <c r="AU389" s="194" t="s">
        <v>82</v>
      </c>
      <c r="AV389" s="13" t="s">
        <v>82</v>
      </c>
      <c r="AW389" s="13" t="s">
        <v>4</v>
      </c>
      <c r="AX389" s="13" t="s">
        <v>80</v>
      </c>
      <c r="AY389" s="194" t="s">
        <v>121</v>
      </c>
    </row>
    <row r="390" spans="1:65" s="2" customFormat="1" ht="14.45" customHeight="1">
      <c r="A390" s="36"/>
      <c r="B390" s="37"/>
      <c r="C390" s="170" t="s">
        <v>346</v>
      </c>
      <c r="D390" s="170" t="s">
        <v>123</v>
      </c>
      <c r="E390" s="171" t="s">
        <v>626</v>
      </c>
      <c r="F390" s="172" t="s">
        <v>627</v>
      </c>
      <c r="G390" s="173" t="s">
        <v>142</v>
      </c>
      <c r="H390" s="174">
        <v>11</v>
      </c>
      <c r="I390" s="175"/>
      <c r="J390" s="176">
        <f aca="true" t="shared" si="10" ref="J390:J400">ROUND(I390*H390,2)</f>
        <v>0</v>
      </c>
      <c r="K390" s="172" t="s">
        <v>127</v>
      </c>
      <c r="L390" s="41"/>
      <c r="M390" s="177" t="s">
        <v>19</v>
      </c>
      <c r="N390" s="178" t="s">
        <v>46</v>
      </c>
      <c r="O390" s="66"/>
      <c r="P390" s="179">
        <f aca="true" t="shared" si="11" ref="P390:P400">O390*H390</f>
        <v>0</v>
      </c>
      <c r="Q390" s="179">
        <v>0.00294</v>
      </c>
      <c r="R390" s="179">
        <f aca="true" t="shared" si="12" ref="R390:R400">Q390*H390</f>
        <v>0.03234</v>
      </c>
      <c r="S390" s="179">
        <v>0</v>
      </c>
      <c r="T390" s="180">
        <f aca="true" t="shared" si="13" ref="T390:T400">S390*H390</f>
        <v>0</v>
      </c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R390" s="181" t="s">
        <v>210</v>
      </c>
      <c r="AT390" s="181" t="s">
        <v>123</v>
      </c>
      <c r="AU390" s="181" t="s">
        <v>82</v>
      </c>
      <c r="AY390" s="19" t="s">
        <v>121</v>
      </c>
      <c r="BE390" s="182">
        <f aca="true" t="shared" si="14" ref="BE390:BE400">IF(N390="základní",J390,0)</f>
        <v>0</v>
      </c>
      <c r="BF390" s="182">
        <f aca="true" t="shared" si="15" ref="BF390:BF400">IF(N390="snížená",J390,0)</f>
        <v>0</v>
      </c>
      <c r="BG390" s="182">
        <f aca="true" t="shared" si="16" ref="BG390:BG400">IF(N390="zákl. přenesená",J390,0)</f>
        <v>0</v>
      </c>
      <c r="BH390" s="182">
        <f aca="true" t="shared" si="17" ref="BH390:BH400">IF(N390="sníž. přenesená",J390,0)</f>
        <v>0</v>
      </c>
      <c r="BI390" s="182">
        <f aca="true" t="shared" si="18" ref="BI390:BI400">IF(N390="nulová",J390,0)</f>
        <v>0</v>
      </c>
      <c r="BJ390" s="19" t="s">
        <v>80</v>
      </c>
      <c r="BK390" s="182">
        <f aca="true" t="shared" si="19" ref="BK390:BK400">ROUND(I390*H390,2)</f>
        <v>0</v>
      </c>
      <c r="BL390" s="19" t="s">
        <v>210</v>
      </c>
      <c r="BM390" s="181" t="s">
        <v>628</v>
      </c>
    </row>
    <row r="391" spans="1:65" s="2" customFormat="1" ht="14.45" customHeight="1">
      <c r="A391" s="36"/>
      <c r="B391" s="37"/>
      <c r="C391" s="170" t="s">
        <v>375</v>
      </c>
      <c r="D391" s="170" t="s">
        <v>123</v>
      </c>
      <c r="E391" s="171" t="s">
        <v>629</v>
      </c>
      <c r="F391" s="172" t="s">
        <v>630</v>
      </c>
      <c r="G391" s="173" t="s">
        <v>142</v>
      </c>
      <c r="H391" s="174">
        <v>14</v>
      </c>
      <c r="I391" s="175"/>
      <c r="J391" s="176">
        <f t="shared" si="10"/>
        <v>0</v>
      </c>
      <c r="K391" s="172" t="s">
        <v>127</v>
      </c>
      <c r="L391" s="41"/>
      <c r="M391" s="177" t="s">
        <v>19</v>
      </c>
      <c r="N391" s="178" t="s">
        <v>46</v>
      </c>
      <c r="O391" s="66"/>
      <c r="P391" s="179">
        <f t="shared" si="11"/>
        <v>0</v>
      </c>
      <c r="Q391" s="179">
        <v>0.00073</v>
      </c>
      <c r="R391" s="179">
        <f t="shared" si="12"/>
        <v>0.01022</v>
      </c>
      <c r="S391" s="179">
        <v>0</v>
      </c>
      <c r="T391" s="180">
        <f t="shared" si="13"/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1" t="s">
        <v>210</v>
      </c>
      <c r="AT391" s="181" t="s">
        <v>123</v>
      </c>
      <c r="AU391" s="181" t="s">
        <v>82</v>
      </c>
      <c r="AY391" s="19" t="s">
        <v>121</v>
      </c>
      <c r="BE391" s="182">
        <f t="shared" si="14"/>
        <v>0</v>
      </c>
      <c r="BF391" s="182">
        <f t="shared" si="15"/>
        <v>0</v>
      </c>
      <c r="BG391" s="182">
        <f t="shared" si="16"/>
        <v>0</v>
      </c>
      <c r="BH391" s="182">
        <f t="shared" si="17"/>
        <v>0</v>
      </c>
      <c r="BI391" s="182">
        <f t="shared" si="18"/>
        <v>0</v>
      </c>
      <c r="BJ391" s="19" t="s">
        <v>80</v>
      </c>
      <c r="BK391" s="182">
        <f t="shared" si="19"/>
        <v>0</v>
      </c>
      <c r="BL391" s="19" t="s">
        <v>210</v>
      </c>
      <c r="BM391" s="181" t="s">
        <v>631</v>
      </c>
    </row>
    <row r="392" spans="1:65" s="2" customFormat="1" ht="14.45" customHeight="1">
      <c r="A392" s="36"/>
      <c r="B392" s="37"/>
      <c r="C392" s="170" t="s">
        <v>401</v>
      </c>
      <c r="D392" s="170" t="s">
        <v>123</v>
      </c>
      <c r="E392" s="171" t="s">
        <v>632</v>
      </c>
      <c r="F392" s="172" t="s">
        <v>633</v>
      </c>
      <c r="G392" s="173" t="s">
        <v>142</v>
      </c>
      <c r="H392" s="174">
        <v>14</v>
      </c>
      <c r="I392" s="175"/>
      <c r="J392" s="176">
        <f t="shared" si="10"/>
        <v>0</v>
      </c>
      <c r="K392" s="172" t="s">
        <v>127</v>
      </c>
      <c r="L392" s="41"/>
      <c r="M392" s="177" t="s">
        <v>19</v>
      </c>
      <c r="N392" s="178" t="s">
        <v>46</v>
      </c>
      <c r="O392" s="66"/>
      <c r="P392" s="179">
        <f t="shared" si="11"/>
        <v>0</v>
      </c>
      <c r="Q392" s="179">
        <v>0.0009</v>
      </c>
      <c r="R392" s="179">
        <f t="shared" si="12"/>
        <v>0.0126</v>
      </c>
      <c r="S392" s="179">
        <v>0</v>
      </c>
      <c r="T392" s="180">
        <f t="shared" si="13"/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81" t="s">
        <v>210</v>
      </c>
      <c r="AT392" s="181" t="s">
        <v>123</v>
      </c>
      <c r="AU392" s="181" t="s">
        <v>82</v>
      </c>
      <c r="AY392" s="19" t="s">
        <v>121</v>
      </c>
      <c r="BE392" s="182">
        <f t="shared" si="14"/>
        <v>0</v>
      </c>
      <c r="BF392" s="182">
        <f t="shared" si="15"/>
        <v>0</v>
      </c>
      <c r="BG392" s="182">
        <f t="shared" si="16"/>
        <v>0</v>
      </c>
      <c r="BH392" s="182">
        <f t="shared" si="17"/>
        <v>0</v>
      </c>
      <c r="BI392" s="182">
        <f t="shared" si="18"/>
        <v>0</v>
      </c>
      <c r="BJ392" s="19" t="s">
        <v>80</v>
      </c>
      <c r="BK392" s="182">
        <f t="shared" si="19"/>
        <v>0</v>
      </c>
      <c r="BL392" s="19" t="s">
        <v>210</v>
      </c>
      <c r="BM392" s="181" t="s">
        <v>634</v>
      </c>
    </row>
    <row r="393" spans="1:65" s="2" customFormat="1" ht="24.2" customHeight="1">
      <c r="A393" s="36"/>
      <c r="B393" s="37"/>
      <c r="C393" s="170" t="s">
        <v>635</v>
      </c>
      <c r="D393" s="170" t="s">
        <v>123</v>
      </c>
      <c r="E393" s="171" t="s">
        <v>636</v>
      </c>
      <c r="F393" s="172" t="s">
        <v>637</v>
      </c>
      <c r="G393" s="173" t="s">
        <v>142</v>
      </c>
      <c r="H393" s="174">
        <v>11</v>
      </c>
      <c r="I393" s="175"/>
      <c r="J393" s="176">
        <f t="shared" si="10"/>
        <v>0</v>
      </c>
      <c r="K393" s="172" t="s">
        <v>127</v>
      </c>
      <c r="L393" s="41"/>
      <c r="M393" s="177" t="s">
        <v>19</v>
      </c>
      <c r="N393" s="178" t="s">
        <v>46</v>
      </c>
      <c r="O393" s="66"/>
      <c r="P393" s="179">
        <f t="shared" si="11"/>
        <v>0</v>
      </c>
      <c r="Q393" s="179">
        <v>0.00358</v>
      </c>
      <c r="R393" s="179">
        <f t="shared" si="12"/>
        <v>0.03938</v>
      </c>
      <c r="S393" s="179">
        <v>0</v>
      </c>
      <c r="T393" s="180">
        <f t="shared" si="13"/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1" t="s">
        <v>210</v>
      </c>
      <c r="AT393" s="181" t="s">
        <v>123</v>
      </c>
      <c r="AU393" s="181" t="s">
        <v>82</v>
      </c>
      <c r="AY393" s="19" t="s">
        <v>121</v>
      </c>
      <c r="BE393" s="182">
        <f t="shared" si="14"/>
        <v>0</v>
      </c>
      <c r="BF393" s="182">
        <f t="shared" si="15"/>
        <v>0</v>
      </c>
      <c r="BG393" s="182">
        <f t="shared" si="16"/>
        <v>0</v>
      </c>
      <c r="BH393" s="182">
        <f t="shared" si="17"/>
        <v>0</v>
      </c>
      <c r="BI393" s="182">
        <f t="shared" si="18"/>
        <v>0</v>
      </c>
      <c r="BJ393" s="19" t="s">
        <v>80</v>
      </c>
      <c r="BK393" s="182">
        <f t="shared" si="19"/>
        <v>0</v>
      </c>
      <c r="BL393" s="19" t="s">
        <v>210</v>
      </c>
      <c r="BM393" s="181" t="s">
        <v>638</v>
      </c>
    </row>
    <row r="394" spans="1:65" s="2" customFormat="1" ht="24.2" customHeight="1">
      <c r="A394" s="36"/>
      <c r="B394" s="37"/>
      <c r="C394" s="170" t="s">
        <v>639</v>
      </c>
      <c r="D394" s="170" t="s">
        <v>123</v>
      </c>
      <c r="E394" s="171" t="s">
        <v>640</v>
      </c>
      <c r="F394" s="172" t="s">
        <v>641</v>
      </c>
      <c r="G394" s="173" t="s">
        <v>142</v>
      </c>
      <c r="H394" s="174">
        <v>11</v>
      </c>
      <c r="I394" s="175"/>
      <c r="J394" s="176">
        <f t="shared" si="10"/>
        <v>0</v>
      </c>
      <c r="K394" s="172" t="s">
        <v>127</v>
      </c>
      <c r="L394" s="41"/>
      <c r="M394" s="177" t="s">
        <v>19</v>
      </c>
      <c r="N394" s="178" t="s">
        <v>46</v>
      </c>
      <c r="O394" s="66"/>
      <c r="P394" s="179">
        <f t="shared" si="11"/>
        <v>0</v>
      </c>
      <c r="Q394" s="179">
        <v>0.00438</v>
      </c>
      <c r="R394" s="179">
        <f t="shared" si="12"/>
        <v>0.04818</v>
      </c>
      <c r="S394" s="179">
        <v>0</v>
      </c>
      <c r="T394" s="180">
        <f t="shared" si="13"/>
        <v>0</v>
      </c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R394" s="181" t="s">
        <v>210</v>
      </c>
      <c r="AT394" s="181" t="s">
        <v>123</v>
      </c>
      <c r="AU394" s="181" t="s">
        <v>82</v>
      </c>
      <c r="AY394" s="19" t="s">
        <v>121</v>
      </c>
      <c r="BE394" s="182">
        <f t="shared" si="14"/>
        <v>0</v>
      </c>
      <c r="BF394" s="182">
        <f t="shared" si="15"/>
        <v>0</v>
      </c>
      <c r="BG394" s="182">
        <f t="shared" si="16"/>
        <v>0</v>
      </c>
      <c r="BH394" s="182">
        <f t="shared" si="17"/>
        <v>0</v>
      </c>
      <c r="BI394" s="182">
        <f t="shared" si="18"/>
        <v>0</v>
      </c>
      <c r="BJ394" s="19" t="s">
        <v>80</v>
      </c>
      <c r="BK394" s="182">
        <f t="shared" si="19"/>
        <v>0</v>
      </c>
      <c r="BL394" s="19" t="s">
        <v>210</v>
      </c>
      <c r="BM394" s="181" t="s">
        <v>642</v>
      </c>
    </row>
    <row r="395" spans="1:65" s="2" customFormat="1" ht="24.2" customHeight="1">
      <c r="A395" s="36"/>
      <c r="B395" s="37"/>
      <c r="C395" s="170" t="s">
        <v>643</v>
      </c>
      <c r="D395" s="170" t="s">
        <v>123</v>
      </c>
      <c r="E395" s="171" t="s">
        <v>644</v>
      </c>
      <c r="F395" s="172" t="s">
        <v>645</v>
      </c>
      <c r="G395" s="173" t="s">
        <v>142</v>
      </c>
      <c r="H395" s="174">
        <v>4.5</v>
      </c>
      <c r="I395" s="175"/>
      <c r="J395" s="176">
        <f t="shared" si="10"/>
        <v>0</v>
      </c>
      <c r="K395" s="172" t="s">
        <v>127</v>
      </c>
      <c r="L395" s="41"/>
      <c r="M395" s="177" t="s">
        <v>19</v>
      </c>
      <c r="N395" s="178" t="s">
        <v>46</v>
      </c>
      <c r="O395" s="66"/>
      <c r="P395" s="179">
        <f t="shared" si="11"/>
        <v>0</v>
      </c>
      <c r="Q395" s="179">
        <v>0.00136</v>
      </c>
      <c r="R395" s="179">
        <f t="shared" si="12"/>
        <v>0.0061200000000000004</v>
      </c>
      <c r="S395" s="179">
        <v>0</v>
      </c>
      <c r="T395" s="180">
        <f t="shared" si="13"/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1" t="s">
        <v>210</v>
      </c>
      <c r="AT395" s="181" t="s">
        <v>123</v>
      </c>
      <c r="AU395" s="181" t="s">
        <v>82</v>
      </c>
      <c r="AY395" s="19" t="s">
        <v>121</v>
      </c>
      <c r="BE395" s="182">
        <f t="shared" si="14"/>
        <v>0</v>
      </c>
      <c r="BF395" s="182">
        <f t="shared" si="15"/>
        <v>0</v>
      </c>
      <c r="BG395" s="182">
        <f t="shared" si="16"/>
        <v>0</v>
      </c>
      <c r="BH395" s="182">
        <f t="shared" si="17"/>
        <v>0</v>
      </c>
      <c r="BI395" s="182">
        <f t="shared" si="18"/>
        <v>0</v>
      </c>
      <c r="BJ395" s="19" t="s">
        <v>80</v>
      </c>
      <c r="BK395" s="182">
        <f t="shared" si="19"/>
        <v>0</v>
      </c>
      <c r="BL395" s="19" t="s">
        <v>210</v>
      </c>
      <c r="BM395" s="181" t="s">
        <v>646</v>
      </c>
    </row>
    <row r="396" spans="1:65" s="2" customFormat="1" ht="24.2" customHeight="1">
      <c r="A396" s="36"/>
      <c r="B396" s="37"/>
      <c r="C396" s="170" t="s">
        <v>647</v>
      </c>
      <c r="D396" s="170" t="s">
        <v>123</v>
      </c>
      <c r="E396" s="171" t="s">
        <v>648</v>
      </c>
      <c r="F396" s="172" t="s">
        <v>649</v>
      </c>
      <c r="G396" s="173" t="s">
        <v>142</v>
      </c>
      <c r="H396" s="174">
        <v>38</v>
      </c>
      <c r="I396" s="175"/>
      <c r="J396" s="176">
        <f t="shared" si="10"/>
        <v>0</v>
      </c>
      <c r="K396" s="172" t="s">
        <v>127</v>
      </c>
      <c r="L396" s="41"/>
      <c r="M396" s="177" t="s">
        <v>19</v>
      </c>
      <c r="N396" s="178" t="s">
        <v>46</v>
      </c>
      <c r="O396" s="66"/>
      <c r="P396" s="179">
        <f t="shared" si="11"/>
        <v>0</v>
      </c>
      <c r="Q396" s="179">
        <v>0.00352</v>
      </c>
      <c r="R396" s="179">
        <f t="shared" si="12"/>
        <v>0.13376000000000002</v>
      </c>
      <c r="S396" s="179">
        <v>0</v>
      </c>
      <c r="T396" s="180">
        <f t="shared" si="13"/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81" t="s">
        <v>210</v>
      </c>
      <c r="AT396" s="181" t="s">
        <v>123</v>
      </c>
      <c r="AU396" s="181" t="s">
        <v>82</v>
      </c>
      <c r="AY396" s="19" t="s">
        <v>121</v>
      </c>
      <c r="BE396" s="182">
        <f t="shared" si="14"/>
        <v>0</v>
      </c>
      <c r="BF396" s="182">
        <f t="shared" si="15"/>
        <v>0</v>
      </c>
      <c r="BG396" s="182">
        <f t="shared" si="16"/>
        <v>0</v>
      </c>
      <c r="BH396" s="182">
        <f t="shared" si="17"/>
        <v>0</v>
      </c>
      <c r="BI396" s="182">
        <f t="shared" si="18"/>
        <v>0</v>
      </c>
      <c r="BJ396" s="19" t="s">
        <v>80</v>
      </c>
      <c r="BK396" s="182">
        <f t="shared" si="19"/>
        <v>0</v>
      </c>
      <c r="BL396" s="19" t="s">
        <v>210</v>
      </c>
      <c r="BM396" s="181" t="s">
        <v>650</v>
      </c>
    </row>
    <row r="397" spans="1:65" s="2" customFormat="1" ht="14.45" customHeight="1">
      <c r="A397" s="36"/>
      <c r="B397" s="37"/>
      <c r="C397" s="170" t="s">
        <v>651</v>
      </c>
      <c r="D397" s="170" t="s">
        <v>123</v>
      </c>
      <c r="E397" s="171" t="s">
        <v>652</v>
      </c>
      <c r="F397" s="172" t="s">
        <v>653</v>
      </c>
      <c r="G397" s="173" t="s">
        <v>142</v>
      </c>
      <c r="H397" s="174">
        <v>11</v>
      </c>
      <c r="I397" s="175"/>
      <c r="J397" s="176">
        <f t="shared" si="10"/>
        <v>0</v>
      </c>
      <c r="K397" s="172" t="s">
        <v>127</v>
      </c>
      <c r="L397" s="41"/>
      <c r="M397" s="177" t="s">
        <v>19</v>
      </c>
      <c r="N397" s="178" t="s">
        <v>46</v>
      </c>
      <c r="O397" s="66"/>
      <c r="P397" s="179">
        <f t="shared" si="11"/>
        <v>0</v>
      </c>
      <c r="Q397" s="179">
        <v>0.00169</v>
      </c>
      <c r="R397" s="179">
        <f t="shared" si="12"/>
        <v>0.018590000000000002</v>
      </c>
      <c r="S397" s="179">
        <v>0</v>
      </c>
      <c r="T397" s="180">
        <f t="shared" si="13"/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1" t="s">
        <v>210</v>
      </c>
      <c r="AT397" s="181" t="s">
        <v>123</v>
      </c>
      <c r="AU397" s="181" t="s">
        <v>82</v>
      </c>
      <c r="AY397" s="19" t="s">
        <v>121</v>
      </c>
      <c r="BE397" s="182">
        <f t="shared" si="14"/>
        <v>0</v>
      </c>
      <c r="BF397" s="182">
        <f t="shared" si="15"/>
        <v>0</v>
      </c>
      <c r="BG397" s="182">
        <f t="shared" si="16"/>
        <v>0</v>
      </c>
      <c r="BH397" s="182">
        <f t="shared" si="17"/>
        <v>0</v>
      </c>
      <c r="BI397" s="182">
        <f t="shared" si="18"/>
        <v>0</v>
      </c>
      <c r="BJ397" s="19" t="s">
        <v>80</v>
      </c>
      <c r="BK397" s="182">
        <f t="shared" si="19"/>
        <v>0</v>
      </c>
      <c r="BL397" s="19" t="s">
        <v>210</v>
      </c>
      <c r="BM397" s="181" t="s">
        <v>654</v>
      </c>
    </row>
    <row r="398" spans="1:65" s="2" customFormat="1" ht="24.2" customHeight="1">
      <c r="A398" s="36"/>
      <c r="B398" s="37"/>
      <c r="C398" s="170" t="s">
        <v>655</v>
      </c>
      <c r="D398" s="170" t="s">
        <v>123</v>
      </c>
      <c r="E398" s="171" t="s">
        <v>656</v>
      </c>
      <c r="F398" s="172" t="s">
        <v>657</v>
      </c>
      <c r="G398" s="173" t="s">
        <v>385</v>
      </c>
      <c r="H398" s="174">
        <v>1</v>
      </c>
      <c r="I398" s="175"/>
      <c r="J398" s="176">
        <f t="shared" si="10"/>
        <v>0</v>
      </c>
      <c r="K398" s="172" t="s">
        <v>127</v>
      </c>
      <c r="L398" s="41"/>
      <c r="M398" s="177" t="s">
        <v>19</v>
      </c>
      <c r="N398" s="178" t="s">
        <v>46</v>
      </c>
      <c r="O398" s="66"/>
      <c r="P398" s="179">
        <f t="shared" si="11"/>
        <v>0</v>
      </c>
      <c r="Q398" s="179">
        <v>0.00036</v>
      </c>
      <c r="R398" s="179">
        <f t="shared" si="12"/>
        <v>0.00036</v>
      </c>
      <c r="S398" s="179">
        <v>0</v>
      </c>
      <c r="T398" s="180">
        <f t="shared" si="13"/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81" t="s">
        <v>210</v>
      </c>
      <c r="AT398" s="181" t="s">
        <v>123</v>
      </c>
      <c r="AU398" s="181" t="s">
        <v>82</v>
      </c>
      <c r="AY398" s="19" t="s">
        <v>121</v>
      </c>
      <c r="BE398" s="182">
        <f t="shared" si="14"/>
        <v>0</v>
      </c>
      <c r="BF398" s="182">
        <f t="shared" si="15"/>
        <v>0</v>
      </c>
      <c r="BG398" s="182">
        <f t="shared" si="16"/>
        <v>0</v>
      </c>
      <c r="BH398" s="182">
        <f t="shared" si="17"/>
        <v>0</v>
      </c>
      <c r="BI398" s="182">
        <f t="shared" si="18"/>
        <v>0</v>
      </c>
      <c r="BJ398" s="19" t="s">
        <v>80</v>
      </c>
      <c r="BK398" s="182">
        <f t="shared" si="19"/>
        <v>0</v>
      </c>
      <c r="BL398" s="19" t="s">
        <v>210</v>
      </c>
      <c r="BM398" s="181" t="s">
        <v>658</v>
      </c>
    </row>
    <row r="399" spans="1:65" s="2" customFormat="1" ht="24.2" customHeight="1">
      <c r="A399" s="36"/>
      <c r="B399" s="37"/>
      <c r="C399" s="170" t="s">
        <v>659</v>
      </c>
      <c r="D399" s="170" t="s">
        <v>123</v>
      </c>
      <c r="E399" s="171" t="s">
        <v>660</v>
      </c>
      <c r="F399" s="172" t="s">
        <v>661</v>
      </c>
      <c r="G399" s="173" t="s">
        <v>142</v>
      </c>
      <c r="H399" s="174">
        <v>10.4</v>
      </c>
      <c r="I399" s="175"/>
      <c r="J399" s="176">
        <f t="shared" si="10"/>
        <v>0</v>
      </c>
      <c r="K399" s="172" t="s">
        <v>127</v>
      </c>
      <c r="L399" s="41"/>
      <c r="M399" s="177" t="s">
        <v>19</v>
      </c>
      <c r="N399" s="178" t="s">
        <v>46</v>
      </c>
      <c r="O399" s="66"/>
      <c r="P399" s="179">
        <f t="shared" si="11"/>
        <v>0</v>
      </c>
      <c r="Q399" s="179">
        <v>0.00217</v>
      </c>
      <c r="R399" s="179">
        <f t="shared" si="12"/>
        <v>0.022568</v>
      </c>
      <c r="S399" s="179">
        <v>0</v>
      </c>
      <c r="T399" s="180">
        <f t="shared" si="13"/>
        <v>0</v>
      </c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R399" s="181" t="s">
        <v>210</v>
      </c>
      <c r="AT399" s="181" t="s">
        <v>123</v>
      </c>
      <c r="AU399" s="181" t="s">
        <v>82</v>
      </c>
      <c r="AY399" s="19" t="s">
        <v>121</v>
      </c>
      <c r="BE399" s="182">
        <f t="shared" si="14"/>
        <v>0</v>
      </c>
      <c r="BF399" s="182">
        <f t="shared" si="15"/>
        <v>0</v>
      </c>
      <c r="BG399" s="182">
        <f t="shared" si="16"/>
        <v>0</v>
      </c>
      <c r="BH399" s="182">
        <f t="shared" si="17"/>
        <v>0</v>
      </c>
      <c r="BI399" s="182">
        <f t="shared" si="18"/>
        <v>0</v>
      </c>
      <c r="BJ399" s="19" t="s">
        <v>80</v>
      </c>
      <c r="BK399" s="182">
        <f t="shared" si="19"/>
        <v>0</v>
      </c>
      <c r="BL399" s="19" t="s">
        <v>210</v>
      </c>
      <c r="BM399" s="181" t="s">
        <v>662</v>
      </c>
    </row>
    <row r="400" spans="1:65" s="2" customFormat="1" ht="24.2" customHeight="1">
      <c r="A400" s="36"/>
      <c r="B400" s="37"/>
      <c r="C400" s="170" t="s">
        <v>663</v>
      </c>
      <c r="D400" s="170" t="s">
        <v>123</v>
      </c>
      <c r="E400" s="171" t="s">
        <v>664</v>
      </c>
      <c r="F400" s="172" t="s">
        <v>665</v>
      </c>
      <c r="G400" s="173" t="s">
        <v>169</v>
      </c>
      <c r="H400" s="174">
        <v>0.354</v>
      </c>
      <c r="I400" s="175"/>
      <c r="J400" s="176">
        <f t="shared" si="10"/>
        <v>0</v>
      </c>
      <c r="K400" s="172" t="s">
        <v>127</v>
      </c>
      <c r="L400" s="41"/>
      <c r="M400" s="177" t="s">
        <v>19</v>
      </c>
      <c r="N400" s="178" t="s">
        <v>46</v>
      </c>
      <c r="O400" s="66"/>
      <c r="P400" s="179">
        <f t="shared" si="11"/>
        <v>0</v>
      </c>
      <c r="Q400" s="179">
        <v>0</v>
      </c>
      <c r="R400" s="179">
        <f t="shared" si="12"/>
        <v>0</v>
      </c>
      <c r="S400" s="179">
        <v>0</v>
      </c>
      <c r="T400" s="180">
        <f t="shared" si="13"/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1" t="s">
        <v>210</v>
      </c>
      <c r="AT400" s="181" t="s">
        <v>123</v>
      </c>
      <c r="AU400" s="181" t="s">
        <v>82</v>
      </c>
      <c r="AY400" s="19" t="s">
        <v>121</v>
      </c>
      <c r="BE400" s="182">
        <f t="shared" si="14"/>
        <v>0</v>
      </c>
      <c r="BF400" s="182">
        <f t="shared" si="15"/>
        <v>0</v>
      </c>
      <c r="BG400" s="182">
        <f t="shared" si="16"/>
        <v>0</v>
      </c>
      <c r="BH400" s="182">
        <f t="shared" si="17"/>
        <v>0</v>
      </c>
      <c r="BI400" s="182">
        <f t="shared" si="18"/>
        <v>0</v>
      </c>
      <c r="BJ400" s="19" t="s">
        <v>80</v>
      </c>
      <c r="BK400" s="182">
        <f t="shared" si="19"/>
        <v>0</v>
      </c>
      <c r="BL400" s="19" t="s">
        <v>210</v>
      </c>
      <c r="BM400" s="181" t="s">
        <v>666</v>
      </c>
    </row>
    <row r="401" spans="2:63" s="12" customFormat="1" ht="25.9" customHeight="1">
      <c r="B401" s="154"/>
      <c r="C401" s="155"/>
      <c r="D401" s="156" t="s">
        <v>74</v>
      </c>
      <c r="E401" s="157" t="s">
        <v>667</v>
      </c>
      <c r="F401" s="157" t="s">
        <v>668</v>
      </c>
      <c r="G401" s="155"/>
      <c r="H401" s="155"/>
      <c r="I401" s="158"/>
      <c r="J401" s="159">
        <f>BK401</f>
        <v>0</v>
      </c>
      <c r="K401" s="155"/>
      <c r="L401" s="160"/>
      <c r="M401" s="161"/>
      <c r="N401" s="162"/>
      <c r="O401" s="162"/>
      <c r="P401" s="163">
        <f>P402</f>
        <v>0</v>
      </c>
      <c r="Q401" s="162"/>
      <c r="R401" s="163">
        <f>R402</f>
        <v>0</v>
      </c>
      <c r="S401" s="162"/>
      <c r="T401" s="164">
        <f>T402</f>
        <v>0</v>
      </c>
      <c r="AR401" s="165" t="s">
        <v>144</v>
      </c>
      <c r="AT401" s="166" t="s">
        <v>74</v>
      </c>
      <c r="AU401" s="166" t="s">
        <v>75</v>
      </c>
      <c r="AY401" s="165" t="s">
        <v>121</v>
      </c>
      <c r="BK401" s="167">
        <f>BK402</f>
        <v>0</v>
      </c>
    </row>
    <row r="402" spans="2:63" s="12" customFormat="1" ht="22.9" customHeight="1">
      <c r="B402" s="154"/>
      <c r="C402" s="155"/>
      <c r="D402" s="156" t="s">
        <v>74</v>
      </c>
      <c r="E402" s="168" t="s">
        <v>669</v>
      </c>
      <c r="F402" s="168" t="s">
        <v>670</v>
      </c>
      <c r="G402" s="155"/>
      <c r="H402" s="155"/>
      <c r="I402" s="158"/>
      <c r="J402" s="169">
        <f>BK402</f>
        <v>0</v>
      </c>
      <c r="K402" s="155"/>
      <c r="L402" s="160"/>
      <c r="M402" s="161"/>
      <c r="N402" s="162"/>
      <c r="O402" s="162"/>
      <c r="P402" s="163">
        <f>SUM(P403:P404)</f>
        <v>0</v>
      </c>
      <c r="Q402" s="162"/>
      <c r="R402" s="163">
        <f>SUM(R403:R404)</f>
        <v>0</v>
      </c>
      <c r="S402" s="162"/>
      <c r="T402" s="164">
        <f>SUM(T403:T404)</f>
        <v>0</v>
      </c>
      <c r="AR402" s="165" t="s">
        <v>144</v>
      </c>
      <c r="AT402" s="166" t="s">
        <v>74</v>
      </c>
      <c r="AU402" s="166" t="s">
        <v>80</v>
      </c>
      <c r="AY402" s="165" t="s">
        <v>121</v>
      </c>
      <c r="BK402" s="167">
        <f>SUM(BK403:BK404)</f>
        <v>0</v>
      </c>
    </row>
    <row r="403" spans="1:65" s="2" customFormat="1" ht="14.45" customHeight="1">
      <c r="A403" s="36"/>
      <c r="B403" s="37"/>
      <c r="C403" s="170" t="s">
        <v>671</v>
      </c>
      <c r="D403" s="170" t="s">
        <v>123</v>
      </c>
      <c r="E403" s="171" t="s">
        <v>672</v>
      </c>
      <c r="F403" s="172" t="s">
        <v>673</v>
      </c>
      <c r="G403" s="173" t="s">
        <v>674</v>
      </c>
      <c r="H403" s="174">
        <v>1</v>
      </c>
      <c r="I403" s="175"/>
      <c r="J403" s="176">
        <f>ROUND(I403*H403,2)</f>
        <v>0</v>
      </c>
      <c r="K403" s="172" t="s">
        <v>127</v>
      </c>
      <c r="L403" s="41"/>
      <c r="M403" s="177" t="s">
        <v>19</v>
      </c>
      <c r="N403" s="178" t="s">
        <v>46</v>
      </c>
      <c r="O403" s="66"/>
      <c r="P403" s="179">
        <f>O403*H403</f>
        <v>0</v>
      </c>
      <c r="Q403" s="179">
        <v>0</v>
      </c>
      <c r="R403" s="179">
        <f>Q403*H403</f>
        <v>0</v>
      </c>
      <c r="S403" s="179">
        <v>0</v>
      </c>
      <c r="T403" s="180">
        <f>S403*H403</f>
        <v>0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1" t="s">
        <v>675</v>
      </c>
      <c r="AT403" s="181" t="s">
        <v>123</v>
      </c>
      <c r="AU403" s="181" t="s">
        <v>82</v>
      </c>
      <c r="AY403" s="19" t="s">
        <v>121</v>
      </c>
      <c r="BE403" s="182">
        <f>IF(N403="základní",J403,0)</f>
        <v>0</v>
      </c>
      <c r="BF403" s="182">
        <f>IF(N403="snížená",J403,0)</f>
        <v>0</v>
      </c>
      <c r="BG403" s="182">
        <f>IF(N403="zákl. přenesená",J403,0)</f>
        <v>0</v>
      </c>
      <c r="BH403" s="182">
        <f>IF(N403="sníž. přenesená",J403,0)</f>
        <v>0</v>
      </c>
      <c r="BI403" s="182">
        <f>IF(N403="nulová",J403,0)</f>
        <v>0</v>
      </c>
      <c r="BJ403" s="19" t="s">
        <v>80</v>
      </c>
      <c r="BK403" s="182">
        <f>ROUND(I403*H403,2)</f>
        <v>0</v>
      </c>
      <c r="BL403" s="19" t="s">
        <v>675</v>
      </c>
      <c r="BM403" s="181" t="s">
        <v>676</v>
      </c>
    </row>
    <row r="404" spans="1:65" s="2" customFormat="1" ht="14.45" customHeight="1">
      <c r="A404" s="36"/>
      <c r="B404" s="37"/>
      <c r="C404" s="170" t="s">
        <v>677</v>
      </c>
      <c r="D404" s="170" t="s">
        <v>123</v>
      </c>
      <c r="E404" s="171" t="s">
        <v>678</v>
      </c>
      <c r="F404" s="172" t="s">
        <v>679</v>
      </c>
      <c r="G404" s="173" t="s">
        <v>674</v>
      </c>
      <c r="H404" s="174">
        <v>1</v>
      </c>
      <c r="I404" s="175"/>
      <c r="J404" s="176">
        <f>ROUND(I404*H404,2)</f>
        <v>0</v>
      </c>
      <c r="K404" s="172" t="s">
        <v>127</v>
      </c>
      <c r="L404" s="41"/>
      <c r="M404" s="241" t="s">
        <v>19</v>
      </c>
      <c r="N404" s="242" t="s">
        <v>46</v>
      </c>
      <c r="O404" s="243"/>
      <c r="P404" s="244">
        <f>O404*H404</f>
        <v>0</v>
      </c>
      <c r="Q404" s="244">
        <v>0</v>
      </c>
      <c r="R404" s="244">
        <f>Q404*H404</f>
        <v>0</v>
      </c>
      <c r="S404" s="244">
        <v>0</v>
      </c>
      <c r="T404" s="245">
        <f>S404*H404</f>
        <v>0</v>
      </c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R404" s="181" t="s">
        <v>675</v>
      </c>
      <c r="AT404" s="181" t="s">
        <v>123</v>
      </c>
      <c r="AU404" s="181" t="s">
        <v>82</v>
      </c>
      <c r="AY404" s="19" t="s">
        <v>121</v>
      </c>
      <c r="BE404" s="182">
        <f>IF(N404="základní",J404,0)</f>
        <v>0</v>
      </c>
      <c r="BF404" s="182">
        <f>IF(N404="snížená",J404,0)</f>
        <v>0</v>
      </c>
      <c r="BG404" s="182">
        <f>IF(N404="zákl. přenesená",J404,0)</f>
        <v>0</v>
      </c>
      <c r="BH404" s="182">
        <f>IF(N404="sníž. přenesená",J404,0)</f>
        <v>0</v>
      </c>
      <c r="BI404" s="182">
        <f>IF(N404="nulová",J404,0)</f>
        <v>0</v>
      </c>
      <c r="BJ404" s="19" t="s">
        <v>80</v>
      </c>
      <c r="BK404" s="182">
        <f>ROUND(I404*H404,2)</f>
        <v>0</v>
      </c>
      <c r="BL404" s="19" t="s">
        <v>675</v>
      </c>
      <c r="BM404" s="181" t="s">
        <v>680</v>
      </c>
    </row>
    <row r="405" spans="1:31" s="2" customFormat="1" ht="6.95" customHeight="1">
      <c r="A405" s="36"/>
      <c r="B405" s="49"/>
      <c r="C405" s="50"/>
      <c r="D405" s="50"/>
      <c r="E405" s="50"/>
      <c r="F405" s="50"/>
      <c r="G405" s="50"/>
      <c r="H405" s="50"/>
      <c r="I405" s="50"/>
      <c r="J405" s="50"/>
      <c r="K405" s="50"/>
      <c r="L405" s="41"/>
      <c r="M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</row>
  </sheetData>
  <sheetProtection algorithmName="SHA-512" hashValue="2EHmh0tnUQ21x0Ubv+T2C9lULoDIb9tFwWsHpNt3atXaLvGE4F+PQz1eoKRBEHa0lu7OWYbbB7wbu7K484F73w==" saltValue="R9ob07wzEOuoOiPkBa2OzMX2SFp/nGvhyy6rGIxto22b6quCKCWZR0zvnVCBDirxFUH/6+2unBFh5NdFZAYDpA==" spinCount="100000" sheet="1" objects="1" scenarios="1" formatColumns="0" formatRows="0" autoFilter="0"/>
  <autoFilter ref="C90:K404"/>
  <mergeCells count="6">
    <mergeCell ref="E83:H83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6" customWidth="1"/>
    <col min="2" max="2" width="1.7109375" style="246" customWidth="1"/>
    <col min="3" max="4" width="5.00390625" style="246" customWidth="1"/>
    <col min="5" max="5" width="11.7109375" style="246" customWidth="1"/>
    <col min="6" max="6" width="9.140625" style="246" customWidth="1"/>
    <col min="7" max="7" width="5.00390625" style="246" customWidth="1"/>
    <col min="8" max="8" width="77.8515625" style="246" customWidth="1"/>
    <col min="9" max="10" width="20.00390625" style="246" customWidth="1"/>
    <col min="11" max="11" width="1.7109375" style="246" customWidth="1"/>
  </cols>
  <sheetData>
    <row r="1" s="1" customFormat="1" ht="37.5" customHeight="1"/>
    <row r="2" spans="2:11" s="1" customFormat="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7" customFormat="1" ht="45" customHeight="1">
      <c r="B3" s="250"/>
      <c r="C3" s="374" t="s">
        <v>681</v>
      </c>
      <c r="D3" s="374"/>
      <c r="E3" s="374"/>
      <c r="F3" s="374"/>
      <c r="G3" s="374"/>
      <c r="H3" s="374"/>
      <c r="I3" s="374"/>
      <c r="J3" s="374"/>
      <c r="K3" s="251"/>
    </row>
    <row r="4" spans="2:11" s="1" customFormat="1" ht="25.5" customHeight="1">
      <c r="B4" s="252"/>
      <c r="C4" s="375" t="s">
        <v>682</v>
      </c>
      <c r="D4" s="375"/>
      <c r="E4" s="375"/>
      <c r="F4" s="375"/>
      <c r="G4" s="375"/>
      <c r="H4" s="375"/>
      <c r="I4" s="375"/>
      <c r="J4" s="375"/>
      <c r="K4" s="253"/>
    </row>
    <row r="5" spans="2:11" s="1" customFormat="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2"/>
      <c r="C6" s="373" t="s">
        <v>683</v>
      </c>
      <c r="D6" s="373"/>
      <c r="E6" s="373"/>
      <c r="F6" s="373"/>
      <c r="G6" s="373"/>
      <c r="H6" s="373"/>
      <c r="I6" s="373"/>
      <c r="J6" s="373"/>
      <c r="K6" s="253"/>
    </row>
    <row r="7" spans="2:11" s="1" customFormat="1" ht="15" customHeight="1">
      <c r="B7" s="256"/>
      <c r="C7" s="373" t="s">
        <v>684</v>
      </c>
      <c r="D7" s="373"/>
      <c r="E7" s="373"/>
      <c r="F7" s="373"/>
      <c r="G7" s="373"/>
      <c r="H7" s="373"/>
      <c r="I7" s="373"/>
      <c r="J7" s="373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373" t="s">
        <v>685</v>
      </c>
      <c r="D9" s="373"/>
      <c r="E9" s="373"/>
      <c r="F9" s="373"/>
      <c r="G9" s="373"/>
      <c r="H9" s="373"/>
      <c r="I9" s="373"/>
      <c r="J9" s="373"/>
      <c r="K9" s="253"/>
    </row>
    <row r="10" spans="2:11" s="1" customFormat="1" ht="15" customHeight="1">
      <c r="B10" s="256"/>
      <c r="C10" s="255"/>
      <c r="D10" s="373" t="s">
        <v>686</v>
      </c>
      <c r="E10" s="373"/>
      <c r="F10" s="373"/>
      <c r="G10" s="373"/>
      <c r="H10" s="373"/>
      <c r="I10" s="373"/>
      <c r="J10" s="373"/>
      <c r="K10" s="253"/>
    </row>
    <row r="11" spans="2:11" s="1" customFormat="1" ht="15" customHeight="1">
      <c r="B11" s="256"/>
      <c r="C11" s="257"/>
      <c r="D11" s="373" t="s">
        <v>687</v>
      </c>
      <c r="E11" s="373"/>
      <c r="F11" s="373"/>
      <c r="G11" s="373"/>
      <c r="H11" s="373"/>
      <c r="I11" s="373"/>
      <c r="J11" s="373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688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373" t="s">
        <v>689</v>
      </c>
      <c r="E15" s="373"/>
      <c r="F15" s="373"/>
      <c r="G15" s="373"/>
      <c r="H15" s="373"/>
      <c r="I15" s="373"/>
      <c r="J15" s="373"/>
      <c r="K15" s="253"/>
    </row>
    <row r="16" spans="2:11" s="1" customFormat="1" ht="15" customHeight="1">
      <c r="B16" s="256"/>
      <c r="C16" s="257"/>
      <c r="D16" s="373" t="s">
        <v>690</v>
      </c>
      <c r="E16" s="373"/>
      <c r="F16" s="373"/>
      <c r="G16" s="373"/>
      <c r="H16" s="373"/>
      <c r="I16" s="373"/>
      <c r="J16" s="373"/>
      <c r="K16" s="253"/>
    </row>
    <row r="17" spans="2:11" s="1" customFormat="1" ht="15" customHeight="1">
      <c r="B17" s="256"/>
      <c r="C17" s="257"/>
      <c r="D17" s="373" t="s">
        <v>691</v>
      </c>
      <c r="E17" s="373"/>
      <c r="F17" s="373"/>
      <c r="G17" s="373"/>
      <c r="H17" s="373"/>
      <c r="I17" s="373"/>
      <c r="J17" s="373"/>
      <c r="K17" s="253"/>
    </row>
    <row r="18" spans="2:11" s="1" customFormat="1" ht="15" customHeight="1">
      <c r="B18" s="256"/>
      <c r="C18" s="257"/>
      <c r="D18" s="257"/>
      <c r="E18" s="259" t="s">
        <v>79</v>
      </c>
      <c r="F18" s="373" t="s">
        <v>692</v>
      </c>
      <c r="G18" s="373"/>
      <c r="H18" s="373"/>
      <c r="I18" s="373"/>
      <c r="J18" s="373"/>
      <c r="K18" s="253"/>
    </row>
    <row r="19" spans="2:11" s="1" customFormat="1" ht="15" customHeight="1">
      <c r="B19" s="256"/>
      <c r="C19" s="257"/>
      <c r="D19" s="257"/>
      <c r="E19" s="259" t="s">
        <v>693</v>
      </c>
      <c r="F19" s="373" t="s">
        <v>694</v>
      </c>
      <c r="G19" s="373"/>
      <c r="H19" s="373"/>
      <c r="I19" s="373"/>
      <c r="J19" s="373"/>
      <c r="K19" s="253"/>
    </row>
    <row r="20" spans="2:11" s="1" customFormat="1" ht="15" customHeight="1">
      <c r="B20" s="256"/>
      <c r="C20" s="257"/>
      <c r="D20" s="257"/>
      <c r="E20" s="259" t="s">
        <v>695</v>
      </c>
      <c r="F20" s="373" t="s">
        <v>696</v>
      </c>
      <c r="G20" s="373"/>
      <c r="H20" s="373"/>
      <c r="I20" s="373"/>
      <c r="J20" s="373"/>
      <c r="K20" s="253"/>
    </row>
    <row r="21" spans="2:11" s="1" customFormat="1" ht="15" customHeight="1">
      <c r="B21" s="256"/>
      <c r="C21" s="257"/>
      <c r="D21" s="257"/>
      <c r="E21" s="259" t="s">
        <v>697</v>
      </c>
      <c r="F21" s="373" t="s">
        <v>698</v>
      </c>
      <c r="G21" s="373"/>
      <c r="H21" s="373"/>
      <c r="I21" s="373"/>
      <c r="J21" s="373"/>
      <c r="K21" s="253"/>
    </row>
    <row r="22" spans="2:11" s="1" customFormat="1" ht="15" customHeight="1">
      <c r="B22" s="256"/>
      <c r="C22" s="257"/>
      <c r="D22" s="257"/>
      <c r="E22" s="259" t="s">
        <v>699</v>
      </c>
      <c r="F22" s="373" t="s">
        <v>700</v>
      </c>
      <c r="G22" s="373"/>
      <c r="H22" s="373"/>
      <c r="I22" s="373"/>
      <c r="J22" s="373"/>
      <c r="K22" s="253"/>
    </row>
    <row r="23" spans="2:11" s="1" customFormat="1" ht="15" customHeight="1">
      <c r="B23" s="256"/>
      <c r="C23" s="257"/>
      <c r="D23" s="257"/>
      <c r="E23" s="259" t="s">
        <v>701</v>
      </c>
      <c r="F23" s="373" t="s">
        <v>702</v>
      </c>
      <c r="G23" s="373"/>
      <c r="H23" s="373"/>
      <c r="I23" s="373"/>
      <c r="J23" s="373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373" t="s">
        <v>703</v>
      </c>
      <c r="D25" s="373"/>
      <c r="E25" s="373"/>
      <c r="F25" s="373"/>
      <c r="G25" s="373"/>
      <c r="H25" s="373"/>
      <c r="I25" s="373"/>
      <c r="J25" s="373"/>
      <c r="K25" s="253"/>
    </row>
    <row r="26" spans="2:11" s="1" customFormat="1" ht="15" customHeight="1">
      <c r="B26" s="256"/>
      <c r="C26" s="373" t="s">
        <v>704</v>
      </c>
      <c r="D26" s="373"/>
      <c r="E26" s="373"/>
      <c r="F26" s="373"/>
      <c r="G26" s="373"/>
      <c r="H26" s="373"/>
      <c r="I26" s="373"/>
      <c r="J26" s="373"/>
      <c r="K26" s="253"/>
    </row>
    <row r="27" spans="2:11" s="1" customFormat="1" ht="15" customHeight="1">
      <c r="B27" s="256"/>
      <c r="C27" s="255"/>
      <c r="D27" s="373" t="s">
        <v>705</v>
      </c>
      <c r="E27" s="373"/>
      <c r="F27" s="373"/>
      <c r="G27" s="373"/>
      <c r="H27" s="373"/>
      <c r="I27" s="373"/>
      <c r="J27" s="373"/>
      <c r="K27" s="253"/>
    </row>
    <row r="28" spans="2:11" s="1" customFormat="1" ht="15" customHeight="1">
      <c r="B28" s="256"/>
      <c r="C28" s="257"/>
      <c r="D28" s="373" t="s">
        <v>706</v>
      </c>
      <c r="E28" s="373"/>
      <c r="F28" s="373"/>
      <c r="G28" s="373"/>
      <c r="H28" s="373"/>
      <c r="I28" s="373"/>
      <c r="J28" s="373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373" t="s">
        <v>707</v>
      </c>
      <c r="E30" s="373"/>
      <c r="F30" s="373"/>
      <c r="G30" s="373"/>
      <c r="H30" s="373"/>
      <c r="I30" s="373"/>
      <c r="J30" s="373"/>
      <c r="K30" s="253"/>
    </row>
    <row r="31" spans="2:11" s="1" customFormat="1" ht="15" customHeight="1">
      <c r="B31" s="256"/>
      <c r="C31" s="257"/>
      <c r="D31" s="373" t="s">
        <v>708</v>
      </c>
      <c r="E31" s="373"/>
      <c r="F31" s="373"/>
      <c r="G31" s="373"/>
      <c r="H31" s="373"/>
      <c r="I31" s="373"/>
      <c r="J31" s="373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373" t="s">
        <v>709</v>
      </c>
      <c r="E33" s="373"/>
      <c r="F33" s="373"/>
      <c r="G33" s="373"/>
      <c r="H33" s="373"/>
      <c r="I33" s="373"/>
      <c r="J33" s="373"/>
      <c r="K33" s="253"/>
    </row>
    <row r="34" spans="2:11" s="1" customFormat="1" ht="15" customHeight="1">
      <c r="B34" s="256"/>
      <c r="C34" s="257"/>
      <c r="D34" s="373" t="s">
        <v>710</v>
      </c>
      <c r="E34" s="373"/>
      <c r="F34" s="373"/>
      <c r="G34" s="373"/>
      <c r="H34" s="373"/>
      <c r="I34" s="373"/>
      <c r="J34" s="373"/>
      <c r="K34" s="253"/>
    </row>
    <row r="35" spans="2:11" s="1" customFormat="1" ht="15" customHeight="1">
      <c r="B35" s="256"/>
      <c r="C35" s="257"/>
      <c r="D35" s="373" t="s">
        <v>711</v>
      </c>
      <c r="E35" s="373"/>
      <c r="F35" s="373"/>
      <c r="G35" s="373"/>
      <c r="H35" s="373"/>
      <c r="I35" s="373"/>
      <c r="J35" s="373"/>
      <c r="K35" s="253"/>
    </row>
    <row r="36" spans="2:11" s="1" customFormat="1" ht="15" customHeight="1">
      <c r="B36" s="256"/>
      <c r="C36" s="257"/>
      <c r="D36" s="255"/>
      <c r="E36" s="258" t="s">
        <v>107</v>
      </c>
      <c r="F36" s="255"/>
      <c r="G36" s="373" t="s">
        <v>712</v>
      </c>
      <c r="H36" s="373"/>
      <c r="I36" s="373"/>
      <c r="J36" s="373"/>
      <c r="K36" s="253"/>
    </row>
    <row r="37" spans="2:11" s="1" customFormat="1" ht="30.75" customHeight="1">
      <c r="B37" s="256"/>
      <c r="C37" s="257"/>
      <c r="D37" s="255"/>
      <c r="E37" s="258" t="s">
        <v>713</v>
      </c>
      <c r="F37" s="255"/>
      <c r="G37" s="373" t="s">
        <v>714</v>
      </c>
      <c r="H37" s="373"/>
      <c r="I37" s="373"/>
      <c r="J37" s="373"/>
      <c r="K37" s="253"/>
    </row>
    <row r="38" spans="2:11" s="1" customFormat="1" ht="15" customHeight="1">
      <c r="B38" s="256"/>
      <c r="C38" s="257"/>
      <c r="D38" s="255"/>
      <c r="E38" s="258" t="s">
        <v>56</v>
      </c>
      <c r="F38" s="255"/>
      <c r="G38" s="373" t="s">
        <v>715</v>
      </c>
      <c r="H38" s="373"/>
      <c r="I38" s="373"/>
      <c r="J38" s="373"/>
      <c r="K38" s="253"/>
    </row>
    <row r="39" spans="2:11" s="1" customFormat="1" ht="15" customHeight="1">
      <c r="B39" s="256"/>
      <c r="C39" s="257"/>
      <c r="D39" s="255"/>
      <c r="E39" s="258" t="s">
        <v>57</v>
      </c>
      <c r="F39" s="255"/>
      <c r="G39" s="373" t="s">
        <v>716</v>
      </c>
      <c r="H39" s="373"/>
      <c r="I39" s="373"/>
      <c r="J39" s="373"/>
      <c r="K39" s="253"/>
    </row>
    <row r="40" spans="2:11" s="1" customFormat="1" ht="15" customHeight="1">
      <c r="B40" s="256"/>
      <c r="C40" s="257"/>
      <c r="D40" s="255"/>
      <c r="E40" s="258" t="s">
        <v>108</v>
      </c>
      <c r="F40" s="255"/>
      <c r="G40" s="373" t="s">
        <v>717</v>
      </c>
      <c r="H40" s="373"/>
      <c r="I40" s="373"/>
      <c r="J40" s="373"/>
      <c r="K40" s="253"/>
    </row>
    <row r="41" spans="2:11" s="1" customFormat="1" ht="15" customHeight="1">
      <c r="B41" s="256"/>
      <c r="C41" s="257"/>
      <c r="D41" s="255"/>
      <c r="E41" s="258" t="s">
        <v>109</v>
      </c>
      <c r="F41" s="255"/>
      <c r="G41" s="373" t="s">
        <v>718</v>
      </c>
      <c r="H41" s="373"/>
      <c r="I41" s="373"/>
      <c r="J41" s="373"/>
      <c r="K41" s="253"/>
    </row>
    <row r="42" spans="2:11" s="1" customFormat="1" ht="15" customHeight="1">
      <c r="B42" s="256"/>
      <c r="C42" s="257"/>
      <c r="D42" s="255"/>
      <c r="E42" s="258" t="s">
        <v>719</v>
      </c>
      <c r="F42" s="255"/>
      <c r="G42" s="373" t="s">
        <v>720</v>
      </c>
      <c r="H42" s="373"/>
      <c r="I42" s="373"/>
      <c r="J42" s="373"/>
      <c r="K42" s="253"/>
    </row>
    <row r="43" spans="2:11" s="1" customFormat="1" ht="15" customHeight="1">
      <c r="B43" s="256"/>
      <c r="C43" s="257"/>
      <c r="D43" s="255"/>
      <c r="E43" s="258"/>
      <c r="F43" s="255"/>
      <c r="G43" s="373" t="s">
        <v>721</v>
      </c>
      <c r="H43" s="373"/>
      <c r="I43" s="373"/>
      <c r="J43" s="373"/>
      <c r="K43" s="253"/>
    </row>
    <row r="44" spans="2:11" s="1" customFormat="1" ht="15" customHeight="1">
      <c r="B44" s="256"/>
      <c r="C44" s="257"/>
      <c r="D44" s="255"/>
      <c r="E44" s="258" t="s">
        <v>722</v>
      </c>
      <c r="F44" s="255"/>
      <c r="G44" s="373" t="s">
        <v>723</v>
      </c>
      <c r="H44" s="373"/>
      <c r="I44" s="373"/>
      <c r="J44" s="373"/>
      <c r="K44" s="253"/>
    </row>
    <row r="45" spans="2:11" s="1" customFormat="1" ht="15" customHeight="1">
      <c r="B45" s="256"/>
      <c r="C45" s="257"/>
      <c r="D45" s="255"/>
      <c r="E45" s="258" t="s">
        <v>111</v>
      </c>
      <c r="F45" s="255"/>
      <c r="G45" s="373" t="s">
        <v>724</v>
      </c>
      <c r="H45" s="373"/>
      <c r="I45" s="373"/>
      <c r="J45" s="373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373" t="s">
        <v>725</v>
      </c>
      <c r="E47" s="373"/>
      <c r="F47" s="373"/>
      <c r="G47" s="373"/>
      <c r="H47" s="373"/>
      <c r="I47" s="373"/>
      <c r="J47" s="373"/>
      <c r="K47" s="253"/>
    </row>
    <row r="48" spans="2:11" s="1" customFormat="1" ht="15" customHeight="1">
      <c r="B48" s="256"/>
      <c r="C48" s="257"/>
      <c r="D48" s="257"/>
      <c r="E48" s="373" t="s">
        <v>726</v>
      </c>
      <c r="F48" s="373"/>
      <c r="G48" s="373"/>
      <c r="H48" s="373"/>
      <c r="I48" s="373"/>
      <c r="J48" s="373"/>
      <c r="K48" s="253"/>
    </row>
    <row r="49" spans="2:11" s="1" customFormat="1" ht="15" customHeight="1">
      <c r="B49" s="256"/>
      <c r="C49" s="257"/>
      <c r="D49" s="257"/>
      <c r="E49" s="373" t="s">
        <v>727</v>
      </c>
      <c r="F49" s="373"/>
      <c r="G49" s="373"/>
      <c r="H49" s="373"/>
      <c r="I49" s="373"/>
      <c r="J49" s="373"/>
      <c r="K49" s="253"/>
    </row>
    <row r="50" spans="2:11" s="1" customFormat="1" ht="15" customHeight="1">
      <c r="B50" s="256"/>
      <c r="C50" s="257"/>
      <c r="D50" s="257"/>
      <c r="E50" s="373" t="s">
        <v>728</v>
      </c>
      <c r="F50" s="373"/>
      <c r="G50" s="373"/>
      <c r="H50" s="373"/>
      <c r="I50" s="373"/>
      <c r="J50" s="373"/>
      <c r="K50" s="253"/>
    </row>
    <row r="51" spans="2:11" s="1" customFormat="1" ht="15" customHeight="1">
      <c r="B51" s="256"/>
      <c r="C51" s="257"/>
      <c r="D51" s="373" t="s">
        <v>729</v>
      </c>
      <c r="E51" s="373"/>
      <c r="F51" s="373"/>
      <c r="G51" s="373"/>
      <c r="H51" s="373"/>
      <c r="I51" s="373"/>
      <c r="J51" s="373"/>
      <c r="K51" s="253"/>
    </row>
    <row r="52" spans="2:11" s="1" customFormat="1" ht="25.5" customHeight="1">
      <c r="B52" s="252"/>
      <c r="C52" s="375" t="s">
        <v>730</v>
      </c>
      <c r="D52" s="375"/>
      <c r="E52" s="375"/>
      <c r="F52" s="375"/>
      <c r="G52" s="375"/>
      <c r="H52" s="375"/>
      <c r="I52" s="375"/>
      <c r="J52" s="375"/>
      <c r="K52" s="253"/>
    </row>
    <row r="53" spans="2:11" s="1" customFormat="1" ht="5.25" customHeight="1">
      <c r="B53" s="252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2"/>
      <c r="C54" s="373" t="s">
        <v>731</v>
      </c>
      <c r="D54" s="373"/>
      <c r="E54" s="373"/>
      <c r="F54" s="373"/>
      <c r="G54" s="373"/>
      <c r="H54" s="373"/>
      <c r="I54" s="373"/>
      <c r="J54" s="373"/>
      <c r="K54" s="253"/>
    </row>
    <row r="55" spans="2:11" s="1" customFormat="1" ht="15" customHeight="1">
      <c r="B55" s="252"/>
      <c r="C55" s="373" t="s">
        <v>732</v>
      </c>
      <c r="D55" s="373"/>
      <c r="E55" s="373"/>
      <c r="F55" s="373"/>
      <c r="G55" s="373"/>
      <c r="H55" s="373"/>
      <c r="I55" s="373"/>
      <c r="J55" s="373"/>
      <c r="K55" s="253"/>
    </row>
    <row r="56" spans="2:11" s="1" customFormat="1" ht="12.75" customHeight="1">
      <c r="B56" s="252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2"/>
      <c r="C57" s="373" t="s">
        <v>733</v>
      </c>
      <c r="D57" s="373"/>
      <c r="E57" s="373"/>
      <c r="F57" s="373"/>
      <c r="G57" s="373"/>
      <c r="H57" s="373"/>
      <c r="I57" s="373"/>
      <c r="J57" s="373"/>
      <c r="K57" s="253"/>
    </row>
    <row r="58" spans="2:11" s="1" customFormat="1" ht="15" customHeight="1">
      <c r="B58" s="252"/>
      <c r="C58" s="257"/>
      <c r="D58" s="373" t="s">
        <v>734</v>
      </c>
      <c r="E58" s="373"/>
      <c r="F58" s="373"/>
      <c r="G58" s="373"/>
      <c r="H58" s="373"/>
      <c r="I58" s="373"/>
      <c r="J58" s="373"/>
      <c r="K58" s="253"/>
    </row>
    <row r="59" spans="2:11" s="1" customFormat="1" ht="15" customHeight="1">
      <c r="B59" s="252"/>
      <c r="C59" s="257"/>
      <c r="D59" s="373" t="s">
        <v>735</v>
      </c>
      <c r="E59" s="373"/>
      <c r="F59" s="373"/>
      <c r="G59" s="373"/>
      <c r="H59" s="373"/>
      <c r="I59" s="373"/>
      <c r="J59" s="373"/>
      <c r="K59" s="253"/>
    </row>
    <row r="60" spans="2:11" s="1" customFormat="1" ht="15" customHeight="1">
      <c r="B60" s="252"/>
      <c r="C60" s="257"/>
      <c r="D60" s="373" t="s">
        <v>736</v>
      </c>
      <c r="E60" s="373"/>
      <c r="F60" s="373"/>
      <c r="G60" s="373"/>
      <c r="H60" s="373"/>
      <c r="I60" s="373"/>
      <c r="J60" s="373"/>
      <c r="K60" s="253"/>
    </row>
    <row r="61" spans="2:11" s="1" customFormat="1" ht="15" customHeight="1">
      <c r="B61" s="252"/>
      <c r="C61" s="257"/>
      <c r="D61" s="373" t="s">
        <v>737</v>
      </c>
      <c r="E61" s="373"/>
      <c r="F61" s="373"/>
      <c r="G61" s="373"/>
      <c r="H61" s="373"/>
      <c r="I61" s="373"/>
      <c r="J61" s="373"/>
      <c r="K61" s="253"/>
    </row>
    <row r="62" spans="2:11" s="1" customFormat="1" ht="15" customHeight="1">
      <c r="B62" s="252"/>
      <c r="C62" s="257"/>
      <c r="D62" s="377" t="s">
        <v>738</v>
      </c>
      <c r="E62" s="377"/>
      <c r="F62" s="377"/>
      <c r="G62" s="377"/>
      <c r="H62" s="377"/>
      <c r="I62" s="377"/>
      <c r="J62" s="377"/>
      <c r="K62" s="253"/>
    </row>
    <row r="63" spans="2:11" s="1" customFormat="1" ht="15" customHeight="1">
      <c r="B63" s="252"/>
      <c r="C63" s="257"/>
      <c r="D63" s="373" t="s">
        <v>739</v>
      </c>
      <c r="E63" s="373"/>
      <c r="F63" s="373"/>
      <c r="G63" s="373"/>
      <c r="H63" s="373"/>
      <c r="I63" s="373"/>
      <c r="J63" s="373"/>
      <c r="K63" s="253"/>
    </row>
    <row r="64" spans="2:11" s="1" customFormat="1" ht="12.75" customHeight="1">
      <c r="B64" s="252"/>
      <c r="C64" s="257"/>
      <c r="D64" s="257"/>
      <c r="E64" s="260"/>
      <c r="F64" s="257"/>
      <c r="G64" s="257"/>
      <c r="H64" s="257"/>
      <c r="I64" s="257"/>
      <c r="J64" s="257"/>
      <c r="K64" s="253"/>
    </row>
    <row r="65" spans="2:11" s="1" customFormat="1" ht="15" customHeight="1">
      <c r="B65" s="252"/>
      <c r="C65" s="257"/>
      <c r="D65" s="373" t="s">
        <v>740</v>
      </c>
      <c r="E65" s="373"/>
      <c r="F65" s="373"/>
      <c r="G65" s="373"/>
      <c r="H65" s="373"/>
      <c r="I65" s="373"/>
      <c r="J65" s="373"/>
      <c r="K65" s="253"/>
    </row>
    <row r="66" spans="2:11" s="1" customFormat="1" ht="15" customHeight="1">
      <c r="B66" s="252"/>
      <c r="C66" s="257"/>
      <c r="D66" s="377" t="s">
        <v>741</v>
      </c>
      <c r="E66" s="377"/>
      <c r="F66" s="377"/>
      <c r="G66" s="377"/>
      <c r="H66" s="377"/>
      <c r="I66" s="377"/>
      <c r="J66" s="377"/>
      <c r="K66" s="253"/>
    </row>
    <row r="67" spans="2:11" s="1" customFormat="1" ht="15" customHeight="1">
      <c r="B67" s="252"/>
      <c r="C67" s="257"/>
      <c r="D67" s="373" t="s">
        <v>742</v>
      </c>
      <c r="E67" s="373"/>
      <c r="F67" s="373"/>
      <c r="G67" s="373"/>
      <c r="H67" s="373"/>
      <c r="I67" s="373"/>
      <c r="J67" s="373"/>
      <c r="K67" s="253"/>
    </row>
    <row r="68" spans="2:11" s="1" customFormat="1" ht="15" customHeight="1">
      <c r="B68" s="252"/>
      <c r="C68" s="257"/>
      <c r="D68" s="373" t="s">
        <v>743</v>
      </c>
      <c r="E68" s="373"/>
      <c r="F68" s="373"/>
      <c r="G68" s="373"/>
      <c r="H68" s="373"/>
      <c r="I68" s="373"/>
      <c r="J68" s="373"/>
      <c r="K68" s="253"/>
    </row>
    <row r="69" spans="2:11" s="1" customFormat="1" ht="15" customHeight="1">
      <c r="B69" s="252"/>
      <c r="C69" s="257"/>
      <c r="D69" s="373" t="s">
        <v>744</v>
      </c>
      <c r="E69" s="373"/>
      <c r="F69" s="373"/>
      <c r="G69" s="373"/>
      <c r="H69" s="373"/>
      <c r="I69" s="373"/>
      <c r="J69" s="373"/>
      <c r="K69" s="253"/>
    </row>
    <row r="70" spans="2:11" s="1" customFormat="1" ht="15" customHeight="1">
      <c r="B70" s="252"/>
      <c r="C70" s="257"/>
      <c r="D70" s="373" t="s">
        <v>745</v>
      </c>
      <c r="E70" s="373"/>
      <c r="F70" s="373"/>
      <c r="G70" s="373"/>
      <c r="H70" s="373"/>
      <c r="I70" s="373"/>
      <c r="J70" s="373"/>
      <c r="K70" s="253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376" t="s">
        <v>746</v>
      </c>
      <c r="D75" s="376"/>
      <c r="E75" s="376"/>
      <c r="F75" s="376"/>
      <c r="G75" s="376"/>
      <c r="H75" s="376"/>
      <c r="I75" s="376"/>
      <c r="J75" s="376"/>
      <c r="K75" s="270"/>
    </row>
    <row r="76" spans="2:11" s="1" customFormat="1" ht="17.25" customHeight="1">
      <c r="B76" s="269"/>
      <c r="C76" s="271" t="s">
        <v>747</v>
      </c>
      <c r="D76" s="271"/>
      <c r="E76" s="271"/>
      <c r="F76" s="271" t="s">
        <v>748</v>
      </c>
      <c r="G76" s="272"/>
      <c r="H76" s="271" t="s">
        <v>57</v>
      </c>
      <c r="I76" s="271" t="s">
        <v>60</v>
      </c>
      <c r="J76" s="271" t="s">
        <v>749</v>
      </c>
      <c r="K76" s="270"/>
    </row>
    <row r="77" spans="2:11" s="1" customFormat="1" ht="17.25" customHeight="1">
      <c r="B77" s="269"/>
      <c r="C77" s="273" t="s">
        <v>750</v>
      </c>
      <c r="D77" s="273"/>
      <c r="E77" s="273"/>
      <c r="F77" s="274" t="s">
        <v>751</v>
      </c>
      <c r="G77" s="275"/>
      <c r="H77" s="273"/>
      <c r="I77" s="273"/>
      <c r="J77" s="273" t="s">
        <v>752</v>
      </c>
      <c r="K77" s="270"/>
    </row>
    <row r="78" spans="2:11" s="1" customFormat="1" ht="5.25" customHeight="1">
      <c r="B78" s="269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9"/>
      <c r="C79" s="258" t="s">
        <v>56</v>
      </c>
      <c r="D79" s="278"/>
      <c r="E79" s="278"/>
      <c r="F79" s="279" t="s">
        <v>753</v>
      </c>
      <c r="G79" s="280"/>
      <c r="H79" s="258" t="s">
        <v>754</v>
      </c>
      <c r="I79" s="258" t="s">
        <v>755</v>
      </c>
      <c r="J79" s="258">
        <v>20</v>
      </c>
      <c r="K79" s="270"/>
    </row>
    <row r="80" spans="2:11" s="1" customFormat="1" ht="15" customHeight="1">
      <c r="B80" s="269"/>
      <c r="C80" s="258" t="s">
        <v>756</v>
      </c>
      <c r="D80" s="258"/>
      <c r="E80" s="258"/>
      <c r="F80" s="279" t="s">
        <v>753</v>
      </c>
      <c r="G80" s="280"/>
      <c r="H80" s="258" t="s">
        <v>757</v>
      </c>
      <c r="I80" s="258" t="s">
        <v>755</v>
      </c>
      <c r="J80" s="258">
        <v>120</v>
      </c>
      <c r="K80" s="270"/>
    </row>
    <row r="81" spans="2:11" s="1" customFormat="1" ht="15" customHeight="1">
      <c r="B81" s="281"/>
      <c r="C81" s="258" t="s">
        <v>758</v>
      </c>
      <c r="D81" s="258"/>
      <c r="E81" s="258"/>
      <c r="F81" s="279" t="s">
        <v>759</v>
      </c>
      <c r="G81" s="280"/>
      <c r="H81" s="258" t="s">
        <v>760</v>
      </c>
      <c r="I81" s="258" t="s">
        <v>755</v>
      </c>
      <c r="J81" s="258">
        <v>50</v>
      </c>
      <c r="K81" s="270"/>
    </row>
    <row r="82" spans="2:11" s="1" customFormat="1" ht="15" customHeight="1">
      <c r="B82" s="281"/>
      <c r="C82" s="258" t="s">
        <v>761</v>
      </c>
      <c r="D82" s="258"/>
      <c r="E82" s="258"/>
      <c r="F82" s="279" t="s">
        <v>753</v>
      </c>
      <c r="G82" s="280"/>
      <c r="H82" s="258" t="s">
        <v>762</v>
      </c>
      <c r="I82" s="258" t="s">
        <v>763</v>
      </c>
      <c r="J82" s="258"/>
      <c r="K82" s="270"/>
    </row>
    <row r="83" spans="2:11" s="1" customFormat="1" ht="15" customHeight="1">
      <c r="B83" s="281"/>
      <c r="C83" s="282" t="s">
        <v>764</v>
      </c>
      <c r="D83" s="282"/>
      <c r="E83" s="282"/>
      <c r="F83" s="283" t="s">
        <v>759</v>
      </c>
      <c r="G83" s="282"/>
      <c r="H83" s="282" t="s">
        <v>765</v>
      </c>
      <c r="I83" s="282" t="s">
        <v>755</v>
      </c>
      <c r="J83" s="282">
        <v>15</v>
      </c>
      <c r="K83" s="270"/>
    </row>
    <row r="84" spans="2:11" s="1" customFormat="1" ht="15" customHeight="1">
      <c r="B84" s="281"/>
      <c r="C84" s="282" t="s">
        <v>766</v>
      </c>
      <c r="D84" s="282"/>
      <c r="E84" s="282"/>
      <c r="F84" s="283" t="s">
        <v>759</v>
      </c>
      <c r="G84" s="282"/>
      <c r="H84" s="282" t="s">
        <v>767</v>
      </c>
      <c r="I84" s="282" t="s">
        <v>755</v>
      </c>
      <c r="J84" s="282">
        <v>15</v>
      </c>
      <c r="K84" s="270"/>
    </row>
    <row r="85" spans="2:11" s="1" customFormat="1" ht="15" customHeight="1">
      <c r="B85" s="281"/>
      <c r="C85" s="282" t="s">
        <v>768</v>
      </c>
      <c r="D85" s="282"/>
      <c r="E85" s="282"/>
      <c r="F85" s="283" t="s">
        <v>759</v>
      </c>
      <c r="G85" s="282"/>
      <c r="H85" s="282" t="s">
        <v>769</v>
      </c>
      <c r="I85" s="282" t="s">
        <v>755</v>
      </c>
      <c r="J85" s="282">
        <v>20</v>
      </c>
      <c r="K85" s="270"/>
    </row>
    <row r="86" spans="2:11" s="1" customFormat="1" ht="15" customHeight="1">
      <c r="B86" s="281"/>
      <c r="C86" s="282" t="s">
        <v>770</v>
      </c>
      <c r="D86" s="282"/>
      <c r="E86" s="282"/>
      <c r="F86" s="283" t="s">
        <v>759</v>
      </c>
      <c r="G86" s="282"/>
      <c r="H86" s="282" t="s">
        <v>771</v>
      </c>
      <c r="I86" s="282" t="s">
        <v>755</v>
      </c>
      <c r="J86" s="282">
        <v>20</v>
      </c>
      <c r="K86" s="270"/>
    </row>
    <row r="87" spans="2:11" s="1" customFormat="1" ht="15" customHeight="1">
      <c r="B87" s="281"/>
      <c r="C87" s="258" t="s">
        <v>772</v>
      </c>
      <c r="D87" s="258"/>
      <c r="E87" s="258"/>
      <c r="F87" s="279" t="s">
        <v>759</v>
      </c>
      <c r="G87" s="280"/>
      <c r="H87" s="258" t="s">
        <v>773</v>
      </c>
      <c r="I87" s="258" t="s">
        <v>755</v>
      </c>
      <c r="J87" s="258">
        <v>50</v>
      </c>
      <c r="K87" s="270"/>
    </row>
    <row r="88" spans="2:11" s="1" customFormat="1" ht="15" customHeight="1">
      <c r="B88" s="281"/>
      <c r="C88" s="258" t="s">
        <v>774</v>
      </c>
      <c r="D88" s="258"/>
      <c r="E88" s="258"/>
      <c r="F88" s="279" t="s">
        <v>759</v>
      </c>
      <c r="G88" s="280"/>
      <c r="H88" s="258" t="s">
        <v>775</v>
      </c>
      <c r="I88" s="258" t="s">
        <v>755</v>
      </c>
      <c r="J88" s="258">
        <v>20</v>
      </c>
      <c r="K88" s="270"/>
    </row>
    <row r="89" spans="2:11" s="1" customFormat="1" ht="15" customHeight="1">
      <c r="B89" s="281"/>
      <c r="C89" s="258" t="s">
        <v>776</v>
      </c>
      <c r="D89" s="258"/>
      <c r="E89" s="258"/>
      <c r="F89" s="279" t="s">
        <v>759</v>
      </c>
      <c r="G89" s="280"/>
      <c r="H89" s="258" t="s">
        <v>777</v>
      </c>
      <c r="I89" s="258" t="s">
        <v>755</v>
      </c>
      <c r="J89" s="258">
        <v>20</v>
      </c>
      <c r="K89" s="270"/>
    </row>
    <row r="90" spans="2:11" s="1" customFormat="1" ht="15" customHeight="1">
      <c r="B90" s="281"/>
      <c r="C90" s="258" t="s">
        <v>778</v>
      </c>
      <c r="D90" s="258"/>
      <c r="E90" s="258"/>
      <c r="F90" s="279" t="s">
        <v>759</v>
      </c>
      <c r="G90" s="280"/>
      <c r="H90" s="258" t="s">
        <v>779</v>
      </c>
      <c r="I90" s="258" t="s">
        <v>755</v>
      </c>
      <c r="J90" s="258">
        <v>50</v>
      </c>
      <c r="K90" s="270"/>
    </row>
    <row r="91" spans="2:11" s="1" customFormat="1" ht="15" customHeight="1">
      <c r="B91" s="281"/>
      <c r="C91" s="258" t="s">
        <v>780</v>
      </c>
      <c r="D91" s="258"/>
      <c r="E91" s="258"/>
      <c r="F91" s="279" t="s">
        <v>759</v>
      </c>
      <c r="G91" s="280"/>
      <c r="H91" s="258" t="s">
        <v>780</v>
      </c>
      <c r="I91" s="258" t="s">
        <v>755</v>
      </c>
      <c r="J91" s="258">
        <v>50</v>
      </c>
      <c r="K91" s="270"/>
    </row>
    <row r="92" spans="2:11" s="1" customFormat="1" ht="15" customHeight="1">
      <c r="B92" s="281"/>
      <c r="C92" s="258" t="s">
        <v>781</v>
      </c>
      <c r="D92" s="258"/>
      <c r="E92" s="258"/>
      <c r="F92" s="279" t="s">
        <v>759</v>
      </c>
      <c r="G92" s="280"/>
      <c r="H92" s="258" t="s">
        <v>782</v>
      </c>
      <c r="I92" s="258" t="s">
        <v>755</v>
      </c>
      <c r="J92" s="258">
        <v>255</v>
      </c>
      <c r="K92" s="270"/>
    </row>
    <row r="93" spans="2:11" s="1" customFormat="1" ht="15" customHeight="1">
      <c r="B93" s="281"/>
      <c r="C93" s="258" t="s">
        <v>783</v>
      </c>
      <c r="D93" s="258"/>
      <c r="E93" s="258"/>
      <c r="F93" s="279" t="s">
        <v>753</v>
      </c>
      <c r="G93" s="280"/>
      <c r="H93" s="258" t="s">
        <v>784</v>
      </c>
      <c r="I93" s="258" t="s">
        <v>785</v>
      </c>
      <c r="J93" s="258"/>
      <c r="K93" s="270"/>
    </row>
    <row r="94" spans="2:11" s="1" customFormat="1" ht="15" customHeight="1">
      <c r="B94" s="281"/>
      <c r="C94" s="258" t="s">
        <v>786</v>
      </c>
      <c r="D94" s="258"/>
      <c r="E94" s="258"/>
      <c r="F94" s="279" t="s">
        <v>753</v>
      </c>
      <c r="G94" s="280"/>
      <c r="H94" s="258" t="s">
        <v>787</v>
      </c>
      <c r="I94" s="258" t="s">
        <v>788</v>
      </c>
      <c r="J94" s="258"/>
      <c r="K94" s="270"/>
    </row>
    <row r="95" spans="2:11" s="1" customFormat="1" ht="15" customHeight="1">
      <c r="B95" s="281"/>
      <c r="C95" s="258" t="s">
        <v>789</v>
      </c>
      <c r="D95" s="258"/>
      <c r="E95" s="258"/>
      <c r="F95" s="279" t="s">
        <v>753</v>
      </c>
      <c r="G95" s="280"/>
      <c r="H95" s="258" t="s">
        <v>789</v>
      </c>
      <c r="I95" s="258" t="s">
        <v>788</v>
      </c>
      <c r="J95" s="258"/>
      <c r="K95" s="270"/>
    </row>
    <row r="96" spans="2:11" s="1" customFormat="1" ht="15" customHeight="1">
      <c r="B96" s="281"/>
      <c r="C96" s="258" t="s">
        <v>41</v>
      </c>
      <c r="D96" s="258"/>
      <c r="E96" s="258"/>
      <c r="F96" s="279" t="s">
        <v>753</v>
      </c>
      <c r="G96" s="280"/>
      <c r="H96" s="258" t="s">
        <v>790</v>
      </c>
      <c r="I96" s="258" t="s">
        <v>788</v>
      </c>
      <c r="J96" s="258"/>
      <c r="K96" s="270"/>
    </row>
    <row r="97" spans="2:11" s="1" customFormat="1" ht="15" customHeight="1">
      <c r="B97" s="281"/>
      <c r="C97" s="258" t="s">
        <v>51</v>
      </c>
      <c r="D97" s="258"/>
      <c r="E97" s="258"/>
      <c r="F97" s="279" t="s">
        <v>753</v>
      </c>
      <c r="G97" s="280"/>
      <c r="H97" s="258" t="s">
        <v>791</v>
      </c>
      <c r="I97" s="258" t="s">
        <v>788</v>
      </c>
      <c r="J97" s="258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376" t="s">
        <v>792</v>
      </c>
      <c r="D102" s="376"/>
      <c r="E102" s="376"/>
      <c r="F102" s="376"/>
      <c r="G102" s="376"/>
      <c r="H102" s="376"/>
      <c r="I102" s="376"/>
      <c r="J102" s="376"/>
      <c r="K102" s="270"/>
    </row>
    <row r="103" spans="2:11" s="1" customFormat="1" ht="17.25" customHeight="1">
      <c r="B103" s="269"/>
      <c r="C103" s="271" t="s">
        <v>747</v>
      </c>
      <c r="D103" s="271"/>
      <c r="E103" s="271"/>
      <c r="F103" s="271" t="s">
        <v>748</v>
      </c>
      <c r="G103" s="272"/>
      <c r="H103" s="271" t="s">
        <v>57</v>
      </c>
      <c r="I103" s="271" t="s">
        <v>60</v>
      </c>
      <c r="J103" s="271" t="s">
        <v>749</v>
      </c>
      <c r="K103" s="270"/>
    </row>
    <row r="104" spans="2:11" s="1" customFormat="1" ht="17.25" customHeight="1">
      <c r="B104" s="269"/>
      <c r="C104" s="273" t="s">
        <v>750</v>
      </c>
      <c r="D104" s="273"/>
      <c r="E104" s="273"/>
      <c r="F104" s="274" t="s">
        <v>751</v>
      </c>
      <c r="G104" s="275"/>
      <c r="H104" s="273"/>
      <c r="I104" s="273"/>
      <c r="J104" s="273" t="s">
        <v>752</v>
      </c>
      <c r="K104" s="270"/>
    </row>
    <row r="105" spans="2:11" s="1" customFormat="1" ht="5.25" customHeight="1">
      <c r="B105" s="269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9"/>
      <c r="C106" s="258" t="s">
        <v>56</v>
      </c>
      <c r="D106" s="278"/>
      <c r="E106" s="278"/>
      <c r="F106" s="279" t="s">
        <v>753</v>
      </c>
      <c r="G106" s="258"/>
      <c r="H106" s="258" t="s">
        <v>793</v>
      </c>
      <c r="I106" s="258" t="s">
        <v>755</v>
      </c>
      <c r="J106" s="258">
        <v>20</v>
      </c>
      <c r="K106" s="270"/>
    </row>
    <row r="107" spans="2:11" s="1" customFormat="1" ht="15" customHeight="1">
      <c r="B107" s="269"/>
      <c r="C107" s="258" t="s">
        <v>756</v>
      </c>
      <c r="D107" s="258"/>
      <c r="E107" s="258"/>
      <c r="F107" s="279" t="s">
        <v>753</v>
      </c>
      <c r="G107" s="258"/>
      <c r="H107" s="258" t="s">
        <v>793</v>
      </c>
      <c r="I107" s="258" t="s">
        <v>755</v>
      </c>
      <c r="J107" s="258">
        <v>120</v>
      </c>
      <c r="K107" s="270"/>
    </row>
    <row r="108" spans="2:11" s="1" customFormat="1" ht="15" customHeight="1">
      <c r="B108" s="281"/>
      <c r="C108" s="258" t="s">
        <v>758</v>
      </c>
      <c r="D108" s="258"/>
      <c r="E108" s="258"/>
      <c r="F108" s="279" t="s">
        <v>759</v>
      </c>
      <c r="G108" s="258"/>
      <c r="H108" s="258" t="s">
        <v>793</v>
      </c>
      <c r="I108" s="258" t="s">
        <v>755</v>
      </c>
      <c r="J108" s="258">
        <v>50</v>
      </c>
      <c r="K108" s="270"/>
    </row>
    <row r="109" spans="2:11" s="1" customFormat="1" ht="15" customHeight="1">
      <c r="B109" s="281"/>
      <c r="C109" s="258" t="s">
        <v>761</v>
      </c>
      <c r="D109" s="258"/>
      <c r="E109" s="258"/>
      <c r="F109" s="279" t="s">
        <v>753</v>
      </c>
      <c r="G109" s="258"/>
      <c r="H109" s="258" t="s">
        <v>793</v>
      </c>
      <c r="I109" s="258" t="s">
        <v>763</v>
      </c>
      <c r="J109" s="258"/>
      <c r="K109" s="270"/>
    </row>
    <row r="110" spans="2:11" s="1" customFormat="1" ht="15" customHeight="1">
      <c r="B110" s="281"/>
      <c r="C110" s="258" t="s">
        <v>772</v>
      </c>
      <c r="D110" s="258"/>
      <c r="E110" s="258"/>
      <c r="F110" s="279" t="s">
        <v>759</v>
      </c>
      <c r="G110" s="258"/>
      <c r="H110" s="258" t="s">
        <v>793</v>
      </c>
      <c r="I110" s="258" t="s">
        <v>755</v>
      </c>
      <c r="J110" s="258">
        <v>50</v>
      </c>
      <c r="K110" s="270"/>
    </row>
    <row r="111" spans="2:11" s="1" customFormat="1" ht="15" customHeight="1">
      <c r="B111" s="281"/>
      <c r="C111" s="258" t="s">
        <v>780</v>
      </c>
      <c r="D111" s="258"/>
      <c r="E111" s="258"/>
      <c r="F111" s="279" t="s">
        <v>759</v>
      </c>
      <c r="G111" s="258"/>
      <c r="H111" s="258" t="s">
        <v>793</v>
      </c>
      <c r="I111" s="258" t="s">
        <v>755</v>
      </c>
      <c r="J111" s="258">
        <v>50</v>
      </c>
      <c r="K111" s="270"/>
    </row>
    <row r="112" spans="2:11" s="1" customFormat="1" ht="15" customHeight="1">
      <c r="B112" s="281"/>
      <c r="C112" s="258" t="s">
        <v>778</v>
      </c>
      <c r="D112" s="258"/>
      <c r="E112" s="258"/>
      <c r="F112" s="279" t="s">
        <v>759</v>
      </c>
      <c r="G112" s="258"/>
      <c r="H112" s="258" t="s">
        <v>793</v>
      </c>
      <c r="I112" s="258" t="s">
        <v>755</v>
      </c>
      <c r="J112" s="258">
        <v>50</v>
      </c>
      <c r="K112" s="270"/>
    </row>
    <row r="113" spans="2:11" s="1" customFormat="1" ht="15" customHeight="1">
      <c r="B113" s="281"/>
      <c r="C113" s="258" t="s">
        <v>56</v>
      </c>
      <c r="D113" s="258"/>
      <c r="E113" s="258"/>
      <c r="F113" s="279" t="s">
        <v>753</v>
      </c>
      <c r="G113" s="258"/>
      <c r="H113" s="258" t="s">
        <v>794</v>
      </c>
      <c r="I113" s="258" t="s">
        <v>755</v>
      </c>
      <c r="J113" s="258">
        <v>20</v>
      </c>
      <c r="K113" s="270"/>
    </row>
    <row r="114" spans="2:11" s="1" customFormat="1" ht="15" customHeight="1">
      <c r="B114" s="281"/>
      <c r="C114" s="258" t="s">
        <v>795</v>
      </c>
      <c r="D114" s="258"/>
      <c r="E114" s="258"/>
      <c r="F114" s="279" t="s">
        <v>753</v>
      </c>
      <c r="G114" s="258"/>
      <c r="H114" s="258" t="s">
        <v>796</v>
      </c>
      <c r="I114" s="258" t="s">
        <v>755</v>
      </c>
      <c r="J114" s="258">
        <v>120</v>
      </c>
      <c r="K114" s="270"/>
    </row>
    <row r="115" spans="2:11" s="1" customFormat="1" ht="15" customHeight="1">
      <c r="B115" s="281"/>
      <c r="C115" s="258" t="s">
        <v>41</v>
      </c>
      <c r="D115" s="258"/>
      <c r="E115" s="258"/>
      <c r="F115" s="279" t="s">
        <v>753</v>
      </c>
      <c r="G115" s="258"/>
      <c r="H115" s="258" t="s">
        <v>797</v>
      </c>
      <c r="I115" s="258" t="s">
        <v>788</v>
      </c>
      <c r="J115" s="258"/>
      <c r="K115" s="270"/>
    </row>
    <row r="116" spans="2:11" s="1" customFormat="1" ht="15" customHeight="1">
      <c r="B116" s="281"/>
      <c r="C116" s="258" t="s">
        <v>51</v>
      </c>
      <c r="D116" s="258"/>
      <c r="E116" s="258"/>
      <c r="F116" s="279" t="s">
        <v>753</v>
      </c>
      <c r="G116" s="258"/>
      <c r="H116" s="258" t="s">
        <v>798</v>
      </c>
      <c r="I116" s="258" t="s">
        <v>788</v>
      </c>
      <c r="J116" s="258"/>
      <c r="K116" s="270"/>
    </row>
    <row r="117" spans="2:11" s="1" customFormat="1" ht="15" customHeight="1">
      <c r="B117" s="281"/>
      <c r="C117" s="258" t="s">
        <v>60</v>
      </c>
      <c r="D117" s="258"/>
      <c r="E117" s="258"/>
      <c r="F117" s="279" t="s">
        <v>753</v>
      </c>
      <c r="G117" s="258"/>
      <c r="H117" s="258" t="s">
        <v>799</v>
      </c>
      <c r="I117" s="258" t="s">
        <v>800</v>
      </c>
      <c r="J117" s="258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374" t="s">
        <v>801</v>
      </c>
      <c r="D122" s="374"/>
      <c r="E122" s="374"/>
      <c r="F122" s="374"/>
      <c r="G122" s="374"/>
      <c r="H122" s="374"/>
      <c r="I122" s="374"/>
      <c r="J122" s="374"/>
      <c r="K122" s="298"/>
    </row>
    <row r="123" spans="2:11" s="1" customFormat="1" ht="17.25" customHeight="1">
      <c r="B123" s="299"/>
      <c r="C123" s="271" t="s">
        <v>747</v>
      </c>
      <c r="D123" s="271"/>
      <c r="E123" s="271"/>
      <c r="F123" s="271" t="s">
        <v>748</v>
      </c>
      <c r="G123" s="272"/>
      <c r="H123" s="271" t="s">
        <v>57</v>
      </c>
      <c r="I123" s="271" t="s">
        <v>60</v>
      </c>
      <c r="J123" s="271" t="s">
        <v>749</v>
      </c>
      <c r="K123" s="300"/>
    </row>
    <row r="124" spans="2:11" s="1" customFormat="1" ht="17.25" customHeight="1">
      <c r="B124" s="299"/>
      <c r="C124" s="273" t="s">
        <v>750</v>
      </c>
      <c r="D124" s="273"/>
      <c r="E124" s="273"/>
      <c r="F124" s="274" t="s">
        <v>751</v>
      </c>
      <c r="G124" s="275"/>
      <c r="H124" s="273"/>
      <c r="I124" s="273"/>
      <c r="J124" s="273" t="s">
        <v>752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8" t="s">
        <v>756</v>
      </c>
      <c r="D126" s="278"/>
      <c r="E126" s="278"/>
      <c r="F126" s="279" t="s">
        <v>753</v>
      </c>
      <c r="G126" s="258"/>
      <c r="H126" s="258" t="s">
        <v>793</v>
      </c>
      <c r="I126" s="258" t="s">
        <v>755</v>
      </c>
      <c r="J126" s="258">
        <v>120</v>
      </c>
      <c r="K126" s="304"/>
    </row>
    <row r="127" spans="2:11" s="1" customFormat="1" ht="15" customHeight="1">
      <c r="B127" s="301"/>
      <c r="C127" s="258" t="s">
        <v>802</v>
      </c>
      <c r="D127" s="258"/>
      <c r="E127" s="258"/>
      <c r="F127" s="279" t="s">
        <v>753</v>
      </c>
      <c r="G127" s="258"/>
      <c r="H127" s="258" t="s">
        <v>803</v>
      </c>
      <c r="I127" s="258" t="s">
        <v>755</v>
      </c>
      <c r="J127" s="258" t="s">
        <v>804</v>
      </c>
      <c r="K127" s="304"/>
    </row>
    <row r="128" spans="2:11" s="1" customFormat="1" ht="15" customHeight="1">
      <c r="B128" s="301"/>
      <c r="C128" s="258" t="s">
        <v>701</v>
      </c>
      <c r="D128" s="258"/>
      <c r="E128" s="258"/>
      <c r="F128" s="279" t="s">
        <v>753</v>
      </c>
      <c r="G128" s="258"/>
      <c r="H128" s="258" t="s">
        <v>805</v>
      </c>
      <c r="I128" s="258" t="s">
        <v>755</v>
      </c>
      <c r="J128" s="258" t="s">
        <v>804</v>
      </c>
      <c r="K128" s="304"/>
    </row>
    <row r="129" spans="2:11" s="1" customFormat="1" ht="15" customHeight="1">
      <c r="B129" s="301"/>
      <c r="C129" s="258" t="s">
        <v>764</v>
      </c>
      <c r="D129" s="258"/>
      <c r="E129" s="258"/>
      <c r="F129" s="279" t="s">
        <v>759</v>
      </c>
      <c r="G129" s="258"/>
      <c r="H129" s="258" t="s">
        <v>765</v>
      </c>
      <c r="I129" s="258" t="s">
        <v>755</v>
      </c>
      <c r="J129" s="258">
        <v>15</v>
      </c>
      <c r="K129" s="304"/>
    </row>
    <row r="130" spans="2:11" s="1" customFormat="1" ht="15" customHeight="1">
      <c r="B130" s="301"/>
      <c r="C130" s="282" t="s">
        <v>766</v>
      </c>
      <c r="D130" s="282"/>
      <c r="E130" s="282"/>
      <c r="F130" s="283" t="s">
        <v>759</v>
      </c>
      <c r="G130" s="282"/>
      <c r="H130" s="282" t="s">
        <v>767</v>
      </c>
      <c r="I130" s="282" t="s">
        <v>755</v>
      </c>
      <c r="J130" s="282">
        <v>15</v>
      </c>
      <c r="K130" s="304"/>
    </row>
    <row r="131" spans="2:11" s="1" customFormat="1" ht="15" customHeight="1">
      <c r="B131" s="301"/>
      <c r="C131" s="282" t="s">
        <v>768</v>
      </c>
      <c r="D131" s="282"/>
      <c r="E131" s="282"/>
      <c r="F131" s="283" t="s">
        <v>759</v>
      </c>
      <c r="G131" s="282"/>
      <c r="H131" s="282" t="s">
        <v>769</v>
      </c>
      <c r="I131" s="282" t="s">
        <v>755</v>
      </c>
      <c r="J131" s="282">
        <v>20</v>
      </c>
      <c r="K131" s="304"/>
    </row>
    <row r="132" spans="2:11" s="1" customFormat="1" ht="15" customHeight="1">
      <c r="B132" s="301"/>
      <c r="C132" s="282" t="s">
        <v>770</v>
      </c>
      <c r="D132" s="282"/>
      <c r="E132" s="282"/>
      <c r="F132" s="283" t="s">
        <v>759</v>
      </c>
      <c r="G132" s="282"/>
      <c r="H132" s="282" t="s">
        <v>771</v>
      </c>
      <c r="I132" s="282" t="s">
        <v>755</v>
      </c>
      <c r="J132" s="282">
        <v>20</v>
      </c>
      <c r="K132" s="304"/>
    </row>
    <row r="133" spans="2:11" s="1" customFormat="1" ht="15" customHeight="1">
      <c r="B133" s="301"/>
      <c r="C133" s="258" t="s">
        <v>758</v>
      </c>
      <c r="D133" s="258"/>
      <c r="E133" s="258"/>
      <c r="F133" s="279" t="s">
        <v>759</v>
      </c>
      <c r="G133" s="258"/>
      <c r="H133" s="258" t="s">
        <v>793</v>
      </c>
      <c r="I133" s="258" t="s">
        <v>755</v>
      </c>
      <c r="J133" s="258">
        <v>50</v>
      </c>
      <c r="K133" s="304"/>
    </row>
    <row r="134" spans="2:11" s="1" customFormat="1" ht="15" customHeight="1">
      <c r="B134" s="301"/>
      <c r="C134" s="258" t="s">
        <v>772</v>
      </c>
      <c r="D134" s="258"/>
      <c r="E134" s="258"/>
      <c r="F134" s="279" t="s">
        <v>759</v>
      </c>
      <c r="G134" s="258"/>
      <c r="H134" s="258" t="s">
        <v>793</v>
      </c>
      <c r="I134" s="258" t="s">
        <v>755</v>
      </c>
      <c r="J134" s="258">
        <v>50</v>
      </c>
      <c r="K134" s="304"/>
    </row>
    <row r="135" spans="2:11" s="1" customFormat="1" ht="15" customHeight="1">
      <c r="B135" s="301"/>
      <c r="C135" s="258" t="s">
        <v>778</v>
      </c>
      <c r="D135" s="258"/>
      <c r="E135" s="258"/>
      <c r="F135" s="279" t="s">
        <v>759</v>
      </c>
      <c r="G135" s="258"/>
      <c r="H135" s="258" t="s">
        <v>793</v>
      </c>
      <c r="I135" s="258" t="s">
        <v>755</v>
      </c>
      <c r="J135" s="258">
        <v>50</v>
      </c>
      <c r="K135" s="304"/>
    </row>
    <row r="136" spans="2:11" s="1" customFormat="1" ht="15" customHeight="1">
      <c r="B136" s="301"/>
      <c r="C136" s="258" t="s">
        <v>780</v>
      </c>
      <c r="D136" s="258"/>
      <c r="E136" s="258"/>
      <c r="F136" s="279" t="s">
        <v>759</v>
      </c>
      <c r="G136" s="258"/>
      <c r="H136" s="258" t="s">
        <v>793</v>
      </c>
      <c r="I136" s="258" t="s">
        <v>755</v>
      </c>
      <c r="J136" s="258">
        <v>50</v>
      </c>
      <c r="K136" s="304"/>
    </row>
    <row r="137" spans="2:11" s="1" customFormat="1" ht="15" customHeight="1">
      <c r="B137" s="301"/>
      <c r="C137" s="258" t="s">
        <v>781</v>
      </c>
      <c r="D137" s="258"/>
      <c r="E137" s="258"/>
      <c r="F137" s="279" t="s">
        <v>759</v>
      </c>
      <c r="G137" s="258"/>
      <c r="H137" s="258" t="s">
        <v>806</v>
      </c>
      <c r="I137" s="258" t="s">
        <v>755</v>
      </c>
      <c r="J137" s="258">
        <v>255</v>
      </c>
      <c r="K137" s="304"/>
    </row>
    <row r="138" spans="2:11" s="1" customFormat="1" ht="15" customHeight="1">
      <c r="B138" s="301"/>
      <c r="C138" s="258" t="s">
        <v>783</v>
      </c>
      <c r="D138" s="258"/>
      <c r="E138" s="258"/>
      <c r="F138" s="279" t="s">
        <v>753</v>
      </c>
      <c r="G138" s="258"/>
      <c r="H138" s="258" t="s">
        <v>807</v>
      </c>
      <c r="I138" s="258" t="s">
        <v>785</v>
      </c>
      <c r="J138" s="258"/>
      <c r="K138" s="304"/>
    </row>
    <row r="139" spans="2:11" s="1" customFormat="1" ht="15" customHeight="1">
      <c r="B139" s="301"/>
      <c r="C139" s="258" t="s">
        <v>786</v>
      </c>
      <c r="D139" s="258"/>
      <c r="E139" s="258"/>
      <c r="F139" s="279" t="s">
        <v>753</v>
      </c>
      <c r="G139" s="258"/>
      <c r="H139" s="258" t="s">
        <v>808</v>
      </c>
      <c r="I139" s="258" t="s">
        <v>788</v>
      </c>
      <c r="J139" s="258"/>
      <c r="K139" s="304"/>
    </row>
    <row r="140" spans="2:11" s="1" customFormat="1" ht="15" customHeight="1">
      <c r="B140" s="301"/>
      <c r="C140" s="258" t="s">
        <v>789</v>
      </c>
      <c r="D140" s="258"/>
      <c r="E140" s="258"/>
      <c r="F140" s="279" t="s">
        <v>753</v>
      </c>
      <c r="G140" s="258"/>
      <c r="H140" s="258" t="s">
        <v>789</v>
      </c>
      <c r="I140" s="258" t="s">
        <v>788</v>
      </c>
      <c r="J140" s="258"/>
      <c r="K140" s="304"/>
    </row>
    <row r="141" spans="2:11" s="1" customFormat="1" ht="15" customHeight="1">
      <c r="B141" s="301"/>
      <c r="C141" s="258" t="s">
        <v>41</v>
      </c>
      <c r="D141" s="258"/>
      <c r="E141" s="258"/>
      <c r="F141" s="279" t="s">
        <v>753</v>
      </c>
      <c r="G141" s="258"/>
      <c r="H141" s="258" t="s">
        <v>809</v>
      </c>
      <c r="I141" s="258" t="s">
        <v>788</v>
      </c>
      <c r="J141" s="258"/>
      <c r="K141" s="304"/>
    </row>
    <row r="142" spans="2:11" s="1" customFormat="1" ht="15" customHeight="1">
      <c r="B142" s="301"/>
      <c r="C142" s="258" t="s">
        <v>810</v>
      </c>
      <c r="D142" s="258"/>
      <c r="E142" s="258"/>
      <c r="F142" s="279" t="s">
        <v>753</v>
      </c>
      <c r="G142" s="258"/>
      <c r="H142" s="258" t="s">
        <v>811</v>
      </c>
      <c r="I142" s="258" t="s">
        <v>788</v>
      </c>
      <c r="J142" s="258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376" t="s">
        <v>812</v>
      </c>
      <c r="D147" s="376"/>
      <c r="E147" s="376"/>
      <c r="F147" s="376"/>
      <c r="G147" s="376"/>
      <c r="H147" s="376"/>
      <c r="I147" s="376"/>
      <c r="J147" s="376"/>
      <c r="K147" s="270"/>
    </row>
    <row r="148" spans="2:11" s="1" customFormat="1" ht="17.25" customHeight="1">
      <c r="B148" s="269"/>
      <c r="C148" s="271" t="s">
        <v>747</v>
      </c>
      <c r="D148" s="271"/>
      <c r="E148" s="271"/>
      <c r="F148" s="271" t="s">
        <v>748</v>
      </c>
      <c r="G148" s="272"/>
      <c r="H148" s="271" t="s">
        <v>57</v>
      </c>
      <c r="I148" s="271" t="s">
        <v>60</v>
      </c>
      <c r="J148" s="271" t="s">
        <v>749</v>
      </c>
      <c r="K148" s="270"/>
    </row>
    <row r="149" spans="2:11" s="1" customFormat="1" ht="17.25" customHeight="1">
      <c r="B149" s="269"/>
      <c r="C149" s="273" t="s">
        <v>750</v>
      </c>
      <c r="D149" s="273"/>
      <c r="E149" s="273"/>
      <c r="F149" s="274" t="s">
        <v>751</v>
      </c>
      <c r="G149" s="275"/>
      <c r="H149" s="273"/>
      <c r="I149" s="273"/>
      <c r="J149" s="273" t="s">
        <v>752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756</v>
      </c>
      <c r="D151" s="258"/>
      <c r="E151" s="258"/>
      <c r="F151" s="309" t="s">
        <v>753</v>
      </c>
      <c r="G151" s="258"/>
      <c r="H151" s="308" t="s">
        <v>793</v>
      </c>
      <c r="I151" s="308" t="s">
        <v>755</v>
      </c>
      <c r="J151" s="308">
        <v>120</v>
      </c>
      <c r="K151" s="304"/>
    </row>
    <row r="152" spans="2:11" s="1" customFormat="1" ht="15" customHeight="1">
      <c r="B152" s="281"/>
      <c r="C152" s="308" t="s">
        <v>802</v>
      </c>
      <c r="D152" s="258"/>
      <c r="E152" s="258"/>
      <c r="F152" s="309" t="s">
        <v>753</v>
      </c>
      <c r="G152" s="258"/>
      <c r="H152" s="308" t="s">
        <v>813</v>
      </c>
      <c r="I152" s="308" t="s">
        <v>755</v>
      </c>
      <c r="J152" s="308" t="s">
        <v>804</v>
      </c>
      <c r="K152" s="304"/>
    </row>
    <row r="153" spans="2:11" s="1" customFormat="1" ht="15" customHeight="1">
      <c r="B153" s="281"/>
      <c r="C153" s="308" t="s">
        <v>701</v>
      </c>
      <c r="D153" s="258"/>
      <c r="E153" s="258"/>
      <c r="F153" s="309" t="s">
        <v>753</v>
      </c>
      <c r="G153" s="258"/>
      <c r="H153" s="308" t="s">
        <v>814</v>
      </c>
      <c r="I153" s="308" t="s">
        <v>755</v>
      </c>
      <c r="J153" s="308" t="s">
        <v>804</v>
      </c>
      <c r="K153" s="304"/>
    </row>
    <row r="154" spans="2:11" s="1" customFormat="1" ht="15" customHeight="1">
      <c r="B154" s="281"/>
      <c r="C154" s="308" t="s">
        <v>758</v>
      </c>
      <c r="D154" s="258"/>
      <c r="E154" s="258"/>
      <c r="F154" s="309" t="s">
        <v>759</v>
      </c>
      <c r="G154" s="258"/>
      <c r="H154" s="308" t="s">
        <v>793</v>
      </c>
      <c r="I154" s="308" t="s">
        <v>755</v>
      </c>
      <c r="J154" s="308">
        <v>50</v>
      </c>
      <c r="K154" s="304"/>
    </row>
    <row r="155" spans="2:11" s="1" customFormat="1" ht="15" customHeight="1">
      <c r="B155" s="281"/>
      <c r="C155" s="308" t="s">
        <v>761</v>
      </c>
      <c r="D155" s="258"/>
      <c r="E155" s="258"/>
      <c r="F155" s="309" t="s">
        <v>753</v>
      </c>
      <c r="G155" s="258"/>
      <c r="H155" s="308" t="s">
        <v>793</v>
      </c>
      <c r="I155" s="308" t="s">
        <v>763</v>
      </c>
      <c r="J155" s="308"/>
      <c r="K155" s="304"/>
    </row>
    <row r="156" spans="2:11" s="1" customFormat="1" ht="15" customHeight="1">
      <c r="B156" s="281"/>
      <c r="C156" s="308" t="s">
        <v>772</v>
      </c>
      <c r="D156" s="258"/>
      <c r="E156" s="258"/>
      <c r="F156" s="309" t="s">
        <v>759</v>
      </c>
      <c r="G156" s="258"/>
      <c r="H156" s="308" t="s">
        <v>793</v>
      </c>
      <c r="I156" s="308" t="s">
        <v>755</v>
      </c>
      <c r="J156" s="308">
        <v>50</v>
      </c>
      <c r="K156" s="304"/>
    </row>
    <row r="157" spans="2:11" s="1" customFormat="1" ht="15" customHeight="1">
      <c r="B157" s="281"/>
      <c r="C157" s="308" t="s">
        <v>780</v>
      </c>
      <c r="D157" s="258"/>
      <c r="E157" s="258"/>
      <c r="F157" s="309" t="s">
        <v>759</v>
      </c>
      <c r="G157" s="258"/>
      <c r="H157" s="308" t="s">
        <v>793</v>
      </c>
      <c r="I157" s="308" t="s">
        <v>755</v>
      </c>
      <c r="J157" s="308">
        <v>50</v>
      </c>
      <c r="K157" s="304"/>
    </row>
    <row r="158" spans="2:11" s="1" customFormat="1" ht="15" customHeight="1">
      <c r="B158" s="281"/>
      <c r="C158" s="308" t="s">
        <v>778</v>
      </c>
      <c r="D158" s="258"/>
      <c r="E158" s="258"/>
      <c r="F158" s="309" t="s">
        <v>759</v>
      </c>
      <c r="G158" s="258"/>
      <c r="H158" s="308" t="s">
        <v>793</v>
      </c>
      <c r="I158" s="308" t="s">
        <v>755</v>
      </c>
      <c r="J158" s="308">
        <v>50</v>
      </c>
      <c r="K158" s="304"/>
    </row>
    <row r="159" spans="2:11" s="1" customFormat="1" ht="15" customHeight="1">
      <c r="B159" s="281"/>
      <c r="C159" s="308" t="s">
        <v>85</v>
      </c>
      <c r="D159" s="258"/>
      <c r="E159" s="258"/>
      <c r="F159" s="309" t="s">
        <v>753</v>
      </c>
      <c r="G159" s="258"/>
      <c r="H159" s="308" t="s">
        <v>815</v>
      </c>
      <c r="I159" s="308" t="s">
        <v>755</v>
      </c>
      <c r="J159" s="308" t="s">
        <v>816</v>
      </c>
      <c r="K159" s="304"/>
    </row>
    <row r="160" spans="2:11" s="1" customFormat="1" ht="15" customHeight="1">
      <c r="B160" s="281"/>
      <c r="C160" s="308" t="s">
        <v>817</v>
      </c>
      <c r="D160" s="258"/>
      <c r="E160" s="258"/>
      <c r="F160" s="309" t="s">
        <v>753</v>
      </c>
      <c r="G160" s="258"/>
      <c r="H160" s="308" t="s">
        <v>818</v>
      </c>
      <c r="I160" s="308" t="s">
        <v>788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7"/>
      <c r="C164" s="248"/>
      <c r="D164" s="248"/>
      <c r="E164" s="248"/>
      <c r="F164" s="248"/>
      <c r="G164" s="248"/>
      <c r="H164" s="248"/>
      <c r="I164" s="248"/>
      <c r="J164" s="248"/>
      <c r="K164" s="249"/>
    </row>
    <row r="165" spans="2:11" s="1" customFormat="1" ht="45" customHeight="1">
      <c r="B165" s="250"/>
      <c r="C165" s="374" t="s">
        <v>819</v>
      </c>
      <c r="D165" s="374"/>
      <c r="E165" s="374"/>
      <c r="F165" s="374"/>
      <c r="G165" s="374"/>
      <c r="H165" s="374"/>
      <c r="I165" s="374"/>
      <c r="J165" s="374"/>
      <c r="K165" s="251"/>
    </row>
    <row r="166" spans="2:11" s="1" customFormat="1" ht="17.25" customHeight="1">
      <c r="B166" s="250"/>
      <c r="C166" s="271" t="s">
        <v>747</v>
      </c>
      <c r="D166" s="271"/>
      <c r="E166" s="271"/>
      <c r="F166" s="271" t="s">
        <v>748</v>
      </c>
      <c r="G166" s="313"/>
      <c r="H166" s="314" t="s">
        <v>57</v>
      </c>
      <c r="I166" s="314" t="s">
        <v>60</v>
      </c>
      <c r="J166" s="271" t="s">
        <v>749</v>
      </c>
      <c r="K166" s="251"/>
    </row>
    <row r="167" spans="2:11" s="1" customFormat="1" ht="17.25" customHeight="1">
      <c r="B167" s="252"/>
      <c r="C167" s="273" t="s">
        <v>750</v>
      </c>
      <c r="D167" s="273"/>
      <c r="E167" s="273"/>
      <c r="F167" s="274" t="s">
        <v>751</v>
      </c>
      <c r="G167" s="315"/>
      <c r="H167" s="316"/>
      <c r="I167" s="316"/>
      <c r="J167" s="273" t="s">
        <v>752</v>
      </c>
      <c r="K167" s="253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8" t="s">
        <v>756</v>
      </c>
      <c r="D169" s="258"/>
      <c r="E169" s="258"/>
      <c r="F169" s="279" t="s">
        <v>753</v>
      </c>
      <c r="G169" s="258"/>
      <c r="H169" s="258" t="s">
        <v>793</v>
      </c>
      <c r="I169" s="258" t="s">
        <v>755</v>
      </c>
      <c r="J169" s="258">
        <v>120</v>
      </c>
      <c r="K169" s="304"/>
    </row>
    <row r="170" spans="2:11" s="1" customFormat="1" ht="15" customHeight="1">
      <c r="B170" s="281"/>
      <c r="C170" s="258" t="s">
        <v>802</v>
      </c>
      <c r="D170" s="258"/>
      <c r="E170" s="258"/>
      <c r="F170" s="279" t="s">
        <v>753</v>
      </c>
      <c r="G170" s="258"/>
      <c r="H170" s="258" t="s">
        <v>803</v>
      </c>
      <c r="I170" s="258" t="s">
        <v>755</v>
      </c>
      <c r="J170" s="258" t="s">
        <v>804</v>
      </c>
      <c r="K170" s="304"/>
    </row>
    <row r="171" spans="2:11" s="1" customFormat="1" ht="15" customHeight="1">
      <c r="B171" s="281"/>
      <c r="C171" s="258" t="s">
        <v>701</v>
      </c>
      <c r="D171" s="258"/>
      <c r="E171" s="258"/>
      <c r="F171" s="279" t="s">
        <v>753</v>
      </c>
      <c r="G171" s="258"/>
      <c r="H171" s="258" t="s">
        <v>820</v>
      </c>
      <c r="I171" s="258" t="s">
        <v>755</v>
      </c>
      <c r="J171" s="258" t="s">
        <v>804</v>
      </c>
      <c r="K171" s="304"/>
    </row>
    <row r="172" spans="2:11" s="1" customFormat="1" ht="15" customHeight="1">
      <c r="B172" s="281"/>
      <c r="C172" s="258" t="s">
        <v>758</v>
      </c>
      <c r="D172" s="258"/>
      <c r="E172" s="258"/>
      <c r="F172" s="279" t="s">
        <v>759</v>
      </c>
      <c r="G172" s="258"/>
      <c r="H172" s="258" t="s">
        <v>820</v>
      </c>
      <c r="I172" s="258" t="s">
        <v>755</v>
      </c>
      <c r="J172" s="258">
        <v>50</v>
      </c>
      <c r="K172" s="304"/>
    </row>
    <row r="173" spans="2:11" s="1" customFormat="1" ht="15" customHeight="1">
      <c r="B173" s="281"/>
      <c r="C173" s="258" t="s">
        <v>761</v>
      </c>
      <c r="D173" s="258"/>
      <c r="E173" s="258"/>
      <c r="F173" s="279" t="s">
        <v>753</v>
      </c>
      <c r="G173" s="258"/>
      <c r="H173" s="258" t="s">
        <v>820</v>
      </c>
      <c r="I173" s="258" t="s">
        <v>763</v>
      </c>
      <c r="J173" s="258"/>
      <c r="K173" s="304"/>
    </row>
    <row r="174" spans="2:11" s="1" customFormat="1" ht="15" customHeight="1">
      <c r="B174" s="281"/>
      <c r="C174" s="258" t="s">
        <v>772</v>
      </c>
      <c r="D174" s="258"/>
      <c r="E174" s="258"/>
      <c r="F174" s="279" t="s">
        <v>759</v>
      </c>
      <c r="G174" s="258"/>
      <c r="H174" s="258" t="s">
        <v>820</v>
      </c>
      <c r="I174" s="258" t="s">
        <v>755</v>
      </c>
      <c r="J174" s="258">
        <v>50</v>
      </c>
      <c r="K174" s="304"/>
    </row>
    <row r="175" spans="2:11" s="1" customFormat="1" ht="15" customHeight="1">
      <c r="B175" s="281"/>
      <c r="C175" s="258" t="s">
        <v>780</v>
      </c>
      <c r="D175" s="258"/>
      <c r="E175" s="258"/>
      <c r="F175" s="279" t="s">
        <v>759</v>
      </c>
      <c r="G175" s="258"/>
      <c r="H175" s="258" t="s">
        <v>820</v>
      </c>
      <c r="I175" s="258" t="s">
        <v>755</v>
      </c>
      <c r="J175" s="258">
        <v>50</v>
      </c>
      <c r="K175" s="304"/>
    </row>
    <row r="176" spans="2:11" s="1" customFormat="1" ht="15" customHeight="1">
      <c r="B176" s="281"/>
      <c r="C176" s="258" t="s">
        <v>778</v>
      </c>
      <c r="D176" s="258"/>
      <c r="E176" s="258"/>
      <c r="F176" s="279" t="s">
        <v>759</v>
      </c>
      <c r="G176" s="258"/>
      <c r="H176" s="258" t="s">
        <v>820</v>
      </c>
      <c r="I176" s="258" t="s">
        <v>755</v>
      </c>
      <c r="J176" s="258">
        <v>50</v>
      </c>
      <c r="K176" s="304"/>
    </row>
    <row r="177" spans="2:11" s="1" customFormat="1" ht="15" customHeight="1">
      <c r="B177" s="281"/>
      <c r="C177" s="258" t="s">
        <v>107</v>
      </c>
      <c r="D177" s="258"/>
      <c r="E177" s="258"/>
      <c r="F177" s="279" t="s">
        <v>753</v>
      </c>
      <c r="G177" s="258"/>
      <c r="H177" s="258" t="s">
        <v>821</v>
      </c>
      <c r="I177" s="258" t="s">
        <v>822</v>
      </c>
      <c r="J177" s="258"/>
      <c r="K177" s="304"/>
    </row>
    <row r="178" spans="2:11" s="1" customFormat="1" ht="15" customHeight="1">
      <c r="B178" s="281"/>
      <c r="C178" s="258" t="s">
        <v>60</v>
      </c>
      <c r="D178" s="258"/>
      <c r="E178" s="258"/>
      <c r="F178" s="279" t="s">
        <v>753</v>
      </c>
      <c r="G178" s="258"/>
      <c r="H178" s="258" t="s">
        <v>823</v>
      </c>
      <c r="I178" s="258" t="s">
        <v>824</v>
      </c>
      <c r="J178" s="258">
        <v>1</v>
      </c>
      <c r="K178" s="304"/>
    </row>
    <row r="179" spans="2:11" s="1" customFormat="1" ht="15" customHeight="1">
      <c r="B179" s="281"/>
      <c r="C179" s="258" t="s">
        <v>56</v>
      </c>
      <c r="D179" s="258"/>
      <c r="E179" s="258"/>
      <c r="F179" s="279" t="s">
        <v>753</v>
      </c>
      <c r="G179" s="258"/>
      <c r="H179" s="258" t="s">
        <v>825</v>
      </c>
      <c r="I179" s="258" t="s">
        <v>755</v>
      </c>
      <c r="J179" s="258">
        <v>20</v>
      </c>
      <c r="K179" s="304"/>
    </row>
    <row r="180" spans="2:11" s="1" customFormat="1" ht="15" customHeight="1">
      <c r="B180" s="281"/>
      <c r="C180" s="258" t="s">
        <v>57</v>
      </c>
      <c r="D180" s="258"/>
      <c r="E180" s="258"/>
      <c r="F180" s="279" t="s">
        <v>753</v>
      </c>
      <c r="G180" s="258"/>
      <c r="H180" s="258" t="s">
        <v>826</v>
      </c>
      <c r="I180" s="258" t="s">
        <v>755</v>
      </c>
      <c r="J180" s="258">
        <v>255</v>
      </c>
      <c r="K180" s="304"/>
    </row>
    <row r="181" spans="2:11" s="1" customFormat="1" ht="15" customHeight="1">
      <c r="B181" s="281"/>
      <c r="C181" s="258" t="s">
        <v>108</v>
      </c>
      <c r="D181" s="258"/>
      <c r="E181" s="258"/>
      <c r="F181" s="279" t="s">
        <v>753</v>
      </c>
      <c r="G181" s="258"/>
      <c r="H181" s="258" t="s">
        <v>717</v>
      </c>
      <c r="I181" s="258" t="s">
        <v>755</v>
      </c>
      <c r="J181" s="258">
        <v>10</v>
      </c>
      <c r="K181" s="304"/>
    </row>
    <row r="182" spans="2:11" s="1" customFormat="1" ht="15" customHeight="1">
      <c r="B182" s="281"/>
      <c r="C182" s="258" t="s">
        <v>109</v>
      </c>
      <c r="D182" s="258"/>
      <c r="E182" s="258"/>
      <c r="F182" s="279" t="s">
        <v>753</v>
      </c>
      <c r="G182" s="258"/>
      <c r="H182" s="258" t="s">
        <v>827</v>
      </c>
      <c r="I182" s="258" t="s">
        <v>788</v>
      </c>
      <c r="J182" s="258"/>
      <c r="K182" s="304"/>
    </row>
    <row r="183" spans="2:11" s="1" customFormat="1" ht="15" customHeight="1">
      <c r="B183" s="281"/>
      <c r="C183" s="258" t="s">
        <v>828</v>
      </c>
      <c r="D183" s="258"/>
      <c r="E183" s="258"/>
      <c r="F183" s="279" t="s">
        <v>753</v>
      </c>
      <c r="G183" s="258"/>
      <c r="H183" s="258" t="s">
        <v>829</v>
      </c>
      <c r="I183" s="258" t="s">
        <v>788</v>
      </c>
      <c r="J183" s="258"/>
      <c r="K183" s="304"/>
    </row>
    <row r="184" spans="2:11" s="1" customFormat="1" ht="15" customHeight="1">
      <c r="B184" s="281"/>
      <c r="C184" s="258" t="s">
        <v>817</v>
      </c>
      <c r="D184" s="258"/>
      <c r="E184" s="258"/>
      <c r="F184" s="279" t="s">
        <v>753</v>
      </c>
      <c r="G184" s="258"/>
      <c r="H184" s="258" t="s">
        <v>830</v>
      </c>
      <c r="I184" s="258" t="s">
        <v>788</v>
      </c>
      <c r="J184" s="258"/>
      <c r="K184" s="304"/>
    </row>
    <row r="185" spans="2:11" s="1" customFormat="1" ht="15" customHeight="1">
      <c r="B185" s="281"/>
      <c r="C185" s="258" t="s">
        <v>111</v>
      </c>
      <c r="D185" s="258"/>
      <c r="E185" s="258"/>
      <c r="F185" s="279" t="s">
        <v>759</v>
      </c>
      <c r="G185" s="258"/>
      <c r="H185" s="258" t="s">
        <v>831</v>
      </c>
      <c r="I185" s="258" t="s">
        <v>755</v>
      </c>
      <c r="J185" s="258">
        <v>50</v>
      </c>
      <c r="K185" s="304"/>
    </row>
    <row r="186" spans="2:11" s="1" customFormat="1" ht="15" customHeight="1">
      <c r="B186" s="281"/>
      <c r="C186" s="258" t="s">
        <v>832</v>
      </c>
      <c r="D186" s="258"/>
      <c r="E186" s="258"/>
      <c r="F186" s="279" t="s">
        <v>759</v>
      </c>
      <c r="G186" s="258"/>
      <c r="H186" s="258" t="s">
        <v>833</v>
      </c>
      <c r="I186" s="258" t="s">
        <v>834</v>
      </c>
      <c r="J186" s="258"/>
      <c r="K186" s="304"/>
    </row>
    <row r="187" spans="2:11" s="1" customFormat="1" ht="15" customHeight="1">
      <c r="B187" s="281"/>
      <c r="C187" s="258" t="s">
        <v>835</v>
      </c>
      <c r="D187" s="258"/>
      <c r="E187" s="258"/>
      <c r="F187" s="279" t="s">
        <v>759</v>
      </c>
      <c r="G187" s="258"/>
      <c r="H187" s="258" t="s">
        <v>836</v>
      </c>
      <c r="I187" s="258" t="s">
        <v>834</v>
      </c>
      <c r="J187" s="258"/>
      <c r="K187" s="304"/>
    </row>
    <row r="188" spans="2:11" s="1" customFormat="1" ht="15" customHeight="1">
      <c r="B188" s="281"/>
      <c r="C188" s="258" t="s">
        <v>837</v>
      </c>
      <c r="D188" s="258"/>
      <c r="E188" s="258"/>
      <c r="F188" s="279" t="s">
        <v>759</v>
      </c>
      <c r="G188" s="258"/>
      <c r="H188" s="258" t="s">
        <v>838</v>
      </c>
      <c r="I188" s="258" t="s">
        <v>834</v>
      </c>
      <c r="J188" s="258"/>
      <c r="K188" s="304"/>
    </row>
    <row r="189" spans="2:11" s="1" customFormat="1" ht="15" customHeight="1">
      <c r="B189" s="281"/>
      <c r="C189" s="317" t="s">
        <v>839</v>
      </c>
      <c r="D189" s="258"/>
      <c r="E189" s="258"/>
      <c r="F189" s="279" t="s">
        <v>759</v>
      </c>
      <c r="G189" s="258"/>
      <c r="H189" s="258" t="s">
        <v>840</v>
      </c>
      <c r="I189" s="258" t="s">
        <v>841</v>
      </c>
      <c r="J189" s="318" t="s">
        <v>842</v>
      </c>
      <c r="K189" s="304"/>
    </row>
    <row r="190" spans="2:11" s="1" customFormat="1" ht="15" customHeight="1">
      <c r="B190" s="281"/>
      <c r="C190" s="317" t="s">
        <v>45</v>
      </c>
      <c r="D190" s="258"/>
      <c r="E190" s="258"/>
      <c r="F190" s="279" t="s">
        <v>753</v>
      </c>
      <c r="G190" s="258"/>
      <c r="H190" s="255" t="s">
        <v>843</v>
      </c>
      <c r="I190" s="258" t="s">
        <v>844</v>
      </c>
      <c r="J190" s="258"/>
      <c r="K190" s="304"/>
    </row>
    <row r="191" spans="2:11" s="1" customFormat="1" ht="15" customHeight="1">
      <c r="B191" s="281"/>
      <c r="C191" s="317" t="s">
        <v>845</v>
      </c>
      <c r="D191" s="258"/>
      <c r="E191" s="258"/>
      <c r="F191" s="279" t="s">
        <v>753</v>
      </c>
      <c r="G191" s="258"/>
      <c r="H191" s="258" t="s">
        <v>846</v>
      </c>
      <c r="I191" s="258" t="s">
        <v>788</v>
      </c>
      <c r="J191" s="258"/>
      <c r="K191" s="304"/>
    </row>
    <row r="192" spans="2:11" s="1" customFormat="1" ht="15" customHeight="1">
      <c r="B192" s="281"/>
      <c r="C192" s="317" t="s">
        <v>847</v>
      </c>
      <c r="D192" s="258"/>
      <c r="E192" s="258"/>
      <c r="F192" s="279" t="s">
        <v>753</v>
      </c>
      <c r="G192" s="258"/>
      <c r="H192" s="258" t="s">
        <v>848</v>
      </c>
      <c r="I192" s="258" t="s">
        <v>788</v>
      </c>
      <c r="J192" s="258"/>
      <c r="K192" s="304"/>
    </row>
    <row r="193" spans="2:11" s="1" customFormat="1" ht="15" customHeight="1">
      <c r="B193" s="281"/>
      <c r="C193" s="317" t="s">
        <v>849</v>
      </c>
      <c r="D193" s="258"/>
      <c r="E193" s="258"/>
      <c r="F193" s="279" t="s">
        <v>759</v>
      </c>
      <c r="G193" s="258"/>
      <c r="H193" s="258" t="s">
        <v>850</v>
      </c>
      <c r="I193" s="258" t="s">
        <v>788</v>
      </c>
      <c r="J193" s="258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7"/>
      <c r="C198" s="248"/>
      <c r="D198" s="248"/>
      <c r="E198" s="248"/>
      <c r="F198" s="248"/>
      <c r="G198" s="248"/>
      <c r="H198" s="248"/>
      <c r="I198" s="248"/>
      <c r="J198" s="248"/>
      <c r="K198" s="249"/>
    </row>
    <row r="199" spans="2:11" s="1" customFormat="1" ht="21">
      <c r="B199" s="250"/>
      <c r="C199" s="374" t="s">
        <v>851</v>
      </c>
      <c r="D199" s="374"/>
      <c r="E199" s="374"/>
      <c r="F199" s="374"/>
      <c r="G199" s="374"/>
      <c r="H199" s="374"/>
      <c r="I199" s="374"/>
      <c r="J199" s="374"/>
      <c r="K199" s="251"/>
    </row>
    <row r="200" spans="2:11" s="1" customFormat="1" ht="25.5" customHeight="1">
      <c r="B200" s="250"/>
      <c r="C200" s="320" t="s">
        <v>852</v>
      </c>
      <c r="D200" s="320"/>
      <c r="E200" s="320"/>
      <c r="F200" s="320" t="s">
        <v>853</v>
      </c>
      <c r="G200" s="321"/>
      <c r="H200" s="380" t="s">
        <v>854</v>
      </c>
      <c r="I200" s="380"/>
      <c r="J200" s="380"/>
      <c r="K200" s="251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8" t="s">
        <v>844</v>
      </c>
      <c r="D202" s="258"/>
      <c r="E202" s="258"/>
      <c r="F202" s="279" t="s">
        <v>46</v>
      </c>
      <c r="G202" s="258"/>
      <c r="H202" s="379" t="s">
        <v>855</v>
      </c>
      <c r="I202" s="379"/>
      <c r="J202" s="379"/>
      <c r="K202" s="304"/>
    </row>
    <row r="203" spans="2:11" s="1" customFormat="1" ht="15" customHeight="1">
      <c r="B203" s="281"/>
      <c r="C203" s="258"/>
      <c r="D203" s="258"/>
      <c r="E203" s="258"/>
      <c r="F203" s="279" t="s">
        <v>47</v>
      </c>
      <c r="G203" s="258"/>
      <c r="H203" s="379" t="s">
        <v>856</v>
      </c>
      <c r="I203" s="379"/>
      <c r="J203" s="379"/>
      <c r="K203" s="304"/>
    </row>
    <row r="204" spans="2:11" s="1" customFormat="1" ht="15" customHeight="1">
      <c r="B204" s="281"/>
      <c r="C204" s="258"/>
      <c r="D204" s="258"/>
      <c r="E204" s="258"/>
      <c r="F204" s="279" t="s">
        <v>50</v>
      </c>
      <c r="G204" s="258"/>
      <c r="H204" s="379" t="s">
        <v>857</v>
      </c>
      <c r="I204" s="379"/>
      <c r="J204" s="379"/>
      <c r="K204" s="304"/>
    </row>
    <row r="205" spans="2:11" s="1" customFormat="1" ht="15" customHeight="1">
      <c r="B205" s="281"/>
      <c r="C205" s="258"/>
      <c r="D205" s="258"/>
      <c r="E205" s="258"/>
      <c r="F205" s="279" t="s">
        <v>48</v>
      </c>
      <c r="G205" s="258"/>
      <c r="H205" s="379" t="s">
        <v>858</v>
      </c>
      <c r="I205" s="379"/>
      <c r="J205" s="379"/>
      <c r="K205" s="304"/>
    </row>
    <row r="206" spans="2:11" s="1" customFormat="1" ht="15" customHeight="1">
      <c r="B206" s="281"/>
      <c r="C206" s="258"/>
      <c r="D206" s="258"/>
      <c r="E206" s="258"/>
      <c r="F206" s="279" t="s">
        <v>49</v>
      </c>
      <c r="G206" s="258"/>
      <c r="H206" s="379" t="s">
        <v>859</v>
      </c>
      <c r="I206" s="379"/>
      <c r="J206" s="379"/>
      <c r="K206" s="304"/>
    </row>
    <row r="207" spans="2:11" s="1" customFormat="1" ht="15" customHeight="1">
      <c r="B207" s="281"/>
      <c r="C207" s="258"/>
      <c r="D207" s="258"/>
      <c r="E207" s="258"/>
      <c r="F207" s="279"/>
      <c r="G207" s="258"/>
      <c r="H207" s="258"/>
      <c r="I207" s="258"/>
      <c r="J207" s="258"/>
      <c r="K207" s="304"/>
    </row>
    <row r="208" spans="2:11" s="1" customFormat="1" ht="15" customHeight="1">
      <c r="B208" s="281"/>
      <c r="C208" s="258" t="s">
        <v>800</v>
      </c>
      <c r="D208" s="258"/>
      <c r="E208" s="258"/>
      <c r="F208" s="279" t="s">
        <v>79</v>
      </c>
      <c r="G208" s="258"/>
      <c r="H208" s="379" t="s">
        <v>860</v>
      </c>
      <c r="I208" s="379"/>
      <c r="J208" s="379"/>
      <c r="K208" s="304"/>
    </row>
    <row r="209" spans="2:11" s="1" customFormat="1" ht="15" customHeight="1">
      <c r="B209" s="281"/>
      <c r="C209" s="258"/>
      <c r="D209" s="258"/>
      <c r="E209" s="258"/>
      <c r="F209" s="279" t="s">
        <v>695</v>
      </c>
      <c r="G209" s="258"/>
      <c r="H209" s="379" t="s">
        <v>696</v>
      </c>
      <c r="I209" s="379"/>
      <c r="J209" s="379"/>
      <c r="K209" s="304"/>
    </row>
    <row r="210" spans="2:11" s="1" customFormat="1" ht="15" customHeight="1">
      <c r="B210" s="281"/>
      <c r="C210" s="258"/>
      <c r="D210" s="258"/>
      <c r="E210" s="258"/>
      <c r="F210" s="279" t="s">
        <v>693</v>
      </c>
      <c r="G210" s="258"/>
      <c r="H210" s="379" t="s">
        <v>861</v>
      </c>
      <c r="I210" s="379"/>
      <c r="J210" s="379"/>
      <c r="K210" s="304"/>
    </row>
    <row r="211" spans="2:11" s="1" customFormat="1" ht="15" customHeight="1">
      <c r="B211" s="322"/>
      <c r="C211" s="258"/>
      <c r="D211" s="258"/>
      <c r="E211" s="258"/>
      <c r="F211" s="279" t="s">
        <v>697</v>
      </c>
      <c r="G211" s="317"/>
      <c r="H211" s="378" t="s">
        <v>698</v>
      </c>
      <c r="I211" s="378"/>
      <c r="J211" s="378"/>
      <c r="K211" s="323"/>
    </row>
    <row r="212" spans="2:11" s="1" customFormat="1" ht="15" customHeight="1">
      <c r="B212" s="322"/>
      <c r="C212" s="258"/>
      <c r="D212" s="258"/>
      <c r="E212" s="258"/>
      <c r="F212" s="279" t="s">
        <v>699</v>
      </c>
      <c r="G212" s="317"/>
      <c r="H212" s="378" t="s">
        <v>862</v>
      </c>
      <c r="I212" s="378"/>
      <c r="J212" s="378"/>
      <c r="K212" s="323"/>
    </row>
    <row r="213" spans="2:11" s="1" customFormat="1" ht="15" customHeight="1">
      <c r="B213" s="322"/>
      <c r="C213" s="258"/>
      <c r="D213" s="258"/>
      <c r="E213" s="258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8" t="s">
        <v>824</v>
      </c>
      <c r="D214" s="258"/>
      <c r="E214" s="258"/>
      <c r="F214" s="279">
        <v>1</v>
      </c>
      <c r="G214" s="317"/>
      <c r="H214" s="378" t="s">
        <v>863</v>
      </c>
      <c r="I214" s="378"/>
      <c r="J214" s="378"/>
      <c r="K214" s="323"/>
    </row>
    <row r="215" spans="2:11" s="1" customFormat="1" ht="15" customHeight="1">
      <c r="B215" s="322"/>
      <c r="C215" s="258"/>
      <c r="D215" s="258"/>
      <c r="E215" s="258"/>
      <c r="F215" s="279">
        <v>2</v>
      </c>
      <c r="G215" s="317"/>
      <c r="H215" s="378" t="s">
        <v>864</v>
      </c>
      <c r="I215" s="378"/>
      <c r="J215" s="378"/>
      <c r="K215" s="323"/>
    </row>
    <row r="216" spans="2:11" s="1" customFormat="1" ht="15" customHeight="1">
      <c r="B216" s="322"/>
      <c r="C216" s="258"/>
      <c r="D216" s="258"/>
      <c r="E216" s="258"/>
      <c r="F216" s="279">
        <v>3</v>
      </c>
      <c r="G216" s="317"/>
      <c r="H216" s="378" t="s">
        <v>865</v>
      </c>
      <c r="I216" s="378"/>
      <c r="J216" s="378"/>
      <c r="K216" s="323"/>
    </row>
    <row r="217" spans="2:11" s="1" customFormat="1" ht="15" customHeight="1">
      <c r="B217" s="322"/>
      <c r="C217" s="258"/>
      <c r="D217" s="258"/>
      <c r="E217" s="258"/>
      <c r="F217" s="279">
        <v>4</v>
      </c>
      <c r="G217" s="317"/>
      <c r="H217" s="378" t="s">
        <v>866</v>
      </c>
      <c r="I217" s="378"/>
      <c r="J217" s="37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pc</cp:lastModifiedBy>
  <dcterms:created xsi:type="dcterms:W3CDTF">2021-05-26T13:36:20Z</dcterms:created>
  <dcterms:modified xsi:type="dcterms:W3CDTF">2021-05-26T13:58:28Z</dcterms:modified>
  <cp:category/>
  <cp:version/>
  <cp:contentType/>
  <cp:contentStatus/>
</cp:coreProperties>
</file>