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X:\_37_omh\Špačková\Zámek - mlaty 211 a 212\"/>
    </mc:Choice>
  </mc:AlternateContent>
  <xr:revisionPtr revIDLastSave="0" documentId="8_{589AFD22-65B6-4524-B52C-32D658E88CD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112 - Mlaty zámek Děčín -..." sheetId="2" r:id="rId2"/>
  </sheets>
  <definedNames>
    <definedName name="_xlnm._FilterDatabase" localSheetId="1" hidden="1">'112 - Mlaty zámek Děčín -...'!$C$119:$K$192</definedName>
    <definedName name="_xlnm.Print_Titles" localSheetId="1">'112 - Mlaty zámek Děčín -...'!$119:$119</definedName>
    <definedName name="_xlnm.Print_Titles" localSheetId="0">'Rekapitulace stavby'!$92:$92</definedName>
    <definedName name="_xlnm.Print_Area" localSheetId="1">'112 - Mlaty zámek Děčín -...'!$C$4:$J$76,'112 - Mlaty zámek Děčín -...'!$C$82:$J$103,'112 - Mlaty zámek Děčín -...'!$C$109:$J$192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T137" i="2" s="1"/>
  <c r="R138" i="2"/>
  <c r="R137" i="2" s="1"/>
  <c r="P138" i="2"/>
  <c r="P137" i="2" s="1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F116" i="2"/>
  <c r="F114" i="2"/>
  <c r="E112" i="2"/>
  <c r="F89" i="2"/>
  <c r="F87" i="2"/>
  <c r="E85" i="2"/>
  <c r="J22" i="2"/>
  <c r="E22" i="2"/>
  <c r="J117" i="2" s="1"/>
  <c r="J21" i="2"/>
  <c r="J19" i="2"/>
  <c r="E19" i="2"/>
  <c r="J116" i="2" s="1"/>
  <c r="J18" i="2"/>
  <c r="J16" i="2"/>
  <c r="E16" i="2"/>
  <c r="F117" i="2" s="1"/>
  <c r="J15" i="2"/>
  <c r="J10" i="2"/>
  <c r="J114" i="2"/>
  <c r="L90" i="1"/>
  <c r="AM90" i="1"/>
  <c r="AM89" i="1"/>
  <c r="L89" i="1"/>
  <c r="AM87" i="1"/>
  <c r="L87" i="1"/>
  <c r="L85" i="1"/>
  <c r="L84" i="1"/>
  <c r="J190" i="2"/>
  <c r="J187" i="2"/>
  <c r="BK183" i="2"/>
  <c r="J181" i="2"/>
  <c r="BK169" i="2"/>
  <c r="BK167" i="2"/>
  <c r="BK165" i="2"/>
  <c r="J163" i="2"/>
  <c r="BK161" i="2"/>
  <c r="BK159" i="2"/>
  <c r="J155" i="2"/>
  <c r="J150" i="2"/>
  <c r="BK146" i="2"/>
  <c r="BK144" i="2"/>
  <c r="J138" i="2"/>
  <c r="J131" i="2"/>
  <c r="BK123" i="2"/>
  <c r="BK190" i="2"/>
  <c r="BK187" i="2"/>
  <c r="J183" i="2"/>
  <c r="BK181" i="2"/>
  <c r="J169" i="2"/>
  <c r="J166" i="2"/>
  <c r="J164" i="2"/>
  <c r="J162" i="2"/>
  <c r="BK160" i="2"/>
  <c r="J157" i="2"/>
  <c r="BK152" i="2"/>
  <c r="BK147" i="2"/>
  <c r="BK145" i="2"/>
  <c r="J140" i="2"/>
  <c r="BK133" i="2"/>
  <c r="J127" i="2"/>
  <c r="AS94" i="1"/>
  <c r="BK191" i="2"/>
  <c r="BK188" i="2"/>
  <c r="BK185" i="2"/>
  <c r="J182" i="2"/>
  <c r="J176" i="2"/>
  <c r="BK166" i="2"/>
  <c r="BK164" i="2"/>
  <c r="BK162" i="2"/>
  <c r="J160" i="2"/>
  <c r="BK157" i="2"/>
  <c r="J152" i="2"/>
  <c r="J147" i="2"/>
  <c r="J145" i="2"/>
  <c r="BK140" i="2"/>
  <c r="J133" i="2"/>
  <c r="BK127" i="2"/>
  <c r="J191" i="2"/>
  <c r="J188" i="2"/>
  <c r="J185" i="2"/>
  <c r="BK182" i="2"/>
  <c r="BK176" i="2"/>
  <c r="J167" i="2"/>
  <c r="J165" i="2"/>
  <c r="BK163" i="2"/>
  <c r="J161" i="2"/>
  <c r="J159" i="2"/>
  <c r="BK155" i="2"/>
  <c r="BK150" i="2"/>
  <c r="J146" i="2"/>
  <c r="J144" i="2"/>
  <c r="BK138" i="2"/>
  <c r="BK131" i="2"/>
  <c r="J123" i="2"/>
  <c r="BK122" i="2" l="1"/>
  <c r="J122" i="2"/>
  <c r="J96" i="2"/>
  <c r="P122" i="2"/>
  <c r="R122" i="2"/>
  <c r="T122" i="2"/>
  <c r="BK139" i="2"/>
  <c r="J139" i="2"/>
  <c r="J98" i="2" s="1"/>
  <c r="P139" i="2"/>
  <c r="R139" i="2"/>
  <c r="T139" i="2"/>
  <c r="BK149" i="2"/>
  <c r="J149" i="2"/>
  <c r="J99" i="2"/>
  <c r="P149" i="2"/>
  <c r="R149" i="2"/>
  <c r="T149" i="2"/>
  <c r="BK154" i="2"/>
  <c r="J154" i="2"/>
  <c r="J100" i="2" s="1"/>
  <c r="P154" i="2"/>
  <c r="R154" i="2"/>
  <c r="T154" i="2"/>
  <c r="BK168" i="2"/>
  <c r="J168" i="2"/>
  <c r="J101" i="2"/>
  <c r="P168" i="2"/>
  <c r="R168" i="2"/>
  <c r="T168" i="2"/>
  <c r="BK184" i="2"/>
  <c r="J184" i="2"/>
  <c r="J102" i="2" s="1"/>
  <c r="P184" i="2"/>
  <c r="R184" i="2"/>
  <c r="T184" i="2"/>
  <c r="BK137" i="2"/>
  <c r="J137" i="2"/>
  <c r="J97" i="2"/>
  <c r="J87" i="2"/>
  <c r="J89" i="2"/>
  <c r="J90" i="2"/>
  <c r="BE127" i="2"/>
  <c r="BE131" i="2"/>
  <c r="BE133" i="2"/>
  <c r="BE140" i="2"/>
  <c r="BE146" i="2"/>
  <c r="BE150" i="2"/>
  <c r="BE152" i="2"/>
  <c r="BE155" i="2"/>
  <c r="BE159" i="2"/>
  <c r="BE163" i="2"/>
  <c r="BE176" i="2"/>
  <c r="BE182" i="2"/>
  <c r="BE185" i="2"/>
  <c r="BE188" i="2"/>
  <c r="BE191" i="2"/>
  <c r="F90" i="2"/>
  <c r="BE123" i="2"/>
  <c r="BE138" i="2"/>
  <c r="BE144" i="2"/>
  <c r="BE145" i="2"/>
  <c r="BE147" i="2"/>
  <c r="BE157" i="2"/>
  <c r="BE160" i="2"/>
  <c r="BE161" i="2"/>
  <c r="BE162" i="2"/>
  <c r="BE164" i="2"/>
  <c r="BE165" i="2"/>
  <c r="BE166" i="2"/>
  <c r="BE167" i="2"/>
  <c r="BE169" i="2"/>
  <c r="BE181" i="2"/>
  <c r="BE183" i="2"/>
  <c r="BE187" i="2"/>
  <c r="BE190" i="2"/>
  <c r="J32" i="2"/>
  <c r="AW95" i="1"/>
  <c r="F34" i="2"/>
  <c r="BC95" i="1"/>
  <c r="BC94" i="1" s="1"/>
  <c r="W32" i="1" s="1"/>
  <c r="F33" i="2"/>
  <c r="BB95" i="1"/>
  <c r="BB94" i="1" s="1"/>
  <c r="W31" i="1" s="1"/>
  <c r="F32" i="2"/>
  <c r="BA95" i="1"/>
  <c r="BA94" i="1" s="1"/>
  <c r="W30" i="1" s="1"/>
  <c r="F35" i="2"/>
  <c r="BD95" i="1"/>
  <c r="BD94" i="1" s="1"/>
  <c r="W33" i="1" s="1"/>
  <c r="R121" i="2" l="1"/>
  <c r="R120" i="2" s="1"/>
  <c r="T121" i="2"/>
  <c r="T120" i="2"/>
  <c r="P121" i="2"/>
  <c r="P120" i="2" s="1"/>
  <c r="AU95" i="1" s="1"/>
  <c r="AU94" i="1" s="1"/>
  <c r="BK121" i="2"/>
  <c r="J121" i="2" s="1"/>
  <c r="J95" i="2" s="1"/>
  <c r="AW94" i="1"/>
  <c r="AK30" i="1" s="1"/>
  <c r="AX94" i="1"/>
  <c r="AY94" i="1"/>
  <c r="F31" i="2"/>
  <c r="AZ95" i="1" s="1"/>
  <c r="AZ94" i="1" s="1"/>
  <c r="AV94" i="1" s="1"/>
  <c r="AK29" i="1" s="1"/>
  <c r="J31" i="2"/>
  <c r="AV95" i="1" s="1"/>
  <c r="AT95" i="1" s="1"/>
  <c r="BK120" i="2" l="1"/>
  <c r="J120" i="2"/>
  <c r="J28" i="2"/>
  <c r="AG95" i="1" s="1"/>
  <c r="AG94" i="1" s="1"/>
  <c r="W29" i="1"/>
  <c r="AT94" i="1"/>
  <c r="AK26" i="1" l="1"/>
  <c r="AK35" i="1" s="1"/>
  <c r="AN94" i="1"/>
  <c r="J37" i="2"/>
  <c r="J94" i="2"/>
  <c r="AN95" i="1"/>
</calcChain>
</file>

<file path=xl/sharedStrings.xml><?xml version="1.0" encoding="utf-8"?>
<sst xmlns="http://schemas.openxmlformats.org/spreadsheetml/2006/main" count="1040" uniqueCount="283">
  <si>
    <t>Export Komplet</t>
  </si>
  <si>
    <t/>
  </si>
  <si>
    <t>2.0</t>
  </si>
  <si>
    <t>ZAMOK</t>
  </si>
  <si>
    <t>False</t>
  </si>
  <si>
    <t>{871baced-c011-40cf-9c16-8e79e14e27f5}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</si>
  <si>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</si>
  <si>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</si>
  <si>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</si>
  <si>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</si>
  <si>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</si>
  <si>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</si>
  <si>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</si>
  <si>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</si>
  <si>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</si>
  <si>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</si>
  <si>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</si>
  <si>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Mlaty zámek Děčín - terasa</t>
  </si>
  <si>
    <t>KSO:</t>
  </si>
  <si>
    <t>CC-CZ:</t>
  </si>
  <si>
    <t>Místo:</t>
  </si>
  <si>
    <t>Děřčín</t>
  </si>
  <si>
    <t>Datum:</t>
  </si>
  <si>
    <t>19. 2. 2024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</si>
  <si>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</si>
  <si>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</si>
  <si>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</si>
  <si>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</si>
  <si>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</si>
  <si>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</si>
  <si>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</si>
  <si>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</si>
  <si>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</si>
  <si>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</si>
  <si>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</si>
  <si>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</si>
  <si>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</si>
  <si>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</si>
  <si>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</si>
  <si>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</si>
  <si>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</si>
  <si>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</si>
  <si>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</si>
  <si>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</si>
  <si>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</si>
  <si>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</si>
  <si>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</si>
  <si>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</si>
  <si>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</si>
  <si>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</si>
  <si>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</si>
  <si>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</si>
  <si>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</si>
  <si>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</si>
  <si>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</si>
  <si>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</si>
  <si>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</si>
  <si>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</si>
  <si>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</si>
  <si>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</si>
  <si>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</si>
  <si>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</si>
  <si>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</si>
  <si>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</si>
  <si>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</si>
  <si>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</si>
  <si>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</si>
  <si>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</si>
  <si>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</si>
  <si>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</si>
  <si>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</si>
  <si>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</si>
  <si>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</si>
  <si>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</si>
  <si>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</si>
  <si>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</si>
  <si>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</si>
  <si>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</si>
  <si>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</si>
  <si>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</si>
  <si>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</si>
  <si>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</si>
  <si>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</si>
  <si>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</si>
  <si>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</si>
  <si>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</si>
  <si>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</si>
  <si>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</si>
  <si>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</si>
  <si>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</si>
  <si>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</si>
  <si>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</si>
  <si>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</si>
  <si>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</si>
  <si>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</si>
  <si>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</si>
  <si>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</si>
  <si>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</si>
  <si>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</si>
  <si>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</si>
  <si>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</si>
  <si>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</si>
  <si>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</si>
  <si>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</si>
  <si>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</si>
  <si>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</si>
  <si>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</si>
  <si>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</si>
  <si>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</si>
  <si>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</si>
  <si>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</si>
  <si>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</si>
  <si>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</si>
  <si>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</si>
  <si>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</si>
  <si>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</si>
  <si>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</si>
  <si>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přes 100 do 200 mm</t>
  </si>
  <si>
    <t>m2</t>
  </si>
  <si>
    <t>4</t>
  </si>
  <si>
    <t>-1994581223</t>
  </si>
  <si>
    <t>VV</t>
  </si>
  <si>
    <t>"2/11"21</t>
  </si>
  <si>
    <t>"2/12"316+32+5,3+6,5+0,6+0,5+1,0+1,0</t>
  </si>
  <si>
    <t>Součet</t>
  </si>
  <si>
    <t>113204111</t>
  </si>
  <si>
    <t>Vytrhání obrub záhonových</t>
  </si>
  <si>
    <t>m</t>
  </si>
  <si>
    <t>796858272</t>
  </si>
  <si>
    <t>"2/11"4,34+4,32</t>
  </si>
  <si>
    <t>"2/12"37,8+14,5+5,1+16,8+16,8+20,5+32,6+26,7</t>
  </si>
  <si>
    <t>3</t>
  </si>
  <si>
    <t>132212131</t>
  </si>
  <si>
    <t>Hloubení nezapažených rýh šířky do 800 mm v soudržných horninách třídy těžitelnosti I skupiny 3 ručně</t>
  </si>
  <si>
    <t>m3</t>
  </si>
  <si>
    <t>-1363712203</t>
  </si>
  <si>
    <t xml:space="preserve">"kamenný obrubník-2/12"(1,6+1,6+4,1+1,9+2,1+2,1+1,6+1,4+1,6+25,2)*0,3*0,3 </t>
  </si>
  <si>
    <t>181152302</t>
  </si>
  <si>
    <t>Úprava pláně pro silnice a dálnice v zářezech se zhutněním</t>
  </si>
  <si>
    <t>330916828</t>
  </si>
  <si>
    <t>Vodorovné konstrukce</t>
  </si>
  <si>
    <t>5</t>
  </si>
  <si>
    <t>452112112</t>
  </si>
  <si>
    <t>Výšková úprava stávajících poklopů, uzávěrů a světel</t>
  </si>
  <si>
    <t>kus</t>
  </si>
  <si>
    <t>1071306438</t>
  </si>
  <si>
    <t>Komunikace pozemní</t>
  </si>
  <si>
    <t>6</t>
  </si>
  <si>
    <t>561121101</t>
  </si>
  <si>
    <t>Podklad z mechanicky zpevněné zeminy MZ tl 50 mm</t>
  </si>
  <si>
    <t>950061416</t>
  </si>
  <si>
    <t>"2/12"316+32</t>
  </si>
  <si>
    <t>7</t>
  </si>
  <si>
    <t>M</t>
  </si>
  <si>
    <t>RMAT0001</t>
  </si>
  <si>
    <t>Mlat fr. 0 - 8 žlutý podle FLL</t>
  </si>
  <si>
    <t>t</t>
  </si>
  <si>
    <t>8</t>
  </si>
  <si>
    <t>-920995798</t>
  </si>
  <si>
    <t>564831011</t>
  </si>
  <si>
    <t>Podklad ze štěrkodrtě ŠD plochy do 100 m2 tl 100 mm</t>
  </si>
  <si>
    <t>-171753282</t>
  </si>
  <si>
    <t>9</t>
  </si>
  <si>
    <t>564831111</t>
  </si>
  <si>
    <t>Podklad ze štěrkodrtě ŠD plochy přes 100 m2 tl 100 mm</t>
  </si>
  <si>
    <t>1117278693</t>
  </si>
  <si>
    <t>10</t>
  </si>
  <si>
    <t>596811311</t>
  </si>
  <si>
    <t>Kladení velkoformátové betonové dlažby tl do 100 mm velikosti do 0,5 m2 pl do 300 m2</t>
  </si>
  <si>
    <t>-803905508</t>
  </si>
  <si>
    <t>"materiál je na skládce investora" 5,3+6,5+0,6+0,5+1,0+1,0</t>
  </si>
  <si>
    <t>Trubní vedení</t>
  </si>
  <si>
    <t>11</t>
  </si>
  <si>
    <t>871310310</t>
  </si>
  <si>
    <t>Montáž kanalizačního potrubí hladkého plnostěnného SN 10 z polypropylenu DN 150</t>
  </si>
  <si>
    <t>-432601672</t>
  </si>
  <si>
    <t xml:space="preserve">2,5+3,5+3,5+1,5+7,0 </t>
  </si>
  <si>
    <t>28617003</t>
  </si>
  <si>
    <t>trubka kanalizační PP plnostěnná třívrstvá DN 150x1000mm SN10</t>
  </si>
  <si>
    <t>168938867</t>
  </si>
  <si>
    <t>18*1,015 'Přepočtené koeficientem množství</t>
  </si>
  <si>
    <t>Ostatní konstrukce a práce, bourání</t>
  </si>
  <si>
    <t>13</t>
  </si>
  <si>
    <t>916241213</t>
  </si>
  <si>
    <t>Osazení obrubníku kamenného stojatého s boční opěrou do lože z betonu prostého</t>
  </si>
  <si>
    <t>-95807719</t>
  </si>
  <si>
    <t>1,6+1,6+4,1+1,9+2,1+2,1+1,6+1,4+1,6+25,2</t>
  </si>
  <si>
    <t>14</t>
  </si>
  <si>
    <t>935113211</t>
  </si>
  <si>
    <t>Osazení odvodňovacího betonového žlabu s krycím roštem šířky do 200 mm</t>
  </si>
  <si>
    <t>1474769380</t>
  </si>
  <si>
    <t>3,5+3,0+3,0+1,5</t>
  </si>
  <si>
    <t>15</t>
  </si>
  <si>
    <t>RMAT0002</t>
  </si>
  <si>
    <t>odvodňovací žlab betonový s litinovou mříží A125; 200x200, délka 0,5 m</t>
  </si>
  <si>
    <t>ks</t>
  </si>
  <si>
    <t>-1645987422</t>
  </si>
  <si>
    <t>16</t>
  </si>
  <si>
    <t>RMAT0003</t>
  </si>
  <si>
    <t>odvodňovací žlab betonový s litinovou mříží A125; 200x200, délka 1,0m</t>
  </si>
  <si>
    <t>669855477</t>
  </si>
  <si>
    <t>17</t>
  </si>
  <si>
    <t>RMAT0004</t>
  </si>
  <si>
    <t>odvodňovací žlab betonový s litinovou mříží A125; 130x160, délka 1,0m</t>
  </si>
  <si>
    <t>-644663212</t>
  </si>
  <si>
    <t>18</t>
  </si>
  <si>
    <t>RMAT0005</t>
  </si>
  <si>
    <t>odvodňovací žlab betonový s litinovou mříží A125; 130x160, délka 0,5m</t>
  </si>
  <si>
    <t>1891370785</t>
  </si>
  <si>
    <t>19</t>
  </si>
  <si>
    <t>RMAT0006</t>
  </si>
  <si>
    <t>koncovka odvodňovacího žlabu plná; 200x200 mm</t>
  </si>
  <si>
    <t>164152246</t>
  </si>
  <si>
    <t>20</t>
  </si>
  <si>
    <t>RMAT0007</t>
  </si>
  <si>
    <t>koncovka odvodňovacího žlabu s otvorem; 200x200 mm</t>
  </si>
  <si>
    <t>-1341114529</t>
  </si>
  <si>
    <t>RMAT0008</t>
  </si>
  <si>
    <t>koncovka odvodňovacího žlabu plná; 130x160 mm</t>
  </si>
  <si>
    <t>310137669</t>
  </si>
  <si>
    <t>22</t>
  </si>
  <si>
    <t>RMAT0009</t>
  </si>
  <si>
    <t>koncovka odvodňovacího žlabu s otvorem; 130x160 mm</t>
  </si>
  <si>
    <t>-412127011</t>
  </si>
  <si>
    <t>23</t>
  </si>
  <si>
    <t>971026461</t>
  </si>
  <si>
    <t>Vybourání otvorů ve zdivu kamenném pl do 0,25 m2 na MC tl do 600</t>
  </si>
  <si>
    <t>1156079010</t>
  </si>
  <si>
    <t>997</t>
  </si>
  <si>
    <t>Přesun sutě</t>
  </si>
  <si>
    <t>24</t>
  </si>
  <si>
    <t>997221141</t>
  </si>
  <si>
    <t>Vodorovná doprava suti ze sypkých materiálů stavebním kolečkem do 50 m</t>
  </si>
  <si>
    <t>-1043227547</t>
  </si>
  <si>
    <t>"2/11"21*0,15*2,1</t>
  </si>
  <si>
    <t>"2/12"(316+32+5,3+6,5+0,6+0,5+1,0+1,0)*0,15*2,1</t>
  </si>
  <si>
    <t>"rýhy"3,88*1,7</t>
  </si>
  <si>
    <t>"mlat"369*0,04*2,1</t>
  </si>
  <si>
    <t>"mezivrstva"383,9*0,1*2,0</t>
  </si>
  <si>
    <t>25</t>
  </si>
  <si>
    <t>997221149</t>
  </si>
  <si>
    <t>Příplatek za každých dalších 10 m u vodorovné dopravy suti ze sypkých materiálů stavebním kolečkem</t>
  </si>
  <si>
    <t>-1897641021</t>
  </si>
  <si>
    <t>"odstranění podkladu"127,525*5</t>
  </si>
  <si>
    <t>"mlat"30,996*5</t>
  </si>
  <si>
    <t>"mezivrstva"76,78*5</t>
  </si>
  <si>
    <t>26</t>
  </si>
  <si>
    <t>997221551</t>
  </si>
  <si>
    <t>Vodorovná doprava suti ze sypkých materiálů do 1 km</t>
  </si>
  <si>
    <t>86649861</t>
  </si>
  <si>
    <t>27</t>
  </si>
  <si>
    <t>997221559</t>
  </si>
  <si>
    <t>Příplatek ZKD 1 km u vodorovné dopravy suti ze sypkých materiálů</t>
  </si>
  <si>
    <t>-199265915</t>
  </si>
  <si>
    <t>28</t>
  </si>
  <si>
    <t>997221611</t>
  </si>
  <si>
    <t>Nakládání suti na dopravní prostředky pro vodorovnou dopravu</t>
  </si>
  <si>
    <t>181716712</t>
  </si>
  <si>
    <t>998</t>
  </si>
  <si>
    <t>Přesun hmot</t>
  </si>
  <si>
    <t>29</t>
  </si>
  <si>
    <t>998223011</t>
  </si>
  <si>
    <t>Přesun hmot pro pozemní komunikace s krytem dlážděným</t>
  </si>
  <si>
    <t>-2117841879</t>
  </si>
  <si>
    <t>"kamenný obrubník"(1,6+1,6+4,1+1,9+2,1+2,1+1,6+1,4+1,6+25,2)*0,2*0,1*2,5*2</t>
  </si>
  <si>
    <t>30</t>
  </si>
  <si>
    <t>998223094</t>
  </si>
  <si>
    <t>Příplatek k přesunu hmot pro pozemní komunikace s krytem dlážděným za zvětšený přesun do 5000 m</t>
  </si>
  <si>
    <t>-982097991</t>
  </si>
  <si>
    <t>31</t>
  </si>
  <si>
    <t>998225111</t>
  </si>
  <si>
    <t>Přesun hmot pro pozemní komunikace s krytem z kamene, monolitickým betonovým nebo živičným</t>
  </si>
  <si>
    <t>-1557335260</t>
  </si>
  <si>
    <t xml:space="preserve">369*0,04*2,1+383,9*0,1*2 </t>
  </si>
  <si>
    <t>32</t>
  </si>
  <si>
    <t>998225194</t>
  </si>
  <si>
    <t>Příplatek k přesunu hmot pro pozemní komunikace s krytem z kamene, živičným, betonovým do 5000 m</t>
  </si>
  <si>
    <t>1144016338</t>
  </si>
  <si>
    <t>33</t>
  </si>
  <si>
    <t>998225195</t>
  </si>
  <si>
    <t>Příplatek k přesunu hmot pro pozemní komunikace s krytem z kamene, živičným, betonovým ZKD 5000 m</t>
  </si>
  <si>
    <t>-1021090382</t>
  </si>
  <si>
    <t>699*0,04*2,1*(100-5)/5+383,9*0,1*2,0*(50-5)/5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</si>
</sst>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72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R5" s="18"/>
      <c r="BE5" s="169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74" t="s">
        <v>17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R6" s="18"/>
      <c r="BE6" s="17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0"/>
      <c r="BS8" s="15" t="s">
        <v>6</v>
      </c>
    </row>
    <row r="9" spans="1:74" ht="14.45" customHeight="1">
      <c r="B9" s="18"/>
      <c r="AR9" s="18"/>
      <c r="BE9" s="170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26</v>
      </c>
      <c r="AR10" s="18"/>
      <c r="BE10" s="170"/>
      <c r="BS10" s="15" t="s">
        <v>6</v>
      </c>
    </row>
    <row r="11" spans="1:74" ht="18.399999999999999" customHeight="1">
      <c r="B11" s="18"/>
      <c r="E11" s="23" t="s">
        <v>27</v>
      </c>
      <c r="AK11" s="25" t="s">
        <v>28</v>
      </c>
      <c r="AN11" s="23" t="s">
        <v>1</v>
      </c>
      <c r="AR11" s="18"/>
      <c r="BE11" s="170"/>
      <c r="BS11" s="15" t="s">
        <v>6</v>
      </c>
    </row>
    <row r="12" spans="1:74" ht="6.95" customHeight="1">
      <c r="B12" s="18"/>
      <c r="AR12" s="18"/>
      <c r="BE12" s="170"/>
      <c r="BS12" s="15" t="s">
        <v>6</v>
      </c>
    </row>
    <row r="13" spans="1:74" ht="12" customHeight="1">
      <c r="B13" s="18"/>
      <c r="D13" s="25" t="s">
        <v>29</v>
      </c>
      <c r="AK13" s="25" t="s">
        <v>25</v>
      </c>
      <c r="AN13" s="27" t="s">
        <v>30</v>
      </c>
      <c r="AR13" s="18"/>
      <c r="BE13" s="170"/>
      <c r="BS13" s="15" t="s">
        <v>6</v>
      </c>
    </row>
    <row r="14" spans="1:74" ht="12.75">
      <c r="B14" s="18"/>
      <c r="E14" s="175" t="s">
        <v>30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5" t="s">
        <v>28</v>
      </c>
      <c r="AN14" s="27" t="s">
        <v>30</v>
      </c>
      <c r="AR14" s="18"/>
      <c r="BE14" s="170"/>
      <c r="BS14" s="15" t="s">
        <v>6</v>
      </c>
    </row>
    <row r="15" spans="1:74" ht="6.95" customHeight="1">
      <c r="B15" s="18"/>
      <c r="AR15" s="18"/>
      <c r="BE15" s="170"/>
      <c r="BS15" s="15" t="s">
        <v>4</v>
      </c>
    </row>
    <row r="16" spans="1:74" ht="12" customHeight="1">
      <c r="B16" s="18"/>
      <c r="D16" s="25" t="s">
        <v>31</v>
      </c>
      <c r="AK16" s="25" t="s">
        <v>25</v>
      </c>
      <c r="AN16" s="23" t="s">
        <v>1</v>
      </c>
      <c r="AR16" s="18"/>
      <c r="BE16" s="170"/>
      <c r="BS16" s="15" t="s">
        <v>4</v>
      </c>
    </row>
    <row r="17" spans="2:71" ht="18.399999999999999" customHeight="1">
      <c r="B17" s="18"/>
      <c r="E17" s="23" t="s">
        <v>32</v>
      </c>
      <c r="AK17" s="25" t="s">
        <v>28</v>
      </c>
      <c r="AN17" s="23" t="s">
        <v>1</v>
      </c>
      <c r="AR17" s="18"/>
      <c r="BE17" s="170"/>
      <c r="BS17" s="15" t="s">
        <v>33</v>
      </c>
    </row>
    <row r="18" spans="2:71" ht="6.95" customHeight="1">
      <c r="B18" s="18"/>
      <c r="AR18" s="18"/>
      <c r="BE18" s="170"/>
      <c r="BS18" s="15" t="s">
        <v>6</v>
      </c>
    </row>
    <row r="19" spans="2:71" ht="12" customHeight="1">
      <c r="B19" s="18"/>
      <c r="D19" s="25" t="s">
        <v>34</v>
      </c>
      <c r="AK19" s="25" t="s">
        <v>25</v>
      </c>
      <c r="AN19" s="23" t="s">
        <v>1</v>
      </c>
      <c r="AR19" s="18"/>
      <c r="BE19" s="170"/>
      <c r="BS19" s="15" t="s">
        <v>6</v>
      </c>
    </row>
    <row r="20" spans="2:71" ht="18.399999999999999" customHeight="1">
      <c r="B20" s="18"/>
      <c r="E20" s="23" t="s">
        <v>32</v>
      </c>
      <c r="AK20" s="25" t="s">
        <v>28</v>
      </c>
      <c r="AN20" s="23" t="s">
        <v>1</v>
      </c>
      <c r="AR20" s="18"/>
      <c r="BE20" s="170"/>
      <c r="BS20" s="15" t="s">
        <v>33</v>
      </c>
    </row>
    <row r="21" spans="2:71" ht="6.95" customHeight="1">
      <c r="B21" s="18"/>
      <c r="AR21" s="18"/>
      <c r="BE21" s="170"/>
    </row>
    <row r="22" spans="2:71" ht="12" customHeight="1">
      <c r="B22" s="18"/>
      <c r="D22" s="25" t="s">
        <v>35</v>
      </c>
      <c r="AR22" s="18"/>
      <c r="BE22" s="170"/>
    </row>
    <row r="23" spans="2:71" ht="16.5" customHeight="1">
      <c r="B23" s="18"/>
      <c r="E23" s="177" t="s">
        <v>1</v>
      </c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R23" s="18"/>
      <c r="BE23" s="170"/>
    </row>
    <row r="24" spans="2:71" ht="6.95" customHeight="1">
      <c r="B24" s="18"/>
      <c r="AR24" s="18"/>
      <c r="BE24" s="170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0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78">
        <f>ROUND(AG94,2)</f>
        <v>0</v>
      </c>
      <c r="AL26" s="179"/>
      <c r="AM26" s="179"/>
      <c r="AN26" s="179"/>
      <c r="AO26" s="179"/>
      <c r="AR26" s="30"/>
      <c r="BE26" s="170"/>
    </row>
    <row r="27" spans="2:71" s="1" customFormat="1" ht="6.95" customHeight="1">
      <c r="B27" s="30"/>
      <c r="AR27" s="30"/>
      <c r="BE27" s="170"/>
    </row>
    <row r="28" spans="2:71" s="1" customFormat="1" ht="12.75">
      <c r="B28" s="30"/>
      <c r="L28" s="180" t="s">
        <v>37</v>
      </c>
      <c r="M28" s="180"/>
      <c r="N28" s="180"/>
      <c r="O28" s="180"/>
      <c r="P28" s="180"/>
      <c r="W28" s="180" t="s">
        <v>38</v>
      </c>
      <c r="X28" s="180"/>
      <c r="Y28" s="180"/>
      <c r="Z28" s="180"/>
      <c r="AA28" s="180"/>
      <c r="AB28" s="180"/>
      <c r="AC28" s="180"/>
      <c r="AD28" s="180"/>
      <c r="AE28" s="180"/>
      <c r="AK28" s="180" t="s">
        <v>39</v>
      </c>
      <c r="AL28" s="180"/>
      <c r="AM28" s="180"/>
      <c r="AN28" s="180"/>
      <c r="AO28" s="180"/>
      <c r="AR28" s="30"/>
      <c r="BE28" s="170"/>
    </row>
    <row r="29" spans="2:71" s="2" customFormat="1" ht="14.45" customHeight="1">
      <c r="B29" s="34"/>
      <c r="D29" s="25" t="s">
        <v>40</v>
      </c>
      <c r="F29" s="25" t="s">
        <v>41</v>
      </c>
      <c r="L29" s="183">
        <v>0.21</v>
      </c>
      <c r="M29" s="182"/>
      <c r="N29" s="182"/>
      <c r="O29" s="182"/>
      <c r="P29" s="182"/>
      <c r="W29" s="181">
        <f>ROUND(AZ94, 2)</f>
        <v>0</v>
      </c>
      <c r="X29" s="182"/>
      <c r="Y29" s="182"/>
      <c r="Z29" s="182"/>
      <c r="AA29" s="182"/>
      <c r="AB29" s="182"/>
      <c r="AC29" s="182"/>
      <c r="AD29" s="182"/>
      <c r="AE29" s="182"/>
      <c r="AK29" s="181">
        <f>ROUND(AV94, 2)</f>
        <v>0</v>
      </c>
      <c r="AL29" s="182"/>
      <c r="AM29" s="182"/>
      <c r="AN29" s="182"/>
      <c r="AO29" s="182"/>
      <c r="AR29" s="34"/>
      <c r="BE29" s="171"/>
    </row>
    <row r="30" spans="2:71" s="2" customFormat="1" ht="14.45" customHeight="1">
      <c r="B30" s="34"/>
      <c r="F30" s="25" t="s">
        <v>42</v>
      </c>
      <c r="L30" s="183">
        <v>0.12</v>
      </c>
      <c r="M30" s="182"/>
      <c r="N30" s="182"/>
      <c r="O30" s="182"/>
      <c r="P30" s="182"/>
      <c r="W30" s="181">
        <f>ROUND(BA94, 2)</f>
        <v>0</v>
      </c>
      <c r="X30" s="182"/>
      <c r="Y30" s="182"/>
      <c r="Z30" s="182"/>
      <c r="AA30" s="182"/>
      <c r="AB30" s="182"/>
      <c r="AC30" s="182"/>
      <c r="AD30" s="182"/>
      <c r="AE30" s="182"/>
      <c r="AK30" s="181">
        <f>ROUND(AW94, 2)</f>
        <v>0</v>
      </c>
      <c r="AL30" s="182"/>
      <c r="AM30" s="182"/>
      <c r="AN30" s="182"/>
      <c r="AO30" s="182"/>
      <c r="AR30" s="34"/>
      <c r="BE30" s="171"/>
    </row>
    <row r="31" spans="2:71" s="2" customFormat="1" ht="14.45" hidden="1" customHeight="1">
      <c r="B31" s="34"/>
      <c r="F31" s="25" t="s">
        <v>43</v>
      </c>
      <c r="L31" s="183">
        <v>0.21</v>
      </c>
      <c r="M31" s="182"/>
      <c r="N31" s="182"/>
      <c r="O31" s="182"/>
      <c r="P31" s="182"/>
      <c r="W31" s="181">
        <f>ROUND(BB94, 2)</f>
        <v>0</v>
      </c>
      <c r="X31" s="182"/>
      <c r="Y31" s="182"/>
      <c r="Z31" s="182"/>
      <c r="AA31" s="182"/>
      <c r="AB31" s="182"/>
      <c r="AC31" s="182"/>
      <c r="AD31" s="182"/>
      <c r="AE31" s="182"/>
      <c r="AK31" s="181">
        <v>0</v>
      </c>
      <c r="AL31" s="182"/>
      <c r="AM31" s="182"/>
      <c r="AN31" s="182"/>
      <c r="AO31" s="182"/>
      <c r="AR31" s="34"/>
      <c r="BE31" s="171"/>
    </row>
    <row r="32" spans="2:71" s="2" customFormat="1" ht="14.45" hidden="1" customHeight="1">
      <c r="B32" s="34"/>
      <c r="F32" s="25" t="s">
        <v>44</v>
      </c>
      <c r="L32" s="183">
        <v>0.12</v>
      </c>
      <c r="M32" s="182"/>
      <c r="N32" s="182"/>
      <c r="O32" s="182"/>
      <c r="P32" s="182"/>
      <c r="W32" s="181">
        <f>ROUND(BC94, 2)</f>
        <v>0</v>
      </c>
      <c r="X32" s="182"/>
      <c r="Y32" s="182"/>
      <c r="Z32" s="182"/>
      <c r="AA32" s="182"/>
      <c r="AB32" s="182"/>
      <c r="AC32" s="182"/>
      <c r="AD32" s="182"/>
      <c r="AE32" s="182"/>
      <c r="AK32" s="181">
        <v>0</v>
      </c>
      <c r="AL32" s="182"/>
      <c r="AM32" s="182"/>
      <c r="AN32" s="182"/>
      <c r="AO32" s="182"/>
      <c r="AR32" s="34"/>
      <c r="BE32" s="171"/>
    </row>
    <row r="33" spans="2:57" s="2" customFormat="1" ht="14.45" hidden="1" customHeight="1">
      <c r="B33" s="34"/>
      <c r="F33" s="25" t="s">
        <v>45</v>
      </c>
      <c r="L33" s="183">
        <v>0</v>
      </c>
      <c r="M33" s="182"/>
      <c r="N33" s="182"/>
      <c r="O33" s="182"/>
      <c r="P33" s="182"/>
      <c r="W33" s="181">
        <f>ROUND(BD94, 2)</f>
        <v>0</v>
      </c>
      <c r="X33" s="182"/>
      <c r="Y33" s="182"/>
      <c r="Z33" s="182"/>
      <c r="AA33" s="182"/>
      <c r="AB33" s="182"/>
      <c r="AC33" s="182"/>
      <c r="AD33" s="182"/>
      <c r="AE33" s="182"/>
      <c r="AK33" s="181">
        <v>0</v>
      </c>
      <c r="AL33" s="182"/>
      <c r="AM33" s="182"/>
      <c r="AN33" s="182"/>
      <c r="AO33" s="182"/>
      <c r="AR33" s="34"/>
      <c r="BE33" s="171"/>
    </row>
    <row r="34" spans="2:57" s="1" customFormat="1" ht="6.95" customHeight="1">
      <c r="B34" s="30"/>
      <c r="AR34" s="30"/>
      <c r="BE34" s="170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84" t="s">
        <v>48</v>
      </c>
      <c r="Y35" s="185"/>
      <c r="Z35" s="185"/>
      <c r="AA35" s="185"/>
      <c r="AB35" s="185"/>
      <c r="AC35" s="37"/>
      <c r="AD35" s="37"/>
      <c r="AE35" s="37"/>
      <c r="AF35" s="37"/>
      <c r="AG35" s="37"/>
      <c r="AH35" s="37"/>
      <c r="AI35" s="37"/>
      <c r="AJ35" s="37"/>
      <c r="AK35" s="186">
        <f>SUM(AK26:AK33)</f>
        <v>0</v>
      </c>
      <c r="AL35" s="185"/>
      <c r="AM35" s="185"/>
      <c r="AN35" s="185"/>
      <c r="AO35" s="187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0" s="1" customFormat="1" ht="24.95" customHeight="1">
      <c r="B82" s="30"/>
      <c r="C82" s="19" t="s">
        <v>55</v>
      </c>
      <c r="AR82" s="30"/>
    </row>
    <row r="83" spans="1:90" s="1" customFormat="1" ht="6.95" customHeight="1">
      <c r="B83" s="30"/>
      <c r="AR83" s="30"/>
    </row>
    <row r="84" spans="1:90" s="3" customFormat="1" ht="12" customHeight="1">
      <c r="B84" s="46"/>
      <c r="C84" s="25" t="s">
        <v>13</v>
      </c>
      <c r="L84" s="3" t="str">
        <f>K5</f>
        <v>112</v>
      </c>
      <c r="AR84" s="46"/>
    </row>
    <row r="85" spans="1:90" s="4" customFormat="1" ht="36.950000000000003" customHeight="1">
      <c r="B85" s="47"/>
      <c r="C85" s="48" t="s">
        <v>16</v>
      </c>
      <c r="L85" s="188" t="str">
        <f>K6</f>
        <v>Mlaty zámek Děčín - terasa</v>
      </c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R85" s="47"/>
    </row>
    <row r="86" spans="1:90" s="1" customFormat="1" ht="6.95" customHeight="1">
      <c r="B86" s="30"/>
      <c r="AR86" s="30"/>
    </row>
    <row r="87" spans="1:90" s="1" customFormat="1" ht="12" customHeight="1">
      <c r="B87" s="30"/>
      <c r="C87" s="25" t="s">
        <v>20</v>
      </c>
      <c r="L87" s="49" t="str">
        <f>IF(K8="","",K8)</f>
        <v>Děřčín</v>
      </c>
      <c r="AI87" s="25" t="s">
        <v>22</v>
      </c>
      <c r="AM87" s="190" t="str">
        <f>IF(AN8= "","",AN8)</f>
        <v>19. 2. 2024</v>
      </c>
      <c r="AN87" s="190"/>
      <c r="AR87" s="30"/>
    </row>
    <row r="88" spans="1:90" s="1" customFormat="1" ht="6.95" customHeight="1">
      <c r="B88" s="30"/>
      <c r="AR88" s="30"/>
    </row>
    <row r="89" spans="1:90" s="1" customFormat="1" ht="15.2" customHeight="1">
      <c r="B89" s="30"/>
      <c r="C89" s="25" t="s">
        <v>24</v>
      </c>
      <c r="L89" s="3" t="str">
        <f>IF(E11= "","",E11)</f>
        <v>Statutární město Děčín</v>
      </c>
      <c r="AI89" s="25" t="s">
        <v>31</v>
      </c>
      <c r="AM89" s="191" t="str">
        <f>IF(E17="","",E17)</f>
        <v xml:space="preserve"> </v>
      </c>
      <c r="AN89" s="192"/>
      <c r="AO89" s="192"/>
      <c r="AP89" s="192"/>
      <c r="AR89" s="30"/>
      <c r="AS89" s="193" t="s">
        <v>56</v>
      </c>
      <c r="AT89" s="19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0" s="1" customFormat="1" ht="15.2" customHeight="1">
      <c r="B90" s="30"/>
      <c r="C90" s="25" t="s">
        <v>29</v>
      </c>
      <c r="L90" s="3" t="str">
        <f>IF(E14= "Vyplň údaj","",E14)</f>
        <v/>
      </c>
      <c r="AI90" s="25" t="s">
        <v>34</v>
      </c>
      <c r="AM90" s="191" t="str">
        <f>IF(E20="","",E20)</f>
        <v xml:space="preserve"> </v>
      </c>
      <c r="AN90" s="192"/>
      <c r="AO90" s="192"/>
      <c r="AP90" s="192"/>
      <c r="AR90" s="30"/>
      <c r="AS90" s="195"/>
      <c r="AT90" s="196"/>
      <c r="BD90" s="54"/>
    </row>
    <row r="91" spans="1:90" s="1" customFormat="1" ht="10.9" customHeight="1">
      <c r="B91" s="30"/>
      <c r="AR91" s="30"/>
      <c r="AS91" s="195"/>
      <c r="AT91" s="196"/>
      <c r="BD91" s="54"/>
    </row>
    <row r="92" spans="1:90" s="1" customFormat="1" ht="29.25" customHeight="1">
      <c r="B92" s="30"/>
      <c r="C92" s="197" t="s">
        <v>57</v>
      </c>
      <c r="D92" s="198"/>
      <c r="E92" s="198"/>
      <c r="F92" s="198"/>
      <c r="G92" s="198"/>
      <c r="H92" s="55"/>
      <c r="I92" s="199" t="s">
        <v>58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59</v>
      </c>
      <c r="AH92" s="198"/>
      <c r="AI92" s="198"/>
      <c r="AJ92" s="198"/>
      <c r="AK92" s="198"/>
      <c r="AL92" s="198"/>
      <c r="AM92" s="198"/>
      <c r="AN92" s="199" t="s">
        <v>60</v>
      </c>
      <c r="AO92" s="198"/>
      <c r="AP92" s="201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0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0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5">
        <f>ROUND(AG95,2)</f>
        <v>0</v>
      </c>
      <c r="AH94" s="205"/>
      <c r="AI94" s="205"/>
      <c r="AJ94" s="205"/>
      <c r="AK94" s="205"/>
      <c r="AL94" s="205"/>
      <c r="AM94" s="205"/>
      <c r="AN94" s="206">
        <f>SUM(AG94,AT94)</f>
        <v>0</v>
      </c>
      <c r="AO94" s="206"/>
      <c r="AP94" s="206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V94" s="70" t="s">
        <v>77</v>
      </c>
      <c r="BW94" s="70" t="s">
        <v>5</v>
      </c>
      <c r="BX94" s="70" t="s">
        <v>78</v>
      </c>
      <c r="CL94" s="70" t="s">
        <v>1</v>
      </c>
    </row>
    <row r="95" spans="1:90" s="6" customFormat="1" ht="16.5" customHeight="1">
      <c r="A95" s="71" t="s">
        <v>79</v>
      </c>
      <c r="B95" s="72"/>
      <c r="C95" s="73"/>
      <c r="D95" s="204" t="s">
        <v>14</v>
      </c>
      <c r="E95" s="204"/>
      <c r="F95" s="204"/>
      <c r="G95" s="204"/>
      <c r="H95" s="204"/>
      <c r="I95" s="74"/>
      <c r="J95" s="204" t="s">
        <v>17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2">
        <f>'112 - Mlaty zámek Děčín -...'!J28</f>
        <v>0</v>
      </c>
      <c r="AH95" s="203"/>
      <c r="AI95" s="203"/>
      <c r="AJ95" s="203"/>
      <c r="AK95" s="203"/>
      <c r="AL95" s="203"/>
      <c r="AM95" s="203"/>
      <c r="AN95" s="202">
        <f>SUM(AG95,AT95)</f>
        <v>0</v>
      </c>
      <c r="AO95" s="203"/>
      <c r="AP95" s="203"/>
      <c r="AQ95" s="75" t="s">
        <v>80</v>
      </c>
      <c r="AR95" s="72"/>
      <c r="AS95" s="76">
        <v>0</v>
      </c>
      <c r="AT95" s="77">
        <f>ROUND(SUM(AV95:AW95),2)</f>
        <v>0</v>
      </c>
      <c r="AU95" s="78">
        <f>'112 - Mlaty zámek Děčín -...'!P120</f>
        <v>0</v>
      </c>
      <c r="AV95" s="77">
        <f>'112 - Mlaty zámek Děčín -...'!J31</f>
        <v>0</v>
      </c>
      <c r="AW95" s="77">
        <f>'112 - Mlaty zámek Děčín -...'!J32</f>
        <v>0</v>
      </c>
      <c r="AX95" s="77">
        <f>'112 - Mlaty zámek Děčín -...'!J33</f>
        <v>0</v>
      </c>
      <c r="AY95" s="77">
        <f>'112 - Mlaty zámek Děčín -...'!J34</f>
        <v>0</v>
      </c>
      <c r="AZ95" s="77">
        <f>'112 - Mlaty zámek Děčín -...'!F31</f>
        <v>0</v>
      </c>
      <c r="BA95" s="77">
        <f>'112 - Mlaty zámek Děčín -...'!F32</f>
        <v>0</v>
      </c>
      <c r="BB95" s="77">
        <f>'112 - Mlaty zámek Děčín -...'!F33</f>
        <v>0</v>
      </c>
      <c r="BC95" s="77">
        <f>'112 - Mlaty zámek Děčín -...'!F34</f>
        <v>0</v>
      </c>
      <c r="BD95" s="79">
        <f>'112 - Mlaty zámek Děčín -...'!F35</f>
        <v>0</v>
      </c>
      <c r="BT95" s="80" t="s">
        <v>81</v>
      </c>
      <c r="BU95" s="80" t="s">
        <v>82</v>
      </c>
      <c r="BV95" s="80" t="s">
        <v>77</v>
      </c>
      <c r="BW95" s="80" t="s">
        <v>5</v>
      </c>
      <c r="BX95" s="80" t="s">
        <v>78</v>
      </c>
      <c r="CL95" s="80" t="s">
        <v>1</v>
      </c>
    </row>
    <row r="96" spans="1:90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PsWhYcYDHkRSmQFqnxLm/PbWlWuITOyTeaRhsU5PEajX/I8USnjq33dXkR+08BmEMZaJPgEtpAlNi7Lzy+/XUw==" saltValue="5Ldg/6O90B8u+bSaeDLHGMnaik3khoJLz4G1td/XVXmNU1uijn+QlBPKbIRDOInOUxrr0qFfy+oECaeh6KvZI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12 - Mlaty zámek Děčín -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3"/>
  <sheetViews>
    <sheetView showGridLines="0" tabSelected="1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AT2" s="15" t="s">
        <v>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83</v>
      </c>
    </row>
    <row r="4" spans="2:46" ht="24.95" customHeight="1">
      <c r="B4" s="18"/>
      <c r="D4" s="19" t="s">
        <v>84</v>
      </c>
      <c r="L4" s="18"/>
      <c r="M4" s="81" t="s">
        <v>10</v>
      </c>
      <c r="AT4" s="15" t="s">
        <v>4</v>
      </c>
    </row>
    <row r="5" spans="2:46" ht="6.95" customHeight="1">
      <c r="B5" s="18"/>
      <c r="L5" s="18"/>
    </row>
    <row r="6" spans="2:46" s="1" customFormat="1" ht="12" customHeight="1">
      <c r="B6" s="30"/>
      <c r="D6" s="25" t="s">
        <v>16</v>
      </c>
      <c r="L6" s="30"/>
    </row>
    <row r="7" spans="2:46" s="1" customFormat="1" ht="16.5" customHeight="1">
      <c r="B7" s="30"/>
      <c r="E7" s="188" t="s">
        <v>17</v>
      </c>
      <c r="F7" s="207"/>
      <c r="G7" s="207"/>
      <c r="H7" s="207"/>
      <c r="L7" s="30"/>
    </row>
    <row r="8" spans="2:46" s="1" customFormat="1" ht="11.25">
      <c r="B8" s="30"/>
      <c r="L8" s="30"/>
    </row>
    <row r="9" spans="2:46" s="1" customFormat="1" ht="12" customHeight="1">
      <c r="B9" s="30"/>
      <c r="D9" s="25" t="s">
        <v>18</v>
      </c>
      <c r="F9" s="23" t="s">
        <v>1</v>
      </c>
      <c r="I9" s="25" t="s">
        <v>19</v>
      </c>
      <c r="J9" s="23" t="s">
        <v>1</v>
      </c>
      <c r="L9" s="30"/>
    </row>
    <row r="10" spans="2:46" s="1" customFormat="1" ht="12" customHeight="1">
      <c r="B10" s="30"/>
      <c r="D10" s="25" t="s">
        <v>20</v>
      </c>
      <c r="F10" s="23" t="s">
        <v>21</v>
      </c>
      <c r="I10" s="25" t="s">
        <v>22</v>
      </c>
      <c r="J10" s="50" t="str">
        <f>'Rekapitulace stavby'!AN8</f>
        <v>19. 2. 2024</v>
      </c>
      <c r="L10" s="30"/>
    </row>
    <row r="11" spans="2:46" s="1" customFormat="1" ht="10.9" customHeight="1">
      <c r="B11" s="30"/>
      <c r="L11" s="30"/>
    </row>
    <row r="12" spans="2:46" s="1" customFormat="1" ht="12" customHeight="1">
      <c r="B12" s="30"/>
      <c r="D12" s="25" t="s">
        <v>24</v>
      </c>
      <c r="I12" s="25" t="s">
        <v>25</v>
      </c>
      <c r="J12" s="23" t="s">
        <v>26</v>
      </c>
      <c r="L12" s="30"/>
    </row>
    <row r="13" spans="2:46" s="1" customFormat="1" ht="18" customHeight="1">
      <c r="B13" s="30"/>
      <c r="E13" s="23" t="s">
        <v>27</v>
      </c>
      <c r="I13" s="25" t="s">
        <v>28</v>
      </c>
      <c r="J13" s="23" t="s">
        <v>1</v>
      </c>
      <c r="L13" s="30"/>
    </row>
    <row r="14" spans="2:46" s="1" customFormat="1" ht="6.95" customHeight="1">
      <c r="B14" s="30"/>
      <c r="L14" s="30"/>
    </row>
    <row r="15" spans="2:46" s="1" customFormat="1" ht="12" customHeight="1">
      <c r="B15" s="30"/>
      <c r="D15" s="25" t="s">
        <v>29</v>
      </c>
      <c r="I15" s="25" t="s">
        <v>25</v>
      </c>
      <c r="J15" s="26" t="str">
        <f>'Rekapitulace stavby'!AN13</f>
        <v>Vyplň údaj</v>
      </c>
      <c r="L15" s="30"/>
    </row>
    <row r="16" spans="2:46" s="1" customFormat="1" ht="18" customHeight="1">
      <c r="B16" s="30"/>
      <c r="E16" s="208" t="str">
        <f>'Rekapitulace stavby'!E14</f>
        <v>Vyplň údaj</v>
      </c>
      <c r="F16" s="172"/>
      <c r="G16" s="172"/>
      <c r="H16" s="172"/>
      <c r="I16" s="25" t="s">
        <v>28</v>
      </c>
      <c r="J16" s="26" t="str">
        <f>'Rekapitulace stavby'!AN14</f>
        <v>Vyplň údaj</v>
      </c>
      <c r="L16" s="30"/>
    </row>
    <row r="17" spans="2:12" s="1" customFormat="1" ht="6.95" customHeight="1">
      <c r="B17" s="30"/>
      <c r="L17" s="30"/>
    </row>
    <row r="18" spans="2:12" s="1" customFormat="1" ht="12" customHeight="1">
      <c r="B18" s="30"/>
      <c r="D18" s="25" t="s">
        <v>31</v>
      </c>
      <c r="I18" s="25" t="s">
        <v>25</v>
      </c>
      <c r="J18" s="23" t="str">
        <f>IF('Rekapitulace stavby'!AN16="","",'Rekapitulace stavby'!AN16)</f>
        <v/>
      </c>
      <c r="L18" s="30"/>
    </row>
    <row r="19" spans="2:12" s="1" customFormat="1" ht="18" customHeight="1">
      <c r="B19" s="30"/>
      <c r="E19" s="23" t="str">
        <f>IF('Rekapitulace stavby'!E17="","",'Rekapitulace stavby'!E17)</f>
        <v xml:space="preserve"> </v>
      </c>
      <c r="I19" s="25" t="s">
        <v>28</v>
      </c>
      <c r="J19" s="23" t="str">
        <f>IF('Rekapitulace stavby'!AN17="","",'Rekapitulace stavby'!AN17)</f>
        <v/>
      </c>
      <c r="L19" s="30"/>
    </row>
    <row r="20" spans="2:12" s="1" customFormat="1" ht="6.95" customHeight="1">
      <c r="B20" s="30"/>
      <c r="L20" s="30"/>
    </row>
    <row r="21" spans="2:12" s="1" customFormat="1" ht="12" customHeight="1">
      <c r="B21" s="30"/>
      <c r="D21" s="25" t="s">
        <v>34</v>
      </c>
      <c r="I21" s="25" t="s">
        <v>25</v>
      </c>
      <c r="J21" s="23" t="str">
        <f>IF('Rekapitulace stavby'!AN19="","",'Rekapitulace stavby'!AN19)</f>
        <v/>
      </c>
      <c r="L21" s="30"/>
    </row>
    <row r="22" spans="2:12" s="1" customFormat="1" ht="18" customHeight="1">
      <c r="B22" s="30"/>
      <c r="E22" s="23" t="str">
        <f>IF('Rekapitulace stavby'!E20="","",'Rekapitulace stavby'!E20)</f>
        <v xml:space="preserve"> </v>
      </c>
      <c r="I22" s="25" t="s">
        <v>28</v>
      </c>
      <c r="J22" s="23" t="str">
        <f>IF('Rekapitulace stavby'!AN20="","",'Rekapitulace stavby'!AN20)</f>
        <v/>
      </c>
      <c r="L22" s="30"/>
    </row>
    <row r="23" spans="2:12" s="1" customFormat="1" ht="6.95" customHeight="1">
      <c r="B23" s="30"/>
      <c r="L23" s="30"/>
    </row>
    <row r="24" spans="2:12" s="1" customFormat="1" ht="12" customHeight="1">
      <c r="B24" s="30"/>
      <c r="D24" s="25" t="s">
        <v>35</v>
      </c>
      <c r="L24" s="30"/>
    </row>
    <row r="25" spans="2:12" s="7" customFormat="1" ht="16.5" customHeight="1">
      <c r="B25" s="82"/>
      <c r="E25" s="177" t="s">
        <v>1</v>
      </c>
      <c r="F25" s="177"/>
      <c r="G25" s="177"/>
      <c r="H25" s="177"/>
      <c r="L25" s="82"/>
    </row>
    <row r="26" spans="2:12" s="1" customFormat="1" ht="6.95" customHeight="1">
      <c r="B26" s="30"/>
      <c r="L26" s="30"/>
    </row>
    <row r="27" spans="2:12" s="1" customFormat="1" ht="6.95" customHeight="1">
      <c r="B27" s="30"/>
      <c r="D27" s="51"/>
      <c r="E27" s="51"/>
      <c r="F27" s="51"/>
      <c r="G27" s="51"/>
      <c r="H27" s="51"/>
      <c r="I27" s="51"/>
      <c r="J27" s="51"/>
      <c r="K27" s="51"/>
      <c r="L27" s="30"/>
    </row>
    <row r="28" spans="2:12" s="1" customFormat="1" ht="25.35" customHeight="1">
      <c r="B28" s="30"/>
      <c r="D28" s="83" t="s">
        <v>36</v>
      </c>
      <c r="J28" s="64">
        <f>ROUND(J120, 2)</f>
        <v>0</v>
      </c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14.45" customHeight="1">
      <c r="B30" s="30"/>
      <c r="F30" s="33" t="s">
        <v>38</v>
      </c>
      <c r="I30" s="33" t="s">
        <v>37</v>
      </c>
      <c r="J30" s="33" t="s">
        <v>39</v>
      </c>
      <c r="L30" s="30"/>
    </row>
    <row r="31" spans="2:12" s="1" customFormat="1" ht="14.45" customHeight="1">
      <c r="B31" s="30"/>
      <c r="D31" s="53" t="s">
        <v>40</v>
      </c>
      <c r="E31" s="25" t="s">
        <v>41</v>
      </c>
      <c r="F31" s="84">
        <f>ROUND((SUM(BE120:BE192)),  2)</f>
        <v>0</v>
      </c>
      <c r="I31" s="85">
        <v>0.21</v>
      </c>
      <c r="J31" s="84">
        <f>ROUND(((SUM(BE120:BE192))*I31),  2)</f>
        <v>0</v>
      </c>
      <c r="L31" s="30"/>
    </row>
    <row r="32" spans="2:12" s="1" customFormat="1" ht="14.45" customHeight="1">
      <c r="B32" s="30"/>
      <c r="E32" s="25" t="s">
        <v>42</v>
      </c>
      <c r="F32" s="84">
        <f>ROUND((SUM(BF120:BF192)),  2)</f>
        <v>0</v>
      </c>
      <c r="I32" s="85">
        <v>0.12</v>
      </c>
      <c r="J32" s="84">
        <f>ROUND(((SUM(BF120:BF192))*I32),  2)</f>
        <v>0</v>
      </c>
      <c r="L32" s="30"/>
    </row>
    <row r="33" spans="2:12" s="1" customFormat="1" ht="14.45" hidden="1" customHeight="1">
      <c r="B33" s="30"/>
      <c r="E33" s="25" t="s">
        <v>43</v>
      </c>
      <c r="F33" s="84">
        <f>ROUND((SUM(BG120:BG192)),  2)</f>
        <v>0</v>
      </c>
      <c r="I33" s="85">
        <v>0.21</v>
      </c>
      <c r="J33" s="84">
        <f>0</f>
        <v>0</v>
      </c>
      <c r="L33" s="30"/>
    </row>
    <row r="34" spans="2:12" s="1" customFormat="1" ht="14.45" hidden="1" customHeight="1">
      <c r="B34" s="30"/>
      <c r="E34" s="25" t="s">
        <v>44</v>
      </c>
      <c r="F34" s="84">
        <f>ROUND((SUM(BH120:BH192)),  2)</f>
        <v>0</v>
      </c>
      <c r="I34" s="85">
        <v>0.12</v>
      </c>
      <c r="J34" s="84">
        <f>0</f>
        <v>0</v>
      </c>
      <c r="L34" s="30"/>
    </row>
    <row r="35" spans="2:12" s="1" customFormat="1" ht="14.45" hidden="1" customHeight="1">
      <c r="B35" s="30"/>
      <c r="E35" s="25" t="s">
        <v>45</v>
      </c>
      <c r="F35" s="84">
        <f>ROUND((SUM(BI120:BI192)),  2)</f>
        <v>0</v>
      </c>
      <c r="I35" s="85">
        <v>0</v>
      </c>
      <c r="J35" s="84">
        <f>0</f>
        <v>0</v>
      </c>
      <c r="L35" s="30"/>
    </row>
    <row r="36" spans="2:12" s="1" customFormat="1" ht="6.95" customHeight="1">
      <c r="B36" s="30"/>
      <c r="L36" s="30"/>
    </row>
    <row r="37" spans="2:12" s="1" customFormat="1" ht="25.35" customHeight="1">
      <c r="B37" s="30"/>
      <c r="C37" s="86"/>
      <c r="D37" s="87" t="s">
        <v>46</v>
      </c>
      <c r="E37" s="55"/>
      <c r="F37" s="55"/>
      <c r="G37" s="88" t="s">
        <v>47</v>
      </c>
      <c r="H37" s="89" t="s">
        <v>48</v>
      </c>
      <c r="I37" s="55"/>
      <c r="J37" s="90">
        <f>SUM(J28:J35)</f>
        <v>0</v>
      </c>
      <c r="K37" s="91"/>
      <c r="L37" s="30"/>
    </row>
    <row r="38" spans="2:12" s="1" customFormat="1" ht="14.45" customHeight="1">
      <c r="B38" s="30"/>
      <c r="L38" s="30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51</v>
      </c>
      <c r="E61" s="32"/>
      <c r="F61" s="92" t="s">
        <v>52</v>
      </c>
      <c r="G61" s="41" t="s">
        <v>51</v>
      </c>
      <c r="H61" s="32"/>
      <c r="I61" s="32"/>
      <c r="J61" s="93" t="s">
        <v>52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51</v>
      </c>
      <c r="E76" s="32"/>
      <c r="F76" s="92" t="s">
        <v>52</v>
      </c>
      <c r="G76" s="41" t="s">
        <v>51</v>
      </c>
      <c r="H76" s="32"/>
      <c r="I76" s="32"/>
      <c r="J76" s="93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85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188" t="str">
        <f>E7</f>
        <v>Mlaty zámek Děčín - terasa</v>
      </c>
      <c r="F85" s="207"/>
      <c r="G85" s="207"/>
      <c r="H85" s="207"/>
      <c r="L85" s="30"/>
    </row>
    <row r="86" spans="2:47" s="1" customFormat="1" ht="6.95" customHeight="1">
      <c r="B86" s="30"/>
      <c r="L86" s="30"/>
    </row>
    <row r="87" spans="2:47" s="1" customFormat="1" ht="12" customHeight="1">
      <c r="B87" s="30"/>
      <c r="C87" s="25" t="s">
        <v>20</v>
      </c>
      <c r="F87" s="23" t="str">
        <f>F10</f>
        <v>Děřčín</v>
      </c>
      <c r="I87" s="25" t="s">
        <v>22</v>
      </c>
      <c r="J87" s="50" t="str">
        <f>IF(J10="","",J10)</f>
        <v>19. 2. 2024</v>
      </c>
      <c r="L87" s="30"/>
    </row>
    <row r="88" spans="2:47" s="1" customFormat="1" ht="6.95" customHeight="1">
      <c r="B88" s="30"/>
      <c r="L88" s="30"/>
    </row>
    <row r="89" spans="2:47" s="1" customFormat="1" ht="15.2" customHeight="1">
      <c r="B89" s="30"/>
      <c r="C89" s="25" t="s">
        <v>24</v>
      </c>
      <c r="F89" s="23" t="str">
        <f>E13</f>
        <v>Statutární město Děčín</v>
      </c>
      <c r="I89" s="25" t="s">
        <v>31</v>
      </c>
      <c r="J89" s="28" t="str">
        <f>E19</f>
        <v xml:space="preserve"> </v>
      </c>
      <c r="L89" s="30"/>
    </row>
    <row r="90" spans="2:47" s="1" customFormat="1" ht="15.2" customHeight="1">
      <c r="B90" s="30"/>
      <c r="C90" s="25" t="s">
        <v>29</v>
      </c>
      <c r="F90" s="23" t="str">
        <f>IF(E16="","",E16)</f>
        <v>Vyplň údaj</v>
      </c>
      <c r="I90" s="25" t="s">
        <v>34</v>
      </c>
      <c r="J90" s="28" t="str">
        <f>E22</f>
        <v xml:space="preserve"> </v>
      </c>
      <c r="L90" s="30"/>
    </row>
    <row r="91" spans="2:47" s="1" customFormat="1" ht="10.35" customHeight="1">
      <c r="B91" s="30"/>
      <c r="L91" s="30"/>
    </row>
    <row r="92" spans="2:47" s="1" customFormat="1" ht="29.25" customHeight="1">
      <c r="B92" s="30"/>
      <c r="C92" s="94" t="s">
        <v>86</v>
      </c>
      <c r="D92" s="86"/>
      <c r="E92" s="86"/>
      <c r="F92" s="86"/>
      <c r="G92" s="86"/>
      <c r="H92" s="86"/>
      <c r="I92" s="86"/>
      <c r="J92" s="95" t="s">
        <v>87</v>
      </c>
      <c r="K92" s="86"/>
      <c r="L92" s="30"/>
    </row>
    <row r="93" spans="2:47" s="1" customFormat="1" ht="10.35" customHeight="1">
      <c r="B93" s="30"/>
      <c r="L93" s="30"/>
    </row>
    <row r="94" spans="2:47" s="1" customFormat="1" ht="22.9" customHeight="1">
      <c r="B94" s="30"/>
      <c r="C94" s="96" t="s">
        <v>88</v>
      </c>
      <c r="J94" s="64">
        <f>J120</f>
        <v>0</v>
      </c>
      <c r="L94" s="30"/>
      <c r="AU94" s="15" t="s">
        <v>89</v>
      </c>
    </row>
    <row r="95" spans="2:47" s="8" customFormat="1" ht="24.95" customHeight="1">
      <c r="B95" s="97"/>
      <c r="D95" s="98" t="s">
        <v>90</v>
      </c>
      <c r="E95" s="99"/>
      <c r="F95" s="99"/>
      <c r="G95" s="99"/>
      <c r="H95" s="99"/>
      <c r="I95" s="99"/>
      <c r="J95" s="100">
        <f>J121</f>
        <v>0</v>
      </c>
      <c r="L95" s="97"/>
    </row>
    <row r="96" spans="2:47" s="9" customFormat="1" ht="19.899999999999999" customHeight="1">
      <c r="B96" s="101"/>
      <c r="D96" s="102" t="s">
        <v>91</v>
      </c>
      <c r="E96" s="103"/>
      <c r="F96" s="103"/>
      <c r="G96" s="103"/>
      <c r="H96" s="103"/>
      <c r="I96" s="103"/>
      <c r="J96" s="104">
        <f>J122</f>
        <v>0</v>
      </c>
      <c r="L96" s="101"/>
    </row>
    <row r="97" spans="2:12" s="9" customFormat="1" ht="19.899999999999999" customHeight="1">
      <c r="B97" s="101"/>
      <c r="D97" s="102" t="s">
        <v>92</v>
      </c>
      <c r="E97" s="103"/>
      <c r="F97" s="103"/>
      <c r="G97" s="103"/>
      <c r="H97" s="103"/>
      <c r="I97" s="103"/>
      <c r="J97" s="104">
        <f>J137</f>
        <v>0</v>
      </c>
      <c r="L97" s="101"/>
    </row>
    <row r="98" spans="2:12" s="9" customFormat="1" ht="19.899999999999999" customHeight="1">
      <c r="B98" s="101"/>
      <c r="D98" s="102" t="s">
        <v>93</v>
      </c>
      <c r="E98" s="103"/>
      <c r="F98" s="103"/>
      <c r="G98" s="103"/>
      <c r="H98" s="103"/>
      <c r="I98" s="103"/>
      <c r="J98" s="104">
        <f>J139</f>
        <v>0</v>
      </c>
      <c r="L98" s="101"/>
    </row>
    <row r="99" spans="2:12" s="9" customFormat="1" ht="19.899999999999999" customHeight="1">
      <c r="B99" s="101"/>
      <c r="D99" s="102" t="s">
        <v>94</v>
      </c>
      <c r="E99" s="103"/>
      <c r="F99" s="103"/>
      <c r="G99" s="103"/>
      <c r="H99" s="103"/>
      <c r="I99" s="103"/>
      <c r="J99" s="104">
        <f>J149</f>
        <v>0</v>
      </c>
      <c r="L99" s="101"/>
    </row>
    <row r="100" spans="2:12" s="9" customFormat="1" ht="19.899999999999999" customHeight="1">
      <c r="B100" s="101"/>
      <c r="D100" s="102" t="s">
        <v>95</v>
      </c>
      <c r="E100" s="103"/>
      <c r="F100" s="103"/>
      <c r="G100" s="103"/>
      <c r="H100" s="103"/>
      <c r="I100" s="103"/>
      <c r="J100" s="104">
        <f>J154</f>
        <v>0</v>
      </c>
      <c r="L100" s="101"/>
    </row>
    <row r="101" spans="2:12" s="9" customFormat="1" ht="19.899999999999999" customHeight="1">
      <c r="B101" s="101"/>
      <c r="D101" s="102" t="s">
        <v>96</v>
      </c>
      <c r="E101" s="103"/>
      <c r="F101" s="103"/>
      <c r="G101" s="103"/>
      <c r="H101" s="103"/>
      <c r="I101" s="103"/>
      <c r="J101" s="104">
        <f>J168</f>
        <v>0</v>
      </c>
      <c r="L101" s="101"/>
    </row>
    <row r="102" spans="2:12" s="9" customFormat="1" ht="19.899999999999999" customHeight="1">
      <c r="B102" s="101"/>
      <c r="D102" s="102" t="s">
        <v>97</v>
      </c>
      <c r="E102" s="103"/>
      <c r="F102" s="103"/>
      <c r="G102" s="103"/>
      <c r="H102" s="103"/>
      <c r="I102" s="103"/>
      <c r="J102" s="104">
        <f>J184</f>
        <v>0</v>
      </c>
      <c r="L102" s="101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98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16</v>
      </c>
      <c r="L111" s="30"/>
    </row>
    <row r="112" spans="2:12" s="1" customFormat="1" ht="16.5" customHeight="1">
      <c r="B112" s="30"/>
      <c r="E112" s="188" t="str">
        <f>E7</f>
        <v>Mlaty zámek Děčín - terasa</v>
      </c>
      <c r="F112" s="207"/>
      <c r="G112" s="207"/>
      <c r="H112" s="207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20</v>
      </c>
      <c r="F114" s="23" t="str">
        <f>F10</f>
        <v>Děřčín</v>
      </c>
      <c r="I114" s="25" t="s">
        <v>22</v>
      </c>
      <c r="J114" s="50" t="str">
        <f>IF(J10="","",J10)</f>
        <v>19. 2. 2024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24</v>
      </c>
      <c r="F116" s="23" t="str">
        <f>E13</f>
        <v>Statutární město Děčín</v>
      </c>
      <c r="I116" s="25" t="s">
        <v>31</v>
      </c>
      <c r="J116" s="28" t="str">
        <f>E19</f>
        <v xml:space="preserve"> </v>
      </c>
      <c r="L116" s="30"/>
    </row>
    <row r="117" spans="2:65" s="1" customFormat="1" ht="15.2" customHeight="1">
      <c r="B117" s="30"/>
      <c r="C117" s="25" t="s">
        <v>29</v>
      </c>
      <c r="F117" s="23" t="str">
        <f>IF(E16="","",E16)</f>
        <v>Vyplň údaj</v>
      </c>
      <c r="I117" s="25" t="s">
        <v>34</v>
      </c>
      <c r="J117" s="28" t="str">
        <f>E22</f>
        <v xml:space="preserve"> 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05"/>
      <c r="C119" s="106" t="s">
        <v>99</v>
      </c>
      <c r="D119" s="107" t="s">
        <v>61</v>
      </c>
      <c r="E119" s="107" t="s">
        <v>57</v>
      </c>
      <c r="F119" s="107" t="s">
        <v>58</v>
      </c>
      <c r="G119" s="107" t="s">
        <v>100</v>
      </c>
      <c r="H119" s="107" t="s">
        <v>101</v>
      </c>
      <c r="I119" s="107" t="s">
        <v>102</v>
      </c>
      <c r="J119" s="108" t="s">
        <v>87</v>
      </c>
      <c r="K119" s="109" t="s">
        <v>103</v>
      </c>
      <c r="L119" s="105"/>
      <c r="M119" s="57" t="s">
        <v>1</v>
      </c>
      <c r="N119" s="58" t="s">
        <v>40</v>
      </c>
      <c r="O119" s="58" t="s">
        <v>104</v>
      </c>
      <c r="P119" s="58" t="s">
        <v>105</v>
      </c>
      <c r="Q119" s="58" t="s">
        <v>106</v>
      </c>
      <c r="R119" s="58" t="s">
        <v>107</v>
      </c>
      <c r="S119" s="58" t="s">
        <v>108</v>
      </c>
      <c r="T119" s="59" t="s">
        <v>109</v>
      </c>
    </row>
    <row r="120" spans="2:65" s="1" customFormat="1" ht="22.9" customHeight="1">
      <c r="B120" s="30"/>
      <c r="C120" s="62" t="s">
        <v>110</v>
      </c>
      <c r="J120" s="110">
        <f>BK120</f>
        <v>0</v>
      </c>
      <c r="L120" s="30"/>
      <c r="M120" s="60"/>
      <c r="N120" s="51"/>
      <c r="O120" s="51"/>
      <c r="P120" s="111">
        <f>P121</f>
        <v>0</v>
      </c>
      <c r="Q120" s="51"/>
      <c r="R120" s="111">
        <f>R121</f>
        <v>98.071877999999998</v>
      </c>
      <c r="S120" s="51"/>
      <c r="T120" s="112">
        <f>T121</f>
        <v>0</v>
      </c>
      <c r="AT120" s="15" t="s">
        <v>75</v>
      </c>
      <c r="AU120" s="15" t="s">
        <v>89</v>
      </c>
      <c r="BK120" s="113">
        <f>BK121</f>
        <v>0</v>
      </c>
    </row>
    <row r="121" spans="2:65" s="11" customFormat="1" ht="25.9" customHeight="1">
      <c r="B121" s="114"/>
      <c r="D121" s="115" t="s">
        <v>75</v>
      </c>
      <c r="E121" s="116" t="s">
        <v>111</v>
      </c>
      <c r="F121" s="116" t="s">
        <v>112</v>
      </c>
      <c r="I121" s="117"/>
      <c r="J121" s="118">
        <f>BK121</f>
        <v>0</v>
      </c>
      <c r="L121" s="114"/>
      <c r="M121" s="119"/>
      <c r="P121" s="120">
        <f>P122+P137+P139+P149+P154+P168+P184</f>
        <v>0</v>
      </c>
      <c r="R121" s="120">
        <f>R122+R137+R139+R149+R154+R168+R184</f>
        <v>98.071877999999998</v>
      </c>
      <c r="T121" s="121">
        <f>T122+T137+T139+T149+T154+T168+T184</f>
        <v>0</v>
      </c>
      <c r="AR121" s="115" t="s">
        <v>81</v>
      </c>
      <c r="AT121" s="122" t="s">
        <v>75</v>
      </c>
      <c r="AU121" s="122" t="s">
        <v>76</v>
      </c>
      <c r="AY121" s="115" t="s">
        <v>113</v>
      </c>
      <c r="BK121" s="123">
        <f>BK122+BK137+BK139+BK149+BK154+BK168+BK184</f>
        <v>0</v>
      </c>
    </row>
    <row r="122" spans="2:65" s="11" customFormat="1" ht="22.9" customHeight="1">
      <c r="B122" s="114"/>
      <c r="D122" s="115" t="s">
        <v>75</v>
      </c>
      <c r="E122" s="124" t="s">
        <v>81</v>
      </c>
      <c r="F122" s="124" t="s">
        <v>114</v>
      </c>
      <c r="I122" s="117"/>
      <c r="J122" s="125">
        <f>BK122</f>
        <v>0</v>
      </c>
      <c r="L122" s="114"/>
      <c r="M122" s="119"/>
      <c r="P122" s="120">
        <f>SUM(P123:P136)</f>
        <v>0</v>
      </c>
      <c r="R122" s="120">
        <f>SUM(R123:R136)</f>
        <v>0</v>
      </c>
      <c r="T122" s="121">
        <f>SUM(T123:T136)</f>
        <v>0</v>
      </c>
      <c r="AR122" s="115" t="s">
        <v>81</v>
      </c>
      <c r="AT122" s="122" t="s">
        <v>75</v>
      </c>
      <c r="AU122" s="122" t="s">
        <v>81</v>
      </c>
      <c r="AY122" s="115" t="s">
        <v>113</v>
      </c>
      <c r="BK122" s="123">
        <f>SUM(BK123:BK136)</f>
        <v>0</v>
      </c>
    </row>
    <row r="123" spans="2:65" s="1" customFormat="1" ht="24.2" customHeight="1">
      <c r="B123" s="30"/>
      <c r="C123" s="126" t="s">
        <v>81</v>
      </c>
      <c r="D123" s="126" t="s">
        <v>115</v>
      </c>
      <c r="E123" s="127" t="s">
        <v>116</v>
      </c>
      <c r="F123" s="128" t="s">
        <v>117</v>
      </c>
      <c r="G123" s="129" t="s">
        <v>118</v>
      </c>
      <c r="H123" s="130">
        <v>383.9</v>
      </c>
      <c r="I123" s="131"/>
      <c r="J123" s="132">
        <f>ROUND(I123*H123,2)</f>
        <v>0</v>
      </c>
      <c r="K123" s="133"/>
      <c r="L123" s="30"/>
      <c r="M123" s="134" t="s">
        <v>1</v>
      </c>
      <c r="N123" s="135" t="s">
        <v>41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119</v>
      </c>
      <c r="AT123" s="138" t="s">
        <v>115</v>
      </c>
      <c r="AU123" s="138" t="s">
        <v>83</v>
      </c>
      <c r="AY123" s="15" t="s">
        <v>113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5" t="s">
        <v>81</v>
      </c>
      <c r="BK123" s="139">
        <f>ROUND(I123*H123,2)</f>
        <v>0</v>
      </c>
      <c r="BL123" s="15" t="s">
        <v>119</v>
      </c>
      <c r="BM123" s="138" t="s">
        <v>120</v>
      </c>
    </row>
    <row r="124" spans="2:65" s="12" customFormat="1" ht="11.25">
      <c r="B124" s="140"/>
      <c r="D124" s="141" t="s">
        <v>121</v>
      </c>
      <c r="E124" s="142" t="s">
        <v>1</v>
      </c>
      <c r="F124" s="143" t="s">
        <v>122</v>
      </c>
      <c r="H124" s="144">
        <v>21</v>
      </c>
      <c r="I124" s="145"/>
      <c r="L124" s="140"/>
      <c r="M124" s="146"/>
      <c r="T124" s="147"/>
      <c r="AT124" s="142" t="s">
        <v>121</v>
      </c>
      <c r="AU124" s="142" t="s">
        <v>83</v>
      </c>
      <c r="AV124" s="12" t="s">
        <v>83</v>
      </c>
      <c r="AW124" s="12" t="s">
        <v>33</v>
      </c>
      <c r="AX124" s="12" t="s">
        <v>76</v>
      </c>
      <c r="AY124" s="142" t="s">
        <v>113</v>
      </c>
    </row>
    <row r="125" spans="2:65" s="12" customFormat="1" ht="11.25">
      <c r="B125" s="140"/>
      <c r="D125" s="141" t="s">
        <v>121</v>
      </c>
      <c r="E125" s="142" t="s">
        <v>1</v>
      </c>
      <c r="F125" s="143" t="s">
        <v>123</v>
      </c>
      <c r="H125" s="144">
        <v>362.9</v>
      </c>
      <c r="I125" s="145"/>
      <c r="L125" s="140"/>
      <c r="M125" s="146"/>
      <c r="T125" s="147"/>
      <c r="AT125" s="142" t="s">
        <v>121</v>
      </c>
      <c r="AU125" s="142" t="s">
        <v>83</v>
      </c>
      <c r="AV125" s="12" t="s">
        <v>83</v>
      </c>
      <c r="AW125" s="12" t="s">
        <v>33</v>
      </c>
      <c r="AX125" s="12" t="s">
        <v>76</v>
      </c>
      <c r="AY125" s="142" t="s">
        <v>113</v>
      </c>
    </row>
    <row r="126" spans="2:65" s="13" customFormat="1" ht="11.25">
      <c r="B126" s="148"/>
      <c r="D126" s="141" t="s">
        <v>121</v>
      </c>
      <c r="E126" s="149" t="s">
        <v>1</v>
      </c>
      <c r="F126" s="150" t="s">
        <v>124</v>
      </c>
      <c r="H126" s="151">
        <v>383.9</v>
      </c>
      <c r="I126" s="152"/>
      <c r="L126" s="148"/>
      <c r="M126" s="153"/>
      <c r="T126" s="154"/>
      <c r="AT126" s="149" t="s">
        <v>121</v>
      </c>
      <c r="AU126" s="149" t="s">
        <v>83</v>
      </c>
      <c r="AV126" s="13" t="s">
        <v>119</v>
      </c>
      <c r="AW126" s="13" t="s">
        <v>33</v>
      </c>
      <c r="AX126" s="13" t="s">
        <v>81</v>
      </c>
      <c r="AY126" s="149" t="s">
        <v>113</v>
      </c>
    </row>
    <row r="127" spans="2:65" s="1" customFormat="1" ht="16.5" customHeight="1">
      <c r="B127" s="30"/>
      <c r="C127" s="126" t="s">
        <v>83</v>
      </c>
      <c r="D127" s="126" t="s">
        <v>115</v>
      </c>
      <c r="E127" s="127" t="s">
        <v>125</v>
      </c>
      <c r="F127" s="128" t="s">
        <v>126</v>
      </c>
      <c r="G127" s="129" t="s">
        <v>127</v>
      </c>
      <c r="H127" s="130">
        <v>179.46</v>
      </c>
      <c r="I127" s="131"/>
      <c r="J127" s="132">
        <f>ROUND(I127*H127,2)</f>
        <v>0</v>
      </c>
      <c r="K127" s="133"/>
      <c r="L127" s="30"/>
      <c r="M127" s="134" t="s">
        <v>1</v>
      </c>
      <c r="N127" s="135" t="s">
        <v>41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119</v>
      </c>
      <c r="AT127" s="138" t="s">
        <v>115</v>
      </c>
      <c r="AU127" s="138" t="s">
        <v>83</v>
      </c>
      <c r="AY127" s="15" t="s">
        <v>113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5" t="s">
        <v>81</v>
      </c>
      <c r="BK127" s="139">
        <f>ROUND(I127*H127,2)</f>
        <v>0</v>
      </c>
      <c r="BL127" s="15" t="s">
        <v>119</v>
      </c>
      <c r="BM127" s="138" t="s">
        <v>128</v>
      </c>
    </row>
    <row r="128" spans="2:65" s="12" customFormat="1" ht="11.25">
      <c r="B128" s="140"/>
      <c r="D128" s="141" t="s">
        <v>121</v>
      </c>
      <c r="E128" s="142" t="s">
        <v>1</v>
      </c>
      <c r="F128" s="143" t="s">
        <v>129</v>
      </c>
      <c r="H128" s="144">
        <v>8.66</v>
      </c>
      <c r="I128" s="145"/>
      <c r="L128" s="140"/>
      <c r="M128" s="146"/>
      <c r="T128" s="147"/>
      <c r="AT128" s="142" t="s">
        <v>121</v>
      </c>
      <c r="AU128" s="142" t="s">
        <v>83</v>
      </c>
      <c r="AV128" s="12" t="s">
        <v>83</v>
      </c>
      <c r="AW128" s="12" t="s">
        <v>33</v>
      </c>
      <c r="AX128" s="12" t="s">
        <v>76</v>
      </c>
      <c r="AY128" s="142" t="s">
        <v>113</v>
      </c>
    </row>
    <row r="129" spans="2:65" s="12" customFormat="1" ht="11.25">
      <c r="B129" s="140"/>
      <c r="D129" s="141" t="s">
        <v>121</v>
      </c>
      <c r="E129" s="142" t="s">
        <v>1</v>
      </c>
      <c r="F129" s="143" t="s">
        <v>130</v>
      </c>
      <c r="H129" s="144">
        <v>170.8</v>
      </c>
      <c r="I129" s="145"/>
      <c r="L129" s="140"/>
      <c r="M129" s="146"/>
      <c r="T129" s="147"/>
      <c r="AT129" s="142" t="s">
        <v>121</v>
      </c>
      <c r="AU129" s="142" t="s">
        <v>83</v>
      </c>
      <c r="AV129" s="12" t="s">
        <v>83</v>
      </c>
      <c r="AW129" s="12" t="s">
        <v>33</v>
      </c>
      <c r="AX129" s="12" t="s">
        <v>76</v>
      </c>
      <c r="AY129" s="142" t="s">
        <v>113</v>
      </c>
    </row>
    <row r="130" spans="2:65" s="13" customFormat="1" ht="11.25">
      <c r="B130" s="148"/>
      <c r="D130" s="141" t="s">
        <v>121</v>
      </c>
      <c r="E130" s="149" t="s">
        <v>1</v>
      </c>
      <c r="F130" s="150" t="s">
        <v>124</v>
      </c>
      <c r="H130" s="151">
        <v>179.46</v>
      </c>
      <c r="I130" s="152"/>
      <c r="L130" s="148"/>
      <c r="M130" s="153"/>
      <c r="T130" s="154"/>
      <c r="AT130" s="149" t="s">
        <v>121</v>
      </c>
      <c r="AU130" s="149" t="s">
        <v>83</v>
      </c>
      <c r="AV130" s="13" t="s">
        <v>119</v>
      </c>
      <c r="AW130" s="13" t="s">
        <v>33</v>
      </c>
      <c r="AX130" s="13" t="s">
        <v>81</v>
      </c>
      <c r="AY130" s="149" t="s">
        <v>113</v>
      </c>
    </row>
    <row r="131" spans="2:65" s="1" customFormat="1" ht="33" customHeight="1">
      <c r="B131" s="30"/>
      <c r="C131" s="126" t="s">
        <v>131</v>
      </c>
      <c r="D131" s="126" t="s">
        <v>115</v>
      </c>
      <c r="E131" s="127" t="s">
        <v>132</v>
      </c>
      <c r="F131" s="128" t="s">
        <v>133</v>
      </c>
      <c r="G131" s="129" t="s">
        <v>134</v>
      </c>
      <c r="H131" s="130">
        <v>3.8879999999999999</v>
      </c>
      <c r="I131" s="131"/>
      <c r="J131" s="132">
        <f>ROUND(I131*H131,2)</f>
        <v>0</v>
      </c>
      <c r="K131" s="133"/>
      <c r="L131" s="30"/>
      <c r="M131" s="134" t="s">
        <v>1</v>
      </c>
      <c r="N131" s="135" t="s">
        <v>41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119</v>
      </c>
      <c r="AT131" s="138" t="s">
        <v>115</v>
      </c>
      <c r="AU131" s="138" t="s">
        <v>83</v>
      </c>
      <c r="AY131" s="15" t="s">
        <v>113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5" t="s">
        <v>81</v>
      </c>
      <c r="BK131" s="139">
        <f>ROUND(I131*H131,2)</f>
        <v>0</v>
      </c>
      <c r="BL131" s="15" t="s">
        <v>119</v>
      </c>
      <c r="BM131" s="138" t="s">
        <v>135</v>
      </c>
    </row>
    <row r="132" spans="2:65" s="12" customFormat="1" ht="22.5">
      <c r="B132" s="140"/>
      <c r="D132" s="141" t="s">
        <v>121</v>
      </c>
      <c r="E132" s="142" t="s">
        <v>1</v>
      </c>
      <c r="F132" s="143" t="s">
        <v>136</v>
      </c>
      <c r="H132" s="144">
        <v>3.8879999999999999</v>
      </c>
      <c r="I132" s="145"/>
      <c r="L132" s="140"/>
      <c r="M132" s="146"/>
      <c r="T132" s="147"/>
      <c r="AT132" s="142" t="s">
        <v>121</v>
      </c>
      <c r="AU132" s="142" t="s">
        <v>83</v>
      </c>
      <c r="AV132" s="12" t="s">
        <v>83</v>
      </c>
      <c r="AW132" s="12" t="s">
        <v>33</v>
      </c>
      <c r="AX132" s="12" t="s">
        <v>81</v>
      </c>
      <c r="AY132" s="142" t="s">
        <v>113</v>
      </c>
    </row>
    <row r="133" spans="2:65" s="1" customFormat="1" ht="24.2" customHeight="1">
      <c r="B133" s="30"/>
      <c r="C133" s="126" t="s">
        <v>119</v>
      </c>
      <c r="D133" s="126" t="s">
        <v>115</v>
      </c>
      <c r="E133" s="127" t="s">
        <v>137</v>
      </c>
      <c r="F133" s="128" t="s">
        <v>138</v>
      </c>
      <c r="G133" s="129" t="s">
        <v>118</v>
      </c>
      <c r="H133" s="130">
        <v>383.9</v>
      </c>
      <c r="I133" s="131"/>
      <c r="J133" s="132">
        <f>ROUND(I133*H133,2)</f>
        <v>0</v>
      </c>
      <c r="K133" s="133"/>
      <c r="L133" s="30"/>
      <c r="M133" s="134" t="s">
        <v>1</v>
      </c>
      <c r="N133" s="135" t="s">
        <v>41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119</v>
      </c>
      <c r="AT133" s="138" t="s">
        <v>115</v>
      </c>
      <c r="AU133" s="138" t="s">
        <v>83</v>
      </c>
      <c r="AY133" s="15" t="s">
        <v>113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81</v>
      </c>
      <c r="BK133" s="139">
        <f>ROUND(I133*H133,2)</f>
        <v>0</v>
      </c>
      <c r="BL133" s="15" t="s">
        <v>119</v>
      </c>
      <c r="BM133" s="138" t="s">
        <v>139</v>
      </c>
    </row>
    <row r="134" spans="2:65" s="12" customFormat="1" ht="11.25">
      <c r="B134" s="140"/>
      <c r="D134" s="141" t="s">
        <v>121</v>
      </c>
      <c r="E134" s="142" t="s">
        <v>1</v>
      </c>
      <c r="F134" s="143" t="s">
        <v>122</v>
      </c>
      <c r="H134" s="144">
        <v>21</v>
      </c>
      <c r="I134" s="145"/>
      <c r="L134" s="140"/>
      <c r="M134" s="146"/>
      <c r="T134" s="147"/>
      <c r="AT134" s="142" t="s">
        <v>121</v>
      </c>
      <c r="AU134" s="142" t="s">
        <v>83</v>
      </c>
      <c r="AV134" s="12" t="s">
        <v>83</v>
      </c>
      <c r="AW134" s="12" t="s">
        <v>33</v>
      </c>
      <c r="AX134" s="12" t="s">
        <v>76</v>
      </c>
      <c r="AY134" s="142" t="s">
        <v>113</v>
      </c>
    </row>
    <row r="135" spans="2:65" s="12" customFormat="1" ht="11.25">
      <c r="B135" s="140"/>
      <c r="D135" s="141" t="s">
        <v>121</v>
      </c>
      <c r="E135" s="142" t="s">
        <v>1</v>
      </c>
      <c r="F135" s="143" t="s">
        <v>123</v>
      </c>
      <c r="H135" s="144">
        <v>362.9</v>
      </c>
      <c r="I135" s="145"/>
      <c r="L135" s="140"/>
      <c r="M135" s="146"/>
      <c r="T135" s="147"/>
      <c r="AT135" s="142" t="s">
        <v>121</v>
      </c>
      <c r="AU135" s="142" t="s">
        <v>83</v>
      </c>
      <c r="AV135" s="12" t="s">
        <v>83</v>
      </c>
      <c r="AW135" s="12" t="s">
        <v>33</v>
      </c>
      <c r="AX135" s="12" t="s">
        <v>76</v>
      </c>
      <c r="AY135" s="142" t="s">
        <v>113</v>
      </c>
    </row>
    <row r="136" spans="2:65" s="13" customFormat="1" ht="11.25">
      <c r="B136" s="148"/>
      <c r="D136" s="141" t="s">
        <v>121</v>
      </c>
      <c r="E136" s="149" t="s">
        <v>1</v>
      </c>
      <c r="F136" s="150" t="s">
        <v>124</v>
      </c>
      <c r="H136" s="151">
        <v>383.9</v>
      </c>
      <c r="I136" s="152"/>
      <c r="L136" s="148"/>
      <c r="M136" s="153"/>
      <c r="T136" s="154"/>
      <c r="AT136" s="149" t="s">
        <v>121</v>
      </c>
      <c r="AU136" s="149" t="s">
        <v>83</v>
      </c>
      <c r="AV136" s="13" t="s">
        <v>119</v>
      </c>
      <c r="AW136" s="13" t="s">
        <v>33</v>
      </c>
      <c r="AX136" s="13" t="s">
        <v>81</v>
      </c>
      <c r="AY136" s="149" t="s">
        <v>113</v>
      </c>
    </row>
    <row r="137" spans="2:65" s="11" customFormat="1" ht="22.9" customHeight="1">
      <c r="B137" s="114"/>
      <c r="D137" s="115" t="s">
        <v>75</v>
      </c>
      <c r="E137" s="124" t="s">
        <v>119</v>
      </c>
      <c r="F137" s="124" t="s">
        <v>140</v>
      </c>
      <c r="I137" s="117"/>
      <c r="J137" s="125">
        <f>BK137</f>
        <v>0</v>
      </c>
      <c r="L137" s="114"/>
      <c r="M137" s="119"/>
      <c r="P137" s="120">
        <f>P138</f>
        <v>0</v>
      </c>
      <c r="R137" s="120">
        <f>R138</f>
        <v>2.5350000000000006</v>
      </c>
      <c r="T137" s="121">
        <f>T138</f>
        <v>0</v>
      </c>
      <c r="AR137" s="115" t="s">
        <v>81</v>
      </c>
      <c r="AT137" s="122" t="s">
        <v>75</v>
      </c>
      <c r="AU137" s="122" t="s">
        <v>81</v>
      </c>
      <c r="AY137" s="115" t="s">
        <v>113</v>
      </c>
      <c r="BK137" s="123">
        <f>BK138</f>
        <v>0</v>
      </c>
    </row>
    <row r="138" spans="2:65" s="1" customFormat="1" ht="21.75" customHeight="1">
      <c r="B138" s="30"/>
      <c r="C138" s="126" t="s">
        <v>141</v>
      </c>
      <c r="D138" s="126" t="s">
        <v>115</v>
      </c>
      <c r="E138" s="127" t="s">
        <v>142</v>
      </c>
      <c r="F138" s="128" t="s">
        <v>143</v>
      </c>
      <c r="G138" s="129" t="s">
        <v>144</v>
      </c>
      <c r="H138" s="130">
        <v>29</v>
      </c>
      <c r="I138" s="131"/>
      <c r="J138" s="132">
        <f>ROUND(I138*H138,2)</f>
        <v>0</v>
      </c>
      <c r="K138" s="133"/>
      <c r="L138" s="30"/>
      <c r="M138" s="134" t="s">
        <v>1</v>
      </c>
      <c r="N138" s="135" t="s">
        <v>41</v>
      </c>
      <c r="P138" s="136">
        <f>O138*H138</f>
        <v>0</v>
      </c>
      <c r="Q138" s="136">
        <v>8.7413793103448295E-2</v>
      </c>
      <c r="R138" s="136">
        <f>Q138*H138</f>
        <v>2.5350000000000006</v>
      </c>
      <c r="S138" s="136">
        <v>0</v>
      </c>
      <c r="T138" s="137">
        <f>S138*H138</f>
        <v>0</v>
      </c>
      <c r="AR138" s="138" t="s">
        <v>119</v>
      </c>
      <c r="AT138" s="138" t="s">
        <v>115</v>
      </c>
      <c r="AU138" s="138" t="s">
        <v>83</v>
      </c>
      <c r="AY138" s="15" t="s">
        <v>113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5" t="s">
        <v>81</v>
      </c>
      <c r="BK138" s="139">
        <f>ROUND(I138*H138,2)</f>
        <v>0</v>
      </c>
      <c r="BL138" s="15" t="s">
        <v>119</v>
      </c>
      <c r="BM138" s="138" t="s">
        <v>145</v>
      </c>
    </row>
    <row r="139" spans="2:65" s="11" customFormat="1" ht="22.9" customHeight="1">
      <c r="B139" s="114"/>
      <c r="D139" s="115" t="s">
        <v>75</v>
      </c>
      <c r="E139" s="124" t="s">
        <v>141</v>
      </c>
      <c r="F139" s="124" t="s">
        <v>146</v>
      </c>
      <c r="I139" s="117"/>
      <c r="J139" s="125">
        <f>BK139</f>
        <v>0</v>
      </c>
      <c r="L139" s="114"/>
      <c r="M139" s="119"/>
      <c r="P139" s="120">
        <f>SUM(P140:P148)</f>
        <v>0</v>
      </c>
      <c r="R139" s="120">
        <f>SUM(R140:R148)</f>
        <v>86.192971</v>
      </c>
      <c r="T139" s="121">
        <f>SUM(T140:T148)</f>
        <v>0</v>
      </c>
      <c r="AR139" s="115" t="s">
        <v>81</v>
      </c>
      <c r="AT139" s="122" t="s">
        <v>75</v>
      </c>
      <c r="AU139" s="122" t="s">
        <v>81</v>
      </c>
      <c r="AY139" s="115" t="s">
        <v>113</v>
      </c>
      <c r="BK139" s="123">
        <f>SUM(BK140:BK148)</f>
        <v>0</v>
      </c>
    </row>
    <row r="140" spans="2:65" s="1" customFormat="1" ht="21.75" customHeight="1">
      <c r="B140" s="30"/>
      <c r="C140" s="126" t="s">
        <v>147</v>
      </c>
      <c r="D140" s="126" t="s">
        <v>115</v>
      </c>
      <c r="E140" s="127" t="s">
        <v>148</v>
      </c>
      <c r="F140" s="128" t="s">
        <v>149</v>
      </c>
      <c r="G140" s="129" t="s">
        <v>118</v>
      </c>
      <c r="H140" s="130">
        <v>369</v>
      </c>
      <c r="I140" s="131"/>
      <c r="J140" s="132">
        <f>ROUND(I140*H140,2)</f>
        <v>0</v>
      </c>
      <c r="K140" s="133"/>
      <c r="L140" s="30"/>
      <c r="M140" s="134" t="s">
        <v>1</v>
      </c>
      <c r="N140" s="135" t="s">
        <v>41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119</v>
      </c>
      <c r="AT140" s="138" t="s">
        <v>115</v>
      </c>
      <c r="AU140" s="138" t="s">
        <v>83</v>
      </c>
      <c r="AY140" s="15" t="s">
        <v>113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5" t="s">
        <v>81</v>
      </c>
      <c r="BK140" s="139">
        <f>ROUND(I140*H140,2)</f>
        <v>0</v>
      </c>
      <c r="BL140" s="15" t="s">
        <v>119</v>
      </c>
      <c r="BM140" s="138" t="s">
        <v>150</v>
      </c>
    </row>
    <row r="141" spans="2:65" s="12" customFormat="1" ht="11.25">
      <c r="B141" s="140"/>
      <c r="D141" s="141" t="s">
        <v>121</v>
      </c>
      <c r="E141" s="142" t="s">
        <v>1</v>
      </c>
      <c r="F141" s="143" t="s">
        <v>122</v>
      </c>
      <c r="H141" s="144">
        <v>21</v>
      </c>
      <c r="I141" s="145"/>
      <c r="L141" s="140"/>
      <c r="M141" s="146"/>
      <c r="T141" s="147"/>
      <c r="AT141" s="142" t="s">
        <v>121</v>
      </c>
      <c r="AU141" s="142" t="s">
        <v>83</v>
      </c>
      <c r="AV141" s="12" t="s">
        <v>83</v>
      </c>
      <c r="AW141" s="12" t="s">
        <v>33</v>
      </c>
      <c r="AX141" s="12" t="s">
        <v>76</v>
      </c>
      <c r="AY141" s="142" t="s">
        <v>113</v>
      </c>
    </row>
    <row r="142" spans="2:65" s="12" customFormat="1" ht="11.25">
      <c r="B142" s="140"/>
      <c r="D142" s="141" t="s">
        <v>121</v>
      </c>
      <c r="E142" s="142" t="s">
        <v>1</v>
      </c>
      <c r="F142" s="143" t="s">
        <v>151</v>
      </c>
      <c r="H142" s="144">
        <v>348</v>
      </c>
      <c r="I142" s="145"/>
      <c r="L142" s="140"/>
      <c r="M142" s="146"/>
      <c r="T142" s="147"/>
      <c r="AT142" s="142" t="s">
        <v>121</v>
      </c>
      <c r="AU142" s="142" t="s">
        <v>83</v>
      </c>
      <c r="AV142" s="12" t="s">
        <v>83</v>
      </c>
      <c r="AW142" s="12" t="s">
        <v>33</v>
      </c>
      <c r="AX142" s="12" t="s">
        <v>76</v>
      </c>
      <c r="AY142" s="142" t="s">
        <v>113</v>
      </c>
    </row>
    <row r="143" spans="2:65" s="13" customFormat="1" ht="11.25">
      <c r="B143" s="148"/>
      <c r="D143" s="141" t="s">
        <v>121</v>
      </c>
      <c r="E143" s="149" t="s">
        <v>1</v>
      </c>
      <c r="F143" s="150" t="s">
        <v>124</v>
      </c>
      <c r="H143" s="151">
        <v>369</v>
      </c>
      <c r="I143" s="152"/>
      <c r="L143" s="148"/>
      <c r="M143" s="153"/>
      <c r="T143" s="154"/>
      <c r="AT143" s="149" t="s">
        <v>121</v>
      </c>
      <c r="AU143" s="149" t="s">
        <v>83</v>
      </c>
      <c r="AV143" s="13" t="s">
        <v>119</v>
      </c>
      <c r="AW143" s="13" t="s">
        <v>33</v>
      </c>
      <c r="AX143" s="13" t="s">
        <v>81</v>
      </c>
      <c r="AY143" s="149" t="s">
        <v>113</v>
      </c>
    </row>
    <row r="144" spans="2:65" s="1" customFormat="1" ht="16.5" customHeight="1">
      <c r="B144" s="30"/>
      <c r="C144" s="155" t="s">
        <v>152</v>
      </c>
      <c r="D144" s="155" t="s">
        <v>153</v>
      </c>
      <c r="E144" s="156" t="s">
        <v>154</v>
      </c>
      <c r="F144" s="157" t="s">
        <v>155</v>
      </c>
      <c r="G144" s="158" t="s">
        <v>156</v>
      </c>
      <c r="H144" s="159">
        <v>32.472000000000001</v>
      </c>
      <c r="I144" s="160"/>
      <c r="J144" s="161">
        <f>ROUND(I144*H144,2)</f>
        <v>0</v>
      </c>
      <c r="K144" s="162"/>
      <c r="L144" s="163"/>
      <c r="M144" s="164" t="s">
        <v>1</v>
      </c>
      <c r="N144" s="165" t="s">
        <v>41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157</v>
      </c>
      <c r="AT144" s="138" t="s">
        <v>153</v>
      </c>
      <c r="AU144" s="138" t="s">
        <v>83</v>
      </c>
      <c r="AY144" s="15" t="s">
        <v>113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5" t="s">
        <v>81</v>
      </c>
      <c r="BK144" s="139">
        <f>ROUND(I144*H144,2)</f>
        <v>0</v>
      </c>
      <c r="BL144" s="15" t="s">
        <v>119</v>
      </c>
      <c r="BM144" s="138" t="s">
        <v>158</v>
      </c>
    </row>
    <row r="145" spans="2:65" s="1" customFormat="1" ht="21.75" customHeight="1">
      <c r="B145" s="30"/>
      <c r="C145" s="126" t="s">
        <v>157</v>
      </c>
      <c r="D145" s="126" t="s">
        <v>115</v>
      </c>
      <c r="E145" s="127" t="s">
        <v>159</v>
      </c>
      <c r="F145" s="128" t="s">
        <v>160</v>
      </c>
      <c r="G145" s="129" t="s">
        <v>118</v>
      </c>
      <c r="H145" s="130">
        <v>53</v>
      </c>
      <c r="I145" s="131"/>
      <c r="J145" s="132">
        <f>ROUND(I145*H145,2)</f>
        <v>0</v>
      </c>
      <c r="K145" s="133"/>
      <c r="L145" s="30"/>
      <c r="M145" s="134" t="s">
        <v>1</v>
      </c>
      <c r="N145" s="135" t="s">
        <v>41</v>
      </c>
      <c r="P145" s="136">
        <f>O145*H145</f>
        <v>0</v>
      </c>
      <c r="Q145" s="136">
        <v>0.23</v>
      </c>
      <c r="R145" s="136">
        <f>Q145*H145</f>
        <v>12.190000000000001</v>
      </c>
      <c r="S145" s="136">
        <v>0</v>
      </c>
      <c r="T145" s="137">
        <f>S145*H145</f>
        <v>0</v>
      </c>
      <c r="AR145" s="138" t="s">
        <v>119</v>
      </c>
      <c r="AT145" s="138" t="s">
        <v>115</v>
      </c>
      <c r="AU145" s="138" t="s">
        <v>83</v>
      </c>
      <c r="AY145" s="15" t="s">
        <v>113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5" t="s">
        <v>81</v>
      </c>
      <c r="BK145" s="139">
        <f>ROUND(I145*H145,2)</f>
        <v>0</v>
      </c>
      <c r="BL145" s="15" t="s">
        <v>119</v>
      </c>
      <c r="BM145" s="138" t="s">
        <v>161</v>
      </c>
    </row>
    <row r="146" spans="2:65" s="1" customFormat="1" ht="24.2" customHeight="1">
      <c r="B146" s="30"/>
      <c r="C146" s="126" t="s">
        <v>162</v>
      </c>
      <c r="D146" s="126" t="s">
        <v>115</v>
      </c>
      <c r="E146" s="127" t="s">
        <v>163</v>
      </c>
      <c r="F146" s="128" t="s">
        <v>164</v>
      </c>
      <c r="G146" s="129" t="s">
        <v>118</v>
      </c>
      <c r="H146" s="130">
        <v>316</v>
      </c>
      <c r="I146" s="131"/>
      <c r="J146" s="132">
        <f>ROUND(I146*H146,2)</f>
        <v>0</v>
      </c>
      <c r="K146" s="133"/>
      <c r="L146" s="30"/>
      <c r="M146" s="134" t="s">
        <v>1</v>
      </c>
      <c r="N146" s="135" t="s">
        <v>41</v>
      </c>
      <c r="P146" s="136">
        <f>O146*H146</f>
        <v>0</v>
      </c>
      <c r="Q146" s="136">
        <v>0.23</v>
      </c>
      <c r="R146" s="136">
        <f>Q146*H146</f>
        <v>72.680000000000007</v>
      </c>
      <c r="S146" s="136">
        <v>0</v>
      </c>
      <c r="T146" s="137">
        <f>S146*H146</f>
        <v>0</v>
      </c>
      <c r="AR146" s="138" t="s">
        <v>119</v>
      </c>
      <c r="AT146" s="138" t="s">
        <v>115</v>
      </c>
      <c r="AU146" s="138" t="s">
        <v>83</v>
      </c>
      <c r="AY146" s="15" t="s">
        <v>113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5" t="s">
        <v>81</v>
      </c>
      <c r="BK146" s="139">
        <f>ROUND(I146*H146,2)</f>
        <v>0</v>
      </c>
      <c r="BL146" s="15" t="s">
        <v>119</v>
      </c>
      <c r="BM146" s="138" t="s">
        <v>165</v>
      </c>
    </row>
    <row r="147" spans="2:65" s="1" customFormat="1" ht="24.2" customHeight="1">
      <c r="B147" s="30"/>
      <c r="C147" s="126" t="s">
        <v>166</v>
      </c>
      <c r="D147" s="126" t="s">
        <v>115</v>
      </c>
      <c r="E147" s="127" t="s">
        <v>167</v>
      </c>
      <c r="F147" s="128" t="s">
        <v>168</v>
      </c>
      <c r="G147" s="129" t="s">
        <v>118</v>
      </c>
      <c r="H147" s="130">
        <v>14.9</v>
      </c>
      <c r="I147" s="131"/>
      <c r="J147" s="132">
        <f>ROUND(I147*H147,2)</f>
        <v>0</v>
      </c>
      <c r="K147" s="133"/>
      <c r="L147" s="30"/>
      <c r="M147" s="134" t="s">
        <v>1</v>
      </c>
      <c r="N147" s="135" t="s">
        <v>41</v>
      </c>
      <c r="P147" s="136">
        <f>O147*H147</f>
        <v>0</v>
      </c>
      <c r="Q147" s="136">
        <v>8.8789999999999994E-2</v>
      </c>
      <c r="R147" s="136">
        <f>Q147*H147</f>
        <v>1.3229709999999999</v>
      </c>
      <c r="S147" s="136">
        <v>0</v>
      </c>
      <c r="T147" s="137">
        <f>S147*H147</f>
        <v>0</v>
      </c>
      <c r="AR147" s="138" t="s">
        <v>119</v>
      </c>
      <c r="AT147" s="138" t="s">
        <v>115</v>
      </c>
      <c r="AU147" s="138" t="s">
        <v>83</v>
      </c>
      <c r="AY147" s="15" t="s">
        <v>113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5" t="s">
        <v>81</v>
      </c>
      <c r="BK147" s="139">
        <f>ROUND(I147*H147,2)</f>
        <v>0</v>
      </c>
      <c r="BL147" s="15" t="s">
        <v>119</v>
      </c>
      <c r="BM147" s="138" t="s">
        <v>169</v>
      </c>
    </row>
    <row r="148" spans="2:65" s="12" customFormat="1" ht="11.25">
      <c r="B148" s="140"/>
      <c r="D148" s="141" t="s">
        <v>121</v>
      </c>
      <c r="E148" s="142" t="s">
        <v>1</v>
      </c>
      <c r="F148" s="143" t="s">
        <v>170</v>
      </c>
      <c r="H148" s="144">
        <v>14.9</v>
      </c>
      <c r="I148" s="145"/>
      <c r="L148" s="140"/>
      <c r="M148" s="146"/>
      <c r="T148" s="147"/>
      <c r="AT148" s="142" t="s">
        <v>121</v>
      </c>
      <c r="AU148" s="142" t="s">
        <v>83</v>
      </c>
      <c r="AV148" s="12" t="s">
        <v>83</v>
      </c>
      <c r="AW148" s="12" t="s">
        <v>33</v>
      </c>
      <c r="AX148" s="12" t="s">
        <v>81</v>
      </c>
      <c r="AY148" s="142" t="s">
        <v>113</v>
      </c>
    </row>
    <row r="149" spans="2:65" s="11" customFormat="1" ht="22.9" customHeight="1">
      <c r="B149" s="114"/>
      <c r="D149" s="115" t="s">
        <v>75</v>
      </c>
      <c r="E149" s="124" t="s">
        <v>157</v>
      </c>
      <c r="F149" s="124" t="s">
        <v>171</v>
      </c>
      <c r="I149" s="117"/>
      <c r="J149" s="125">
        <f>BK149</f>
        <v>0</v>
      </c>
      <c r="L149" s="114"/>
      <c r="M149" s="119"/>
      <c r="P149" s="120">
        <f>SUM(P150:P153)</f>
        <v>0</v>
      </c>
      <c r="R149" s="120">
        <f>SUM(R150:R153)</f>
        <v>5.2982999999999995E-2</v>
      </c>
      <c r="T149" s="121">
        <f>SUM(T150:T153)</f>
        <v>0</v>
      </c>
      <c r="AR149" s="115" t="s">
        <v>81</v>
      </c>
      <c r="AT149" s="122" t="s">
        <v>75</v>
      </c>
      <c r="AU149" s="122" t="s">
        <v>81</v>
      </c>
      <c r="AY149" s="115" t="s">
        <v>113</v>
      </c>
      <c r="BK149" s="123">
        <f>SUM(BK150:BK153)</f>
        <v>0</v>
      </c>
    </row>
    <row r="150" spans="2:65" s="1" customFormat="1" ht="24.2" customHeight="1">
      <c r="B150" s="30"/>
      <c r="C150" s="126" t="s">
        <v>172</v>
      </c>
      <c r="D150" s="126" t="s">
        <v>115</v>
      </c>
      <c r="E150" s="127" t="s">
        <v>173</v>
      </c>
      <c r="F150" s="128" t="s">
        <v>174</v>
      </c>
      <c r="G150" s="129" t="s">
        <v>127</v>
      </c>
      <c r="H150" s="130">
        <v>18</v>
      </c>
      <c r="I150" s="131"/>
      <c r="J150" s="132">
        <f>ROUND(I150*H150,2)</f>
        <v>0</v>
      </c>
      <c r="K150" s="133"/>
      <c r="L150" s="30"/>
      <c r="M150" s="134" t="s">
        <v>1</v>
      </c>
      <c r="N150" s="135" t="s">
        <v>41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119</v>
      </c>
      <c r="AT150" s="138" t="s">
        <v>115</v>
      </c>
      <c r="AU150" s="138" t="s">
        <v>83</v>
      </c>
      <c r="AY150" s="15" t="s">
        <v>113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5" t="s">
        <v>81</v>
      </c>
      <c r="BK150" s="139">
        <f>ROUND(I150*H150,2)</f>
        <v>0</v>
      </c>
      <c r="BL150" s="15" t="s">
        <v>119</v>
      </c>
      <c r="BM150" s="138" t="s">
        <v>175</v>
      </c>
    </row>
    <row r="151" spans="2:65" s="12" customFormat="1" ht="11.25">
      <c r="B151" s="140"/>
      <c r="D151" s="141" t="s">
        <v>121</v>
      </c>
      <c r="E151" s="142" t="s">
        <v>1</v>
      </c>
      <c r="F151" s="143" t="s">
        <v>176</v>
      </c>
      <c r="H151" s="144">
        <v>18</v>
      </c>
      <c r="I151" s="145"/>
      <c r="L151" s="140"/>
      <c r="M151" s="146"/>
      <c r="T151" s="147"/>
      <c r="AT151" s="142" t="s">
        <v>121</v>
      </c>
      <c r="AU151" s="142" t="s">
        <v>83</v>
      </c>
      <c r="AV151" s="12" t="s">
        <v>83</v>
      </c>
      <c r="AW151" s="12" t="s">
        <v>33</v>
      </c>
      <c r="AX151" s="12" t="s">
        <v>81</v>
      </c>
      <c r="AY151" s="142" t="s">
        <v>113</v>
      </c>
    </row>
    <row r="152" spans="2:65" s="1" customFormat="1" ht="24.2" customHeight="1">
      <c r="B152" s="30"/>
      <c r="C152" s="155" t="s">
        <v>8</v>
      </c>
      <c r="D152" s="155" t="s">
        <v>153</v>
      </c>
      <c r="E152" s="156" t="s">
        <v>177</v>
      </c>
      <c r="F152" s="157" t="s">
        <v>178</v>
      </c>
      <c r="G152" s="158" t="s">
        <v>127</v>
      </c>
      <c r="H152" s="159">
        <v>18.27</v>
      </c>
      <c r="I152" s="160"/>
      <c r="J152" s="161">
        <f>ROUND(I152*H152,2)</f>
        <v>0</v>
      </c>
      <c r="K152" s="162"/>
      <c r="L152" s="163"/>
      <c r="M152" s="164" t="s">
        <v>1</v>
      </c>
      <c r="N152" s="165" t="s">
        <v>41</v>
      </c>
      <c r="P152" s="136">
        <f>O152*H152</f>
        <v>0</v>
      </c>
      <c r="Q152" s="136">
        <v>2.8999999999999998E-3</v>
      </c>
      <c r="R152" s="136">
        <f>Q152*H152</f>
        <v>5.2982999999999995E-2</v>
      </c>
      <c r="S152" s="136">
        <v>0</v>
      </c>
      <c r="T152" s="137">
        <f>S152*H152</f>
        <v>0</v>
      </c>
      <c r="AR152" s="138" t="s">
        <v>157</v>
      </c>
      <c r="AT152" s="138" t="s">
        <v>153</v>
      </c>
      <c r="AU152" s="138" t="s">
        <v>83</v>
      </c>
      <c r="AY152" s="15" t="s">
        <v>113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81</v>
      </c>
      <c r="BK152" s="139">
        <f>ROUND(I152*H152,2)</f>
        <v>0</v>
      </c>
      <c r="BL152" s="15" t="s">
        <v>119</v>
      </c>
      <c r="BM152" s="138" t="s">
        <v>179</v>
      </c>
    </row>
    <row r="153" spans="2:65" s="12" customFormat="1" ht="11.25">
      <c r="B153" s="140"/>
      <c r="D153" s="141" t="s">
        <v>121</v>
      </c>
      <c r="F153" s="143" t="s">
        <v>180</v>
      </c>
      <c r="H153" s="144">
        <v>18.27</v>
      </c>
      <c r="I153" s="145"/>
      <c r="L153" s="140"/>
      <c r="M153" s="146"/>
      <c r="T153" s="147"/>
      <c r="AT153" s="142" t="s">
        <v>121</v>
      </c>
      <c r="AU153" s="142" t="s">
        <v>83</v>
      </c>
      <c r="AV153" s="12" t="s">
        <v>83</v>
      </c>
      <c r="AW153" s="12" t="s">
        <v>4</v>
      </c>
      <c r="AX153" s="12" t="s">
        <v>81</v>
      </c>
      <c r="AY153" s="142" t="s">
        <v>113</v>
      </c>
    </row>
    <row r="154" spans="2:65" s="11" customFormat="1" ht="22.9" customHeight="1">
      <c r="B154" s="114"/>
      <c r="D154" s="115" t="s">
        <v>75</v>
      </c>
      <c r="E154" s="124" t="s">
        <v>162</v>
      </c>
      <c r="F154" s="124" t="s">
        <v>181</v>
      </c>
      <c r="I154" s="117"/>
      <c r="J154" s="125">
        <f>BK154</f>
        <v>0</v>
      </c>
      <c r="L154" s="114"/>
      <c r="M154" s="119"/>
      <c r="P154" s="120">
        <f>SUM(P155:P167)</f>
        <v>0</v>
      </c>
      <c r="R154" s="120">
        <f>SUM(R155:R167)</f>
        <v>9.2909240000000004</v>
      </c>
      <c r="T154" s="121">
        <f>SUM(T155:T167)</f>
        <v>0</v>
      </c>
      <c r="AR154" s="115" t="s">
        <v>81</v>
      </c>
      <c r="AT154" s="122" t="s">
        <v>75</v>
      </c>
      <c r="AU154" s="122" t="s">
        <v>81</v>
      </c>
      <c r="AY154" s="115" t="s">
        <v>113</v>
      </c>
      <c r="BK154" s="123">
        <f>SUM(BK155:BK167)</f>
        <v>0</v>
      </c>
    </row>
    <row r="155" spans="2:65" s="1" customFormat="1" ht="24.2" customHeight="1">
      <c r="B155" s="30"/>
      <c r="C155" s="126" t="s">
        <v>182</v>
      </c>
      <c r="D155" s="126" t="s">
        <v>115</v>
      </c>
      <c r="E155" s="127" t="s">
        <v>183</v>
      </c>
      <c r="F155" s="128" t="s">
        <v>184</v>
      </c>
      <c r="G155" s="129" t="s">
        <v>127</v>
      </c>
      <c r="H155" s="130">
        <v>43.2</v>
      </c>
      <c r="I155" s="131"/>
      <c r="J155" s="132">
        <f>ROUND(I155*H155,2)</f>
        <v>0</v>
      </c>
      <c r="K155" s="133"/>
      <c r="L155" s="30"/>
      <c r="M155" s="134" t="s">
        <v>1</v>
      </c>
      <c r="N155" s="135" t="s">
        <v>41</v>
      </c>
      <c r="P155" s="136">
        <f>O155*H155</f>
        <v>0</v>
      </c>
      <c r="Q155" s="136">
        <v>0.14066999999999999</v>
      </c>
      <c r="R155" s="136">
        <f>Q155*H155</f>
        <v>6.0769440000000001</v>
      </c>
      <c r="S155" s="136">
        <v>0</v>
      </c>
      <c r="T155" s="137">
        <f>S155*H155</f>
        <v>0</v>
      </c>
      <c r="AR155" s="138" t="s">
        <v>119</v>
      </c>
      <c r="AT155" s="138" t="s">
        <v>115</v>
      </c>
      <c r="AU155" s="138" t="s">
        <v>83</v>
      </c>
      <c r="AY155" s="15" t="s">
        <v>113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5" t="s">
        <v>81</v>
      </c>
      <c r="BK155" s="139">
        <f>ROUND(I155*H155,2)</f>
        <v>0</v>
      </c>
      <c r="BL155" s="15" t="s">
        <v>119</v>
      </c>
      <c r="BM155" s="138" t="s">
        <v>185</v>
      </c>
    </row>
    <row r="156" spans="2:65" s="12" customFormat="1" ht="11.25">
      <c r="B156" s="140"/>
      <c r="D156" s="141" t="s">
        <v>121</v>
      </c>
      <c r="E156" s="142" t="s">
        <v>1</v>
      </c>
      <c r="F156" s="143" t="s">
        <v>186</v>
      </c>
      <c r="H156" s="144">
        <v>43.2</v>
      </c>
      <c r="I156" s="145"/>
      <c r="L156" s="140"/>
      <c r="M156" s="146"/>
      <c r="T156" s="147"/>
      <c r="AT156" s="142" t="s">
        <v>121</v>
      </c>
      <c r="AU156" s="142" t="s">
        <v>83</v>
      </c>
      <c r="AV156" s="12" t="s">
        <v>83</v>
      </c>
      <c r="AW156" s="12" t="s">
        <v>33</v>
      </c>
      <c r="AX156" s="12" t="s">
        <v>81</v>
      </c>
      <c r="AY156" s="142" t="s">
        <v>113</v>
      </c>
    </row>
    <row r="157" spans="2:65" s="1" customFormat="1" ht="24.2" customHeight="1">
      <c r="B157" s="30"/>
      <c r="C157" s="126" t="s">
        <v>187</v>
      </c>
      <c r="D157" s="126" t="s">
        <v>115</v>
      </c>
      <c r="E157" s="127" t="s">
        <v>188</v>
      </c>
      <c r="F157" s="128" t="s">
        <v>189</v>
      </c>
      <c r="G157" s="129" t="s">
        <v>127</v>
      </c>
      <c r="H157" s="130">
        <v>11</v>
      </c>
      <c r="I157" s="131"/>
      <c r="J157" s="132">
        <f>ROUND(I157*H157,2)</f>
        <v>0</v>
      </c>
      <c r="K157" s="133"/>
      <c r="L157" s="30"/>
      <c r="M157" s="134" t="s">
        <v>1</v>
      </c>
      <c r="N157" s="135" t="s">
        <v>41</v>
      </c>
      <c r="P157" s="136">
        <f>O157*H157</f>
        <v>0</v>
      </c>
      <c r="Q157" s="136">
        <v>0.29218</v>
      </c>
      <c r="R157" s="136">
        <f>Q157*H157</f>
        <v>3.2139799999999998</v>
      </c>
      <c r="S157" s="136">
        <v>0</v>
      </c>
      <c r="T157" s="137">
        <f>S157*H157</f>
        <v>0</v>
      </c>
      <c r="AR157" s="138" t="s">
        <v>119</v>
      </c>
      <c r="AT157" s="138" t="s">
        <v>115</v>
      </c>
      <c r="AU157" s="138" t="s">
        <v>83</v>
      </c>
      <c r="AY157" s="15" t="s">
        <v>113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5" t="s">
        <v>81</v>
      </c>
      <c r="BK157" s="139">
        <f>ROUND(I157*H157,2)</f>
        <v>0</v>
      </c>
      <c r="BL157" s="15" t="s">
        <v>119</v>
      </c>
      <c r="BM157" s="138" t="s">
        <v>190</v>
      </c>
    </row>
    <row r="158" spans="2:65" s="12" customFormat="1" ht="11.25">
      <c r="B158" s="140"/>
      <c r="D158" s="141" t="s">
        <v>121</v>
      </c>
      <c r="E158" s="142" t="s">
        <v>1</v>
      </c>
      <c r="F158" s="143" t="s">
        <v>191</v>
      </c>
      <c r="H158" s="144">
        <v>11</v>
      </c>
      <c r="I158" s="145"/>
      <c r="L158" s="140"/>
      <c r="M158" s="146"/>
      <c r="T158" s="147"/>
      <c r="AT158" s="142" t="s">
        <v>121</v>
      </c>
      <c r="AU158" s="142" t="s">
        <v>83</v>
      </c>
      <c r="AV158" s="12" t="s">
        <v>83</v>
      </c>
      <c r="AW158" s="12" t="s">
        <v>33</v>
      </c>
      <c r="AX158" s="12" t="s">
        <v>81</v>
      </c>
      <c r="AY158" s="142" t="s">
        <v>113</v>
      </c>
    </row>
    <row r="159" spans="2:65" s="1" customFormat="1" ht="24.2" customHeight="1">
      <c r="B159" s="30"/>
      <c r="C159" s="155" t="s">
        <v>192</v>
      </c>
      <c r="D159" s="155" t="s">
        <v>153</v>
      </c>
      <c r="E159" s="156" t="s">
        <v>193</v>
      </c>
      <c r="F159" s="157" t="s">
        <v>194</v>
      </c>
      <c r="G159" s="158" t="s">
        <v>195</v>
      </c>
      <c r="H159" s="159">
        <v>1</v>
      </c>
      <c r="I159" s="160"/>
      <c r="J159" s="161">
        <f t="shared" ref="J159:J167" si="0">ROUND(I159*H159,2)</f>
        <v>0</v>
      </c>
      <c r="K159" s="162"/>
      <c r="L159" s="163"/>
      <c r="M159" s="164" t="s">
        <v>1</v>
      </c>
      <c r="N159" s="165" t="s">
        <v>41</v>
      </c>
      <c r="P159" s="136">
        <f t="shared" ref="P159:P167" si="1">O159*H159</f>
        <v>0</v>
      </c>
      <c r="Q159" s="136">
        <v>0</v>
      </c>
      <c r="R159" s="136">
        <f t="shared" ref="R159:R167" si="2">Q159*H159</f>
        <v>0</v>
      </c>
      <c r="S159" s="136">
        <v>0</v>
      </c>
      <c r="T159" s="137">
        <f t="shared" ref="T159:T167" si="3">S159*H159</f>
        <v>0</v>
      </c>
      <c r="AR159" s="138" t="s">
        <v>157</v>
      </c>
      <c r="AT159" s="138" t="s">
        <v>153</v>
      </c>
      <c r="AU159" s="138" t="s">
        <v>83</v>
      </c>
      <c r="AY159" s="15" t="s">
        <v>113</v>
      </c>
      <c r="BE159" s="139">
        <f t="shared" ref="BE159:BE167" si="4">IF(N159="základní",J159,0)</f>
        <v>0</v>
      </c>
      <c r="BF159" s="139">
        <f t="shared" ref="BF159:BF167" si="5">IF(N159="snížená",J159,0)</f>
        <v>0</v>
      </c>
      <c r="BG159" s="139">
        <f t="shared" ref="BG159:BG167" si="6">IF(N159="zákl. přenesená",J159,0)</f>
        <v>0</v>
      </c>
      <c r="BH159" s="139">
        <f t="shared" ref="BH159:BH167" si="7">IF(N159="sníž. přenesená",J159,0)</f>
        <v>0</v>
      </c>
      <c r="BI159" s="139">
        <f t="shared" ref="BI159:BI167" si="8">IF(N159="nulová",J159,0)</f>
        <v>0</v>
      </c>
      <c r="BJ159" s="15" t="s">
        <v>81</v>
      </c>
      <c r="BK159" s="139">
        <f t="shared" ref="BK159:BK167" si="9">ROUND(I159*H159,2)</f>
        <v>0</v>
      </c>
      <c r="BL159" s="15" t="s">
        <v>119</v>
      </c>
      <c r="BM159" s="138" t="s">
        <v>196</v>
      </c>
    </row>
    <row r="160" spans="2:65" s="1" customFormat="1" ht="24.2" customHeight="1">
      <c r="B160" s="30"/>
      <c r="C160" s="155" t="s">
        <v>197</v>
      </c>
      <c r="D160" s="155" t="s">
        <v>153</v>
      </c>
      <c r="E160" s="156" t="s">
        <v>198</v>
      </c>
      <c r="F160" s="157" t="s">
        <v>199</v>
      </c>
      <c r="G160" s="158" t="s">
        <v>195</v>
      </c>
      <c r="H160" s="159">
        <v>4</v>
      </c>
      <c r="I160" s="160"/>
      <c r="J160" s="161">
        <f t="shared" si="0"/>
        <v>0</v>
      </c>
      <c r="K160" s="162"/>
      <c r="L160" s="163"/>
      <c r="M160" s="164" t="s">
        <v>1</v>
      </c>
      <c r="N160" s="165" t="s">
        <v>41</v>
      </c>
      <c r="P160" s="136">
        <f t="shared" si="1"/>
        <v>0</v>
      </c>
      <c r="Q160" s="136">
        <v>0</v>
      </c>
      <c r="R160" s="136">
        <f t="shared" si="2"/>
        <v>0</v>
      </c>
      <c r="S160" s="136">
        <v>0</v>
      </c>
      <c r="T160" s="137">
        <f t="shared" si="3"/>
        <v>0</v>
      </c>
      <c r="AR160" s="138" t="s">
        <v>157</v>
      </c>
      <c r="AT160" s="138" t="s">
        <v>153</v>
      </c>
      <c r="AU160" s="138" t="s">
        <v>83</v>
      </c>
      <c r="AY160" s="15" t="s">
        <v>113</v>
      </c>
      <c r="BE160" s="139">
        <f t="shared" si="4"/>
        <v>0</v>
      </c>
      <c r="BF160" s="139">
        <f t="shared" si="5"/>
        <v>0</v>
      </c>
      <c r="BG160" s="139">
        <f t="shared" si="6"/>
        <v>0</v>
      </c>
      <c r="BH160" s="139">
        <f t="shared" si="7"/>
        <v>0</v>
      </c>
      <c r="BI160" s="139">
        <f t="shared" si="8"/>
        <v>0</v>
      </c>
      <c r="BJ160" s="15" t="s">
        <v>81</v>
      </c>
      <c r="BK160" s="139">
        <f t="shared" si="9"/>
        <v>0</v>
      </c>
      <c r="BL160" s="15" t="s">
        <v>119</v>
      </c>
      <c r="BM160" s="138" t="s">
        <v>200</v>
      </c>
    </row>
    <row r="161" spans="2:65" s="1" customFormat="1" ht="24.2" customHeight="1">
      <c r="B161" s="30"/>
      <c r="C161" s="155" t="s">
        <v>201</v>
      </c>
      <c r="D161" s="155" t="s">
        <v>153</v>
      </c>
      <c r="E161" s="156" t="s">
        <v>202</v>
      </c>
      <c r="F161" s="157" t="s">
        <v>203</v>
      </c>
      <c r="G161" s="158" t="s">
        <v>195</v>
      </c>
      <c r="H161" s="159">
        <v>6</v>
      </c>
      <c r="I161" s="160"/>
      <c r="J161" s="161">
        <f t="shared" si="0"/>
        <v>0</v>
      </c>
      <c r="K161" s="162"/>
      <c r="L161" s="163"/>
      <c r="M161" s="164" t="s">
        <v>1</v>
      </c>
      <c r="N161" s="165" t="s">
        <v>41</v>
      </c>
      <c r="P161" s="136">
        <f t="shared" si="1"/>
        <v>0</v>
      </c>
      <c r="Q161" s="136">
        <v>0</v>
      </c>
      <c r="R161" s="136">
        <f t="shared" si="2"/>
        <v>0</v>
      </c>
      <c r="S161" s="136">
        <v>0</v>
      </c>
      <c r="T161" s="137">
        <f t="shared" si="3"/>
        <v>0</v>
      </c>
      <c r="AR161" s="138" t="s">
        <v>157</v>
      </c>
      <c r="AT161" s="138" t="s">
        <v>153</v>
      </c>
      <c r="AU161" s="138" t="s">
        <v>83</v>
      </c>
      <c r="AY161" s="15" t="s">
        <v>113</v>
      </c>
      <c r="BE161" s="139">
        <f t="shared" si="4"/>
        <v>0</v>
      </c>
      <c r="BF161" s="139">
        <f t="shared" si="5"/>
        <v>0</v>
      </c>
      <c r="BG161" s="139">
        <f t="shared" si="6"/>
        <v>0</v>
      </c>
      <c r="BH161" s="139">
        <f t="shared" si="7"/>
        <v>0</v>
      </c>
      <c r="BI161" s="139">
        <f t="shared" si="8"/>
        <v>0</v>
      </c>
      <c r="BJ161" s="15" t="s">
        <v>81</v>
      </c>
      <c r="BK161" s="139">
        <f t="shared" si="9"/>
        <v>0</v>
      </c>
      <c r="BL161" s="15" t="s">
        <v>119</v>
      </c>
      <c r="BM161" s="138" t="s">
        <v>204</v>
      </c>
    </row>
    <row r="162" spans="2:65" s="1" customFormat="1" ht="24.2" customHeight="1">
      <c r="B162" s="30"/>
      <c r="C162" s="155" t="s">
        <v>205</v>
      </c>
      <c r="D162" s="155" t="s">
        <v>153</v>
      </c>
      <c r="E162" s="156" t="s">
        <v>206</v>
      </c>
      <c r="F162" s="157" t="s">
        <v>207</v>
      </c>
      <c r="G162" s="158" t="s">
        <v>195</v>
      </c>
      <c r="H162" s="159">
        <v>1</v>
      </c>
      <c r="I162" s="160"/>
      <c r="J162" s="161">
        <f t="shared" si="0"/>
        <v>0</v>
      </c>
      <c r="K162" s="162"/>
      <c r="L162" s="163"/>
      <c r="M162" s="164" t="s">
        <v>1</v>
      </c>
      <c r="N162" s="165" t="s">
        <v>41</v>
      </c>
      <c r="P162" s="136">
        <f t="shared" si="1"/>
        <v>0</v>
      </c>
      <c r="Q162" s="136">
        <v>0</v>
      </c>
      <c r="R162" s="136">
        <f t="shared" si="2"/>
        <v>0</v>
      </c>
      <c r="S162" s="136">
        <v>0</v>
      </c>
      <c r="T162" s="137">
        <f t="shared" si="3"/>
        <v>0</v>
      </c>
      <c r="AR162" s="138" t="s">
        <v>157</v>
      </c>
      <c r="AT162" s="138" t="s">
        <v>153</v>
      </c>
      <c r="AU162" s="138" t="s">
        <v>83</v>
      </c>
      <c r="AY162" s="15" t="s">
        <v>113</v>
      </c>
      <c r="BE162" s="139">
        <f t="shared" si="4"/>
        <v>0</v>
      </c>
      <c r="BF162" s="139">
        <f t="shared" si="5"/>
        <v>0</v>
      </c>
      <c r="BG162" s="139">
        <f t="shared" si="6"/>
        <v>0</v>
      </c>
      <c r="BH162" s="139">
        <f t="shared" si="7"/>
        <v>0</v>
      </c>
      <c r="BI162" s="139">
        <f t="shared" si="8"/>
        <v>0</v>
      </c>
      <c r="BJ162" s="15" t="s">
        <v>81</v>
      </c>
      <c r="BK162" s="139">
        <f t="shared" si="9"/>
        <v>0</v>
      </c>
      <c r="BL162" s="15" t="s">
        <v>119</v>
      </c>
      <c r="BM162" s="138" t="s">
        <v>208</v>
      </c>
    </row>
    <row r="163" spans="2:65" s="1" customFormat="1" ht="21.75" customHeight="1">
      <c r="B163" s="30"/>
      <c r="C163" s="155" t="s">
        <v>209</v>
      </c>
      <c r="D163" s="155" t="s">
        <v>153</v>
      </c>
      <c r="E163" s="156" t="s">
        <v>210</v>
      </c>
      <c r="F163" s="157" t="s">
        <v>211</v>
      </c>
      <c r="G163" s="158" t="s">
        <v>195</v>
      </c>
      <c r="H163" s="159">
        <v>1</v>
      </c>
      <c r="I163" s="160"/>
      <c r="J163" s="161">
        <f t="shared" si="0"/>
        <v>0</v>
      </c>
      <c r="K163" s="162"/>
      <c r="L163" s="163"/>
      <c r="M163" s="164" t="s">
        <v>1</v>
      </c>
      <c r="N163" s="165" t="s">
        <v>41</v>
      </c>
      <c r="P163" s="136">
        <f t="shared" si="1"/>
        <v>0</v>
      </c>
      <c r="Q163" s="136">
        <v>0</v>
      </c>
      <c r="R163" s="136">
        <f t="shared" si="2"/>
        <v>0</v>
      </c>
      <c r="S163" s="136">
        <v>0</v>
      </c>
      <c r="T163" s="137">
        <f t="shared" si="3"/>
        <v>0</v>
      </c>
      <c r="AR163" s="138" t="s">
        <v>157</v>
      </c>
      <c r="AT163" s="138" t="s">
        <v>153</v>
      </c>
      <c r="AU163" s="138" t="s">
        <v>83</v>
      </c>
      <c r="AY163" s="15" t="s">
        <v>113</v>
      </c>
      <c r="BE163" s="139">
        <f t="shared" si="4"/>
        <v>0</v>
      </c>
      <c r="BF163" s="139">
        <f t="shared" si="5"/>
        <v>0</v>
      </c>
      <c r="BG163" s="139">
        <f t="shared" si="6"/>
        <v>0</v>
      </c>
      <c r="BH163" s="139">
        <f t="shared" si="7"/>
        <v>0</v>
      </c>
      <c r="BI163" s="139">
        <f t="shared" si="8"/>
        <v>0</v>
      </c>
      <c r="BJ163" s="15" t="s">
        <v>81</v>
      </c>
      <c r="BK163" s="139">
        <f t="shared" si="9"/>
        <v>0</v>
      </c>
      <c r="BL163" s="15" t="s">
        <v>119</v>
      </c>
      <c r="BM163" s="138" t="s">
        <v>212</v>
      </c>
    </row>
    <row r="164" spans="2:65" s="1" customFormat="1" ht="24.2" customHeight="1">
      <c r="B164" s="30"/>
      <c r="C164" s="155" t="s">
        <v>213</v>
      </c>
      <c r="D164" s="155" t="s">
        <v>153</v>
      </c>
      <c r="E164" s="156" t="s">
        <v>214</v>
      </c>
      <c r="F164" s="157" t="s">
        <v>215</v>
      </c>
      <c r="G164" s="158" t="s">
        <v>195</v>
      </c>
      <c r="H164" s="159">
        <v>3</v>
      </c>
      <c r="I164" s="160"/>
      <c r="J164" s="161">
        <f t="shared" si="0"/>
        <v>0</v>
      </c>
      <c r="K164" s="162"/>
      <c r="L164" s="163"/>
      <c r="M164" s="164" t="s">
        <v>1</v>
      </c>
      <c r="N164" s="165" t="s">
        <v>41</v>
      </c>
      <c r="P164" s="136">
        <f t="shared" si="1"/>
        <v>0</v>
      </c>
      <c r="Q164" s="136">
        <v>0</v>
      </c>
      <c r="R164" s="136">
        <f t="shared" si="2"/>
        <v>0</v>
      </c>
      <c r="S164" s="136">
        <v>0</v>
      </c>
      <c r="T164" s="137">
        <f t="shared" si="3"/>
        <v>0</v>
      </c>
      <c r="AR164" s="138" t="s">
        <v>157</v>
      </c>
      <c r="AT164" s="138" t="s">
        <v>153</v>
      </c>
      <c r="AU164" s="138" t="s">
        <v>83</v>
      </c>
      <c r="AY164" s="15" t="s">
        <v>113</v>
      </c>
      <c r="BE164" s="139">
        <f t="shared" si="4"/>
        <v>0</v>
      </c>
      <c r="BF164" s="139">
        <f t="shared" si="5"/>
        <v>0</v>
      </c>
      <c r="BG164" s="139">
        <f t="shared" si="6"/>
        <v>0</v>
      </c>
      <c r="BH164" s="139">
        <f t="shared" si="7"/>
        <v>0</v>
      </c>
      <c r="BI164" s="139">
        <f t="shared" si="8"/>
        <v>0</v>
      </c>
      <c r="BJ164" s="15" t="s">
        <v>81</v>
      </c>
      <c r="BK164" s="139">
        <f t="shared" si="9"/>
        <v>0</v>
      </c>
      <c r="BL164" s="15" t="s">
        <v>119</v>
      </c>
      <c r="BM164" s="138" t="s">
        <v>216</v>
      </c>
    </row>
    <row r="165" spans="2:65" s="1" customFormat="1" ht="21.75" customHeight="1">
      <c r="B165" s="30"/>
      <c r="C165" s="155" t="s">
        <v>7</v>
      </c>
      <c r="D165" s="155" t="s">
        <v>153</v>
      </c>
      <c r="E165" s="156" t="s">
        <v>217</v>
      </c>
      <c r="F165" s="157" t="s">
        <v>218</v>
      </c>
      <c r="G165" s="158" t="s">
        <v>195</v>
      </c>
      <c r="H165" s="159">
        <v>2</v>
      </c>
      <c r="I165" s="160"/>
      <c r="J165" s="161">
        <f t="shared" si="0"/>
        <v>0</v>
      </c>
      <c r="K165" s="162"/>
      <c r="L165" s="163"/>
      <c r="M165" s="164" t="s">
        <v>1</v>
      </c>
      <c r="N165" s="165" t="s">
        <v>41</v>
      </c>
      <c r="P165" s="136">
        <f t="shared" si="1"/>
        <v>0</v>
      </c>
      <c r="Q165" s="136">
        <v>0</v>
      </c>
      <c r="R165" s="136">
        <f t="shared" si="2"/>
        <v>0</v>
      </c>
      <c r="S165" s="136">
        <v>0</v>
      </c>
      <c r="T165" s="137">
        <f t="shared" si="3"/>
        <v>0</v>
      </c>
      <c r="AR165" s="138" t="s">
        <v>157</v>
      </c>
      <c r="AT165" s="138" t="s">
        <v>153</v>
      </c>
      <c r="AU165" s="138" t="s">
        <v>83</v>
      </c>
      <c r="AY165" s="15" t="s">
        <v>113</v>
      </c>
      <c r="BE165" s="139">
        <f t="shared" si="4"/>
        <v>0</v>
      </c>
      <c r="BF165" s="139">
        <f t="shared" si="5"/>
        <v>0</v>
      </c>
      <c r="BG165" s="139">
        <f t="shared" si="6"/>
        <v>0</v>
      </c>
      <c r="BH165" s="139">
        <f t="shared" si="7"/>
        <v>0</v>
      </c>
      <c r="BI165" s="139">
        <f t="shared" si="8"/>
        <v>0</v>
      </c>
      <c r="BJ165" s="15" t="s">
        <v>81</v>
      </c>
      <c r="BK165" s="139">
        <f t="shared" si="9"/>
        <v>0</v>
      </c>
      <c r="BL165" s="15" t="s">
        <v>119</v>
      </c>
      <c r="BM165" s="138" t="s">
        <v>219</v>
      </c>
    </row>
    <row r="166" spans="2:65" s="1" customFormat="1" ht="24.2" customHeight="1">
      <c r="B166" s="30"/>
      <c r="C166" s="155" t="s">
        <v>220</v>
      </c>
      <c r="D166" s="155" t="s">
        <v>153</v>
      </c>
      <c r="E166" s="156" t="s">
        <v>221</v>
      </c>
      <c r="F166" s="157" t="s">
        <v>222</v>
      </c>
      <c r="G166" s="158" t="s">
        <v>195</v>
      </c>
      <c r="H166" s="159">
        <v>2</v>
      </c>
      <c r="I166" s="160"/>
      <c r="J166" s="161">
        <f t="shared" si="0"/>
        <v>0</v>
      </c>
      <c r="K166" s="162"/>
      <c r="L166" s="163"/>
      <c r="M166" s="164" t="s">
        <v>1</v>
      </c>
      <c r="N166" s="165" t="s">
        <v>41</v>
      </c>
      <c r="P166" s="136">
        <f t="shared" si="1"/>
        <v>0</v>
      </c>
      <c r="Q166" s="136">
        <v>0</v>
      </c>
      <c r="R166" s="136">
        <f t="shared" si="2"/>
        <v>0</v>
      </c>
      <c r="S166" s="136">
        <v>0</v>
      </c>
      <c r="T166" s="137">
        <f t="shared" si="3"/>
        <v>0</v>
      </c>
      <c r="AR166" s="138" t="s">
        <v>157</v>
      </c>
      <c r="AT166" s="138" t="s">
        <v>153</v>
      </c>
      <c r="AU166" s="138" t="s">
        <v>83</v>
      </c>
      <c r="AY166" s="15" t="s">
        <v>113</v>
      </c>
      <c r="BE166" s="139">
        <f t="shared" si="4"/>
        <v>0</v>
      </c>
      <c r="BF166" s="139">
        <f t="shared" si="5"/>
        <v>0</v>
      </c>
      <c r="BG166" s="139">
        <f t="shared" si="6"/>
        <v>0</v>
      </c>
      <c r="BH166" s="139">
        <f t="shared" si="7"/>
        <v>0</v>
      </c>
      <c r="BI166" s="139">
        <f t="shared" si="8"/>
        <v>0</v>
      </c>
      <c r="BJ166" s="15" t="s">
        <v>81</v>
      </c>
      <c r="BK166" s="139">
        <f t="shared" si="9"/>
        <v>0</v>
      </c>
      <c r="BL166" s="15" t="s">
        <v>119</v>
      </c>
      <c r="BM166" s="138" t="s">
        <v>223</v>
      </c>
    </row>
    <row r="167" spans="2:65" s="1" customFormat="1" ht="24.2" customHeight="1">
      <c r="B167" s="30"/>
      <c r="C167" s="126" t="s">
        <v>224</v>
      </c>
      <c r="D167" s="126" t="s">
        <v>115</v>
      </c>
      <c r="E167" s="127" t="s">
        <v>225</v>
      </c>
      <c r="F167" s="128" t="s">
        <v>226</v>
      </c>
      <c r="G167" s="129" t="s">
        <v>144</v>
      </c>
      <c r="H167" s="130">
        <v>2</v>
      </c>
      <c r="I167" s="131"/>
      <c r="J167" s="132">
        <f t="shared" si="0"/>
        <v>0</v>
      </c>
      <c r="K167" s="133"/>
      <c r="L167" s="30"/>
      <c r="M167" s="134" t="s">
        <v>1</v>
      </c>
      <c r="N167" s="135" t="s">
        <v>41</v>
      </c>
      <c r="P167" s="136">
        <f t="shared" si="1"/>
        <v>0</v>
      </c>
      <c r="Q167" s="136">
        <v>0</v>
      </c>
      <c r="R167" s="136">
        <f t="shared" si="2"/>
        <v>0</v>
      </c>
      <c r="S167" s="136">
        <v>0</v>
      </c>
      <c r="T167" s="137">
        <f t="shared" si="3"/>
        <v>0</v>
      </c>
      <c r="AR167" s="138" t="s">
        <v>119</v>
      </c>
      <c r="AT167" s="138" t="s">
        <v>115</v>
      </c>
      <c r="AU167" s="138" t="s">
        <v>83</v>
      </c>
      <c r="AY167" s="15" t="s">
        <v>113</v>
      </c>
      <c r="BE167" s="139">
        <f t="shared" si="4"/>
        <v>0</v>
      </c>
      <c r="BF167" s="139">
        <f t="shared" si="5"/>
        <v>0</v>
      </c>
      <c r="BG167" s="139">
        <f t="shared" si="6"/>
        <v>0</v>
      </c>
      <c r="BH167" s="139">
        <f t="shared" si="7"/>
        <v>0</v>
      </c>
      <c r="BI167" s="139">
        <f t="shared" si="8"/>
        <v>0</v>
      </c>
      <c r="BJ167" s="15" t="s">
        <v>81</v>
      </c>
      <c r="BK167" s="139">
        <f t="shared" si="9"/>
        <v>0</v>
      </c>
      <c r="BL167" s="15" t="s">
        <v>119</v>
      </c>
      <c r="BM167" s="138" t="s">
        <v>227</v>
      </c>
    </row>
    <row r="168" spans="2:65" s="11" customFormat="1" ht="22.9" customHeight="1">
      <c r="B168" s="114"/>
      <c r="D168" s="115" t="s">
        <v>75</v>
      </c>
      <c r="E168" s="124" t="s">
        <v>228</v>
      </c>
      <c r="F168" s="124" t="s">
        <v>229</v>
      </c>
      <c r="I168" s="117"/>
      <c r="J168" s="125">
        <f>BK168</f>
        <v>0</v>
      </c>
      <c r="L168" s="114"/>
      <c r="M168" s="119"/>
      <c r="P168" s="120">
        <f>SUM(P169:P183)</f>
        <v>0</v>
      </c>
      <c r="R168" s="120">
        <f>SUM(R169:R183)</f>
        <v>0</v>
      </c>
      <c r="T168" s="121">
        <f>SUM(T169:T183)</f>
        <v>0</v>
      </c>
      <c r="AR168" s="115" t="s">
        <v>81</v>
      </c>
      <c r="AT168" s="122" t="s">
        <v>75</v>
      </c>
      <c r="AU168" s="122" t="s">
        <v>81</v>
      </c>
      <c r="AY168" s="115" t="s">
        <v>113</v>
      </c>
      <c r="BK168" s="123">
        <f>SUM(BK169:BK183)</f>
        <v>0</v>
      </c>
    </row>
    <row r="169" spans="2:65" s="1" customFormat="1" ht="24.2" customHeight="1">
      <c r="B169" s="30"/>
      <c r="C169" s="126" t="s">
        <v>230</v>
      </c>
      <c r="D169" s="126" t="s">
        <v>115</v>
      </c>
      <c r="E169" s="127" t="s">
        <v>231</v>
      </c>
      <c r="F169" s="128" t="s">
        <v>232</v>
      </c>
      <c r="G169" s="129" t="s">
        <v>156</v>
      </c>
      <c r="H169" s="130">
        <v>235.30099999999999</v>
      </c>
      <c r="I169" s="131"/>
      <c r="J169" s="132">
        <f>ROUND(I169*H169,2)</f>
        <v>0</v>
      </c>
      <c r="K169" s="133"/>
      <c r="L169" s="30"/>
      <c r="M169" s="134" t="s">
        <v>1</v>
      </c>
      <c r="N169" s="135" t="s">
        <v>41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119</v>
      </c>
      <c r="AT169" s="138" t="s">
        <v>115</v>
      </c>
      <c r="AU169" s="138" t="s">
        <v>83</v>
      </c>
      <c r="AY169" s="15" t="s">
        <v>113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5" t="s">
        <v>81</v>
      </c>
      <c r="BK169" s="139">
        <f>ROUND(I169*H169,2)</f>
        <v>0</v>
      </c>
      <c r="BL169" s="15" t="s">
        <v>119</v>
      </c>
      <c r="BM169" s="138" t="s">
        <v>233</v>
      </c>
    </row>
    <row r="170" spans="2:65" s="12" customFormat="1" ht="11.25">
      <c r="B170" s="140"/>
      <c r="D170" s="141" t="s">
        <v>121</v>
      </c>
      <c r="E170" s="142" t="s">
        <v>1</v>
      </c>
      <c r="F170" s="143" t="s">
        <v>234</v>
      </c>
      <c r="H170" s="144">
        <v>6.6150000000000002</v>
      </c>
      <c r="I170" s="145"/>
      <c r="L170" s="140"/>
      <c r="M170" s="146"/>
      <c r="T170" s="147"/>
      <c r="AT170" s="142" t="s">
        <v>121</v>
      </c>
      <c r="AU170" s="142" t="s">
        <v>83</v>
      </c>
      <c r="AV170" s="12" t="s">
        <v>83</v>
      </c>
      <c r="AW170" s="12" t="s">
        <v>33</v>
      </c>
      <c r="AX170" s="12" t="s">
        <v>76</v>
      </c>
      <c r="AY170" s="142" t="s">
        <v>113</v>
      </c>
    </row>
    <row r="171" spans="2:65" s="12" customFormat="1" ht="11.25">
      <c r="B171" s="140"/>
      <c r="D171" s="141" t="s">
        <v>121</v>
      </c>
      <c r="E171" s="142" t="s">
        <v>1</v>
      </c>
      <c r="F171" s="143" t="s">
        <v>235</v>
      </c>
      <c r="H171" s="144">
        <v>114.31399999999999</v>
      </c>
      <c r="I171" s="145"/>
      <c r="L171" s="140"/>
      <c r="M171" s="146"/>
      <c r="T171" s="147"/>
      <c r="AT171" s="142" t="s">
        <v>121</v>
      </c>
      <c r="AU171" s="142" t="s">
        <v>83</v>
      </c>
      <c r="AV171" s="12" t="s">
        <v>83</v>
      </c>
      <c r="AW171" s="12" t="s">
        <v>33</v>
      </c>
      <c r="AX171" s="12" t="s">
        <v>76</v>
      </c>
      <c r="AY171" s="142" t="s">
        <v>113</v>
      </c>
    </row>
    <row r="172" spans="2:65" s="12" customFormat="1" ht="11.25">
      <c r="B172" s="140"/>
      <c r="D172" s="141" t="s">
        <v>121</v>
      </c>
      <c r="E172" s="142" t="s">
        <v>1</v>
      </c>
      <c r="F172" s="143" t="s">
        <v>236</v>
      </c>
      <c r="H172" s="144">
        <v>6.5960000000000001</v>
      </c>
      <c r="I172" s="145"/>
      <c r="L172" s="140"/>
      <c r="M172" s="146"/>
      <c r="T172" s="147"/>
      <c r="AT172" s="142" t="s">
        <v>121</v>
      </c>
      <c r="AU172" s="142" t="s">
        <v>83</v>
      </c>
      <c r="AV172" s="12" t="s">
        <v>83</v>
      </c>
      <c r="AW172" s="12" t="s">
        <v>33</v>
      </c>
      <c r="AX172" s="12" t="s">
        <v>76</v>
      </c>
      <c r="AY172" s="142" t="s">
        <v>113</v>
      </c>
    </row>
    <row r="173" spans="2:65" s="12" customFormat="1" ht="11.25">
      <c r="B173" s="140"/>
      <c r="D173" s="141" t="s">
        <v>121</v>
      </c>
      <c r="E173" s="142" t="s">
        <v>1</v>
      </c>
      <c r="F173" s="143" t="s">
        <v>237</v>
      </c>
      <c r="H173" s="144">
        <v>30.995999999999999</v>
      </c>
      <c r="I173" s="145"/>
      <c r="L173" s="140"/>
      <c r="M173" s="146"/>
      <c r="T173" s="147"/>
      <c r="AT173" s="142" t="s">
        <v>121</v>
      </c>
      <c r="AU173" s="142" t="s">
        <v>83</v>
      </c>
      <c r="AV173" s="12" t="s">
        <v>83</v>
      </c>
      <c r="AW173" s="12" t="s">
        <v>33</v>
      </c>
      <c r="AX173" s="12" t="s">
        <v>76</v>
      </c>
      <c r="AY173" s="142" t="s">
        <v>113</v>
      </c>
    </row>
    <row r="174" spans="2:65" s="12" customFormat="1" ht="11.25">
      <c r="B174" s="140"/>
      <c r="D174" s="141" t="s">
        <v>121</v>
      </c>
      <c r="E174" s="142" t="s">
        <v>1</v>
      </c>
      <c r="F174" s="143" t="s">
        <v>238</v>
      </c>
      <c r="H174" s="144">
        <v>76.78</v>
      </c>
      <c r="I174" s="145"/>
      <c r="L174" s="140"/>
      <c r="M174" s="146"/>
      <c r="T174" s="147"/>
      <c r="AT174" s="142" t="s">
        <v>121</v>
      </c>
      <c r="AU174" s="142" t="s">
        <v>83</v>
      </c>
      <c r="AV174" s="12" t="s">
        <v>83</v>
      </c>
      <c r="AW174" s="12" t="s">
        <v>33</v>
      </c>
      <c r="AX174" s="12" t="s">
        <v>76</v>
      </c>
      <c r="AY174" s="142" t="s">
        <v>113</v>
      </c>
    </row>
    <row r="175" spans="2:65" s="13" customFormat="1" ht="11.25">
      <c r="B175" s="148"/>
      <c r="D175" s="141" t="s">
        <v>121</v>
      </c>
      <c r="E175" s="149" t="s">
        <v>1</v>
      </c>
      <c r="F175" s="150" t="s">
        <v>124</v>
      </c>
      <c r="H175" s="151">
        <v>235.30099999999999</v>
      </c>
      <c r="I175" s="152"/>
      <c r="L175" s="148"/>
      <c r="M175" s="153"/>
      <c r="T175" s="154"/>
      <c r="AT175" s="149" t="s">
        <v>121</v>
      </c>
      <c r="AU175" s="149" t="s">
        <v>83</v>
      </c>
      <c r="AV175" s="13" t="s">
        <v>119</v>
      </c>
      <c r="AW175" s="13" t="s">
        <v>33</v>
      </c>
      <c r="AX175" s="13" t="s">
        <v>81</v>
      </c>
      <c r="AY175" s="149" t="s">
        <v>113</v>
      </c>
    </row>
    <row r="176" spans="2:65" s="1" customFormat="1" ht="33" customHeight="1">
      <c r="B176" s="30"/>
      <c r="C176" s="126" t="s">
        <v>239</v>
      </c>
      <c r="D176" s="126" t="s">
        <v>115</v>
      </c>
      <c r="E176" s="127" t="s">
        <v>240</v>
      </c>
      <c r="F176" s="128" t="s">
        <v>241</v>
      </c>
      <c r="G176" s="129" t="s">
        <v>156</v>
      </c>
      <c r="H176" s="130">
        <v>1176.5050000000001</v>
      </c>
      <c r="I176" s="131"/>
      <c r="J176" s="132">
        <f>ROUND(I176*H176,2)</f>
        <v>0</v>
      </c>
      <c r="K176" s="133"/>
      <c r="L176" s="30"/>
      <c r="M176" s="134" t="s">
        <v>1</v>
      </c>
      <c r="N176" s="135" t="s">
        <v>41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119</v>
      </c>
      <c r="AT176" s="138" t="s">
        <v>115</v>
      </c>
      <c r="AU176" s="138" t="s">
        <v>83</v>
      </c>
      <c r="AY176" s="15" t="s">
        <v>113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5" t="s">
        <v>81</v>
      </c>
      <c r="BK176" s="139">
        <f>ROUND(I176*H176,2)</f>
        <v>0</v>
      </c>
      <c r="BL176" s="15" t="s">
        <v>119</v>
      </c>
      <c r="BM176" s="138" t="s">
        <v>242</v>
      </c>
    </row>
    <row r="177" spans="2:65" s="12" customFormat="1" ht="11.25">
      <c r="B177" s="140"/>
      <c r="D177" s="141" t="s">
        <v>121</v>
      </c>
      <c r="E177" s="142" t="s">
        <v>1</v>
      </c>
      <c r="F177" s="143" t="s">
        <v>243</v>
      </c>
      <c r="H177" s="144">
        <v>637.625</v>
      </c>
      <c r="I177" s="145"/>
      <c r="L177" s="140"/>
      <c r="M177" s="146"/>
      <c r="T177" s="147"/>
      <c r="AT177" s="142" t="s">
        <v>121</v>
      </c>
      <c r="AU177" s="142" t="s">
        <v>83</v>
      </c>
      <c r="AV177" s="12" t="s">
        <v>83</v>
      </c>
      <c r="AW177" s="12" t="s">
        <v>33</v>
      </c>
      <c r="AX177" s="12" t="s">
        <v>76</v>
      </c>
      <c r="AY177" s="142" t="s">
        <v>113</v>
      </c>
    </row>
    <row r="178" spans="2:65" s="12" customFormat="1" ht="11.25">
      <c r="B178" s="140"/>
      <c r="D178" s="141" t="s">
        <v>121</v>
      </c>
      <c r="E178" s="142" t="s">
        <v>1</v>
      </c>
      <c r="F178" s="143" t="s">
        <v>244</v>
      </c>
      <c r="H178" s="144">
        <v>154.97999999999999</v>
      </c>
      <c r="I178" s="145"/>
      <c r="L178" s="140"/>
      <c r="M178" s="146"/>
      <c r="T178" s="147"/>
      <c r="AT178" s="142" t="s">
        <v>121</v>
      </c>
      <c r="AU178" s="142" t="s">
        <v>83</v>
      </c>
      <c r="AV178" s="12" t="s">
        <v>83</v>
      </c>
      <c r="AW178" s="12" t="s">
        <v>33</v>
      </c>
      <c r="AX178" s="12" t="s">
        <v>76</v>
      </c>
      <c r="AY178" s="142" t="s">
        <v>113</v>
      </c>
    </row>
    <row r="179" spans="2:65" s="12" customFormat="1" ht="11.25">
      <c r="B179" s="140"/>
      <c r="D179" s="141" t="s">
        <v>121</v>
      </c>
      <c r="E179" s="142" t="s">
        <v>1</v>
      </c>
      <c r="F179" s="143" t="s">
        <v>245</v>
      </c>
      <c r="H179" s="144">
        <v>383.9</v>
      </c>
      <c r="I179" s="145"/>
      <c r="L179" s="140"/>
      <c r="M179" s="146"/>
      <c r="T179" s="147"/>
      <c r="AT179" s="142" t="s">
        <v>121</v>
      </c>
      <c r="AU179" s="142" t="s">
        <v>83</v>
      </c>
      <c r="AV179" s="12" t="s">
        <v>83</v>
      </c>
      <c r="AW179" s="12" t="s">
        <v>33</v>
      </c>
      <c r="AX179" s="12" t="s">
        <v>76</v>
      </c>
      <c r="AY179" s="142" t="s">
        <v>113</v>
      </c>
    </row>
    <row r="180" spans="2:65" s="13" customFormat="1" ht="11.25">
      <c r="B180" s="148"/>
      <c r="D180" s="141" t="s">
        <v>121</v>
      </c>
      <c r="E180" s="149" t="s">
        <v>1</v>
      </c>
      <c r="F180" s="150" t="s">
        <v>124</v>
      </c>
      <c r="H180" s="151">
        <v>1176.5050000000001</v>
      </c>
      <c r="I180" s="152"/>
      <c r="L180" s="148"/>
      <c r="M180" s="153"/>
      <c r="T180" s="154"/>
      <c r="AT180" s="149" t="s">
        <v>121</v>
      </c>
      <c r="AU180" s="149" t="s">
        <v>83</v>
      </c>
      <c r="AV180" s="13" t="s">
        <v>119</v>
      </c>
      <c r="AW180" s="13" t="s">
        <v>33</v>
      </c>
      <c r="AX180" s="13" t="s">
        <v>81</v>
      </c>
      <c r="AY180" s="149" t="s">
        <v>113</v>
      </c>
    </row>
    <row r="181" spans="2:65" s="1" customFormat="1" ht="21.75" customHeight="1">
      <c r="B181" s="30"/>
      <c r="C181" s="126" t="s">
        <v>246</v>
      </c>
      <c r="D181" s="126" t="s">
        <v>115</v>
      </c>
      <c r="E181" s="127" t="s">
        <v>247</v>
      </c>
      <c r="F181" s="128" t="s">
        <v>248</v>
      </c>
      <c r="G181" s="129" t="s">
        <v>156</v>
      </c>
      <c r="H181" s="130">
        <v>127.52500000000001</v>
      </c>
      <c r="I181" s="131"/>
      <c r="J181" s="132">
        <f>ROUND(I181*H181,2)</f>
        <v>0</v>
      </c>
      <c r="K181" s="133"/>
      <c r="L181" s="30"/>
      <c r="M181" s="134" t="s">
        <v>1</v>
      </c>
      <c r="N181" s="135" t="s">
        <v>41</v>
      </c>
      <c r="P181" s="136">
        <f>O181*H181</f>
        <v>0</v>
      </c>
      <c r="Q181" s="136">
        <v>0</v>
      </c>
      <c r="R181" s="136">
        <f>Q181*H181</f>
        <v>0</v>
      </c>
      <c r="S181" s="136">
        <v>0</v>
      </c>
      <c r="T181" s="137">
        <f>S181*H181</f>
        <v>0</v>
      </c>
      <c r="AR181" s="138" t="s">
        <v>119</v>
      </c>
      <c r="AT181" s="138" t="s">
        <v>115</v>
      </c>
      <c r="AU181" s="138" t="s">
        <v>83</v>
      </c>
      <c r="AY181" s="15" t="s">
        <v>113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5" t="s">
        <v>81</v>
      </c>
      <c r="BK181" s="139">
        <f>ROUND(I181*H181,2)</f>
        <v>0</v>
      </c>
      <c r="BL181" s="15" t="s">
        <v>119</v>
      </c>
      <c r="BM181" s="138" t="s">
        <v>249</v>
      </c>
    </row>
    <row r="182" spans="2:65" s="1" customFormat="1" ht="24.2" customHeight="1">
      <c r="B182" s="30"/>
      <c r="C182" s="126" t="s">
        <v>250</v>
      </c>
      <c r="D182" s="126" t="s">
        <v>115</v>
      </c>
      <c r="E182" s="127" t="s">
        <v>251</v>
      </c>
      <c r="F182" s="128" t="s">
        <v>252</v>
      </c>
      <c r="G182" s="129" t="s">
        <v>156</v>
      </c>
      <c r="H182" s="130">
        <v>127.52500000000001</v>
      </c>
      <c r="I182" s="131"/>
      <c r="J182" s="132">
        <f>ROUND(I182*H182,2)</f>
        <v>0</v>
      </c>
      <c r="K182" s="133"/>
      <c r="L182" s="30"/>
      <c r="M182" s="134" t="s">
        <v>1</v>
      </c>
      <c r="N182" s="135" t="s">
        <v>41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119</v>
      </c>
      <c r="AT182" s="138" t="s">
        <v>115</v>
      </c>
      <c r="AU182" s="138" t="s">
        <v>83</v>
      </c>
      <c r="AY182" s="15" t="s">
        <v>113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5" t="s">
        <v>81</v>
      </c>
      <c r="BK182" s="139">
        <f>ROUND(I182*H182,2)</f>
        <v>0</v>
      </c>
      <c r="BL182" s="15" t="s">
        <v>119</v>
      </c>
      <c r="BM182" s="138" t="s">
        <v>253</v>
      </c>
    </row>
    <row r="183" spans="2:65" s="1" customFormat="1" ht="24.2" customHeight="1">
      <c r="B183" s="30"/>
      <c r="C183" s="126" t="s">
        <v>254</v>
      </c>
      <c r="D183" s="126" t="s">
        <v>115</v>
      </c>
      <c r="E183" s="127" t="s">
        <v>255</v>
      </c>
      <c r="F183" s="128" t="s">
        <v>256</v>
      </c>
      <c r="G183" s="129" t="s">
        <v>156</v>
      </c>
      <c r="H183" s="130">
        <v>127.52500000000001</v>
      </c>
      <c r="I183" s="131"/>
      <c r="J183" s="132">
        <f>ROUND(I183*H183,2)</f>
        <v>0</v>
      </c>
      <c r="K183" s="133"/>
      <c r="L183" s="30"/>
      <c r="M183" s="134" t="s">
        <v>1</v>
      </c>
      <c r="N183" s="135" t="s">
        <v>41</v>
      </c>
      <c r="P183" s="136">
        <f>O183*H183</f>
        <v>0</v>
      </c>
      <c r="Q183" s="136">
        <v>0</v>
      </c>
      <c r="R183" s="136">
        <f>Q183*H183</f>
        <v>0</v>
      </c>
      <c r="S183" s="136">
        <v>0</v>
      </c>
      <c r="T183" s="137">
        <f>S183*H183</f>
        <v>0</v>
      </c>
      <c r="AR183" s="138" t="s">
        <v>119</v>
      </c>
      <c r="AT183" s="138" t="s">
        <v>115</v>
      </c>
      <c r="AU183" s="138" t="s">
        <v>83</v>
      </c>
      <c r="AY183" s="15" t="s">
        <v>113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5" t="s">
        <v>81</v>
      </c>
      <c r="BK183" s="139">
        <f>ROUND(I183*H183,2)</f>
        <v>0</v>
      </c>
      <c r="BL183" s="15" t="s">
        <v>119</v>
      </c>
      <c r="BM183" s="138" t="s">
        <v>257</v>
      </c>
    </row>
    <row r="184" spans="2:65" s="11" customFormat="1" ht="22.9" customHeight="1">
      <c r="B184" s="114"/>
      <c r="D184" s="115" t="s">
        <v>75</v>
      </c>
      <c r="E184" s="124" t="s">
        <v>258</v>
      </c>
      <c r="F184" s="124" t="s">
        <v>259</v>
      </c>
      <c r="I184" s="117"/>
      <c r="J184" s="125">
        <f>BK184</f>
        <v>0</v>
      </c>
      <c r="L184" s="114"/>
      <c r="M184" s="119"/>
      <c r="P184" s="120">
        <f>SUM(P185:P192)</f>
        <v>0</v>
      </c>
      <c r="R184" s="120">
        <f>SUM(R185:R192)</f>
        <v>0</v>
      </c>
      <c r="T184" s="121">
        <f>SUM(T185:T192)</f>
        <v>0</v>
      </c>
      <c r="AR184" s="115" t="s">
        <v>81</v>
      </c>
      <c r="AT184" s="122" t="s">
        <v>75</v>
      </c>
      <c r="AU184" s="122" t="s">
        <v>81</v>
      </c>
      <c r="AY184" s="115" t="s">
        <v>113</v>
      </c>
      <c r="BK184" s="123">
        <f>SUM(BK185:BK192)</f>
        <v>0</v>
      </c>
    </row>
    <row r="185" spans="2:65" s="1" customFormat="1" ht="24.2" customHeight="1">
      <c r="B185" s="30"/>
      <c r="C185" s="126" t="s">
        <v>260</v>
      </c>
      <c r="D185" s="126" t="s">
        <v>115</v>
      </c>
      <c r="E185" s="127" t="s">
        <v>261</v>
      </c>
      <c r="F185" s="128" t="s">
        <v>262</v>
      </c>
      <c r="G185" s="129" t="s">
        <v>156</v>
      </c>
      <c r="H185" s="130">
        <v>4.32</v>
      </c>
      <c r="I185" s="131"/>
      <c r="J185" s="132">
        <f>ROUND(I185*H185,2)</f>
        <v>0</v>
      </c>
      <c r="K185" s="133"/>
      <c r="L185" s="30"/>
      <c r="M185" s="134" t="s">
        <v>1</v>
      </c>
      <c r="N185" s="135" t="s">
        <v>41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119</v>
      </c>
      <c r="AT185" s="138" t="s">
        <v>115</v>
      </c>
      <c r="AU185" s="138" t="s">
        <v>83</v>
      </c>
      <c r="AY185" s="15" t="s">
        <v>113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5" t="s">
        <v>81</v>
      </c>
      <c r="BK185" s="139">
        <f>ROUND(I185*H185,2)</f>
        <v>0</v>
      </c>
      <c r="BL185" s="15" t="s">
        <v>119</v>
      </c>
      <c r="BM185" s="138" t="s">
        <v>263</v>
      </c>
    </row>
    <row r="186" spans="2:65" s="12" customFormat="1" ht="33.75">
      <c r="B186" s="140"/>
      <c r="D186" s="141" t="s">
        <v>121</v>
      </c>
      <c r="E186" s="142" t="s">
        <v>1</v>
      </c>
      <c r="F186" s="143" t="s">
        <v>264</v>
      </c>
      <c r="H186" s="144">
        <v>4.32</v>
      </c>
      <c r="I186" s="145"/>
      <c r="L186" s="140"/>
      <c r="M186" s="146"/>
      <c r="T186" s="147"/>
      <c r="AT186" s="142" t="s">
        <v>121</v>
      </c>
      <c r="AU186" s="142" t="s">
        <v>83</v>
      </c>
      <c r="AV186" s="12" t="s">
        <v>83</v>
      </c>
      <c r="AW186" s="12" t="s">
        <v>33</v>
      </c>
      <c r="AX186" s="12" t="s">
        <v>81</v>
      </c>
      <c r="AY186" s="142" t="s">
        <v>113</v>
      </c>
    </row>
    <row r="187" spans="2:65" s="1" customFormat="1" ht="33" customHeight="1">
      <c r="B187" s="30"/>
      <c r="C187" s="126" t="s">
        <v>265</v>
      </c>
      <c r="D187" s="126" t="s">
        <v>115</v>
      </c>
      <c r="E187" s="127" t="s">
        <v>266</v>
      </c>
      <c r="F187" s="128" t="s">
        <v>267</v>
      </c>
      <c r="G187" s="129" t="s">
        <v>156</v>
      </c>
      <c r="H187" s="130">
        <v>4.32</v>
      </c>
      <c r="I187" s="131"/>
      <c r="J187" s="132">
        <f>ROUND(I187*H187,2)</f>
        <v>0</v>
      </c>
      <c r="K187" s="133"/>
      <c r="L187" s="30"/>
      <c r="M187" s="134" t="s">
        <v>1</v>
      </c>
      <c r="N187" s="135" t="s">
        <v>41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119</v>
      </c>
      <c r="AT187" s="138" t="s">
        <v>115</v>
      </c>
      <c r="AU187" s="138" t="s">
        <v>83</v>
      </c>
      <c r="AY187" s="15" t="s">
        <v>113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5" t="s">
        <v>81</v>
      </c>
      <c r="BK187" s="139">
        <f>ROUND(I187*H187,2)</f>
        <v>0</v>
      </c>
      <c r="BL187" s="15" t="s">
        <v>119</v>
      </c>
      <c r="BM187" s="138" t="s">
        <v>268</v>
      </c>
    </row>
    <row r="188" spans="2:65" s="1" customFormat="1" ht="33" customHeight="1">
      <c r="B188" s="30"/>
      <c r="C188" s="126" t="s">
        <v>269</v>
      </c>
      <c r="D188" s="126" t="s">
        <v>115</v>
      </c>
      <c r="E188" s="127" t="s">
        <v>270</v>
      </c>
      <c r="F188" s="128" t="s">
        <v>271</v>
      </c>
      <c r="G188" s="129" t="s">
        <v>156</v>
      </c>
      <c r="H188" s="130">
        <v>107.776</v>
      </c>
      <c r="I188" s="131"/>
      <c r="J188" s="132">
        <f>ROUND(I188*H188,2)</f>
        <v>0</v>
      </c>
      <c r="K188" s="133"/>
      <c r="L188" s="30"/>
      <c r="M188" s="134" t="s">
        <v>1</v>
      </c>
      <c r="N188" s="135" t="s">
        <v>41</v>
      </c>
      <c r="P188" s="136">
        <f>O188*H188</f>
        <v>0</v>
      </c>
      <c r="Q188" s="136">
        <v>0</v>
      </c>
      <c r="R188" s="136">
        <f>Q188*H188</f>
        <v>0</v>
      </c>
      <c r="S188" s="136">
        <v>0</v>
      </c>
      <c r="T188" s="137">
        <f>S188*H188</f>
        <v>0</v>
      </c>
      <c r="AR188" s="138" t="s">
        <v>119</v>
      </c>
      <c r="AT188" s="138" t="s">
        <v>115</v>
      </c>
      <c r="AU188" s="138" t="s">
        <v>83</v>
      </c>
      <c r="AY188" s="15" t="s">
        <v>113</v>
      </c>
      <c r="BE188" s="139">
        <f>IF(N188="základní",J188,0)</f>
        <v>0</v>
      </c>
      <c r="BF188" s="139">
        <f>IF(N188="snížená",J188,0)</f>
        <v>0</v>
      </c>
      <c r="BG188" s="139">
        <f>IF(N188="zákl. přenesená",J188,0)</f>
        <v>0</v>
      </c>
      <c r="BH188" s="139">
        <f>IF(N188="sníž. přenesená",J188,0)</f>
        <v>0</v>
      </c>
      <c r="BI188" s="139">
        <f>IF(N188="nulová",J188,0)</f>
        <v>0</v>
      </c>
      <c r="BJ188" s="15" t="s">
        <v>81</v>
      </c>
      <c r="BK188" s="139">
        <f>ROUND(I188*H188,2)</f>
        <v>0</v>
      </c>
      <c r="BL188" s="15" t="s">
        <v>119</v>
      </c>
      <c r="BM188" s="138" t="s">
        <v>272</v>
      </c>
    </row>
    <row r="189" spans="2:65" s="12" customFormat="1" ht="11.25">
      <c r="B189" s="140"/>
      <c r="D189" s="141" t="s">
        <v>121</v>
      </c>
      <c r="E189" s="142" t="s">
        <v>1</v>
      </c>
      <c r="F189" s="143" t="s">
        <v>273</v>
      </c>
      <c r="H189" s="144">
        <v>107.776</v>
      </c>
      <c r="I189" s="145"/>
      <c r="L189" s="140"/>
      <c r="M189" s="146"/>
      <c r="T189" s="147"/>
      <c r="AT189" s="142" t="s">
        <v>121</v>
      </c>
      <c r="AU189" s="142" t="s">
        <v>83</v>
      </c>
      <c r="AV189" s="12" t="s">
        <v>83</v>
      </c>
      <c r="AW189" s="12" t="s">
        <v>33</v>
      </c>
      <c r="AX189" s="12" t="s">
        <v>81</v>
      </c>
      <c r="AY189" s="142" t="s">
        <v>113</v>
      </c>
    </row>
    <row r="190" spans="2:65" s="1" customFormat="1" ht="33" customHeight="1">
      <c r="B190" s="30"/>
      <c r="C190" s="126" t="s">
        <v>274</v>
      </c>
      <c r="D190" s="126" t="s">
        <v>115</v>
      </c>
      <c r="E190" s="127" t="s">
        <v>275</v>
      </c>
      <c r="F190" s="128" t="s">
        <v>276</v>
      </c>
      <c r="G190" s="129" t="s">
        <v>156</v>
      </c>
      <c r="H190" s="130">
        <v>107.776</v>
      </c>
      <c r="I190" s="131"/>
      <c r="J190" s="132">
        <f>ROUND(I190*H190,2)</f>
        <v>0</v>
      </c>
      <c r="K190" s="133"/>
      <c r="L190" s="30"/>
      <c r="M190" s="134" t="s">
        <v>1</v>
      </c>
      <c r="N190" s="135" t="s">
        <v>41</v>
      </c>
      <c r="P190" s="136">
        <f>O190*H190</f>
        <v>0</v>
      </c>
      <c r="Q190" s="136">
        <v>0</v>
      </c>
      <c r="R190" s="136">
        <f>Q190*H190</f>
        <v>0</v>
      </c>
      <c r="S190" s="136">
        <v>0</v>
      </c>
      <c r="T190" s="137">
        <f>S190*H190</f>
        <v>0</v>
      </c>
      <c r="AR190" s="138" t="s">
        <v>119</v>
      </c>
      <c r="AT190" s="138" t="s">
        <v>115</v>
      </c>
      <c r="AU190" s="138" t="s">
        <v>83</v>
      </c>
      <c r="AY190" s="15" t="s">
        <v>113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5" t="s">
        <v>81</v>
      </c>
      <c r="BK190" s="139">
        <f>ROUND(I190*H190,2)</f>
        <v>0</v>
      </c>
      <c r="BL190" s="15" t="s">
        <v>119</v>
      </c>
      <c r="BM190" s="138" t="s">
        <v>277</v>
      </c>
    </row>
    <row r="191" spans="2:65" s="1" customFormat="1" ht="33" customHeight="1">
      <c r="B191" s="30"/>
      <c r="C191" s="126" t="s">
        <v>278</v>
      </c>
      <c r="D191" s="126" t="s">
        <v>115</v>
      </c>
      <c r="E191" s="127" t="s">
        <v>279</v>
      </c>
      <c r="F191" s="128" t="s">
        <v>280</v>
      </c>
      <c r="G191" s="129" t="s">
        <v>156</v>
      </c>
      <c r="H191" s="130">
        <v>1806.624</v>
      </c>
      <c r="I191" s="131"/>
      <c r="J191" s="132">
        <f>ROUND(I191*H191,2)</f>
        <v>0</v>
      </c>
      <c r="K191" s="133"/>
      <c r="L191" s="30"/>
      <c r="M191" s="134" t="s">
        <v>1</v>
      </c>
      <c r="N191" s="135" t="s">
        <v>41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119</v>
      </c>
      <c r="AT191" s="138" t="s">
        <v>115</v>
      </c>
      <c r="AU191" s="138" t="s">
        <v>83</v>
      </c>
      <c r="AY191" s="15" t="s">
        <v>113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5" t="s">
        <v>81</v>
      </c>
      <c r="BK191" s="139">
        <f>ROUND(I191*H191,2)</f>
        <v>0</v>
      </c>
      <c r="BL191" s="15" t="s">
        <v>119</v>
      </c>
      <c r="BM191" s="138" t="s">
        <v>281</v>
      </c>
    </row>
    <row r="192" spans="2:65" s="12" customFormat="1" ht="11.25">
      <c r="B192" s="140"/>
      <c r="D192" s="141" t="s">
        <v>121</v>
      </c>
      <c r="E192" s="142" t="s">
        <v>1</v>
      </c>
      <c r="F192" s="143" t="s">
        <v>282</v>
      </c>
      <c r="H192" s="144">
        <v>1806.624</v>
      </c>
      <c r="I192" s="145"/>
      <c r="L192" s="140"/>
      <c r="M192" s="166"/>
      <c r="N192" s="167"/>
      <c r="O192" s="167"/>
      <c r="P192" s="167"/>
      <c r="Q192" s="167"/>
      <c r="R192" s="167"/>
      <c r="S192" s="167"/>
      <c r="T192" s="168"/>
      <c r="AT192" s="142" t="s">
        <v>121</v>
      </c>
      <c r="AU192" s="142" t="s">
        <v>83</v>
      </c>
      <c r="AV192" s="12" t="s">
        <v>83</v>
      </c>
      <c r="AW192" s="12" t="s">
        <v>33</v>
      </c>
      <c r="AX192" s="12" t="s">
        <v>81</v>
      </c>
      <c r="AY192" s="142" t="s">
        <v>113</v>
      </c>
    </row>
    <row r="193" spans="2:12" s="1" customFormat="1" ht="6.95" customHeight="1">
      <c r="B193" s="42"/>
      <c r="C193" s="43"/>
      <c r="D193" s="43"/>
      <c r="E193" s="43"/>
      <c r="F193" s="43"/>
      <c r="G193" s="43"/>
      <c r="H193" s="43"/>
      <c r="I193" s="43"/>
      <c r="J193" s="43"/>
      <c r="K193" s="43"/>
      <c r="L193" s="30"/>
    </row>
  </sheetData>
  <sheetProtection algorithmName="SHA-512" hashValue="KV0UX57RR8MrIBNze+t7TLchBzyaayvcny4oSB8n2BWeNOOJmyR1AK+UV29S3w+ic5t8rzDRShy6KUJwPRlPNA==" saltValue="aX0sZB+IaC/VBUpKx8FqIehhHkq140LY6TIl6W9YLsTuZ2+FZJdht+xHqd7vi/tnu6LiXvPL3obRpnTqypzTCg==" spinCount="100000" sheet="1" objects="1" scenarios="1" formatColumns="0" formatRows="0" autoFilter="0"/>
  <autoFilter ref="C119:K192" xr:uid="{00000000-0009-0000-0000-000001000000}"/>
  <mergeCells count="6">
    <mergeCell ref="L2:V2"/>
    <mergeCell ref="E7:H7"/>
    <mergeCell ref="E16:H16"/>
    <mergeCell ref="E25:H25"/>
    <mergeCell ref="E85:H85"/>
    <mergeCell ref="E112:H11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112 - Mlaty zámek Děčín -...</vt:lpstr>
      <vt:lpstr>'112 - Mlaty zámek Děčín -...'!Názvy_tisku</vt:lpstr>
      <vt:lpstr>'Rekapitulace stavby'!Názvy_tisku</vt:lpstr>
      <vt:lpstr>'112 - Mlaty zámek Děčín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TATA\pc</dc:creator>
  <cp:lastModifiedBy>Špačková Štěpánka</cp:lastModifiedBy>
  <dcterms:created xsi:type="dcterms:W3CDTF">2024-02-19T16:30:14Z</dcterms:created>
  <dcterms:modified xsi:type="dcterms:W3CDTF">2024-03-12T09:29:27Z</dcterms:modified>
</cp:coreProperties>
</file>