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28800" windowHeight="12225" activeTab="0"/>
  </bookViews>
  <sheets>
    <sheet name="Rekapitulace stavby" sheetId="1" r:id="rId1"/>
    <sheet name="01.1 - Kanalizace KTH DN-..." sheetId="2" r:id="rId2"/>
    <sheet name="01.2 - Kanalizace KTH DN-..." sheetId="3" r:id="rId3"/>
    <sheet name="01.3 - Kanalizace KAT DN-..." sheetId="4" r:id="rId4"/>
    <sheet name="02 - Obnova povrchů" sheetId="5" r:id="rId5"/>
    <sheet name="03 - Vedlejší a ostatní n..." sheetId="6" r:id="rId6"/>
    <sheet name="Pokyny pro vyplnění" sheetId="7" r:id="rId7"/>
  </sheets>
  <definedNames>
    <definedName name="_xlnm._FilterDatabase" localSheetId="1" hidden="1">'01.1 - Kanalizace KTH DN-...'!$C$93:$K$409</definedName>
    <definedName name="_xlnm._FilterDatabase" localSheetId="2" hidden="1">'01.2 - Kanalizace KTH DN-...'!$C$94:$K$289</definedName>
    <definedName name="_xlnm._FilterDatabase" localSheetId="3" hidden="1">'01.3 - Kanalizace KAT DN-...'!$C$92:$K$175</definedName>
    <definedName name="_xlnm._FilterDatabase" localSheetId="4" hidden="1">'02 - Obnova povrchů'!$C$84:$K$129</definedName>
    <definedName name="_xlnm._FilterDatabase" localSheetId="5" hidden="1">'03 - Vedlejší a ostatní n...'!$C$81:$K$101</definedName>
    <definedName name="_xlnm.Print_Area" localSheetId="1">'01.1 - Kanalizace KTH DN-...'!$C$4:$J$41,'01.1 - Kanalizace KTH DN-...'!$C$47:$J$73,'01.1 - Kanalizace KTH DN-...'!$C$79:$J$409</definedName>
    <definedName name="_xlnm.Print_Area" localSheetId="2">'01.2 - Kanalizace KTH DN-...'!$C$4:$J$41,'01.2 - Kanalizace KTH DN-...'!$C$47:$J$74,'01.2 - Kanalizace KTH DN-...'!$C$80:$J$289</definedName>
    <definedName name="_xlnm.Print_Area" localSheetId="3">'01.3 - Kanalizace KAT DN-...'!$C$4:$J$41,'01.3 - Kanalizace KAT DN-...'!$C$47:$J$72,'01.3 - Kanalizace KAT DN-...'!$C$78:$J$175</definedName>
    <definedName name="_xlnm.Print_Area" localSheetId="4">'02 - Obnova povrchů'!$C$4:$J$39,'02 - Obnova povrchů'!$C$45:$J$66,'02 - Obnova povrchů'!$C$72:$J$129</definedName>
    <definedName name="_xlnm.Print_Area" localSheetId="5">'03 - Vedlejší a ostatní n...'!$C$4:$J$39,'03 - Vedlejší a ostatní n...'!$C$45:$J$63,'03 - Vedlejší a ostatní n...'!$C$69:$J$101</definedName>
    <definedName name="_xlnm.Print_Area" localSheetId="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'01.1 - Kanalizace KTH DN-...'!$93:$93</definedName>
    <definedName name="_xlnm.Print_Titles" localSheetId="2">'01.2 - Kanalizace KTH DN-...'!$94:$94</definedName>
    <definedName name="_xlnm.Print_Titles" localSheetId="3">'01.3 - Kanalizace KAT DN-...'!$92:$92</definedName>
    <definedName name="_xlnm.Print_Titles" localSheetId="4">'02 - Obnova povrchů'!$84:$84</definedName>
    <definedName name="_xlnm.Print_Titles" localSheetId="5">'03 - Vedlejší a ostatní n...'!$81:$81</definedName>
  </definedNames>
  <calcPr calcId="191029"/>
</workbook>
</file>

<file path=xl/sharedStrings.xml><?xml version="1.0" encoding="utf-8"?>
<sst xmlns="http://schemas.openxmlformats.org/spreadsheetml/2006/main" count="7261" uniqueCount="1318">
  <si>
    <t>Export Komplet</t>
  </si>
  <si>
    <t>VZ</t>
  </si>
  <si>
    <t>2.0</t>
  </si>
  <si>
    <t>ZAMOK</t>
  </si>
  <si>
    <t>False</t>
  </si>
  <si>
    <t>{be5a1d8a-f4d6-495b-a8c7-daafe2d8aa58}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</si>
  <si>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</si>
  <si>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</si>
  <si>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</si>
  <si>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</si>
  <si>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</si>
  <si>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</si>
  <si>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Kód:</t>
  </si>
  <si>
    <t>DC007309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</si>
  <si>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</si>
  <si>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</si>
  <si>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Decin_Na_Vysinach_RK_R4</t>
  </si>
  <si>
    <t>KSO:</t>
  </si>
  <si>
    <t>827 21 5</t>
  </si>
  <si>
    <t>CC-CZ:</t>
  </si>
  <si>
    <t>2223</t>
  </si>
  <si>
    <t>Místo:</t>
  </si>
  <si>
    <t>Děčín</t>
  </si>
  <si>
    <t>Datum:</t>
  </si>
  <si>
    <t>CZ-CPV:</t>
  </si>
  <si>
    <t>45000000-7</t>
  </si>
  <si>
    <t>CZ-CPA:</t>
  </si>
  <si>
    <t>42.21.12</t>
  </si>
  <si>
    <t>Zadavatel:</t>
  </si>
  <si>
    <t>IČ:</t>
  </si>
  <si>
    <t>49099451</t>
  </si>
  <si>
    <t>Severočeské vodovody a kanalizace a.s.</t>
  </si>
  <si>
    <t>DIČ:</t>
  </si>
  <si>
    <t>CZ49099451</t>
  </si>
  <si>
    <t>Uchazeč:</t>
  </si>
  <si>
    <t>Vyplň údaj</t>
  </si>
  <si>
    <t>Projektant:</t>
  </si>
  <si>
    <t>25117297</t>
  </si>
  <si>
    <t>KO-KA s.r.o.</t>
  </si>
  <si>
    <t>CZ25117297</t>
  </si>
  <si>
    <t>True</t>
  </si>
  <si>
    <t>Zpracovatel:</t>
  </si>
  <si>
    <t>Mgr. Lenka Foffová, KO-KA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</si>
  <si>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</si>
  <si>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</si>
  <si>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</si>
  <si>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</si>
  <si>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</si>
  <si>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</si>
  <si>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</si>
  <si>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</si>
  <si>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</si>
  <si>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</si>
  <si>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</si>
  <si>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</si>
  <si>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</si>
  <si>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</si>
  <si>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</si>
  <si>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</si>
  <si>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</si>
  <si>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</si>
  <si>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</si>
  <si>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</si>
  <si>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</si>
  <si>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</si>
  <si>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</si>
  <si>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</si>
  <si>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</si>
  <si>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</si>
  <si>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</si>
  <si>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</si>
  <si>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</si>
  <si>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</si>
  <si>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</si>
  <si>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</si>
  <si>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</si>
  <si>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</si>
  <si>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</si>
  <si>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</si>
  <si>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</si>
  <si>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</si>
  <si>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</si>
  <si>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</si>
  <si>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</si>
  <si>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01</t>
  </si>
  <si>
    <t>Rekonstrukce kanalizace</t>
  </si>
  <si>
    <t>ING</t>
  </si>
  <si>
    <t>1</t>
  </si>
  <si>
    <t>{00f9fde1-cd6d-4a6c-81f6-0d2fa8e4f475}</t>
  </si>
  <si>
    <t>2</t>
  </si>
  <si>
    <t>/</t>
  </si>
  <si>
    <t>01.1</t>
  </si>
  <si>
    <t>Kanalizace KTH DN/ID 500 - rekonstrukce v otevřeném výkopu</t>
  </si>
  <si>
    <t>Soupis</t>
  </si>
  <si>
    <t>{192975a8-300d-4881-b135-3ae6a0e1de65}</t>
  </si>
  <si>
    <t>01.2</t>
  </si>
  <si>
    <t>Kanalizace KTH DN/ID 500 - spadiště Š2</t>
  </si>
  <si>
    <t>{cc80f372-8a0b-4cea-adf4-26b428fcb117}</t>
  </si>
  <si>
    <t>01.3</t>
  </si>
  <si>
    <t>Kanalizace KAT DN/ID 500 - úsek ve štole</t>
  </si>
  <si>
    <t>{64f28551-2d2e-40ed-9f10-3d61f5e8b8dc}</t>
  </si>
  <si>
    <t>02</t>
  </si>
  <si>
    <t>Obnova povrchů</t>
  </si>
  <si>
    <t>{1af8ee71-bde5-4596-a674-ddfd465bc544}</t>
  </si>
  <si>
    <t>03</t>
  </si>
  <si>
    <t>Vedlejší a ostatní náklady</t>
  </si>
  <si>
    <t>VON</t>
  </si>
  <si>
    <t>{b79435ef-e0e9-48b8-8196-5c5302b3636a}</t>
  </si>
  <si>
    <t>KRYCÍ LIST SOUPISU PRACÍ</t>
  </si>
  <si>
    <t>Objekt:</t>
  </si>
  <si>
    <t>01 - Rekonstrukce kanalizace</t>
  </si>
  <si>
    <t>Soupis:</t>
  </si>
  <si>
    <t>01.1 - Kanalizace KTH DN/ID 500 - rekonstrukce v otevřeném výkopu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</si>
  <si>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</si>
  <si>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</si>
  <si>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</si>
  <si>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</si>
  <si>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</si>
  <si>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</si>
  <si>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</si>
  <si>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</si>
  <si>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</si>
  <si>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</si>
  <si>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</si>
  <si>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</si>
  <si>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</si>
  <si>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</si>
  <si>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</si>
  <si>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</si>
  <si>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</si>
  <si>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</si>
  <si>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</si>
  <si>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</si>
  <si>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</si>
  <si>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</si>
  <si>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</si>
  <si>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</si>
  <si>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</si>
  <si>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</si>
  <si>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</si>
  <si>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</si>
  <si>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</si>
  <si>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</si>
  <si>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</si>
  <si>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</si>
  <si>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115001103</t>
  </si>
  <si>
    <t>Převedení vody potrubím průměru DN přes 150 do 250</t>
  </si>
  <si>
    <t>m</t>
  </si>
  <si>
    <t>4</t>
  </si>
  <si>
    <t>-1411426368</t>
  </si>
  <si>
    <t>Online PSC</t>
  </si>
  <si>
    <t>https://podminky.urs.cz/item/CS_URS_2024_01/115001103</t>
  </si>
  <si>
    <t>VV</t>
  </si>
  <si>
    <t>464-20,00   "vč. úseku ve štole</t>
  </si>
  <si>
    <t>115101201</t>
  </si>
  <si>
    <t>Čerpání vody na dopravní výšku do 10 m s uvažovaným průměrným přítokem do 500 l/min</t>
  </si>
  <si>
    <t>hod</t>
  </si>
  <si>
    <t>260589059</t>
  </si>
  <si>
    <t>https://podminky.urs.cz/item/CS_URS_2024_01/115101201</t>
  </si>
  <si>
    <t>1*150*6   "max. 5 měsíců, 6 h denně</t>
  </si>
  <si>
    <t>3</t>
  </si>
  <si>
    <t>115101301</t>
  </si>
  <si>
    <t>Pohotovost záložní čerpací soupravy pro dopravní výšku do 10 m s uvažovaným průměrným přítokem do 500 l/min</t>
  </si>
  <si>
    <t>den</t>
  </si>
  <si>
    <t>-496115206</t>
  </si>
  <si>
    <t>https://podminky.urs.cz/item/CS_URS_2024_01/115101301</t>
  </si>
  <si>
    <t>1*150  "max. 5 měsíců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</si>
  <si>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</si>
  <si>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</si>
  <si>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-2094627719</t>
  </si>
  <si>
    <t>https://podminky.urs.cz/item/CS_URS_2024_01/119001421</t>
  </si>
  <si>
    <t>2*1,2</t>
  </si>
  <si>
    <t>5</t>
  </si>
  <si>
    <t>120001101</t>
  </si>
  <si>
    <t>Příplatek k cenám vykopávek za ztížení vykopávky v blízkosti podzemního vedení nebo výbušnin v horninách jakékoliv třídy</t>
  </si>
  <si>
    <t>m3</t>
  </si>
  <si>
    <t>-75998232</t>
  </si>
  <si>
    <t>https://podminky.urs.cz/item/CS_URS_2024_01/120001101</t>
  </si>
  <si>
    <t>(450,51+118,75+45,05)*0,02    "slabě zasíťováno</t>
  </si>
  <si>
    <t>6</t>
  </si>
  <si>
    <t>132254205</t>
  </si>
  <si>
    <t>Hloubení zapažených rýh šířky přes 800 do 2 000 mm strojně s urovnáním dna do předepsaného profilu a spádu v hornině třídy těžitelnosti I skupiny 3 přes 500 do 1 000 m3</t>
  </si>
  <si>
    <t>-540577969</t>
  </si>
  <si>
    <t>https://podminky.urs.cz/item/CS_URS_2024_01/132254205</t>
  </si>
  <si>
    <t>2*2*(2,00+0,45-0,41)   "Š3</t>
  </si>
  <si>
    <t>2*2*(2,03+0,45-0,41)     "Š4</t>
  </si>
  <si>
    <t>2*2*(1,81+0,45-0,41)     "Š5</t>
  </si>
  <si>
    <t>2*2*(1,66+0,45-0,41)     "Š6</t>
  </si>
  <si>
    <t>2*2*(1,37+0,45-0,41)     "Š7</t>
  </si>
  <si>
    <t>2*2*(1,80+0,45-0,41)    "Š8</t>
  </si>
  <si>
    <t>2*2*(1,75+0,45-0,41)    "Š9</t>
  </si>
  <si>
    <t>2*2*(1,73+0,45-0,41)     "Š10</t>
  </si>
  <si>
    <t>2*2*(1,65+0,45-0,41)     "Š11</t>
  </si>
  <si>
    <t>2*2*(1,75+0,45-0,41)     "Š12</t>
  </si>
  <si>
    <t>2*2*(2,20+0,45-0,41)     "Š13</t>
  </si>
  <si>
    <t>2*2*(2,25+0,45-0,41)     "Š14</t>
  </si>
  <si>
    <t>2,5*2,5*(2,00+0,45-0,41)    "Š15</t>
  </si>
  <si>
    <t>26,2*1,2*(2,32+0,2-0,41)       "úsek Š2 - Š3, délka z dwg, od hrany těžní šachty</t>
  </si>
  <si>
    <t>(31,32-2)*1,2*(2,02+0,2-0,41)     "úsek Š3 - Š4</t>
  </si>
  <si>
    <t>(40,17-2)*1,2*(1,92+0,2-0,41)     "úsek Š4 - Š5</t>
  </si>
  <si>
    <t>(40,18-2)*1,2*(1,74+0,2-0,41)     "úsek Š5 - Š6</t>
  </si>
  <si>
    <t>(35,52-2)*1,2*(1,52+0,2-0,41)     "úsek Š6 - Š7</t>
  </si>
  <si>
    <t>(45,56-2)*1,2*(1,59+0,2-0,41)     "úsek Š7 - Š8</t>
  </si>
  <si>
    <t>(20,00-2)*1,2*(1,78+0,2-0,41)     "úsek Š8 - Š9</t>
  </si>
  <si>
    <t>(33,30-2)*1,2*(1,74+0,2-0,41)     "úsek Š9 - Š10</t>
  </si>
  <si>
    <t>(35,04-2)*1,2*(1,69+0,2-0,41)     "úsek Š10 - Š11</t>
  </si>
  <si>
    <t>(31,97-2)*1,2*(1,70+0,2-0,41)     "úsek Š11 - Š12</t>
  </si>
  <si>
    <t>(31,97-2)*1,2*(1,98+0,2-0,41)     "úsek Š12 - Š13</t>
  </si>
  <si>
    <t>(40,00-2)*1,2*(2,23+0,2-0,41)     "úsek Š13 - Š14</t>
  </si>
  <si>
    <t>(33,90-2)*1,2*(2,13+0,2-0,41)     "úsek Š14 - Š15</t>
  </si>
  <si>
    <t>1*1,2*(2,13+0,2-0,41)     "napojení na stávající potrubí</t>
  </si>
  <si>
    <t>-3,14*(0,6)^2*(2,05+2,03+1,9+1,54+1,37+1,82+1,77+1,85+1,7+1,75+2,31+2,25+2,00+13*0,45-13*-0,41)    "odečet stávající šachty</t>
  </si>
  <si>
    <t>Součet</t>
  </si>
  <si>
    <t>0,5*901,01 "50% v hornině 3, 45% v hornině 4, 5% v hornině 5</t>
  </si>
  <si>
    <t>7</t>
  </si>
  <si>
    <t>132354205</t>
  </si>
  <si>
    <t>Hloubení zapažených rýh šířky přes 800 do 2 000 mm strojně s urovnáním dna do předepsaného profilu a spádu v hornině třídy těžitelnosti II skupiny 4 přes 500 do 1 000 m3</t>
  </si>
  <si>
    <t>1541458348</t>
  </si>
  <si>
    <t>https://podminky.urs.cz/item/CS_URS_2024_01/132354205</t>
  </si>
  <si>
    <t>901,01*0,45   "viz hornina 3</t>
  </si>
  <si>
    <t>-(450-13*1,2)*0,66  "bouraná BE V 500/750,  Se=0,66 m2</t>
  </si>
  <si>
    <t>8</t>
  </si>
  <si>
    <t>132454205</t>
  </si>
  <si>
    <t>Hloubení zapažených rýh šířky přes 800 do 2 000 mm strojně s urovnáním dna do předepsaného profilu a spádu v hornině třídy těžitelnosti II skupiny 5 přes 500 do 1 000 m3</t>
  </si>
  <si>
    <t>-137166404</t>
  </si>
  <si>
    <t>https://podminky.urs.cz/item/CS_URS_2024_01/132454205</t>
  </si>
  <si>
    <t>901,01*0,05   "viz hornina 3</t>
  </si>
  <si>
    <t>9</t>
  </si>
  <si>
    <t>151101102</t>
  </si>
  <si>
    <t>Zřízení pažení a rozepření stěn rýh pro podzemní vedení příložné pro jakoukoliv mezerovitost, hloubky přes 2 do 4 m</t>
  </si>
  <si>
    <t>m2</t>
  </si>
  <si>
    <t>1997149608</t>
  </si>
  <si>
    <t>https://podminky.urs.cz/item/CS_URS_2024_01/151101102</t>
  </si>
  <si>
    <t>2*2*(2,00+0,45)   "Š3</t>
  </si>
  <si>
    <t>2*2*(2,03+0,45)     "Š4</t>
  </si>
  <si>
    <t>2*2*(1,81+0,45)     "Š5</t>
  </si>
  <si>
    <t>2*2*(1,66+0,45)     "Š6</t>
  </si>
  <si>
    <t>2*2*(1,37+0,45)     "Š7</t>
  </si>
  <si>
    <t>2*2*(1,80+0,45)    "Š8</t>
  </si>
  <si>
    <t>2*2*(1,75+0,45)    "Š9</t>
  </si>
  <si>
    <t>2*2*(1,73+0,45)     "Š10</t>
  </si>
  <si>
    <t>2*2*(1,65+0,45)     "Š11</t>
  </si>
  <si>
    <t>2*2*(1,75+0,45)     "Š12</t>
  </si>
  <si>
    <t>2*2*(2,20+0,45)     "Š13</t>
  </si>
  <si>
    <t>2*2*(2,25+0,45)     "Š14</t>
  </si>
  <si>
    <t>2*2,5*(2,00+0,45)    "Š15</t>
  </si>
  <si>
    <t>4*0,4*(2,00+2,03+1,81+1,66+1,37+1,80+1,75+1,73+1,65+1,75+2,20+2,25+12*0,45)     "rozšíření šachet kromě Š15</t>
  </si>
  <si>
    <t>4*0,65*(2+0,45)   "rozšíření Š15</t>
  </si>
  <si>
    <t>2*26,2*(2,32+0,2)       "úsek Š2 - Š3, délka z dwg, od hrany těžní šachty</t>
  </si>
  <si>
    <t>2*(31,32-2)*(2,02+0,2)     "úsek Š3 - Š4</t>
  </si>
  <si>
    <t>2*(40,17-2)*(1,92+0,2)     "úsek Š4 - Š5</t>
  </si>
  <si>
    <t>2*(40,18-2)*(1,74+0,2)     "úsek Š5 - Š6</t>
  </si>
  <si>
    <t>2*(35,52-2)*(1,52+0,2)     "úsek Š6 - Š7</t>
  </si>
  <si>
    <t>2*(45,56-2)*(1,59+0,2)     "úsek Š7 - Š8</t>
  </si>
  <si>
    <t>2*(20,00-2)*(1,78+0,2)     "úsek Š8 - Š9</t>
  </si>
  <si>
    <t>2*(33,30-2)*(1,74+0,2)     "úsek Š9 - Š10</t>
  </si>
  <si>
    <t>2*(35,04-2)*(1,69+0,2)     "úsek Š10 - Š11</t>
  </si>
  <si>
    <t>2*(31,97-2)*(1,70+0,2)     "úsek Š11 - Š12</t>
  </si>
  <si>
    <t>2*(31,97-2)*(1,98+0,2)     "úsek Š12 - Š13</t>
  </si>
  <si>
    <t>2*(40,00-2)*(2,23+0,2)     "úsek Š13 - Š14</t>
  </si>
  <si>
    <t>2*(33,90-2)*(2,13+0,2)     "úsek Š14 - Š15</t>
  </si>
  <si>
    <t>2*1*(2,13+0,2)     "napojení na stávající potrubí</t>
  </si>
  <si>
    <t>10</t>
  </si>
  <si>
    <t>151101112</t>
  </si>
  <si>
    <t>Odstranění pažení a rozepření stěn rýh pro podzemní vedení s uložením materiálu na vzdálenost do 3 m od kraje výkopu příložné, hloubky přes 2 do 4 m</t>
  </si>
  <si>
    <t>-496936199</t>
  </si>
  <si>
    <t>https://podminky.urs.cz/item/CS_URS_2024_01/151101112</t>
  </si>
  <si>
    <t>11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</si>
  <si>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</si>
  <si>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</si>
  <si>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-1686060567</t>
  </si>
  <si>
    <t>https://podminky.urs.cz/item/CS_URS_2024_01/162351104</t>
  </si>
  <si>
    <t>182,74+254,13+280,95      "veškerý materiál pro lože, obsyp a zásyp z mezideponie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</si>
  <si>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</si>
  <si>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</si>
  <si>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-1843691136</t>
  </si>
  <si>
    <t>https://podminky.urs.cz/item/CS_URS_2024_01/162751117</t>
  </si>
  <si>
    <t>450,51   "nevyužitý výkopek sk. 3 na skládku</t>
  </si>
  <si>
    <t>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</si>
  <si>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</si>
  <si>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</si>
  <si>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-143866042</t>
  </si>
  <si>
    <t>https://podminky.urs.cz/item/CS_URS_2024_01/162751119</t>
  </si>
  <si>
    <t>450,51*1   "skládka Hrdý Dobkovice  11 km</t>
  </si>
  <si>
    <t>14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</si>
  <si>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</si>
  <si>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</si>
  <si>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506549710</t>
  </si>
  <si>
    <t>https://podminky.urs.cz/item/CS_URS_2024_01/162751137</t>
  </si>
  <si>
    <t>118,75+45,05   "nevyužitý výkopek sk. 4 a 5  na skládku</t>
  </si>
  <si>
    <t>15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</si>
  <si>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</si>
  <si>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</si>
  <si>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-2009517077</t>
  </si>
  <si>
    <t>https://podminky.urs.cz/item/CS_URS_2024_01/162751139</t>
  </si>
  <si>
    <t>163,8*1   "skládka Hrdý Dobkovice  11 km</t>
  </si>
  <si>
    <t>16</t>
  </si>
  <si>
    <t>167151111</t>
  </si>
  <si>
    <t>Nakládání, skládání a překládání neulehlého výkopku nebo sypaniny strojně nakládání, množství přes 100 m3, z hornin třídy těžitelnosti I, skupiny 1 až 3</t>
  </si>
  <si>
    <t>1052473970</t>
  </si>
  <si>
    <t>https://podminky.urs.cz/item/CS_URS_2024_01/167151111</t>
  </si>
  <si>
    <t>182,74+254,13+280,95        "vše z mezideponie do výkopu</t>
  </si>
  <si>
    <t>17</t>
  </si>
  <si>
    <t>171201231</t>
  </si>
  <si>
    <t>Poplatek za uložení stavebního odpadu na recyklační skládce (skládkovné) zeminy a kamení zatříděného do Katalogu odpadů pod kódem 17 05 04</t>
  </si>
  <si>
    <t>t</t>
  </si>
  <si>
    <t>-1898202605</t>
  </si>
  <si>
    <t>https://podminky.urs.cz/item/CS_URS_2024_01/171201231</t>
  </si>
  <si>
    <t>P</t>
  </si>
  <si>
    <t>Poznámka k položce:
Cena místně obvyklá
Skládka Hrdý, Dobkovice</t>
  </si>
  <si>
    <t>(450,51+118,75+45,05)*1,8</t>
  </si>
  <si>
    <t>18</t>
  </si>
  <si>
    <t>174101101</t>
  </si>
  <si>
    <t>Zásyp sypaninou z jakékoliv horniny strojně s uložením výkopku ve vrstvách se zhutněním jam, šachet, rýh nebo kolem objektů v těchto vykopávkách</t>
  </si>
  <si>
    <t>-377067216</t>
  </si>
  <si>
    <t>https://podminky.urs.cz/item/CS_URS_2024_01/174101101</t>
  </si>
  <si>
    <t>2*2*(2,00+0,45-0,41-0,1-0,15-0,2-0,76)   "Š3</t>
  </si>
  <si>
    <t>2*2*(2,03+0,45-0,41-0,1-0,15-0,2-0,76)     "Š4</t>
  </si>
  <si>
    <t>2*2*(1,81+0,45-0,41-0,1-0,15-0,2-0,76)     "Š5</t>
  </si>
  <si>
    <t>2*2*(1,66+0,45-0,41-0,1-0,15-0,2-0,76)     "Š6</t>
  </si>
  <si>
    <t>2*2*(1,37+0,45-0,41-0,1-0,15-0,2-0,76)     "Š7</t>
  </si>
  <si>
    <t>2*2*(1,80+0,45-0,41-0,1-0,15-0,2-0,76)    "Š8</t>
  </si>
  <si>
    <t>2*2*(1,75+0,45-0,41-0,1-0,15-0,2-0,76)    "Š9</t>
  </si>
  <si>
    <t>2*2*(1,73+0,45-0,41-0,1-0,15-0,2-0,76)     "Š10</t>
  </si>
  <si>
    <t>2*2*(1,65+0,45-0,41-0,1-0,15-0,2-0,76)     "Š11</t>
  </si>
  <si>
    <t>2*2*(1,75+0,45-0,41-0,1-0,15-0,2-0,76)     "Š12</t>
  </si>
  <si>
    <t>2*2*(2,20+0,45-0,41-0,1-0,15-0,2-0,76)     "Š13</t>
  </si>
  <si>
    <t>2*2*(2,25+0,45-0,41-0,1-0,15-0,2-0,76)     "Š14</t>
  </si>
  <si>
    <t>2,5*2,5*(2,00+0,45-0,41-0,1-0,15-0,2-0,76)    "Š15</t>
  </si>
  <si>
    <t>26,2*1,2*(2,32+0,2-0,41-0,2-0,15-0,76)       "úsek Š2 - Š3, délka z dwg, od hrany těžní šachty</t>
  </si>
  <si>
    <t>(31,32-2)*1,2*(2,02+0,2-0,41-0,2-0,15-0,76)     "úsek Š3 - Š4</t>
  </si>
  <si>
    <t>(40,17-2)*1,2*(1,92+0,2-0,41-0,2-0,15-0,76)     "úsek Š4 - Š5</t>
  </si>
  <si>
    <t>(40,18-2)*1,2*(1,74+0,2-0,41-0,2-0,15-0,76)     "úsek Š5 - Š6</t>
  </si>
  <si>
    <t>(35,52-2)*1,2*(1,52+0,2-0,41-0,2-0,15-0,76)     "úsek Š6 - Š7</t>
  </si>
  <si>
    <t>(45,56-2)*1,2*(1,59+0,2-0,41-0,2-0,15-0,76)     "úsek Š7 - Š8</t>
  </si>
  <si>
    <t>(20,00-2)*1,2*(1,78+0,2-0,41-0,2-0,15-0,76)     "úsek Š8 - Š9</t>
  </si>
  <si>
    <t>(33,30-2)*1,2*(1,74+0,2-0,41-0,2-0,15-0,76)     "úsek Š9 - Š10</t>
  </si>
  <si>
    <t>(35,04-2)*1,2*(1,69+0,2-0,41-0,2-0,15-0,76)     "úsek Š10 - Š11</t>
  </si>
  <si>
    <t>(31,97-2)*1,2*(1,70+0,2-0,41-0,2-0,15-0,76)     "úsek Š11 - Š12</t>
  </si>
  <si>
    <t>(31,97-2)*1,2*(1,98+0,2-0,41-0,2-0,15-0,76)     "úsek Š12 - Š13</t>
  </si>
  <si>
    <t>(40,00-2)*1,2*(2,23+0,2-0,41-0,2-0,15-0,76)     "úsek Š13 - Š14</t>
  </si>
  <si>
    <t>(33,90-2)*1,2*(2,13+0,2-0,41-0,2-0,15-0,76)     "úsek Š14 - Š15</t>
  </si>
  <si>
    <t>1*1,2*(2,13+0,2-0,41-0,2-0,15-0,76)     "napojení na stávající potrubí</t>
  </si>
  <si>
    <t>-3,14*(0,6)^2*(2,00+2,03+1,81+1,66+1,37+1,80+1,75+1,73+1,65+1,75+2,20+2,25+2,00+13*0,45-13*-0,41-13*0,1-13*0,15-13*0,2-0,76)    "odečet šachty</t>
  </si>
  <si>
    <t>19</t>
  </si>
  <si>
    <t>M</t>
  </si>
  <si>
    <t>58331200</t>
  </si>
  <si>
    <t>štěrkopísek netříděný</t>
  </si>
  <si>
    <t>-969876807</t>
  </si>
  <si>
    <t xml:space="preserve">280,95*1,8  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</si>
  <si>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</si>
  <si>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</si>
  <si>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</si>
  <si>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-913923070</t>
  </si>
  <si>
    <t>https://podminky.urs.cz/item/CS_URS_2024_01/175151101</t>
  </si>
  <si>
    <t>12*2*2*(0,76+0,2)  "šachty mimo Š15</t>
  </si>
  <si>
    <t>2,5*2,5*(0,76+0,2)    "Š15</t>
  </si>
  <si>
    <t>26,2*1,2*0,76       "úsek Š2 - Š3, délka z dwg, od hrany těžní šachty</t>
  </si>
  <si>
    <t>(31,32-2)*1,2*0,76     "úsek Š3 - Š4</t>
  </si>
  <si>
    <t>(40,17-2)*1,2*0,76     "úsek Š4 - Š5</t>
  </si>
  <si>
    <t>(40,18-2)*1,2*0,76    "úsek Š5 - Š6</t>
  </si>
  <si>
    <t>(35,52-2)*1,2*0,76      "úsek Š6 - Š7</t>
  </si>
  <si>
    <t>(45,56-2)*1,2*0,76     "úsek Š7 - Š8</t>
  </si>
  <si>
    <t>(20,00-2)*1,2*0,76      "úsek Š8 - Š9</t>
  </si>
  <si>
    <t>(33,30-2)*1,2*0,76      "úsek Š9 - Š10</t>
  </si>
  <si>
    <t>(35,04-2)*1,2*0,76      "úsek Š10 - Š11</t>
  </si>
  <si>
    <t>(31,97-2)*1,2*0,76     "úsek Š11 - Š12</t>
  </si>
  <si>
    <t>(31,97-2)*1,2*0,76      "úsek Š12 - Š13</t>
  </si>
  <si>
    <t>(40,00-2)*1,2*0,76     "úsek Š13 - Š14</t>
  </si>
  <si>
    <t>(33,90-2)*1,2*0,76      "úsek Š14 - Š15</t>
  </si>
  <si>
    <t>1*1,2*0,76     "napojení na stávající potrubí</t>
  </si>
  <si>
    <t>-12*3,14*(0,6)^2*(0,76+0,2)    "šachty kromě Š15</t>
  </si>
  <si>
    <t>-3,14*(0,8)^2*(0,76+0,2)   "šachta Š15</t>
  </si>
  <si>
    <t>-3,14*(0,35)^2*(451-13*1,2)     "potrubí DN 500</t>
  </si>
  <si>
    <t>-3,14*(0,4)^2*1    "potrubí V 500/750 (počítáno jako DN 600)</t>
  </si>
  <si>
    <t>58337302</t>
  </si>
  <si>
    <t>štěrkopísek frakce 0/16</t>
  </si>
  <si>
    <t>-80214425</t>
  </si>
  <si>
    <t xml:space="preserve">254,13*1,8      "obsyp </t>
  </si>
  <si>
    <t>Zakládání</t>
  </si>
  <si>
    <t>22</t>
  </si>
  <si>
    <t>215901101</t>
  </si>
  <si>
    <t>Zhutnění podloží pod násypy z rostlé horniny třídy těžitelnosti I a II, skupiny 1 až 4 z hornin soudružných a nesoudržných</t>
  </si>
  <si>
    <t>239872497</t>
  </si>
  <si>
    <t>https://podminky.urs.cz/item/CS_URS_2024_01/215901101</t>
  </si>
  <si>
    <t>12*2*2  "šachty mimo Š15</t>
  </si>
  <si>
    <t>2,5*2,5    "Š15</t>
  </si>
  <si>
    <t>26,2*1,2       "úsek Š2 - Š3, délka z dwg, od hrany těžní šachty</t>
  </si>
  <si>
    <t>(31,32-2)*1,2    "úsek Š3 - Š4</t>
  </si>
  <si>
    <t>(40,17-2)*1,2    "úsek Š4 - Š5</t>
  </si>
  <si>
    <t>(40,18-2)*1,2   "úsek Š5 - Š6</t>
  </si>
  <si>
    <t>(35,52-2)*1,2     "úsek Š6 - Š7</t>
  </si>
  <si>
    <t>(45,56-2)*1,2    "úsek Š7 - Š8</t>
  </si>
  <si>
    <t>(20,00-2)*1,2     "úsek Š8 - Š9</t>
  </si>
  <si>
    <t>(33,30-2)*1,2     "úsek Š9 - Š10</t>
  </si>
  <si>
    <t>(35,04-2)*1,2     "úsek Š10 - Š11</t>
  </si>
  <si>
    <t>(31,97-2)*1,2    "úsek Š11 - Š12</t>
  </si>
  <si>
    <t>(31,97-2)*1,2     "úsek Š12 - Š13</t>
  </si>
  <si>
    <t>(40,00-2)*1,2    "úsek Š13 - Š14</t>
  </si>
  <si>
    <t>(33,90-2)*1,2     "úsek Š14 - Š15</t>
  </si>
  <si>
    <t>1*1,2    "napojení na stávající potrubí</t>
  </si>
  <si>
    <t>23</t>
  </si>
  <si>
    <t>458591111</t>
  </si>
  <si>
    <t>Zřízení výplně těsnící vrstvy za opěrou z jílu</t>
  </si>
  <si>
    <t>-254620977</t>
  </si>
  <si>
    <t>https://podminky.urs.cz/item/CS_URS_2024_01/458591111</t>
  </si>
  <si>
    <t>26*2,64*0,3   "plocha 2,64 dle dwg D4</t>
  </si>
  <si>
    <t>24</t>
  </si>
  <si>
    <t>581251100</t>
  </si>
  <si>
    <t>jíl surový kusový</t>
  </si>
  <si>
    <t>-1620607055</t>
  </si>
  <si>
    <t>20,592*2</t>
  </si>
  <si>
    <t>Svislé a kompletní konstrukce</t>
  </si>
  <si>
    <t>25</t>
  </si>
  <si>
    <t>358315114</t>
  </si>
  <si>
    <t>Bourání stoky kompletní nebo vybourání otvorů průřezové plochy do 4 m2 ve stokách ze zdiva z prostého betonu</t>
  </si>
  <si>
    <t>-34066196</t>
  </si>
  <si>
    <t>https://podminky.urs.cz/item/CS_URS_2024_01/358315114</t>
  </si>
  <si>
    <t>(450-13*1,2)*0,3  "bouraná BE V 500/750,  Sm=0,3 m2</t>
  </si>
  <si>
    <t xml:space="preserve">((3,14*0,6^2-3,14*0,5^2)*(2,05+2,03+1,9+1,54+1,37+1,82+1,77+1,85+1,70+1,75+2,31+2,25+2,00+13*0,30))    "šachty </t>
  </si>
  <si>
    <t>13*2*2*0,15        "deska pod šachtou</t>
  </si>
  <si>
    <t>26</t>
  </si>
  <si>
    <t>359901211</t>
  </si>
  <si>
    <t>Monitoring stok (kamerový systém) jakékoli výšky nová kanalizace</t>
  </si>
  <si>
    <t>940241339</t>
  </si>
  <si>
    <t>https://podminky.urs.cz/item/CS_URS_2024_01/359901211</t>
  </si>
  <si>
    <t>Vodorovné konstrukce</t>
  </si>
  <si>
    <t>27</t>
  </si>
  <si>
    <t>451573111</t>
  </si>
  <si>
    <t>Lože pod potrubí, stoky a drobné objekty v otevřeném výkopu z písku a štěrkopísku do 63 mm</t>
  </si>
  <si>
    <t>829645705</t>
  </si>
  <si>
    <t>https://podminky.urs.cz/item/CS_URS_2024_01/451573111</t>
  </si>
  <si>
    <t>"lože + klín</t>
  </si>
  <si>
    <t>12*2*2*0,1  "šachty mimo Š15</t>
  </si>
  <si>
    <t>2,5*2,5*0,1    "Š15</t>
  </si>
  <si>
    <t>26,2*1,2*(0,2+0,15)       "úsek Š2 - Š3, délka z dwg, od hrany těžní šachty</t>
  </si>
  <si>
    <t>(31,32-2)*1,2*(0,2+0,15)     "úsek Š3 - Š4</t>
  </si>
  <si>
    <t>(40,17-2)*1,2*(0,2+0,15)     "úsek Š4 - Š5</t>
  </si>
  <si>
    <t>(40,18-2)*1,2*(0,2+0,15)    "úsek Š5 - Š6</t>
  </si>
  <si>
    <t>(35,52-2)*1,2*(0,2+0,15)      "úsek Š6 - Š7</t>
  </si>
  <si>
    <t>(45,56-2)*1,2*(0,2+0,15)     "úsek Š7 - Š8</t>
  </si>
  <si>
    <t>(20,00-2)*1,2*(0,2+0,15)      "úsek Š8 - Š9</t>
  </si>
  <si>
    <t>(33,30-2)*1,2*(0,2+0,15)      "úsek Š9 - Š10</t>
  </si>
  <si>
    <t>(35,04-2)*1,2*(0,2+0,15)      "úsek Š10 - Š11</t>
  </si>
  <si>
    <t>(31,97-2)*1,2*(0,2+0,15)     "úsek Š11 - Š12</t>
  </si>
  <si>
    <t>(31,97-2)*1,2*(0,2+0,15)      "úsek Š12 - Š13</t>
  </si>
  <si>
    <t>(40,00-2)*1,2*(0,2+0,15)     "úsek Š13 - Š14</t>
  </si>
  <si>
    <t>(33,90-2)*1,2*(0,2+0,15)      "úsek Š14 - Š15</t>
  </si>
  <si>
    <t>1*1,2*(0,2+0,15)     "napojení na stávající potrubí</t>
  </si>
  <si>
    <t>28</t>
  </si>
  <si>
    <t>452112111</t>
  </si>
  <si>
    <t>Osazení betonových dílců prstenců nebo rámů pod poklopy a mříže, výšky do 100 mm</t>
  </si>
  <si>
    <t>kus</t>
  </si>
  <si>
    <t>1340337695</t>
  </si>
  <si>
    <t>https://podminky.urs.cz/item/CS_URS_2024_01/452112111</t>
  </si>
  <si>
    <t>3+5+5+3   "viz tabulka v TZ</t>
  </si>
  <si>
    <t>29</t>
  </si>
  <si>
    <t>59224184</t>
  </si>
  <si>
    <t>prstenec šachtový vyrovnávací betonový 625x120x40mm</t>
  </si>
  <si>
    <t>1027393490</t>
  </si>
  <si>
    <t>30</t>
  </si>
  <si>
    <t>59224185</t>
  </si>
  <si>
    <t>prstenec šachtový vyrovnávací betonový 625x120x60mm</t>
  </si>
  <si>
    <t>-1093854600</t>
  </si>
  <si>
    <t>31</t>
  </si>
  <si>
    <t>59224176</t>
  </si>
  <si>
    <t>prstenec šachtový vyrovnávací betonový 625x120x80mm</t>
  </si>
  <si>
    <t>1443384181</t>
  </si>
  <si>
    <t>32</t>
  </si>
  <si>
    <t>59224187</t>
  </si>
  <si>
    <t>prstenec šachtový vyrovnávací betonový 625x120x100mm</t>
  </si>
  <si>
    <t>-504532470</t>
  </si>
  <si>
    <t>33</t>
  </si>
  <si>
    <t>452311131</t>
  </si>
  <si>
    <t>Podkladní a zajišťovací konstrukce z betonu prostého v otevřeném výkopu bez zvýšených nároků na prostředí desky pod potrubí, stoky a drobné objekty z betonu tř. C 12/15</t>
  </si>
  <si>
    <t>673091851</t>
  </si>
  <si>
    <t>https://podminky.urs.cz/item/CS_URS_2024_01/452311131</t>
  </si>
  <si>
    <t>12*2*2*0,15    "šachty kromě Š15</t>
  </si>
  <si>
    <t>2,5*2,5*0,15    "Š15</t>
  </si>
  <si>
    <t>Trubní vedení</t>
  </si>
  <si>
    <t>34</t>
  </si>
  <si>
    <t>831263195.</t>
  </si>
  <si>
    <t>Montáž potrubí z trub kameninových hrdlových s integrovaným těsněním Příplatek k cenám za zřízení kanalizační přípojky DN od 100 do 300</t>
  </si>
  <si>
    <t>1062885523</t>
  </si>
  <si>
    <t>1   "od č. p. 955, ostatní KP do děšťové knl</t>
  </si>
  <si>
    <t>35</t>
  </si>
  <si>
    <t>831422121</t>
  </si>
  <si>
    <t>Montáž potrubí z trub kameninových hrdlových s integrovaným těsněním v otevřeném výkopu ve sklonu do 20 % DN 500</t>
  </si>
  <si>
    <t>597777883</t>
  </si>
  <si>
    <t>https://podminky.urs.cz/item/CS_URS_2024_01/831422121</t>
  </si>
  <si>
    <t>451-13*1,2-25*0,75    "celková délka bez šachet a zkrácených kusů</t>
  </si>
  <si>
    <t>36</t>
  </si>
  <si>
    <t>59710709</t>
  </si>
  <si>
    <t>trouba kameninová glazovaná DN 500 dl 2,50m spojovací systém C Třída 160</t>
  </si>
  <si>
    <t>723213815</t>
  </si>
  <si>
    <t>416,65*1,015</t>
  </si>
  <si>
    <t>37</t>
  </si>
  <si>
    <t>813421111</t>
  </si>
  <si>
    <t>Montáž potrubí z trub betonových vejčitých v otevřeném výkopu ve sklonu do 20 % s integrovaným pryžovým těsněním DN 500/750</t>
  </si>
  <si>
    <t>1825554790</t>
  </si>
  <si>
    <t>https://podminky.urs.cz/item/CS_URS_2024_01/813421111</t>
  </si>
  <si>
    <t>1   "napojení na stávající knl u Š15</t>
  </si>
  <si>
    <t>38</t>
  </si>
  <si>
    <t>59223024</t>
  </si>
  <si>
    <t>trouba betonová vejčitá hrdlová 50x75cm</t>
  </si>
  <si>
    <t>880075876</t>
  </si>
  <si>
    <t>39</t>
  </si>
  <si>
    <t>831312121</t>
  </si>
  <si>
    <t>Montáž potrubí z trub kameninových hrdlových s integrovaným těsněním v otevřeném výkopu ve sklonu do 20 % DN 150</t>
  </si>
  <si>
    <t>1098807214</t>
  </si>
  <si>
    <t>https://podminky.urs.cz/item/CS_URS_2024_01/831312121</t>
  </si>
  <si>
    <t>1  "přepojení přípojek</t>
  </si>
  <si>
    <t>40</t>
  </si>
  <si>
    <t>59710632</t>
  </si>
  <si>
    <t>trouba kameninová glazovaná DN 150 dl 1,00m spojovací systém F</t>
  </si>
  <si>
    <t>896613601</t>
  </si>
  <si>
    <t>1*1,015</t>
  </si>
  <si>
    <t>41</t>
  </si>
  <si>
    <t>831312193</t>
  </si>
  <si>
    <t>Montáž potrubí z trub kameninových hrdlových s integrovaným těsněním Příplatek k cenám za napojení dvou dříků trub o stejném průměru (max. rozdíl 12 mm) pomocí převlečné manžety (manžeta zahrnuta v ceně) DN 150</t>
  </si>
  <si>
    <t>-1316623140</t>
  </si>
  <si>
    <t>https://podminky.urs.cz/item/CS_URS_2024_01/831312193</t>
  </si>
  <si>
    <t>42</t>
  </si>
  <si>
    <t>837312221</t>
  </si>
  <si>
    <t>Montáž kameninových tvarovek na potrubí z trub kameninových v otevřeném výkopu s integrovaným těsněním jednoosých DN 150</t>
  </si>
  <si>
    <t>2025048579</t>
  </si>
  <si>
    <t>https://podminky.urs.cz/item/CS_URS_2024_01/837312221</t>
  </si>
  <si>
    <t>43</t>
  </si>
  <si>
    <t>59710984</t>
  </si>
  <si>
    <t>koleno kameninové glazované DN 150 45° spojovací systém F</t>
  </si>
  <si>
    <t>1132687679</t>
  </si>
  <si>
    <t>44</t>
  </si>
  <si>
    <t>837355121.1</t>
  </si>
  <si>
    <t>Navrtávka a montáž napojovacích elementů C40 DN150</t>
  </si>
  <si>
    <t>-97314028</t>
  </si>
  <si>
    <t>45</t>
  </si>
  <si>
    <t>STZ.STA001534F14</t>
  </si>
  <si>
    <t>KERA.Mat napoj.ks C DN150 L 140</t>
  </si>
  <si>
    <t>-1360346777</t>
  </si>
  <si>
    <t>46</t>
  </si>
  <si>
    <t>837422221</t>
  </si>
  <si>
    <t>Montáž kameninových tvarovek na potrubí z trub kameninových v otevřeném výkopu s integrovaným těsněním jednoosých DN 500</t>
  </si>
  <si>
    <t>2071317497</t>
  </si>
  <si>
    <t>https://podminky.urs.cz/item/CS_URS_2024_01/837422221</t>
  </si>
  <si>
    <t>12+13</t>
  </si>
  <si>
    <t>47</t>
  </si>
  <si>
    <t>59710857</t>
  </si>
  <si>
    <t>trouba kameninová glazovaná zkrácená DN 500 dl 60(75)cm třída 160 spojovací systém C</t>
  </si>
  <si>
    <t>748768033</t>
  </si>
  <si>
    <t>48</t>
  </si>
  <si>
    <t>59710887</t>
  </si>
  <si>
    <t>trouba kameninová glazovaná zkrácená bez hrdla DN 500 dl 60(75)cm třída 160 spojovací systém C</t>
  </si>
  <si>
    <t>108300968</t>
  </si>
  <si>
    <t>49</t>
  </si>
  <si>
    <t>892422121</t>
  </si>
  <si>
    <t>Tlakové zkoušky vzduchem těsnícími vaky ucpávkovými DN 500</t>
  </si>
  <si>
    <t>úsek</t>
  </si>
  <si>
    <t>-264967266</t>
  </si>
  <si>
    <t>https://podminky.urs.cz/item/CS_URS_2024_01/892422121</t>
  </si>
  <si>
    <t>50</t>
  </si>
  <si>
    <t>894411311</t>
  </si>
  <si>
    <t>Osazení betonových nebo železobetonových dílců pro šachty skruží rovných</t>
  </si>
  <si>
    <t>1959183329</t>
  </si>
  <si>
    <t>https://podminky.urs.cz/item/CS_URS_2024_01/894411311</t>
  </si>
  <si>
    <t>9+1</t>
  </si>
  <si>
    <t>51</t>
  </si>
  <si>
    <t>59224066</t>
  </si>
  <si>
    <t>skruž betonová DN 1000x250 PS 100x25x12cm</t>
  </si>
  <si>
    <t>-1786340976</t>
  </si>
  <si>
    <t>9  "viz tabulka TZ</t>
  </si>
  <si>
    <t>52</t>
  </si>
  <si>
    <t>59224066R</t>
  </si>
  <si>
    <t>skruž betonová DN 1200x250 PS, 120x25x12cm</t>
  </si>
  <si>
    <t>-1406233371</t>
  </si>
  <si>
    <t>1  "viz tabulka TZ</t>
  </si>
  <si>
    <t>53</t>
  </si>
  <si>
    <t>894412411</t>
  </si>
  <si>
    <t>Osazení betonových nebo železobetonových dílců pro šachty skruží přechodových</t>
  </si>
  <si>
    <t>1433226756</t>
  </si>
  <si>
    <t>https://podminky.urs.cz/item/CS_URS_2024_01/894412411</t>
  </si>
  <si>
    <t>6+6+1</t>
  </si>
  <si>
    <t>54</t>
  </si>
  <si>
    <t>59224312</t>
  </si>
  <si>
    <t>konus betonové šachty DN 1000 kanalizační 100x62,5x58cm tl stěny 12 stupadla poplastovaná</t>
  </si>
  <si>
    <t>-70843155</t>
  </si>
  <si>
    <t>55</t>
  </si>
  <si>
    <t>PFB.1121605OZ</t>
  </si>
  <si>
    <t>Deska zákrytováTZK-Q 200/120 - 800 PS</t>
  </si>
  <si>
    <t>129839876</t>
  </si>
  <si>
    <t>56</t>
  </si>
  <si>
    <t>PFB.1121602</t>
  </si>
  <si>
    <t>Deska zákrytováTZK-Q.1 120-63/17</t>
  </si>
  <si>
    <t>1026117045</t>
  </si>
  <si>
    <t>57</t>
  </si>
  <si>
    <t>894414111</t>
  </si>
  <si>
    <t>Osazení betonových nebo železobetonových dílců pro šachty skruží základových (dno)</t>
  </si>
  <si>
    <t>-1706258962</t>
  </si>
  <si>
    <t>https://podminky.urs.cz/item/CS_URS_2024_01/894414111</t>
  </si>
  <si>
    <t>12+1</t>
  </si>
  <si>
    <t>58</t>
  </si>
  <si>
    <t xml:space="preserve"> 22286631</t>
  </si>
  <si>
    <t>Dno betonové šachetní kanalizační  průtočné  TBZ- Q 500 -1085</t>
  </si>
  <si>
    <t>-809339262</t>
  </si>
  <si>
    <t>59</t>
  </si>
  <si>
    <t xml:space="preserve"> 22214111</t>
  </si>
  <si>
    <t>Dno betonové šachetní kanalizační  průtočné  TBZ- Q 800 - 1320</t>
  </si>
  <si>
    <t>-1952409889</t>
  </si>
  <si>
    <t>60</t>
  </si>
  <si>
    <t>592243480</t>
  </si>
  <si>
    <t>těsnění elastomerové pro spojení šachetních dílů DN 1000</t>
  </si>
  <si>
    <t>2004459001</t>
  </si>
  <si>
    <t>13+9</t>
  </si>
  <si>
    <t>61</t>
  </si>
  <si>
    <t>899102211</t>
  </si>
  <si>
    <t>Demontáž poklopů litinových a ocelových včetně rámů, hmotnosti jednotlivě přes 50 do 100 Kg</t>
  </si>
  <si>
    <t>-1788912950</t>
  </si>
  <si>
    <t>https://podminky.urs.cz/item/CS_URS_2024_01/899102211</t>
  </si>
  <si>
    <t>62</t>
  </si>
  <si>
    <t>899104112</t>
  </si>
  <si>
    <t>Osazení poklopů litinových, ocelových nebo železobetonových včetně rámů pro třídu zatížení D400, E600</t>
  </si>
  <si>
    <t>-2108525361</t>
  </si>
  <si>
    <t>https://podminky.urs.cz/item/CS_URS_2024_01/899104112</t>
  </si>
  <si>
    <t>63</t>
  </si>
  <si>
    <t>KSI.KDB82BXXXSCV</t>
  </si>
  <si>
    <t>Kanalizační poklop Europa 8, rám betonolitinový v.160mm,bez vybrání pro lapač, D 400 s odvětráním SVS</t>
  </si>
  <si>
    <t>-215859718</t>
  </si>
  <si>
    <t>64</t>
  </si>
  <si>
    <t>KSI.KDB81BXXXSCV</t>
  </si>
  <si>
    <t>Kanalizační poklop Europa 8, rám betonolitinový v.160mm,bez vybrání pro lapač, D 400 bez odvětrání SVS</t>
  </si>
  <si>
    <t>1713042675</t>
  </si>
  <si>
    <t>65</t>
  </si>
  <si>
    <t>899623161</t>
  </si>
  <si>
    <t>Obetonování potrubí nebo zdiva stok betonem prostým v otevřeném výkopu, betonem tř. C 20/25</t>
  </si>
  <si>
    <t>-236051362</t>
  </si>
  <si>
    <t>https://podminky.urs.cz/item/CS_URS_2024_01/899623161</t>
  </si>
  <si>
    <t>1,5+1   "napojení Š1 a Š15, viz TZ</t>
  </si>
  <si>
    <t>Ostatní konstrukce a práce, bourání</t>
  </si>
  <si>
    <t>66</t>
  </si>
  <si>
    <t>9200 RP</t>
  </si>
  <si>
    <t>Hutnící zkoušky</t>
  </si>
  <si>
    <t>ks</t>
  </si>
  <si>
    <t>-1466946061</t>
  </si>
  <si>
    <t>997</t>
  </si>
  <si>
    <t>Přesun sutě</t>
  </si>
  <si>
    <t>67</t>
  </si>
  <si>
    <t>997013511</t>
  </si>
  <si>
    <t>Odvoz suti a vybouraných hmot z meziskládky na skládku s naložením a se složením, na vzdálenost do 1 km</t>
  </si>
  <si>
    <t>541131071</t>
  </si>
  <si>
    <t>https://podminky.urs.cz/item/CS_URS_2024_01/997013511</t>
  </si>
  <si>
    <t>68</t>
  </si>
  <si>
    <t>997013509</t>
  </si>
  <si>
    <t>Odvoz suti a vybouraných hmot na skládku nebo meziskládku se složením, na vzdálenost Příplatek k ceně za každý další započatý 1 km přes 1 km</t>
  </si>
  <si>
    <t>-187218387</t>
  </si>
  <si>
    <t>https://podminky.urs.cz/item/CS_URS_2024_01/997013509</t>
  </si>
  <si>
    <t>326,61*10    "skládka Hrdý Dobkovice  11 km</t>
  </si>
  <si>
    <t>69</t>
  </si>
  <si>
    <t>997013861R</t>
  </si>
  <si>
    <t>Poplatek za uložení stavebního odpadu na recyklační skládce (skládkovné) z prostého betonu zatříděného do Katalogu odpadů pod kódem 17 01 01</t>
  </si>
  <si>
    <t>1401131903</t>
  </si>
  <si>
    <t>326,61-1,3  "celek bez kovového materiálu</t>
  </si>
  <si>
    <t>70</t>
  </si>
  <si>
    <t>997221815.1</t>
  </si>
  <si>
    <t>Dobropis - Příjem z prodeje litiny nebo oceli - uchazeč vyplní cenu kladnou</t>
  </si>
  <si>
    <t>1034414900</t>
  </si>
  <si>
    <t>-1,3     "poklopy</t>
  </si>
  <si>
    <t>998</t>
  </si>
  <si>
    <t>Přesun hmot</t>
  </si>
  <si>
    <t>71</t>
  </si>
  <si>
    <t>998275101</t>
  </si>
  <si>
    <t>Přesun hmot pro trubní vedení hloubené z trub kameninových pro kanalizace v otevřeném výkopu dopravní vzdálenost do 15 m</t>
  </si>
  <si>
    <t>508621390</t>
  </si>
  <si>
    <t>https://podminky.urs.cz/item/CS_URS_2024_01/998275101</t>
  </si>
  <si>
    <t>01.2 - Kanalizace KTH DN/ID 500 - spadiště Š2</t>
  </si>
  <si>
    <t xml:space="preserve">    8.1 - Obklad stok čedičem</t>
  </si>
  <si>
    <t>144261111</t>
  </si>
  <si>
    <t>Ražení šachet svislých hloubky do 15 m s vytěžením rubaniny na povrch, s naložením na dopravní prostředky nebo přemístěním do 5 m, všech tvarů průřezů šachet v hornině II. stupně ražnosti suché, o průřezu TV do 10 m2</t>
  </si>
  <si>
    <t>-303506096</t>
  </si>
  <si>
    <t>https://podminky.urs.cz/item/CS_URS_2024_01/144261111</t>
  </si>
  <si>
    <t>2,5*4*(5,5-0,41)</t>
  </si>
  <si>
    <t>154065423</t>
  </si>
  <si>
    <t>Pažení výrubu svislé šachty v hornině suché ocelovými pažnicemi hmotnosti od 35 do 55 kg/m2 s ponecháním pažnic ve výrubu</t>
  </si>
  <si>
    <t>-944671581</t>
  </si>
  <si>
    <t>https://podminky.urs.cz/item/CS_URS_2024_01/154065423</t>
  </si>
  <si>
    <t>2*(4+2,5)*(5,5-0,65-0,85)   "hloubka bez prvních 2 rámů</t>
  </si>
  <si>
    <t>154065421</t>
  </si>
  <si>
    <t>Pažení výrubu svislé šachty v hornině suché ocelovými pažnicemi hmotnosti od 35 do 55 kg/m2 do 1 roku</t>
  </si>
  <si>
    <t>1838887093</t>
  </si>
  <si>
    <t>https://podminky.urs.cz/item/CS_URS_2024_01/154065421</t>
  </si>
  <si>
    <t>2*(4+2,5)*(0,65+0,85)   "hloubka prvních 2 rámů</t>
  </si>
  <si>
    <t>154065521</t>
  </si>
  <si>
    <t>Odpažení výrubu šachty pažené v hornině suché ocelovými pažnicemi</t>
  </si>
  <si>
    <t>326120772</t>
  </si>
  <si>
    <t>https://podminky.urs.cz/item/CS_URS_2024_01/154065521</t>
  </si>
  <si>
    <t>154067141</t>
  </si>
  <si>
    <t>Typová konstrukce výstroje šachet trvale zabudovaných z úplných ocelových rámů z typových oblouků poddajných úplných a profilové oceli K 11 500.0, včetně spojovacích prvků montáž včetně dodání materiálu, v hornině suché</t>
  </si>
  <si>
    <t>kg</t>
  </si>
  <si>
    <t>-433921172</t>
  </si>
  <si>
    <t>https://podminky.urs.cz/item/CS_URS_2024_01/154067141</t>
  </si>
  <si>
    <t>DEMONTOVAT 2 ÚVODNÍ RÁMY, OSTATNÍ ZABUDOVÁNY TRVALE</t>
  </si>
  <si>
    <t>hmotnost jedné sestavy: 396,7 kg/ks</t>
  </si>
  <si>
    <t>396,7*5   "vodorovné rámy vč. závěsů a spojek</t>
  </si>
  <si>
    <t>372,92  "svislé ztužení</t>
  </si>
  <si>
    <t>154067241</t>
  </si>
  <si>
    <t>Typová konstrukce výstroje šachet dočasně zabudovaných z úplných ocelových rámů z typových oblouků poddajných úplných a profilové oceli K 11 500.0, včetně spojovacích prvků montáž včetně dodání materiálu, v hornině suché</t>
  </si>
  <si>
    <t>-1140730605</t>
  </si>
  <si>
    <t>https://podminky.urs.cz/item/CS_URS_2024_01/154067241</t>
  </si>
  <si>
    <t>396,7*2</t>
  </si>
  <si>
    <t>154067242</t>
  </si>
  <si>
    <t>Typová konstrukce výstroje šachet dočasně zabudovaných z úplných ocelových rámů z typových oblouků poddajných úplných a profilové oceli K 11 500.0, včetně spojovacích prvků demontáž v hornině suché</t>
  </si>
  <si>
    <t>187541628</t>
  </si>
  <si>
    <t>https://podminky.urs.cz/item/CS_URS_2024_01/154067242</t>
  </si>
  <si>
    <t>154067341</t>
  </si>
  <si>
    <t>Netypová výstroj šachet z úplných ocelových rámů včetně spojovacích prvků výztuže montáž včetně dodání pomocného materiálu, v hornině suché</t>
  </si>
  <si>
    <t>-1128637104</t>
  </si>
  <si>
    <t>https://podminky.urs.cz/item/CS_URS_2024_01/154067341</t>
  </si>
  <si>
    <t>VIZ VÝKRES ŠACHTY, VÝPIS OCELI</t>
  </si>
  <si>
    <t>400,86   "ohlubeň</t>
  </si>
  <si>
    <t>4*2,5*9,6       "zábradlí (9,6 kg/m)</t>
  </si>
  <si>
    <t>(5,5+1,1)*10,6   "žebřík  (10,6 kg/m)</t>
  </si>
  <si>
    <t>154067342</t>
  </si>
  <si>
    <t>Netypová výstroj šachet z úplných ocelových rámů včetně spojovacích prvků výztuže demontáž v hornině suché</t>
  </si>
  <si>
    <t>702154341</t>
  </si>
  <si>
    <t>https://podminky.urs.cz/item/CS_URS_2024_01/154067342</t>
  </si>
  <si>
    <t>13010720</t>
  </si>
  <si>
    <t>ocel profilová jakost S235JR (11 375) průřez I (IPN) 180</t>
  </si>
  <si>
    <t>980565088</t>
  </si>
  <si>
    <t>Poznámka k položce:
Hmotnost: 21,90 kg/m</t>
  </si>
  <si>
    <t>357*1,05/1000*7,85</t>
  </si>
  <si>
    <t>13010420</t>
  </si>
  <si>
    <t>úhelník ocelový rovnostranný jakost S235JR (11 375) 50x50x5mm</t>
  </si>
  <si>
    <t>-1478933818</t>
  </si>
  <si>
    <t>Poznámka k položce:
Hmotnost: 4,03 kg/m</t>
  </si>
  <si>
    <t>2*(5,75+1,1+0,3+6*0,25)*3,77/1000*1,05*7,85</t>
  </si>
  <si>
    <t>13010016</t>
  </si>
  <si>
    <t>tyč ocelová kruhová jakost S235JR (11 375) D 20mm</t>
  </si>
  <si>
    <t>-10253875</t>
  </si>
  <si>
    <t>Poznámka k položce:
Hmotnost: 2,45 kg/m</t>
  </si>
  <si>
    <t>(5,75/0,3*0,4)*2,466/1000*1,05*7,85</t>
  </si>
  <si>
    <t>14011020</t>
  </si>
  <si>
    <t>trubka ocelová bezešvá hladká jakost 11 353 44,5x3,2mm</t>
  </si>
  <si>
    <t>-1917717855</t>
  </si>
  <si>
    <t>(2*(2,5+4,5+2,5+4,5)+8*1,1)*3,35/1000*1,05*7,85</t>
  </si>
  <si>
    <t>154903111</t>
  </si>
  <si>
    <t>Řezání válcovaných profilů pro úpravu atypické výstroje na skládce</t>
  </si>
  <si>
    <t>-2094732621</t>
  </si>
  <si>
    <t>https://podminky.urs.cz/item/CS_URS_2024_01/154903111</t>
  </si>
  <si>
    <t>54*6  "řezání pažin, 54 ks /obvod, 6 postupů</t>
  </si>
  <si>
    <t>213141111</t>
  </si>
  <si>
    <t>Zřízení vrstvy z geotextilie filtrační, separační, odvodňovací, ochranné, výztužné nebo protierozní v rovině nebo ve sklonu do 1:5, šířky do 3 m</t>
  </si>
  <si>
    <t>-1264710518</t>
  </si>
  <si>
    <t>https://podminky.urs.cz/item/CS_URS_2024_01/213141111</t>
  </si>
  <si>
    <t>5,06  "plocha desky</t>
  </si>
  <si>
    <t>9,5*0,15   "přesahy 150 mm</t>
  </si>
  <si>
    <t>6,49*1,1    "rezerva, přesahy</t>
  </si>
  <si>
    <t>69311090</t>
  </si>
  <si>
    <t>geotextilie netkaná separační, ochranná, filtrační, drenážní PES 800g/m2</t>
  </si>
  <si>
    <t>308035872</t>
  </si>
  <si>
    <t>711113115</t>
  </si>
  <si>
    <t>Izolace proti zemní vlhkosti natěradly a tmely za studena na ploše vodorovné V těsnicí hmotou dvousložkovou na bázi polymery modifikované živice</t>
  </si>
  <si>
    <t>-1148686964</t>
  </si>
  <si>
    <t>https://podminky.urs.cz/item/CS_URS_2024_01/711113115</t>
  </si>
  <si>
    <t>216906111</t>
  </si>
  <si>
    <t>Očištění nezapaženého dna šachet jakéhokoli stupně ražnosti</t>
  </si>
  <si>
    <t>-58098132</t>
  </si>
  <si>
    <t>https://podminky.urs.cz/item/CS_URS_2024_01/216906111</t>
  </si>
  <si>
    <t>2,5*4,0</t>
  </si>
  <si>
    <t>273313611</t>
  </si>
  <si>
    <t>Základy z betonu prostého desky z betonu kamenem neprokládaného tř. C 16/20</t>
  </si>
  <si>
    <t>1818286997</t>
  </si>
  <si>
    <t>https://podminky.urs.cz/item/CS_URS_2024_01/273313611</t>
  </si>
  <si>
    <t>2,5*4*0,15   "dno pod knl šachtu</t>
  </si>
  <si>
    <t>273362021</t>
  </si>
  <si>
    <t>Výztuž základů desek ze svařovaných sítí z drátů typu KARI</t>
  </si>
  <si>
    <t>1318788812</t>
  </si>
  <si>
    <t>https://podminky.urs.cz/item/CS_URS_2024_01/273362021</t>
  </si>
  <si>
    <t>2,5*4*(47,4/6)/1000   "dno šachty, síť 8/100</t>
  </si>
  <si>
    <t>-177025088</t>
  </si>
  <si>
    <t xml:space="preserve">((3,14*0,6^2-3,14*0,5^2)*(1,85*0,30))    "šachty </t>
  </si>
  <si>
    <t>2*2*0,15        "deska pod šachtou</t>
  </si>
  <si>
    <t>379345121</t>
  </si>
  <si>
    <t>Zajištění výrubu svislých šachet stříkaným betonem tř. C 25/30 bez zvláštních nároků na vliv prostředí v hornině suché, v tloušťce do 50 mm, bez výztuže</t>
  </si>
  <si>
    <t>-1971984752</t>
  </si>
  <si>
    <t>https://podminky.urs.cz/item/CS_URS_2024_01/379345121</t>
  </si>
  <si>
    <t>2*(2,5+4)*1,6   "spodní 2 postupy</t>
  </si>
  <si>
    <t>379345122</t>
  </si>
  <si>
    <t>Zajištění výrubu svislých šachet stříkaným betonem tř. C 25/30 bez zvláštních nároků na vliv prostředí v hornině suché, v tloušťce přes 50 do 100 mm, s výztuží jednou svařovanou sítí</t>
  </si>
  <si>
    <t>1234553326</t>
  </si>
  <si>
    <t>https://podminky.urs.cz/item/CS_URS_2024_01/379345122</t>
  </si>
  <si>
    <t>899623151R</t>
  </si>
  <si>
    <t>Obetonování okopné hrany</t>
  </si>
  <si>
    <t>-149553585</t>
  </si>
  <si>
    <t>2*(4,0+2,5)*(0,5*0,2*0,2)</t>
  </si>
  <si>
    <t>584121111R</t>
  </si>
  <si>
    <t>Osazení silničních dílců ze železového betonu s podkladem z kameniva těženého do tl. 40 mm jakéhokoliv druhu a velikosti, na plochu jednotlivě přes 50 do 200 m2</t>
  </si>
  <si>
    <t>1953777242</t>
  </si>
  <si>
    <t>https://podminky.urs.cz/item/CS_URS_2024_01/584121111R</t>
  </si>
  <si>
    <t>1996666003</t>
  </si>
  <si>
    <t>3   "uvažován max. počet</t>
  </si>
  <si>
    <t>-1520488293</t>
  </si>
  <si>
    <t>452311141</t>
  </si>
  <si>
    <t>Podkladní a zajišťovací konstrukce z betonu prostého v otevřeném výkopu bez zvýšených nároků na prostředí desky pod potrubí, stoky a drobné objekty z betonu tř. C 16/20</t>
  </si>
  <si>
    <t>-615694403</t>
  </si>
  <si>
    <t>https://podminky.urs.cz/item/CS_URS_2024_01/452311141</t>
  </si>
  <si>
    <t>2,5*4,0*0,25   "dno stavební šachty</t>
  </si>
  <si>
    <t>-82371025</t>
  </si>
  <si>
    <t>1+2</t>
  </si>
  <si>
    <t>436871031</t>
  </si>
  <si>
    <t>-1308055673</t>
  </si>
  <si>
    <t>851321292R</t>
  </si>
  <si>
    <t>Příplatek za zaříznutí kameninového hrdla</t>
  </si>
  <si>
    <t>-374095266</t>
  </si>
  <si>
    <t>896221212.R</t>
  </si>
  <si>
    <t>Spadišťové potrubí DN 400 z čedičových trub a oblouků a s nátokovou hlavou</t>
  </si>
  <si>
    <t>-1101242438</t>
  </si>
  <si>
    <t>894414211</t>
  </si>
  <si>
    <t>Osazení betonových nebo železobetonových dílců pro šachty desek zákrytových</t>
  </si>
  <si>
    <t>-2008108826</t>
  </si>
  <si>
    <t>https://podminky.urs.cz/item/CS_URS_2024_01/894414211</t>
  </si>
  <si>
    <t>000.1121601R</t>
  </si>
  <si>
    <t>Deska zákrytová 800/625, v. 200, tl. stěny 220</t>
  </si>
  <si>
    <t>-1550318359</t>
  </si>
  <si>
    <t>894501111</t>
  </si>
  <si>
    <t>Bednění konstrukcí na trubním vedení stěn šachet pravoúhlých nebo čtyř a vícehranných oboustranné zřízení</t>
  </si>
  <si>
    <t>-1043442946</t>
  </si>
  <si>
    <t>https://podminky.urs.cz/item/CS_URS_2024_01/894501111</t>
  </si>
  <si>
    <t>9,5*(2,48+1,5)     "vnější stěna, obvod dle dwg</t>
  </si>
  <si>
    <t>7,1*(2,48+1,5)     "vnitřní stěna, obvod dle dwg</t>
  </si>
  <si>
    <t>-4*3,14*(0,3)^2     "odečet otvorů (2x DN 500)</t>
  </si>
  <si>
    <t>2*2*3,14*0,3*0,3      "bednění otvorů (2x DN 500)</t>
  </si>
  <si>
    <t>1*2,48     "vnitřní stěna spadiště</t>
  </si>
  <si>
    <t>894302151</t>
  </si>
  <si>
    <t>Ostatní konstrukce na trubním vedení ze železobetonu stěny šachet tloušťky přes 200 mm z betonu bez zvýšených nároků na prostředí tř. C 20/25</t>
  </si>
  <si>
    <t>508194877</t>
  </si>
  <si>
    <t>https://podminky.urs.cz/item/CS_URS_2024_01/894302151</t>
  </si>
  <si>
    <t>(5,06-2,6)*(2,48+1,5)    "plochy z dwg</t>
  </si>
  <si>
    <t>-2*3,14*(0,3)^2*0,3     "odečet otvorů (2x DN 500)</t>
  </si>
  <si>
    <t>894501211</t>
  </si>
  <si>
    <t>Bednění konstrukcí na trubním vedení deskových stropů šachet zřízení</t>
  </si>
  <si>
    <t>1176882174</t>
  </si>
  <si>
    <t>https://podminky.urs.cz/item/CS_URS_2024_01/894501211</t>
  </si>
  <si>
    <t>stropní deska s otvorem 800 mm</t>
  </si>
  <si>
    <t>5,06   "půdorys dle dwg</t>
  </si>
  <si>
    <t>9,5*0,3   "obvod dle dwg</t>
  </si>
  <si>
    <t>2*3,14*0,4*0,3   "otvor (DN 800)</t>
  </si>
  <si>
    <t>894302251</t>
  </si>
  <si>
    <t>Ostatní konstrukce na trubním vedení ze železobetonu strop šachet vodovodních nebo kanalizačních z betonu bez zvýšených nároků na prostředí tř. C 20/25</t>
  </si>
  <si>
    <t>-1327185779</t>
  </si>
  <si>
    <t>https://podminky.urs.cz/item/CS_URS_2024_01/894302251</t>
  </si>
  <si>
    <t>5,06*0,3   "plocha dle dwg</t>
  </si>
  <si>
    <t>-(3,14*(0,4^2))*0,3   "otvor</t>
  </si>
  <si>
    <t>894608112</t>
  </si>
  <si>
    <t>Výztuž šachet z betonářské oceli 10 505 (R) nebo BSt 500</t>
  </si>
  <si>
    <t>560463133</t>
  </si>
  <si>
    <t>https://podminky.urs.cz/item/CS_URS_2024_01/894608112</t>
  </si>
  <si>
    <t>0,01435  "viz D5.1</t>
  </si>
  <si>
    <t>894608211</t>
  </si>
  <si>
    <t>Výztuž šachet ze svařovaných sítí typu Kari</t>
  </si>
  <si>
    <t>-723185392</t>
  </si>
  <si>
    <t>https://podminky.urs.cz/item/CS_URS_2024_01/894608211</t>
  </si>
  <si>
    <t>0,0397+0,06201   "stropní deska viz D5.1</t>
  </si>
  <si>
    <t>0,025*23,834   "stěny max 2,5 % výztuže</t>
  </si>
  <si>
    <t>943393409</t>
  </si>
  <si>
    <t>1324496054</t>
  </si>
  <si>
    <t>899501221</t>
  </si>
  <si>
    <t>Stupadla do šachet a drobných objektů ocelová s PE povlakem vidlicová pro přímé zabudování do hmoždinek</t>
  </si>
  <si>
    <t>768263347</t>
  </si>
  <si>
    <t>https://podminky.urs.cz/item/CS_URS_2024_01/899501221</t>
  </si>
  <si>
    <t>899623151</t>
  </si>
  <si>
    <t>Obetonování potrubí nebo zdiva stok betonem prostým v otevřeném výkopu, betonem tř. C 16/20</t>
  </si>
  <si>
    <t>1522891751</t>
  </si>
  <si>
    <t>https://podminky.urs.cz/item/CS_URS_2024_01/899623151</t>
  </si>
  <si>
    <t>3,14*(0,82-0,62)^2*0,2   "obetonování styku deska - zákrytový deska</t>
  </si>
  <si>
    <t>(4*2,5-5,06)*(5,5-0,41)-2*3,14*(0,3)^2*0,5     "meziprostor kanalizační a stavební šachty (plocha z dwg)</t>
  </si>
  <si>
    <t>-1933687092</t>
  </si>
  <si>
    <t>1,6*2,48-3,14*(0,25)^2*2,8   "meziprostor kolem čedič. obtoku (plocha a délka obtoku viz dwg)</t>
  </si>
  <si>
    <t>899623192</t>
  </si>
  <si>
    <t>Obetonování potrubí nebo zdiva stok betonem prostým Příplatek k ceně za práce ve štole</t>
  </si>
  <si>
    <t>1571551428</t>
  </si>
  <si>
    <t>https://podminky.urs.cz/item/CS_URS_2024_01/899623192</t>
  </si>
  <si>
    <t>3,42+0,03</t>
  </si>
  <si>
    <t>8.1</t>
  </si>
  <si>
    <t>Obklad stok čedičem</t>
  </si>
  <si>
    <t>715174022.R</t>
  </si>
  <si>
    <t>Provedení obkladů šachet dlažbami, s úpravou spár čedičovými tl. 25 až 40 mm</t>
  </si>
  <si>
    <t>2098179593</t>
  </si>
  <si>
    <t>12,47+0,5+1,35   "dlažba, viz výpočty u materiálu</t>
  </si>
  <si>
    <t>0,5*3,14*(0,25)^2     "žlaby</t>
  </si>
  <si>
    <t>63232130</t>
  </si>
  <si>
    <t>dlaždice z taveného čediče jemný rastr 250x250x30mm</t>
  </si>
  <si>
    <t>331079899</t>
  </si>
  <si>
    <t xml:space="preserve">4*1*(2,48-0,25)      </t>
  </si>
  <si>
    <t>7,1*0,5      "doobložení do výšky nátoku</t>
  </si>
  <si>
    <t>12,47*16   "16 ks/m2</t>
  </si>
  <si>
    <t>63232610</t>
  </si>
  <si>
    <t>dlaždice z taveného čediče protiskluzové jemný rastr 250x250x30mm</t>
  </si>
  <si>
    <t>-1091915696</t>
  </si>
  <si>
    <t>2*0,25   "plocha dle dwg</t>
  </si>
  <si>
    <t>63231056</t>
  </si>
  <si>
    <t>cihla kanalizační z čediče rovná 240x115x65</t>
  </si>
  <si>
    <t>-202390346</t>
  </si>
  <si>
    <t>39      "1*1,08*36 - 36 ks/m2</t>
  </si>
  <si>
    <t>10      "(0,6*0,25+0,48*0,25)*36 - 36 ks/m2</t>
  </si>
  <si>
    <t>63231010.</t>
  </si>
  <si>
    <t>žlaby z taveného čediče poloviční dl 500mm tl 20mm D 500mm</t>
  </si>
  <si>
    <t>-2137523100</t>
  </si>
  <si>
    <t>597140185.8</t>
  </si>
  <si>
    <t>Malta pro lepení čedičových prvků</t>
  </si>
  <si>
    <t>-326678944</t>
  </si>
  <si>
    <t>Poznámka k položce:
viz TZ, tabulka tvarovek</t>
  </si>
  <si>
    <t>SPOTŘEBA 23 kg/m2</t>
  </si>
  <si>
    <t>14,42*23</t>
  </si>
  <si>
    <t>771569192.R</t>
  </si>
  <si>
    <t>Montáž podlah z dlaždic z taveného čediče Příplatek k cenám za podlahy v omezeném prostoru</t>
  </si>
  <si>
    <t>1173787404</t>
  </si>
  <si>
    <t>https://podminky.urs.cz/item/CS_URS_2024_01/771569192.R</t>
  </si>
  <si>
    <t>771569195.R</t>
  </si>
  <si>
    <t>Příplatek k montáž čedičových dlaždic za spárování</t>
  </si>
  <si>
    <t>2091612506</t>
  </si>
  <si>
    <t>953334212</t>
  </si>
  <si>
    <t>Bobtnavý pásek do pracovních spar betonových konstrukcí akrylový, rozměru 20 x 10 mm</t>
  </si>
  <si>
    <t>581372026</t>
  </si>
  <si>
    <t>https://podminky.urs.cz/item/CS_URS_2024_01/953334212</t>
  </si>
  <si>
    <t>2*9,5   "na zákl. desce a pod stropní deskou</t>
  </si>
  <si>
    <t>997013501</t>
  </si>
  <si>
    <t>Odvoz suti a vybouraných hmot na skládku nebo meziskládku se složením, na vzdálenost do 1 km</t>
  </si>
  <si>
    <t>1212383245</t>
  </si>
  <si>
    <t>https://podminky.urs.cz/item/CS_URS_2024_01/997013501</t>
  </si>
  <si>
    <t>1,738   "bouraná šachta</t>
  </si>
  <si>
    <t>(50,9*1,28)*1,8   "RUBANINA</t>
  </si>
  <si>
    <t>-3708844</t>
  </si>
  <si>
    <t>10*119,01   "skládka do 11 km</t>
  </si>
  <si>
    <t>997221873</t>
  </si>
  <si>
    <t>-1950636841</t>
  </si>
  <si>
    <t>https://podminky.urs.cz/item/CS_URS_2024_01/997221873</t>
  </si>
  <si>
    <t>Poznámka k položce:
CENA MÍSTNĚ OBVYKLÁ</t>
  </si>
  <si>
    <t>671467422</t>
  </si>
  <si>
    <t>01.3 - Kanalizace KAT DN/ID 500 - úsek ve štole</t>
  </si>
  <si>
    <t>142264111</t>
  </si>
  <si>
    <t>Ražení štol ruční, v hornině II. stupně ražnosti, suché, bez použití trhavin délky štoly do 200 m, o průřezu TV přes 1,5 do 4 m2</t>
  </si>
  <si>
    <t>-202572266</t>
  </si>
  <si>
    <t>https://podminky.urs.cz/item/CS_URS_2024_01/142264111</t>
  </si>
  <si>
    <t>VEŠKERÉ VÝMĚRY PROFILŮ ŠTOL, viz část E6</t>
  </si>
  <si>
    <t>3,4*12,95   "LB3</t>
  </si>
  <si>
    <t>154063111</t>
  </si>
  <si>
    <t>Pažení výrubu štol pažnicemi, ražených v hornině suché, trvale zabudované ocelovými pažnicemi hmotnosti přes 35 do 55 kg/m2, délky štoly do 200 m</t>
  </si>
  <si>
    <t>-174267194</t>
  </si>
  <si>
    <t>https://podminky.urs.cz/item/CS_URS_2024_01/154063111</t>
  </si>
  <si>
    <t>5,2*12,95   "viz E6.6</t>
  </si>
  <si>
    <t>1075041626</t>
  </si>
  <si>
    <t>154264130</t>
  </si>
  <si>
    <t>Zajištění výrubu štol ražených v hornině suché, výplní za pažnicemi zakládkou z rubaniny délky štoly do 200 m</t>
  </si>
  <si>
    <t>1739844536</t>
  </si>
  <si>
    <t>https://podminky.urs.cz/item/CS_URS_2024_01/154264130</t>
  </si>
  <si>
    <t>5,2*12,95*0,15*0,3   "LB3, předpoklad 30 % obvodu</t>
  </si>
  <si>
    <t>136769403</t>
  </si>
  <si>
    <t>5,20/0,24*16   "LB4; obvod štoly / šířka pažnice * počet postupů</t>
  </si>
  <si>
    <t>161152111</t>
  </si>
  <si>
    <t>Svislé přemístění rubaniny v hoře z hloubky do 15 m</t>
  </si>
  <si>
    <t>611641937</t>
  </si>
  <si>
    <t>https://podminky.urs.cz/item/CS_URS_2024_01/161152111</t>
  </si>
  <si>
    <t>44,03*1,5   "výrub, součinitel teor. výrubu = 1,5</t>
  </si>
  <si>
    <t>163333511</t>
  </si>
  <si>
    <t>Vodorovné přemístění rubaniny ze štol v hoře bez naložení délky dopravní trasy, do 200 m, horniny suché</t>
  </si>
  <si>
    <t>-1442003975</t>
  </si>
  <si>
    <t>https://podminky.urs.cz/item/CS_URS_2024_01/163333511</t>
  </si>
  <si>
    <t>167111111</t>
  </si>
  <si>
    <t>Nakládání rubaniny ručně z horniny suché</t>
  </si>
  <si>
    <t>-982679606</t>
  </si>
  <si>
    <t>https://podminky.urs.cz/item/CS_URS_2024_01/167111111</t>
  </si>
  <si>
    <t>216902111</t>
  </si>
  <si>
    <t>Očištění nezapaženého dna štol jakékoliv délky</t>
  </si>
  <si>
    <t>569313607</t>
  </si>
  <si>
    <t>https://podminky.urs.cz/item/CS_URS_2024_01/216902111</t>
  </si>
  <si>
    <t>1,835*12,95</t>
  </si>
  <si>
    <t>271532211</t>
  </si>
  <si>
    <t>Podsyp pod základové konstrukce se zhutněním a urovnáním povrchu z kameniva hrubého, frakce 32 - 63 mm</t>
  </si>
  <si>
    <t>86285165</t>
  </si>
  <si>
    <t>https://podminky.urs.cz/item/CS_URS_2024_01/271532211</t>
  </si>
  <si>
    <t>1,835*0,1*12,95   "dno štoly</t>
  </si>
  <si>
    <t>-759207468</t>
  </si>
  <si>
    <t>369316111</t>
  </si>
  <si>
    <t>Výplň z betonu prostého za rubem nosné obezdívky délky štoly do 200 m, v hornině suché</t>
  </si>
  <si>
    <t>-1501718960</t>
  </si>
  <si>
    <t>https://podminky.urs.cz/item/CS_URS_2024_01/369316111</t>
  </si>
  <si>
    <t>(3,4-3,14*(0,3)^2)*12,95-0,2*12,95  "výplňový beton (odečten popílkocement)</t>
  </si>
  <si>
    <t>899910211</t>
  </si>
  <si>
    <t>Výplň potrubí trub betonových, litinových nebo kameninových cementopopílkovou suspenzí pod tlakem, délky do 50 m</t>
  </si>
  <si>
    <t>-784736986</t>
  </si>
  <si>
    <t>https://podminky.urs.cz/item/CS_URS_2024_01/899910211</t>
  </si>
  <si>
    <t>12,95*0,2  "dovyplnění štoly (plocha dle dwg)</t>
  </si>
  <si>
    <t xml:space="preserve"> 12,95*3,14*(0,3)^2  "zalití V 500/750 (počítáno jako DN 600)</t>
  </si>
  <si>
    <t>1780144478</t>
  </si>
  <si>
    <t>1,835*12,95*0,1</t>
  </si>
  <si>
    <t>452311192</t>
  </si>
  <si>
    <t>Podkladní a zajišťovací konstrukce z betonu prostého v otevřeném výkopu Příplatek k cenám za práce ve štole pro desky</t>
  </si>
  <si>
    <t>929438168</t>
  </si>
  <si>
    <t>https://podminky.urs.cz/item/CS_URS_2024_01/452311192</t>
  </si>
  <si>
    <t>813422000R</t>
  </si>
  <si>
    <t>Napojení potrubí KTH DN 500 do Š43235</t>
  </si>
  <si>
    <t>soubor</t>
  </si>
  <si>
    <t>303106444</t>
  </si>
  <si>
    <t>Poznámka k položce:
Kompletní činost od probourání stávající Špo uloženíé potrubí, utěsnění, dozdění, likvidace suti</t>
  </si>
  <si>
    <t>831382192</t>
  </si>
  <si>
    <t>Montáž potrubí z trub kameninových hrdlových s integrovaným těsněním Příplatek k cenám za práce ve štole, pro DN od 350 do 600</t>
  </si>
  <si>
    <t>-88606334</t>
  </si>
  <si>
    <t>https://podminky.urs.cz/item/CS_URS_2024_01/831382192</t>
  </si>
  <si>
    <t>-253260026</t>
  </si>
  <si>
    <t>12,95-0,75    "bez zkráceného kusu</t>
  </si>
  <si>
    <t>-714870429</t>
  </si>
  <si>
    <t>12,20*1,015</t>
  </si>
  <si>
    <t>-1188039025</t>
  </si>
  <si>
    <t>-566063959</t>
  </si>
  <si>
    <t>837382292</t>
  </si>
  <si>
    <t>Montáž kameninových tvarovek na potrubí z trub kameninových v otevřeném výkopu s integrovaným těsněním jednoosých Příplatek k cenám za práce ve štole, pro DN od 350 do 600</t>
  </si>
  <si>
    <t>816395077</t>
  </si>
  <si>
    <t>https://podminky.urs.cz/item/CS_URS_2024_01/837382292</t>
  </si>
  <si>
    <t>-1939138648</t>
  </si>
  <si>
    <t>1,1*12,95   "min. 150 mm nad potrubí</t>
  </si>
  <si>
    <t>-422328537</t>
  </si>
  <si>
    <t>1182598876</t>
  </si>
  <si>
    <t>66,05*1,8</t>
  </si>
  <si>
    <t>-1497645968</t>
  </si>
  <si>
    <t>118,89*10 "skládka  11 km</t>
  </si>
  <si>
    <t>1599432146</t>
  </si>
  <si>
    <t>998275111</t>
  </si>
  <si>
    <t>Přesun hmot pro trubní vedení hloubené z trub kameninových pro kanalizace ve štole dopravní vzdálenost do 50 m</t>
  </si>
  <si>
    <t>-1652799549</t>
  </si>
  <si>
    <t>https://podminky.urs.cz/item/CS_URS_2024_01/998275111</t>
  </si>
  <si>
    <t>02 - Obnova povrchů</t>
  </si>
  <si>
    <t xml:space="preserve">    5 - Komunikace pozemní</t>
  </si>
  <si>
    <t>113107513</t>
  </si>
  <si>
    <t>Odstranění podkladů nebo krytů při překopech inženýrských sítí s přemístěním hmot na skládku ve vzdálenosti do 3 m nebo s naložením na dopravní prostředek strojně plochy jednotlivě přes 15 m2 z kameniva těženého, o tl. vrstvy přes 200 do 300 mm</t>
  </si>
  <si>
    <t>997896205</t>
  </si>
  <si>
    <t>https://podminky.urs.cz/item/CS_URS_2024_01/113107513</t>
  </si>
  <si>
    <t>VŠECHNY VÝMĚRY PŘEVZATY Z C4 - SITUACE OBNOVY POVRCHŮ</t>
  </si>
  <si>
    <t>570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</si>
  <si>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</si>
  <si>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</si>
  <si>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-1626701960</t>
  </si>
  <si>
    <t>https://podminky.urs.cz/item/CS_URS_2024_01/113107542</t>
  </si>
  <si>
    <t>113154222</t>
  </si>
  <si>
    <t>Frézování živičného podkladu nebo krytu s naložením na dopravní prostředek plochy přes 500 do 1 000 m2 bez překážek v trase pruhu šířky do 1 m, tloušťky vrstvy 40 mm</t>
  </si>
  <si>
    <t>455772312</t>
  </si>
  <si>
    <t>https://podminky.urs.cz/item/CS_URS_2024_01/113154222</t>
  </si>
  <si>
    <t>181951112</t>
  </si>
  <si>
    <t>Úprava pláně vyrovnáním výškových rozdílů strojně v hornině třídy těžitelnosti I, skupiny 1 až 3 se zhutněním</t>
  </si>
  <si>
    <t>818133286</t>
  </si>
  <si>
    <t>https://podminky.urs.cz/item/CS_URS_2024_01/181951112</t>
  </si>
  <si>
    <t>Komunikace pozemní</t>
  </si>
  <si>
    <t>566901234.K</t>
  </si>
  <si>
    <t>Vyspravení podkladu po překopech inženýrských sítí plochy přes 15 m2 s rozprostřením a zhutněním štěrkodrtí tl. 410 mm</t>
  </si>
  <si>
    <t>355188646</t>
  </si>
  <si>
    <t>919735113</t>
  </si>
  <si>
    <t>Řezání stávajícího živičného krytu nebo podkladu hloubky přes 100 do 150 mm</t>
  </si>
  <si>
    <t>1275633878</t>
  </si>
  <si>
    <t>https://podminky.urs.cz/item/CS_URS_2024_01/919735113</t>
  </si>
  <si>
    <t>930  "viz dwg</t>
  </si>
  <si>
    <t>997221551</t>
  </si>
  <si>
    <t>Vodorovná doprava suti bez naložení, ale se složením a s hrubým urovnáním ze sypkých materiálů, na vzdálenost do 1 km</t>
  </si>
  <si>
    <t>-2106730876</t>
  </si>
  <si>
    <t>https://podminky.urs.cz/item/CS_URS_2024_01/997221551</t>
  </si>
  <si>
    <t>285,0     "kamenivo</t>
  </si>
  <si>
    <t>58,71     "frézovaný asfalt</t>
  </si>
  <si>
    <t>997221559</t>
  </si>
  <si>
    <t>Vodorovná doprava suti bez naložení, ale se složením a s hrubým urovnáním Příplatek k ceně za každý další započatý 1 km přes 1 km</t>
  </si>
  <si>
    <t>-975014186</t>
  </si>
  <si>
    <t>https://podminky.urs.cz/item/CS_URS_2024_01/997221559</t>
  </si>
  <si>
    <t>343,71*10    "skládka Hrdý Dobkovice  11 km</t>
  </si>
  <si>
    <t>997221561</t>
  </si>
  <si>
    <t>Vodorovná doprava suti bez naložení, ale se složením a s hrubým urovnáním z kusových materiálů, na vzdálenost do 1 km</t>
  </si>
  <si>
    <t>1165729644</t>
  </si>
  <si>
    <t>https://podminky.urs.cz/item/CS_URS_2024_01/997221561</t>
  </si>
  <si>
    <t xml:space="preserve">125,4      "bouraný asfalt </t>
  </si>
  <si>
    <t>997221569</t>
  </si>
  <si>
    <t>-1240096074</t>
  </si>
  <si>
    <t>https://podminky.urs.cz/item/CS_URS_2024_01/997221569</t>
  </si>
  <si>
    <t>125,40*10    "skládka Hrdý Dobkovice  11 km</t>
  </si>
  <si>
    <t>997221875</t>
  </si>
  <si>
    <t>Poplatek za uložení stavebního odpadu na recyklační skládce (skládkovné) asfaltového bez obsahu dehtu zatříděného do Katalogu odpadů pod kódem 17 03 02</t>
  </si>
  <si>
    <t>1771676808</t>
  </si>
  <si>
    <t>https://podminky.urs.cz/item/CS_URS_2024_01/997221875</t>
  </si>
  <si>
    <t>125,40+58,71</t>
  </si>
  <si>
    <t>-596072739</t>
  </si>
  <si>
    <t>285,0</t>
  </si>
  <si>
    <t>998225111</t>
  </si>
  <si>
    <t>Přesun hmot pro komunikace s krytem z kameniva, monolitickým betonovým nebo živičným dopravní vzdálenost do 200 m jakékoliv délky objektu</t>
  </si>
  <si>
    <t>2079713916</t>
  </si>
  <si>
    <t>https://podminky.urs.cz/item/CS_URS_2024_01/998225111</t>
  </si>
  <si>
    <t>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</si>
  <si>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</si>
  <si>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</si>
  <si>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</si>
  <si>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</si>
  <si>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</si>
  <si>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</si>
  <si>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</si>
  <si>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0121030001</t>
  </si>
  <si>
    <t>Průzkumné, geodetické a projektové práce geodetické práce před výstavbou,při výstavbě a po dkončení stavby</t>
  </si>
  <si>
    <t>souborkpl</t>
  </si>
  <si>
    <t>1024</t>
  </si>
  <si>
    <t>-649853931</t>
  </si>
  <si>
    <t>Poznámka k položce:
od  předání staveniště do ukončení prací</t>
  </si>
  <si>
    <t>0121030001R</t>
  </si>
  <si>
    <t>Vytyčení inženýrských sítí</t>
  </si>
  <si>
    <t>61937081</t>
  </si>
  <si>
    <t>0131940001</t>
  </si>
  <si>
    <t>Průzkumné, geodetické a projektové práce projektové práce pasportizace objektů</t>
  </si>
  <si>
    <t>261911560</t>
  </si>
  <si>
    <t>0132030001</t>
  </si>
  <si>
    <t>Průzkumné, geodetické a projektové práce projektové práce fotodokumentace</t>
  </si>
  <si>
    <t>-1171798818</t>
  </si>
  <si>
    <t>0132540001</t>
  </si>
  <si>
    <t>Průzkumné, geodetické a projektové práce projektové práce dokumentace stavby (výkresová a textová) skutečného provedení stavby</t>
  </si>
  <si>
    <t>-537530178</t>
  </si>
  <si>
    <t>VRN3</t>
  </si>
  <si>
    <t>Zařízení staveniště</t>
  </si>
  <si>
    <t>030001000</t>
  </si>
  <si>
    <t>-1247154840</t>
  </si>
  <si>
    <t>0322030001</t>
  </si>
  <si>
    <t>Zařízení staveniště vybavení staveniště pronájem ploch staveniště</t>
  </si>
  <si>
    <t>978314586</t>
  </si>
  <si>
    <t>1       "2930*3*30     (3 Kč/m2/den)</t>
  </si>
  <si>
    <t>0344030001</t>
  </si>
  <si>
    <t xml:space="preserve">Zařízení staveniště zabezpečení staveniště dopravní značení </t>
  </si>
  <si>
    <t>2004967719</t>
  </si>
  <si>
    <t>Poznámka k položce:
vč. PD a projednání</t>
  </si>
  <si>
    <t>850*150    "etapa 1</t>
  </si>
  <si>
    <t>10000   "DIR + projednání</t>
  </si>
  <si>
    <t>Mezisoučet</t>
  </si>
  <si>
    <t>034503000</t>
  </si>
  <si>
    <t>Informační tabule na staveništi</t>
  </si>
  <si>
    <t>-1531261845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</si>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</sst>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4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3" fillId="2" borderId="0" xfId="0" applyFont="1" applyFill="1" applyAlignment="1" applyProtection="1" quotePrefix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5001103" TargetMode="External" /><Relationship Id="rId2" Type="http://schemas.openxmlformats.org/officeDocument/2006/relationships/hyperlink" Target="https://podminky.urs.cz/item/CS_URS_2024_01/115101201" TargetMode="External" /><Relationship Id="rId3" Type="http://schemas.openxmlformats.org/officeDocument/2006/relationships/hyperlink" Target="https://podminky.urs.cz/item/CS_URS_2024_01/115101301" TargetMode="External" /><Relationship Id="rId4" Type="http://schemas.openxmlformats.org/officeDocument/2006/relationships/hyperlink" Target="https://podminky.urs.cz/item/CS_URS_2024_01/119001421" TargetMode="External" /><Relationship Id="rId5" Type="http://schemas.openxmlformats.org/officeDocument/2006/relationships/hyperlink" Target="https://podminky.urs.cz/item/CS_URS_2024_01/120001101" TargetMode="External" /><Relationship Id="rId6" Type="http://schemas.openxmlformats.org/officeDocument/2006/relationships/hyperlink" Target="https://podminky.urs.cz/item/CS_URS_2024_01/132254205" TargetMode="External" /><Relationship Id="rId7" Type="http://schemas.openxmlformats.org/officeDocument/2006/relationships/hyperlink" Target="https://podminky.urs.cz/item/CS_URS_2024_01/132354205" TargetMode="External" /><Relationship Id="rId8" Type="http://schemas.openxmlformats.org/officeDocument/2006/relationships/hyperlink" Target="https://podminky.urs.cz/item/CS_URS_2024_01/132454205" TargetMode="External" /><Relationship Id="rId9" Type="http://schemas.openxmlformats.org/officeDocument/2006/relationships/hyperlink" Target="https://podminky.urs.cz/item/CS_URS_2024_01/151101102" TargetMode="External" /><Relationship Id="rId10" Type="http://schemas.openxmlformats.org/officeDocument/2006/relationships/hyperlink" Target="https://podminky.urs.cz/item/CS_URS_2024_01/151101112" TargetMode="External" /><Relationship Id="rId11" Type="http://schemas.openxmlformats.org/officeDocument/2006/relationships/hyperlink" Target="https://podminky.urs.cz/item/CS_URS_2024_01/162351104" TargetMode="External" /><Relationship Id="rId12" Type="http://schemas.openxmlformats.org/officeDocument/2006/relationships/hyperlink" Target="https://podminky.urs.cz/item/CS_URS_2024_01/162751117" TargetMode="External" /><Relationship Id="rId13" Type="http://schemas.openxmlformats.org/officeDocument/2006/relationships/hyperlink" Target="https://podminky.urs.cz/item/CS_URS_2024_01/162751119" TargetMode="External" /><Relationship Id="rId14" Type="http://schemas.openxmlformats.org/officeDocument/2006/relationships/hyperlink" Target="https://podminky.urs.cz/item/CS_URS_2024_01/162751137" TargetMode="External" /><Relationship Id="rId15" Type="http://schemas.openxmlformats.org/officeDocument/2006/relationships/hyperlink" Target="https://podminky.urs.cz/item/CS_URS_2024_01/162751139" TargetMode="External" /><Relationship Id="rId16" Type="http://schemas.openxmlformats.org/officeDocument/2006/relationships/hyperlink" Target="https://podminky.urs.cz/item/CS_URS_2024_01/167151111" TargetMode="External" /><Relationship Id="rId17" Type="http://schemas.openxmlformats.org/officeDocument/2006/relationships/hyperlink" Target="https://podminky.urs.cz/item/CS_URS_2024_01/171201231" TargetMode="External" /><Relationship Id="rId18" Type="http://schemas.openxmlformats.org/officeDocument/2006/relationships/hyperlink" Target="https://podminky.urs.cz/item/CS_URS_2024_01/174101101" TargetMode="External" /><Relationship Id="rId19" Type="http://schemas.openxmlformats.org/officeDocument/2006/relationships/hyperlink" Target="https://podminky.urs.cz/item/CS_URS_2024_01/175151101" TargetMode="External" /><Relationship Id="rId20" Type="http://schemas.openxmlformats.org/officeDocument/2006/relationships/hyperlink" Target="https://podminky.urs.cz/item/CS_URS_2024_01/215901101" TargetMode="External" /><Relationship Id="rId21" Type="http://schemas.openxmlformats.org/officeDocument/2006/relationships/hyperlink" Target="https://podminky.urs.cz/item/CS_URS_2024_01/458591111" TargetMode="External" /><Relationship Id="rId22" Type="http://schemas.openxmlformats.org/officeDocument/2006/relationships/hyperlink" Target="https://podminky.urs.cz/item/CS_URS_2024_01/358315114" TargetMode="External" /><Relationship Id="rId23" Type="http://schemas.openxmlformats.org/officeDocument/2006/relationships/hyperlink" Target="https://podminky.urs.cz/item/CS_URS_2024_01/359901211" TargetMode="External" /><Relationship Id="rId24" Type="http://schemas.openxmlformats.org/officeDocument/2006/relationships/hyperlink" Target="https://podminky.urs.cz/item/CS_URS_2024_01/451573111" TargetMode="External" /><Relationship Id="rId25" Type="http://schemas.openxmlformats.org/officeDocument/2006/relationships/hyperlink" Target="https://podminky.urs.cz/item/CS_URS_2024_01/452112111" TargetMode="External" /><Relationship Id="rId26" Type="http://schemas.openxmlformats.org/officeDocument/2006/relationships/hyperlink" Target="https://podminky.urs.cz/item/CS_URS_2024_01/452311131" TargetMode="External" /><Relationship Id="rId27" Type="http://schemas.openxmlformats.org/officeDocument/2006/relationships/hyperlink" Target="https://podminky.urs.cz/item/CS_URS_2024_01/831422121" TargetMode="External" /><Relationship Id="rId28" Type="http://schemas.openxmlformats.org/officeDocument/2006/relationships/hyperlink" Target="https://podminky.urs.cz/item/CS_URS_2024_01/813421111" TargetMode="External" /><Relationship Id="rId29" Type="http://schemas.openxmlformats.org/officeDocument/2006/relationships/hyperlink" Target="https://podminky.urs.cz/item/CS_URS_2024_01/831312121" TargetMode="External" /><Relationship Id="rId30" Type="http://schemas.openxmlformats.org/officeDocument/2006/relationships/hyperlink" Target="https://podminky.urs.cz/item/CS_URS_2024_01/831312193" TargetMode="External" /><Relationship Id="rId31" Type="http://schemas.openxmlformats.org/officeDocument/2006/relationships/hyperlink" Target="https://podminky.urs.cz/item/CS_URS_2024_01/837312221" TargetMode="External" /><Relationship Id="rId32" Type="http://schemas.openxmlformats.org/officeDocument/2006/relationships/hyperlink" Target="https://podminky.urs.cz/item/CS_URS_2024_01/837422221" TargetMode="External" /><Relationship Id="rId33" Type="http://schemas.openxmlformats.org/officeDocument/2006/relationships/hyperlink" Target="https://podminky.urs.cz/item/CS_URS_2024_01/892422121" TargetMode="External" /><Relationship Id="rId34" Type="http://schemas.openxmlformats.org/officeDocument/2006/relationships/hyperlink" Target="https://podminky.urs.cz/item/CS_URS_2024_01/894411311" TargetMode="External" /><Relationship Id="rId35" Type="http://schemas.openxmlformats.org/officeDocument/2006/relationships/hyperlink" Target="https://podminky.urs.cz/item/CS_URS_2024_01/894412411" TargetMode="External" /><Relationship Id="rId36" Type="http://schemas.openxmlformats.org/officeDocument/2006/relationships/hyperlink" Target="https://podminky.urs.cz/item/CS_URS_2024_01/894414111" TargetMode="External" /><Relationship Id="rId37" Type="http://schemas.openxmlformats.org/officeDocument/2006/relationships/hyperlink" Target="https://podminky.urs.cz/item/CS_URS_2024_01/899102211" TargetMode="External" /><Relationship Id="rId38" Type="http://schemas.openxmlformats.org/officeDocument/2006/relationships/hyperlink" Target="https://podminky.urs.cz/item/CS_URS_2024_01/899104112" TargetMode="External" /><Relationship Id="rId39" Type="http://schemas.openxmlformats.org/officeDocument/2006/relationships/hyperlink" Target="https://podminky.urs.cz/item/CS_URS_2024_01/899623161" TargetMode="External" /><Relationship Id="rId40" Type="http://schemas.openxmlformats.org/officeDocument/2006/relationships/hyperlink" Target="https://podminky.urs.cz/item/CS_URS_2024_01/997013511" TargetMode="External" /><Relationship Id="rId41" Type="http://schemas.openxmlformats.org/officeDocument/2006/relationships/hyperlink" Target="https://podminky.urs.cz/item/CS_URS_2024_01/997013509" TargetMode="External" /><Relationship Id="rId42" Type="http://schemas.openxmlformats.org/officeDocument/2006/relationships/hyperlink" Target="https://podminky.urs.cz/item/CS_URS_2024_01/998275101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44261111" TargetMode="External" /><Relationship Id="rId2" Type="http://schemas.openxmlformats.org/officeDocument/2006/relationships/hyperlink" Target="https://podminky.urs.cz/item/CS_URS_2024_01/154065423" TargetMode="External" /><Relationship Id="rId3" Type="http://schemas.openxmlformats.org/officeDocument/2006/relationships/hyperlink" Target="https://podminky.urs.cz/item/CS_URS_2024_01/154065421" TargetMode="External" /><Relationship Id="rId4" Type="http://schemas.openxmlformats.org/officeDocument/2006/relationships/hyperlink" Target="https://podminky.urs.cz/item/CS_URS_2024_01/154065521" TargetMode="External" /><Relationship Id="rId5" Type="http://schemas.openxmlformats.org/officeDocument/2006/relationships/hyperlink" Target="https://podminky.urs.cz/item/CS_URS_2024_01/154067141" TargetMode="External" /><Relationship Id="rId6" Type="http://schemas.openxmlformats.org/officeDocument/2006/relationships/hyperlink" Target="https://podminky.urs.cz/item/CS_URS_2024_01/154067241" TargetMode="External" /><Relationship Id="rId7" Type="http://schemas.openxmlformats.org/officeDocument/2006/relationships/hyperlink" Target="https://podminky.urs.cz/item/CS_URS_2024_01/154067242" TargetMode="External" /><Relationship Id="rId8" Type="http://schemas.openxmlformats.org/officeDocument/2006/relationships/hyperlink" Target="https://podminky.urs.cz/item/CS_URS_2024_01/154067341" TargetMode="External" /><Relationship Id="rId9" Type="http://schemas.openxmlformats.org/officeDocument/2006/relationships/hyperlink" Target="https://podminky.urs.cz/item/CS_URS_2024_01/154067342" TargetMode="External" /><Relationship Id="rId10" Type="http://schemas.openxmlformats.org/officeDocument/2006/relationships/hyperlink" Target="https://podminky.urs.cz/item/CS_URS_2024_01/154903111" TargetMode="External" /><Relationship Id="rId11" Type="http://schemas.openxmlformats.org/officeDocument/2006/relationships/hyperlink" Target="https://podminky.urs.cz/item/CS_URS_2024_01/213141111" TargetMode="External" /><Relationship Id="rId12" Type="http://schemas.openxmlformats.org/officeDocument/2006/relationships/hyperlink" Target="https://podminky.urs.cz/item/CS_URS_2024_01/711113115" TargetMode="External" /><Relationship Id="rId13" Type="http://schemas.openxmlformats.org/officeDocument/2006/relationships/hyperlink" Target="https://podminky.urs.cz/item/CS_URS_2024_01/216906111" TargetMode="External" /><Relationship Id="rId14" Type="http://schemas.openxmlformats.org/officeDocument/2006/relationships/hyperlink" Target="https://podminky.urs.cz/item/CS_URS_2024_01/273313611" TargetMode="External" /><Relationship Id="rId15" Type="http://schemas.openxmlformats.org/officeDocument/2006/relationships/hyperlink" Target="https://podminky.urs.cz/item/CS_URS_2024_01/273362021" TargetMode="External" /><Relationship Id="rId16" Type="http://schemas.openxmlformats.org/officeDocument/2006/relationships/hyperlink" Target="https://podminky.urs.cz/item/CS_URS_2024_01/358315114" TargetMode="External" /><Relationship Id="rId17" Type="http://schemas.openxmlformats.org/officeDocument/2006/relationships/hyperlink" Target="https://podminky.urs.cz/item/CS_URS_2024_01/379345121" TargetMode="External" /><Relationship Id="rId18" Type="http://schemas.openxmlformats.org/officeDocument/2006/relationships/hyperlink" Target="https://podminky.urs.cz/item/CS_URS_2024_01/379345122" TargetMode="External" /><Relationship Id="rId19" Type="http://schemas.openxmlformats.org/officeDocument/2006/relationships/hyperlink" Target="https://podminky.urs.cz/item/CS_URS_2024_01/584121111R" TargetMode="External" /><Relationship Id="rId20" Type="http://schemas.openxmlformats.org/officeDocument/2006/relationships/hyperlink" Target="https://podminky.urs.cz/item/CS_URS_2024_01/452112111" TargetMode="External" /><Relationship Id="rId21" Type="http://schemas.openxmlformats.org/officeDocument/2006/relationships/hyperlink" Target="https://podminky.urs.cz/item/CS_URS_2024_01/452311141" TargetMode="External" /><Relationship Id="rId22" Type="http://schemas.openxmlformats.org/officeDocument/2006/relationships/hyperlink" Target="https://podminky.urs.cz/item/CS_URS_2024_01/837422221" TargetMode="External" /><Relationship Id="rId23" Type="http://schemas.openxmlformats.org/officeDocument/2006/relationships/hyperlink" Target="https://podminky.urs.cz/item/CS_URS_2024_01/894414211" TargetMode="External" /><Relationship Id="rId24" Type="http://schemas.openxmlformats.org/officeDocument/2006/relationships/hyperlink" Target="https://podminky.urs.cz/item/CS_URS_2024_01/894501111" TargetMode="External" /><Relationship Id="rId25" Type="http://schemas.openxmlformats.org/officeDocument/2006/relationships/hyperlink" Target="https://podminky.urs.cz/item/CS_URS_2024_01/894302151" TargetMode="External" /><Relationship Id="rId26" Type="http://schemas.openxmlformats.org/officeDocument/2006/relationships/hyperlink" Target="https://podminky.urs.cz/item/CS_URS_2024_01/894501211" TargetMode="External" /><Relationship Id="rId27" Type="http://schemas.openxmlformats.org/officeDocument/2006/relationships/hyperlink" Target="https://podminky.urs.cz/item/CS_URS_2024_01/894302251" TargetMode="External" /><Relationship Id="rId28" Type="http://schemas.openxmlformats.org/officeDocument/2006/relationships/hyperlink" Target="https://podminky.urs.cz/item/CS_URS_2024_01/894608112" TargetMode="External" /><Relationship Id="rId29" Type="http://schemas.openxmlformats.org/officeDocument/2006/relationships/hyperlink" Target="https://podminky.urs.cz/item/CS_URS_2024_01/894608211" TargetMode="External" /><Relationship Id="rId30" Type="http://schemas.openxmlformats.org/officeDocument/2006/relationships/hyperlink" Target="https://podminky.urs.cz/item/CS_URS_2024_01/899104112" TargetMode="External" /><Relationship Id="rId31" Type="http://schemas.openxmlformats.org/officeDocument/2006/relationships/hyperlink" Target="https://podminky.urs.cz/item/CS_URS_2024_01/899501221" TargetMode="External" /><Relationship Id="rId32" Type="http://schemas.openxmlformats.org/officeDocument/2006/relationships/hyperlink" Target="https://podminky.urs.cz/item/CS_URS_2024_01/899623151" TargetMode="External" /><Relationship Id="rId33" Type="http://schemas.openxmlformats.org/officeDocument/2006/relationships/hyperlink" Target="https://podminky.urs.cz/item/CS_URS_2024_01/899623161" TargetMode="External" /><Relationship Id="rId34" Type="http://schemas.openxmlformats.org/officeDocument/2006/relationships/hyperlink" Target="https://podminky.urs.cz/item/CS_URS_2024_01/899623192" TargetMode="External" /><Relationship Id="rId35" Type="http://schemas.openxmlformats.org/officeDocument/2006/relationships/hyperlink" Target="https://podminky.urs.cz/item/CS_URS_2024_01/771569192.R" TargetMode="External" /><Relationship Id="rId36" Type="http://schemas.openxmlformats.org/officeDocument/2006/relationships/hyperlink" Target="https://podminky.urs.cz/item/CS_URS_2024_01/953334212" TargetMode="External" /><Relationship Id="rId37" Type="http://schemas.openxmlformats.org/officeDocument/2006/relationships/hyperlink" Target="https://podminky.urs.cz/item/CS_URS_2024_01/997013501" TargetMode="External" /><Relationship Id="rId38" Type="http://schemas.openxmlformats.org/officeDocument/2006/relationships/hyperlink" Target="https://podminky.urs.cz/item/CS_URS_2024_01/997013509" TargetMode="External" /><Relationship Id="rId39" Type="http://schemas.openxmlformats.org/officeDocument/2006/relationships/hyperlink" Target="https://podminky.urs.cz/item/CS_URS_2024_01/997221873" TargetMode="External" /><Relationship Id="rId40" Type="http://schemas.openxmlformats.org/officeDocument/2006/relationships/hyperlink" Target="https://podminky.urs.cz/item/CS_URS_2024_01/998275101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42264111" TargetMode="External" /><Relationship Id="rId2" Type="http://schemas.openxmlformats.org/officeDocument/2006/relationships/hyperlink" Target="https://podminky.urs.cz/item/CS_URS_2024_01/154063111" TargetMode="External" /><Relationship Id="rId3" Type="http://schemas.openxmlformats.org/officeDocument/2006/relationships/hyperlink" Target="https://podminky.urs.cz/item/CS_URS_2024_01/154063111" TargetMode="External" /><Relationship Id="rId4" Type="http://schemas.openxmlformats.org/officeDocument/2006/relationships/hyperlink" Target="https://podminky.urs.cz/item/CS_URS_2024_01/154264130" TargetMode="External" /><Relationship Id="rId5" Type="http://schemas.openxmlformats.org/officeDocument/2006/relationships/hyperlink" Target="https://podminky.urs.cz/item/CS_URS_2024_01/154903111" TargetMode="External" /><Relationship Id="rId6" Type="http://schemas.openxmlformats.org/officeDocument/2006/relationships/hyperlink" Target="https://podminky.urs.cz/item/CS_URS_2024_01/161152111" TargetMode="External" /><Relationship Id="rId7" Type="http://schemas.openxmlformats.org/officeDocument/2006/relationships/hyperlink" Target="https://podminky.urs.cz/item/CS_URS_2024_01/163333511" TargetMode="External" /><Relationship Id="rId8" Type="http://schemas.openxmlformats.org/officeDocument/2006/relationships/hyperlink" Target="https://podminky.urs.cz/item/CS_URS_2024_01/167111111" TargetMode="External" /><Relationship Id="rId9" Type="http://schemas.openxmlformats.org/officeDocument/2006/relationships/hyperlink" Target="https://podminky.urs.cz/item/CS_URS_2024_01/216902111" TargetMode="External" /><Relationship Id="rId10" Type="http://schemas.openxmlformats.org/officeDocument/2006/relationships/hyperlink" Target="https://podminky.urs.cz/item/CS_URS_2024_01/271532211" TargetMode="External" /><Relationship Id="rId11" Type="http://schemas.openxmlformats.org/officeDocument/2006/relationships/hyperlink" Target="https://podminky.urs.cz/item/CS_URS_2024_01/359901211" TargetMode="External" /><Relationship Id="rId12" Type="http://schemas.openxmlformats.org/officeDocument/2006/relationships/hyperlink" Target="https://podminky.urs.cz/item/CS_URS_2024_01/369316111" TargetMode="External" /><Relationship Id="rId13" Type="http://schemas.openxmlformats.org/officeDocument/2006/relationships/hyperlink" Target="https://podminky.urs.cz/item/CS_URS_2024_01/899910211" TargetMode="External" /><Relationship Id="rId14" Type="http://schemas.openxmlformats.org/officeDocument/2006/relationships/hyperlink" Target="https://podminky.urs.cz/item/CS_URS_2024_01/452311141" TargetMode="External" /><Relationship Id="rId15" Type="http://schemas.openxmlformats.org/officeDocument/2006/relationships/hyperlink" Target="https://podminky.urs.cz/item/CS_URS_2024_01/452311192" TargetMode="External" /><Relationship Id="rId16" Type="http://schemas.openxmlformats.org/officeDocument/2006/relationships/hyperlink" Target="https://podminky.urs.cz/item/CS_URS_2024_01/831382192" TargetMode="External" /><Relationship Id="rId17" Type="http://schemas.openxmlformats.org/officeDocument/2006/relationships/hyperlink" Target="https://podminky.urs.cz/item/CS_URS_2024_01/831422121" TargetMode="External" /><Relationship Id="rId18" Type="http://schemas.openxmlformats.org/officeDocument/2006/relationships/hyperlink" Target="https://podminky.urs.cz/item/CS_URS_2024_01/837422221" TargetMode="External" /><Relationship Id="rId19" Type="http://schemas.openxmlformats.org/officeDocument/2006/relationships/hyperlink" Target="https://podminky.urs.cz/item/CS_URS_2024_01/837382292" TargetMode="External" /><Relationship Id="rId20" Type="http://schemas.openxmlformats.org/officeDocument/2006/relationships/hyperlink" Target="https://podminky.urs.cz/item/CS_URS_2024_01/899623151" TargetMode="External" /><Relationship Id="rId21" Type="http://schemas.openxmlformats.org/officeDocument/2006/relationships/hyperlink" Target="https://podminky.urs.cz/item/CS_URS_2024_01/899623192" TargetMode="External" /><Relationship Id="rId22" Type="http://schemas.openxmlformats.org/officeDocument/2006/relationships/hyperlink" Target="https://podminky.urs.cz/item/CS_URS_2024_01/997013501" TargetMode="External" /><Relationship Id="rId23" Type="http://schemas.openxmlformats.org/officeDocument/2006/relationships/hyperlink" Target="https://podminky.urs.cz/item/CS_URS_2024_01/997013509" TargetMode="External" /><Relationship Id="rId24" Type="http://schemas.openxmlformats.org/officeDocument/2006/relationships/hyperlink" Target="https://podminky.urs.cz/item/CS_URS_2024_01/997221873" TargetMode="External" /><Relationship Id="rId25" Type="http://schemas.openxmlformats.org/officeDocument/2006/relationships/hyperlink" Target="https://podminky.urs.cz/item/CS_URS_2024_01/998275111" TargetMode="External" /><Relationship Id="rId2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513" TargetMode="External" /><Relationship Id="rId2" Type="http://schemas.openxmlformats.org/officeDocument/2006/relationships/hyperlink" Target="https://podminky.urs.cz/item/CS_URS_2024_01/113107542" TargetMode="External" /><Relationship Id="rId3" Type="http://schemas.openxmlformats.org/officeDocument/2006/relationships/hyperlink" Target="https://podminky.urs.cz/item/CS_URS_2024_01/113154222" TargetMode="External" /><Relationship Id="rId4" Type="http://schemas.openxmlformats.org/officeDocument/2006/relationships/hyperlink" Target="https://podminky.urs.cz/item/CS_URS_2024_01/181951112" TargetMode="External" /><Relationship Id="rId5" Type="http://schemas.openxmlformats.org/officeDocument/2006/relationships/hyperlink" Target="https://podminky.urs.cz/item/CS_URS_2024_01/919735113" TargetMode="External" /><Relationship Id="rId6" Type="http://schemas.openxmlformats.org/officeDocument/2006/relationships/hyperlink" Target="https://podminky.urs.cz/item/CS_URS_2024_01/997221551" TargetMode="External" /><Relationship Id="rId7" Type="http://schemas.openxmlformats.org/officeDocument/2006/relationships/hyperlink" Target="https://podminky.urs.cz/item/CS_URS_2024_01/997221559" TargetMode="External" /><Relationship Id="rId8" Type="http://schemas.openxmlformats.org/officeDocument/2006/relationships/hyperlink" Target="https://podminky.urs.cz/item/CS_URS_2024_01/997221561" TargetMode="External" /><Relationship Id="rId9" Type="http://schemas.openxmlformats.org/officeDocument/2006/relationships/hyperlink" Target="https://podminky.urs.cz/item/CS_URS_2024_01/997221569" TargetMode="External" /><Relationship Id="rId10" Type="http://schemas.openxmlformats.org/officeDocument/2006/relationships/hyperlink" Target="https://podminky.urs.cz/item/CS_URS_2024_01/997221875" TargetMode="External" /><Relationship Id="rId11" Type="http://schemas.openxmlformats.org/officeDocument/2006/relationships/hyperlink" Target="https://podminky.urs.cz/item/CS_URS_2024_01/997221873" TargetMode="External" /><Relationship Id="rId12" Type="http://schemas.openxmlformats.org/officeDocument/2006/relationships/hyperlink" Target="https://podminky.urs.cz/item/CS_URS_2024_01/998225111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34">
      <selection activeCell="BE5" sqref="BE5:BE3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6</v>
      </c>
    </row>
    <row r="5" spans="2:71" s="1" customFormat="1" ht="12" customHeight="1">
      <c r="B5" s="24"/>
      <c r="C5" s="25"/>
      <c r="D5" s="29" t="s">
        <v>12</v>
      </c>
      <c r="E5" s="25"/>
      <c r="F5" s="25"/>
      <c r="G5" s="25"/>
      <c r="H5" s="25"/>
      <c r="I5" s="25"/>
      <c r="J5" s="25"/>
      <c r="K5" s="378" t="s">
        <v>13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5"/>
      <c r="AQ5" s="25"/>
      <c r="AR5" s="23"/>
      <c r="BE5" s="375" t="s">
        <v>14</v>
      </c>
      <c r="BS5" s="20" t="s">
        <v>6</v>
      </c>
    </row>
    <row r="6" spans="2:71" s="1" customFormat="1" ht="36.95" customHeight="1">
      <c r="B6" s="24"/>
      <c r="C6" s="25"/>
      <c r="D6" s="31" t="s">
        <v>15</v>
      </c>
      <c r="E6" s="25"/>
      <c r="F6" s="25"/>
      <c r="G6" s="25"/>
      <c r="H6" s="25"/>
      <c r="I6" s="25"/>
      <c r="J6" s="25"/>
      <c r="K6" s="380" t="s">
        <v>16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5"/>
      <c r="AQ6" s="25"/>
      <c r="AR6" s="23"/>
      <c r="BE6" s="376"/>
      <c r="BS6" s="20" t="s">
        <v>6</v>
      </c>
    </row>
    <row r="7" spans="2:71" s="1" customFormat="1" ht="12" customHeight="1">
      <c r="B7" s="24"/>
      <c r="C7" s="25"/>
      <c r="D7" s="32" t="s">
        <v>17</v>
      </c>
      <c r="E7" s="25"/>
      <c r="F7" s="25"/>
      <c r="G7" s="25"/>
      <c r="H7" s="25"/>
      <c r="I7" s="25"/>
      <c r="J7" s="25"/>
      <c r="K7" s="30" t="s">
        <v>18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19</v>
      </c>
      <c r="AL7" s="25"/>
      <c r="AM7" s="25"/>
      <c r="AN7" s="30" t="s">
        <v>20</v>
      </c>
      <c r="AO7" s="25"/>
      <c r="AP7" s="25"/>
      <c r="AQ7" s="25"/>
      <c r="AR7" s="23"/>
      <c r="BE7" s="376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413" t="s">
        <v>1317</v>
      </c>
      <c r="AO8" s="25"/>
      <c r="AP8" s="25"/>
      <c r="AQ8" s="25"/>
      <c r="AR8" s="23"/>
      <c r="BE8" s="376"/>
      <c r="BS8" s="20" t="s">
        <v>6</v>
      </c>
    </row>
    <row r="9" spans="2:71" s="1" customFormat="1" ht="29.25" customHeight="1">
      <c r="B9" s="24"/>
      <c r="C9" s="25"/>
      <c r="D9" s="29" t="s">
        <v>24</v>
      </c>
      <c r="E9" s="25"/>
      <c r="F9" s="25"/>
      <c r="G9" s="25"/>
      <c r="H9" s="25"/>
      <c r="I9" s="25"/>
      <c r="J9" s="25"/>
      <c r="K9" s="34" t="s">
        <v>25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26</v>
      </c>
      <c r="AL9" s="25"/>
      <c r="AM9" s="25"/>
      <c r="AN9" s="34" t="s">
        <v>27</v>
      </c>
      <c r="AO9" s="25"/>
      <c r="AP9" s="25"/>
      <c r="AQ9" s="25"/>
      <c r="AR9" s="23"/>
      <c r="BE9" s="376"/>
      <c r="BS9" s="20" t="s">
        <v>6</v>
      </c>
    </row>
    <row r="10" spans="2:71" s="1" customFormat="1" ht="12" customHeight="1">
      <c r="B10" s="24"/>
      <c r="C10" s="25"/>
      <c r="D10" s="32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29</v>
      </c>
      <c r="AL10" s="25"/>
      <c r="AM10" s="25"/>
      <c r="AN10" s="30" t="s">
        <v>30</v>
      </c>
      <c r="AO10" s="25"/>
      <c r="AP10" s="25"/>
      <c r="AQ10" s="25"/>
      <c r="AR10" s="23"/>
      <c r="BE10" s="376"/>
      <c r="BS10" s="20" t="s">
        <v>6</v>
      </c>
    </row>
    <row r="11" spans="2:71" s="1" customFormat="1" ht="18.4" customHeight="1">
      <c r="B11" s="24"/>
      <c r="C11" s="25"/>
      <c r="D11" s="25"/>
      <c r="E11" s="30" t="s">
        <v>31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32</v>
      </c>
      <c r="AL11" s="25"/>
      <c r="AM11" s="25"/>
      <c r="AN11" s="30" t="s">
        <v>33</v>
      </c>
      <c r="AO11" s="25"/>
      <c r="AP11" s="25"/>
      <c r="AQ11" s="25"/>
      <c r="AR11" s="23"/>
      <c r="BE11" s="376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6"/>
      <c r="BS12" s="20" t="s">
        <v>6</v>
      </c>
    </row>
    <row r="13" spans="2:71" s="1" customFormat="1" ht="12" customHeight="1">
      <c r="B13" s="24"/>
      <c r="C13" s="25"/>
      <c r="D13" s="32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29</v>
      </c>
      <c r="AL13" s="25"/>
      <c r="AM13" s="25"/>
      <c r="AN13" s="35" t="s">
        <v>35</v>
      </c>
      <c r="AO13" s="25"/>
      <c r="AP13" s="25"/>
      <c r="AQ13" s="25"/>
      <c r="AR13" s="23"/>
      <c r="BE13" s="376"/>
      <c r="BS13" s="20" t="s">
        <v>6</v>
      </c>
    </row>
    <row r="14" spans="2:71" ht="12.75">
      <c r="B14" s="24"/>
      <c r="C14" s="25"/>
      <c r="D14" s="25"/>
      <c r="E14" s="381" t="s">
        <v>35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2" t="s">
        <v>32</v>
      </c>
      <c r="AL14" s="25"/>
      <c r="AM14" s="25"/>
      <c r="AN14" s="35" t="s">
        <v>35</v>
      </c>
      <c r="AO14" s="25"/>
      <c r="AP14" s="25"/>
      <c r="AQ14" s="25"/>
      <c r="AR14" s="23"/>
      <c r="BE14" s="376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6"/>
      <c r="BS15" s="20" t="s">
        <v>4</v>
      </c>
    </row>
    <row r="16" spans="2:71" s="1" customFormat="1" ht="12" customHeight="1">
      <c r="B16" s="24"/>
      <c r="C16" s="25"/>
      <c r="D16" s="32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29</v>
      </c>
      <c r="AL16" s="25"/>
      <c r="AM16" s="25"/>
      <c r="AN16" s="30" t="s">
        <v>37</v>
      </c>
      <c r="AO16" s="25"/>
      <c r="AP16" s="25"/>
      <c r="AQ16" s="25"/>
      <c r="AR16" s="23"/>
      <c r="BE16" s="376"/>
      <c r="BS16" s="20" t="s">
        <v>4</v>
      </c>
    </row>
    <row r="17" spans="2:71" s="1" customFormat="1" ht="18.4" customHeight="1">
      <c r="B17" s="24"/>
      <c r="C17" s="25"/>
      <c r="D17" s="25"/>
      <c r="E17" s="30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32</v>
      </c>
      <c r="AL17" s="25"/>
      <c r="AM17" s="25"/>
      <c r="AN17" s="30" t="s">
        <v>39</v>
      </c>
      <c r="AO17" s="25"/>
      <c r="AP17" s="25"/>
      <c r="AQ17" s="25"/>
      <c r="AR17" s="23"/>
      <c r="BE17" s="376"/>
      <c r="BS17" s="20" t="s">
        <v>40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6"/>
      <c r="BS18" s="20" t="s">
        <v>6</v>
      </c>
    </row>
    <row r="19" spans="2:71" s="1" customFormat="1" ht="12" customHeight="1">
      <c r="B19" s="24"/>
      <c r="C19" s="25"/>
      <c r="D19" s="32" t="s">
        <v>41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29</v>
      </c>
      <c r="AL19" s="25"/>
      <c r="AM19" s="25"/>
      <c r="AN19" s="30" t="s">
        <v>37</v>
      </c>
      <c r="AO19" s="25"/>
      <c r="AP19" s="25"/>
      <c r="AQ19" s="25"/>
      <c r="AR19" s="23"/>
      <c r="BE19" s="376"/>
      <c r="BS19" s="20" t="s">
        <v>6</v>
      </c>
    </row>
    <row r="20" spans="2:71" s="1" customFormat="1" ht="18.4" customHeight="1">
      <c r="B20" s="24"/>
      <c r="C20" s="25"/>
      <c r="D20" s="25"/>
      <c r="E20" s="30" t="s">
        <v>42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32</v>
      </c>
      <c r="AL20" s="25"/>
      <c r="AM20" s="25"/>
      <c r="AN20" s="30" t="s">
        <v>39</v>
      </c>
      <c r="AO20" s="25"/>
      <c r="AP20" s="25"/>
      <c r="AQ20" s="25"/>
      <c r="AR20" s="23"/>
      <c r="BE20" s="376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6"/>
    </row>
    <row r="22" spans="2:57" s="1" customFormat="1" ht="12" customHeight="1">
      <c r="B22" s="24"/>
      <c r="C22" s="25"/>
      <c r="D22" s="32" t="s">
        <v>43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6"/>
    </row>
    <row r="23" spans="2:57" s="1" customFormat="1" ht="47.25" customHeight="1">
      <c r="B23" s="24"/>
      <c r="C23" s="25"/>
      <c r="D23" s="25"/>
      <c r="E23" s="383" t="s">
        <v>44</v>
      </c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25"/>
      <c r="AP23" s="25"/>
      <c r="AQ23" s="25"/>
      <c r="AR23" s="23"/>
      <c r="BE23" s="376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6"/>
    </row>
    <row r="25" spans="2:57" s="1" customFormat="1" ht="6.95" customHeight="1">
      <c r="B25" s="24"/>
      <c r="C25" s="2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5"/>
      <c r="AQ25" s="25"/>
      <c r="AR25" s="23"/>
      <c r="BE25" s="376"/>
    </row>
    <row r="26" spans="1:57" s="2" customFormat="1" ht="25.9" customHeight="1">
      <c r="A26" s="38"/>
      <c r="B26" s="39"/>
      <c r="C26" s="40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84">
        <f>ROUND(AG54,2)</f>
        <v>0</v>
      </c>
      <c r="AL26" s="385"/>
      <c r="AM26" s="385"/>
      <c r="AN26" s="385"/>
      <c r="AO26" s="385"/>
      <c r="AP26" s="40"/>
      <c r="AQ26" s="40"/>
      <c r="AR26" s="43"/>
      <c r="BE26" s="376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3"/>
      <c r="BE27" s="376"/>
    </row>
    <row r="28" spans="1:57" s="2" customFormat="1" ht="12.75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386" t="s">
        <v>46</v>
      </c>
      <c r="M28" s="386"/>
      <c r="N28" s="386"/>
      <c r="O28" s="386"/>
      <c r="P28" s="386"/>
      <c r="Q28" s="40"/>
      <c r="R28" s="40"/>
      <c r="S28" s="40"/>
      <c r="T28" s="40"/>
      <c r="U28" s="40"/>
      <c r="V28" s="40"/>
      <c r="W28" s="386" t="s">
        <v>47</v>
      </c>
      <c r="X28" s="386"/>
      <c r="Y28" s="386"/>
      <c r="Z28" s="386"/>
      <c r="AA28" s="386"/>
      <c r="AB28" s="386"/>
      <c r="AC28" s="386"/>
      <c r="AD28" s="386"/>
      <c r="AE28" s="386"/>
      <c r="AF28" s="40"/>
      <c r="AG28" s="40"/>
      <c r="AH28" s="40"/>
      <c r="AI28" s="40"/>
      <c r="AJ28" s="40"/>
      <c r="AK28" s="386" t="s">
        <v>48</v>
      </c>
      <c r="AL28" s="386"/>
      <c r="AM28" s="386"/>
      <c r="AN28" s="386"/>
      <c r="AO28" s="386"/>
      <c r="AP28" s="40"/>
      <c r="AQ28" s="40"/>
      <c r="AR28" s="43"/>
      <c r="BE28" s="376"/>
    </row>
    <row r="29" spans="2:57" s="3" customFormat="1" ht="14.45" customHeight="1">
      <c r="B29" s="44"/>
      <c r="C29" s="45"/>
      <c r="D29" s="32" t="s">
        <v>49</v>
      </c>
      <c r="E29" s="45"/>
      <c r="F29" s="32" t="s">
        <v>50</v>
      </c>
      <c r="G29" s="45"/>
      <c r="H29" s="45"/>
      <c r="I29" s="45"/>
      <c r="J29" s="45"/>
      <c r="K29" s="45"/>
      <c r="L29" s="389">
        <v>0.21</v>
      </c>
      <c r="M29" s="388"/>
      <c r="N29" s="388"/>
      <c r="O29" s="388"/>
      <c r="P29" s="388"/>
      <c r="Q29" s="45"/>
      <c r="R29" s="45"/>
      <c r="S29" s="45"/>
      <c r="T29" s="45"/>
      <c r="U29" s="45"/>
      <c r="V29" s="45"/>
      <c r="W29" s="387">
        <f>ROUND(AZ54,2)</f>
        <v>0</v>
      </c>
      <c r="X29" s="388"/>
      <c r="Y29" s="388"/>
      <c r="Z29" s="388"/>
      <c r="AA29" s="388"/>
      <c r="AB29" s="388"/>
      <c r="AC29" s="388"/>
      <c r="AD29" s="388"/>
      <c r="AE29" s="388"/>
      <c r="AF29" s="45"/>
      <c r="AG29" s="45"/>
      <c r="AH29" s="45"/>
      <c r="AI29" s="45"/>
      <c r="AJ29" s="45"/>
      <c r="AK29" s="387">
        <f>ROUND(AV54,2)</f>
        <v>0</v>
      </c>
      <c r="AL29" s="388"/>
      <c r="AM29" s="388"/>
      <c r="AN29" s="388"/>
      <c r="AO29" s="388"/>
      <c r="AP29" s="45"/>
      <c r="AQ29" s="45"/>
      <c r="AR29" s="46"/>
      <c r="BE29" s="377"/>
    </row>
    <row r="30" spans="2:57" s="3" customFormat="1" ht="14.45" customHeight="1">
      <c r="B30" s="44"/>
      <c r="C30" s="45"/>
      <c r="D30" s="45"/>
      <c r="E30" s="45"/>
      <c r="F30" s="32" t="s">
        <v>51</v>
      </c>
      <c r="G30" s="45"/>
      <c r="H30" s="45"/>
      <c r="I30" s="45"/>
      <c r="J30" s="45"/>
      <c r="K30" s="45"/>
      <c r="L30" s="389">
        <v>0.12</v>
      </c>
      <c r="M30" s="388"/>
      <c r="N30" s="388"/>
      <c r="O30" s="388"/>
      <c r="P30" s="388"/>
      <c r="Q30" s="45"/>
      <c r="R30" s="45"/>
      <c r="S30" s="45"/>
      <c r="T30" s="45"/>
      <c r="U30" s="45"/>
      <c r="V30" s="45"/>
      <c r="W30" s="387">
        <f>ROUND(BA54,2)</f>
        <v>0</v>
      </c>
      <c r="X30" s="388"/>
      <c r="Y30" s="388"/>
      <c r="Z30" s="388"/>
      <c r="AA30" s="388"/>
      <c r="AB30" s="388"/>
      <c r="AC30" s="388"/>
      <c r="AD30" s="388"/>
      <c r="AE30" s="388"/>
      <c r="AF30" s="45"/>
      <c r="AG30" s="45"/>
      <c r="AH30" s="45"/>
      <c r="AI30" s="45"/>
      <c r="AJ30" s="45"/>
      <c r="AK30" s="387">
        <f>ROUND(AW54,2)</f>
        <v>0</v>
      </c>
      <c r="AL30" s="388"/>
      <c r="AM30" s="388"/>
      <c r="AN30" s="388"/>
      <c r="AO30" s="388"/>
      <c r="AP30" s="45"/>
      <c r="AQ30" s="45"/>
      <c r="AR30" s="46"/>
      <c r="BE30" s="377"/>
    </row>
    <row r="31" spans="2:57" s="3" customFormat="1" ht="14.45" customHeight="1" hidden="1">
      <c r="B31" s="44"/>
      <c r="C31" s="45"/>
      <c r="D31" s="45"/>
      <c r="E31" s="45"/>
      <c r="F31" s="32" t="s">
        <v>52</v>
      </c>
      <c r="G31" s="45"/>
      <c r="H31" s="45"/>
      <c r="I31" s="45"/>
      <c r="J31" s="45"/>
      <c r="K31" s="45"/>
      <c r="L31" s="389">
        <v>0.21</v>
      </c>
      <c r="M31" s="388"/>
      <c r="N31" s="388"/>
      <c r="O31" s="388"/>
      <c r="P31" s="388"/>
      <c r="Q31" s="45"/>
      <c r="R31" s="45"/>
      <c r="S31" s="45"/>
      <c r="T31" s="45"/>
      <c r="U31" s="45"/>
      <c r="V31" s="45"/>
      <c r="W31" s="387">
        <f>ROUND(BB54,2)</f>
        <v>0</v>
      </c>
      <c r="X31" s="388"/>
      <c r="Y31" s="388"/>
      <c r="Z31" s="388"/>
      <c r="AA31" s="388"/>
      <c r="AB31" s="388"/>
      <c r="AC31" s="388"/>
      <c r="AD31" s="388"/>
      <c r="AE31" s="388"/>
      <c r="AF31" s="45"/>
      <c r="AG31" s="45"/>
      <c r="AH31" s="45"/>
      <c r="AI31" s="45"/>
      <c r="AJ31" s="45"/>
      <c r="AK31" s="387">
        <v>0</v>
      </c>
      <c r="AL31" s="388"/>
      <c r="AM31" s="388"/>
      <c r="AN31" s="388"/>
      <c r="AO31" s="388"/>
      <c r="AP31" s="45"/>
      <c r="AQ31" s="45"/>
      <c r="AR31" s="46"/>
      <c r="BE31" s="377"/>
    </row>
    <row r="32" spans="2:57" s="3" customFormat="1" ht="14.45" customHeight="1" hidden="1">
      <c r="B32" s="44"/>
      <c r="C32" s="45"/>
      <c r="D32" s="45"/>
      <c r="E32" s="45"/>
      <c r="F32" s="32" t="s">
        <v>53</v>
      </c>
      <c r="G32" s="45"/>
      <c r="H32" s="45"/>
      <c r="I32" s="45"/>
      <c r="J32" s="45"/>
      <c r="K32" s="45"/>
      <c r="L32" s="389">
        <v>0.12</v>
      </c>
      <c r="M32" s="388"/>
      <c r="N32" s="388"/>
      <c r="O32" s="388"/>
      <c r="P32" s="388"/>
      <c r="Q32" s="45"/>
      <c r="R32" s="45"/>
      <c r="S32" s="45"/>
      <c r="T32" s="45"/>
      <c r="U32" s="45"/>
      <c r="V32" s="45"/>
      <c r="W32" s="387">
        <f>ROUND(BC54,2)</f>
        <v>0</v>
      </c>
      <c r="X32" s="388"/>
      <c r="Y32" s="388"/>
      <c r="Z32" s="388"/>
      <c r="AA32" s="388"/>
      <c r="AB32" s="388"/>
      <c r="AC32" s="388"/>
      <c r="AD32" s="388"/>
      <c r="AE32" s="388"/>
      <c r="AF32" s="45"/>
      <c r="AG32" s="45"/>
      <c r="AH32" s="45"/>
      <c r="AI32" s="45"/>
      <c r="AJ32" s="45"/>
      <c r="AK32" s="387">
        <v>0</v>
      </c>
      <c r="AL32" s="388"/>
      <c r="AM32" s="388"/>
      <c r="AN32" s="388"/>
      <c r="AO32" s="388"/>
      <c r="AP32" s="45"/>
      <c r="AQ32" s="45"/>
      <c r="AR32" s="46"/>
      <c r="BE32" s="377"/>
    </row>
    <row r="33" spans="2:44" s="3" customFormat="1" ht="14.45" customHeight="1" hidden="1">
      <c r="B33" s="44"/>
      <c r="C33" s="45"/>
      <c r="D33" s="45"/>
      <c r="E33" s="45"/>
      <c r="F33" s="32" t="s">
        <v>54</v>
      </c>
      <c r="G33" s="45"/>
      <c r="H33" s="45"/>
      <c r="I33" s="45"/>
      <c r="J33" s="45"/>
      <c r="K33" s="45"/>
      <c r="L33" s="389">
        <v>0</v>
      </c>
      <c r="M33" s="388"/>
      <c r="N33" s="388"/>
      <c r="O33" s="388"/>
      <c r="P33" s="388"/>
      <c r="Q33" s="45"/>
      <c r="R33" s="45"/>
      <c r="S33" s="45"/>
      <c r="T33" s="45"/>
      <c r="U33" s="45"/>
      <c r="V33" s="45"/>
      <c r="W33" s="387">
        <f>ROUND(BD54,2)</f>
        <v>0</v>
      </c>
      <c r="X33" s="388"/>
      <c r="Y33" s="388"/>
      <c r="Z33" s="388"/>
      <c r="AA33" s="388"/>
      <c r="AB33" s="388"/>
      <c r="AC33" s="388"/>
      <c r="AD33" s="388"/>
      <c r="AE33" s="388"/>
      <c r="AF33" s="45"/>
      <c r="AG33" s="45"/>
      <c r="AH33" s="45"/>
      <c r="AI33" s="45"/>
      <c r="AJ33" s="45"/>
      <c r="AK33" s="387">
        <v>0</v>
      </c>
      <c r="AL33" s="388"/>
      <c r="AM33" s="388"/>
      <c r="AN33" s="388"/>
      <c r="AO33" s="388"/>
      <c r="AP33" s="45"/>
      <c r="AQ33" s="45"/>
      <c r="AR33" s="46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3"/>
      <c r="BE34" s="38"/>
    </row>
    <row r="35" spans="1:57" s="2" customFormat="1" ht="25.9" customHeight="1">
      <c r="A35" s="38"/>
      <c r="B35" s="39"/>
      <c r="C35" s="47"/>
      <c r="D35" s="48" t="s">
        <v>55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56</v>
      </c>
      <c r="U35" s="49"/>
      <c r="V35" s="49"/>
      <c r="W35" s="49"/>
      <c r="X35" s="393" t="s">
        <v>57</v>
      </c>
      <c r="Y35" s="391"/>
      <c r="Z35" s="391"/>
      <c r="AA35" s="391"/>
      <c r="AB35" s="391"/>
      <c r="AC35" s="49"/>
      <c r="AD35" s="49"/>
      <c r="AE35" s="49"/>
      <c r="AF35" s="49"/>
      <c r="AG35" s="49"/>
      <c r="AH35" s="49"/>
      <c r="AI35" s="49"/>
      <c r="AJ35" s="49"/>
      <c r="AK35" s="390">
        <f>SUM(AK26:AK33)</f>
        <v>0</v>
      </c>
      <c r="AL35" s="391"/>
      <c r="AM35" s="391"/>
      <c r="AN35" s="391"/>
      <c r="AO35" s="392"/>
      <c r="AP35" s="47"/>
      <c r="AQ35" s="47"/>
      <c r="AR35" s="43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3"/>
      <c r="BE36" s="38"/>
    </row>
    <row r="37" spans="1:57" s="2" customFormat="1" ht="6.95" customHeight="1">
      <c r="A37" s="3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43"/>
      <c r="BE37" s="38"/>
    </row>
    <row r="41" spans="1:57" s="2" customFormat="1" ht="6.95" customHeight="1">
      <c r="A41" s="3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43"/>
      <c r="BE41" s="38"/>
    </row>
    <row r="42" spans="1:57" s="2" customFormat="1" ht="24.95" customHeight="1">
      <c r="A42" s="38"/>
      <c r="B42" s="39"/>
      <c r="C42" s="26" t="s">
        <v>58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3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3"/>
      <c r="BE43" s="38"/>
    </row>
    <row r="44" spans="2:44" s="4" customFormat="1" ht="12" customHeight="1">
      <c r="B44" s="55"/>
      <c r="C44" s="32" t="s">
        <v>12</v>
      </c>
      <c r="D44" s="56"/>
      <c r="E44" s="56"/>
      <c r="F44" s="56"/>
      <c r="G44" s="56"/>
      <c r="H44" s="56"/>
      <c r="I44" s="56"/>
      <c r="J44" s="56"/>
      <c r="K44" s="56"/>
      <c r="L44" s="56" t="str">
        <f>K5</f>
        <v>DC007309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2:44" s="5" customFormat="1" ht="36.95" customHeight="1">
      <c r="B45" s="58"/>
      <c r="C45" s="59" t="s">
        <v>15</v>
      </c>
      <c r="D45" s="60"/>
      <c r="E45" s="60"/>
      <c r="F45" s="60"/>
      <c r="G45" s="60"/>
      <c r="H45" s="60"/>
      <c r="I45" s="60"/>
      <c r="J45" s="60"/>
      <c r="K45" s="60"/>
      <c r="L45" s="351" t="str">
        <f>K6</f>
        <v>Decin_Na_Vysinach_RK_R4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60"/>
      <c r="AQ45" s="60"/>
      <c r="AR45" s="61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3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62" t="str">
        <f>IF(K8="","",K8)</f>
        <v>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353" t="str">
        <f>IF(AN8="","",AN8)</f>
        <v>---</v>
      </c>
      <c r="AN47" s="353"/>
      <c r="AO47" s="40"/>
      <c r="AP47" s="40"/>
      <c r="AQ47" s="40"/>
      <c r="AR47" s="43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3"/>
      <c r="BE48" s="38"/>
    </row>
    <row r="49" spans="1:57" s="2" customFormat="1" ht="15.2" customHeight="1">
      <c r="A49" s="38"/>
      <c r="B49" s="39"/>
      <c r="C49" s="32" t="s">
        <v>28</v>
      </c>
      <c r="D49" s="40"/>
      <c r="E49" s="40"/>
      <c r="F49" s="40"/>
      <c r="G49" s="40"/>
      <c r="H49" s="40"/>
      <c r="I49" s="40"/>
      <c r="J49" s="40"/>
      <c r="K49" s="40"/>
      <c r="L49" s="56" t="str">
        <f>IF(E11="","",E11)</f>
        <v>Severočeské vodovody a kanalizace a.s.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36</v>
      </c>
      <c r="AJ49" s="40"/>
      <c r="AK49" s="40"/>
      <c r="AL49" s="40"/>
      <c r="AM49" s="360" t="str">
        <f>IF(E17="","",E17)</f>
        <v>KO-KA s.r.o.</v>
      </c>
      <c r="AN49" s="361"/>
      <c r="AO49" s="361"/>
      <c r="AP49" s="361"/>
      <c r="AQ49" s="40"/>
      <c r="AR49" s="43"/>
      <c r="AS49" s="354" t="s">
        <v>59</v>
      </c>
      <c r="AT49" s="355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38"/>
    </row>
    <row r="50" spans="1:57" s="2" customFormat="1" ht="25.7" customHeight="1">
      <c r="A50" s="38"/>
      <c r="B50" s="39"/>
      <c r="C50" s="32" t="s">
        <v>34</v>
      </c>
      <c r="D50" s="40"/>
      <c r="E50" s="40"/>
      <c r="F50" s="40"/>
      <c r="G50" s="40"/>
      <c r="H50" s="40"/>
      <c r="I50" s="40"/>
      <c r="J50" s="40"/>
      <c r="K50" s="40"/>
      <c r="L50" s="56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41</v>
      </c>
      <c r="AJ50" s="40"/>
      <c r="AK50" s="40"/>
      <c r="AL50" s="40"/>
      <c r="AM50" s="360" t="str">
        <f>IF(E20="","",E20)</f>
        <v>Mgr. Lenka Foffová, KO-KA s.r.o.</v>
      </c>
      <c r="AN50" s="361"/>
      <c r="AO50" s="361"/>
      <c r="AP50" s="361"/>
      <c r="AQ50" s="40"/>
      <c r="AR50" s="43"/>
      <c r="AS50" s="356"/>
      <c r="AT50" s="357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38"/>
    </row>
    <row r="51" spans="1:57" s="2" customFormat="1" ht="10.9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3"/>
      <c r="AS51" s="358"/>
      <c r="AT51" s="359"/>
      <c r="AU51" s="68"/>
      <c r="AV51" s="68"/>
      <c r="AW51" s="68"/>
      <c r="AX51" s="68"/>
      <c r="AY51" s="68"/>
      <c r="AZ51" s="68"/>
      <c r="BA51" s="68"/>
      <c r="BB51" s="68"/>
      <c r="BC51" s="68"/>
      <c r="BD51" s="69"/>
      <c r="BE51" s="38"/>
    </row>
    <row r="52" spans="1:57" s="2" customFormat="1" ht="29.25" customHeight="1">
      <c r="A52" s="38"/>
      <c r="B52" s="39"/>
      <c r="C52" s="362" t="s">
        <v>60</v>
      </c>
      <c r="D52" s="363"/>
      <c r="E52" s="363"/>
      <c r="F52" s="363"/>
      <c r="G52" s="363"/>
      <c r="H52" s="70"/>
      <c r="I52" s="365" t="s">
        <v>61</v>
      </c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4" t="s">
        <v>62</v>
      </c>
      <c r="AH52" s="363"/>
      <c r="AI52" s="363"/>
      <c r="AJ52" s="363"/>
      <c r="AK52" s="363"/>
      <c r="AL52" s="363"/>
      <c r="AM52" s="363"/>
      <c r="AN52" s="365" t="s">
        <v>63</v>
      </c>
      <c r="AO52" s="363"/>
      <c r="AP52" s="363"/>
      <c r="AQ52" s="71" t="s">
        <v>64</v>
      </c>
      <c r="AR52" s="43"/>
      <c r="AS52" s="72" t="s">
        <v>65</v>
      </c>
      <c r="AT52" s="73" t="s">
        <v>66</v>
      </c>
      <c r="AU52" s="73" t="s">
        <v>67</v>
      </c>
      <c r="AV52" s="73" t="s">
        <v>68</v>
      </c>
      <c r="AW52" s="73" t="s">
        <v>69</v>
      </c>
      <c r="AX52" s="73" t="s">
        <v>70</v>
      </c>
      <c r="AY52" s="73" t="s">
        <v>71</v>
      </c>
      <c r="AZ52" s="73" t="s">
        <v>72</v>
      </c>
      <c r="BA52" s="73" t="s">
        <v>73</v>
      </c>
      <c r="BB52" s="73" t="s">
        <v>74</v>
      </c>
      <c r="BC52" s="73" t="s">
        <v>75</v>
      </c>
      <c r="BD52" s="74" t="s">
        <v>76</v>
      </c>
      <c r="BE52" s="38"/>
    </row>
    <row r="53" spans="1:57" s="2" customFormat="1" ht="10.9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3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8"/>
    </row>
    <row r="54" spans="2:90" s="6" customFormat="1" ht="32.45" customHeight="1">
      <c r="B54" s="78"/>
      <c r="C54" s="79" t="s">
        <v>77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373">
        <f>ROUND(AG55+AG59+AG60,2)</f>
        <v>0</v>
      </c>
      <c r="AH54" s="373"/>
      <c r="AI54" s="373"/>
      <c r="AJ54" s="373"/>
      <c r="AK54" s="373"/>
      <c r="AL54" s="373"/>
      <c r="AM54" s="373"/>
      <c r="AN54" s="374">
        <f aca="true" t="shared" si="0" ref="AN54:AN60">SUM(AG54,AT54)</f>
        <v>0</v>
      </c>
      <c r="AO54" s="374"/>
      <c r="AP54" s="374"/>
      <c r="AQ54" s="82" t="s">
        <v>78</v>
      </c>
      <c r="AR54" s="83"/>
      <c r="AS54" s="84">
        <f>ROUND(AS55+AS59+AS60,2)</f>
        <v>0</v>
      </c>
      <c r="AT54" s="85">
        <f aca="true" t="shared" si="1" ref="AT54:AT60">ROUND(SUM(AV54:AW54),2)</f>
        <v>0</v>
      </c>
      <c r="AU54" s="86">
        <f>ROUND(AU55+AU59+AU60,5)</f>
        <v>0</v>
      </c>
      <c r="AV54" s="85">
        <f>ROUND(AZ54*L29,2)</f>
        <v>0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ROUND(AZ55+AZ59+AZ60,2)</f>
        <v>0</v>
      </c>
      <c r="BA54" s="85">
        <f>ROUND(BA55+BA59+BA60,2)</f>
        <v>0</v>
      </c>
      <c r="BB54" s="85">
        <f>ROUND(BB55+BB59+BB60,2)</f>
        <v>0</v>
      </c>
      <c r="BC54" s="85">
        <f>ROUND(BC55+BC59+BC60,2)</f>
        <v>0</v>
      </c>
      <c r="BD54" s="87">
        <f>ROUND(BD55+BD59+BD60,2)</f>
        <v>0</v>
      </c>
      <c r="BS54" s="88" t="s">
        <v>79</v>
      </c>
      <c r="BT54" s="88" t="s">
        <v>80</v>
      </c>
      <c r="BU54" s="89" t="s">
        <v>81</v>
      </c>
      <c r="BV54" s="88" t="s">
        <v>82</v>
      </c>
      <c r="BW54" s="88" t="s">
        <v>5</v>
      </c>
      <c r="BX54" s="88" t="s">
        <v>83</v>
      </c>
      <c r="CL54" s="88" t="s">
        <v>18</v>
      </c>
    </row>
    <row r="55" spans="2:91" s="7" customFormat="1" ht="16.5" customHeight="1">
      <c r="B55" s="90"/>
      <c r="C55" s="91"/>
      <c r="D55" s="369" t="s">
        <v>84</v>
      </c>
      <c r="E55" s="369"/>
      <c r="F55" s="369"/>
      <c r="G55" s="369"/>
      <c r="H55" s="369"/>
      <c r="I55" s="92"/>
      <c r="J55" s="369" t="s">
        <v>85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6">
        <f>ROUND(SUM(AG56:AG58),2)</f>
        <v>0</v>
      </c>
      <c r="AH55" s="367"/>
      <c r="AI55" s="367"/>
      <c r="AJ55" s="367"/>
      <c r="AK55" s="367"/>
      <c r="AL55" s="367"/>
      <c r="AM55" s="367"/>
      <c r="AN55" s="368">
        <f t="shared" si="0"/>
        <v>0</v>
      </c>
      <c r="AO55" s="367"/>
      <c r="AP55" s="367"/>
      <c r="AQ55" s="93" t="s">
        <v>86</v>
      </c>
      <c r="AR55" s="94"/>
      <c r="AS55" s="95">
        <f>ROUND(SUM(AS56:AS58),2)</f>
        <v>0</v>
      </c>
      <c r="AT55" s="96">
        <f t="shared" si="1"/>
        <v>0</v>
      </c>
      <c r="AU55" s="97">
        <f>ROUND(SUM(AU56:AU58),5)</f>
        <v>0</v>
      </c>
      <c r="AV55" s="96">
        <f>ROUND(AZ55*L29,2)</f>
        <v>0</v>
      </c>
      <c r="AW55" s="96">
        <f>ROUND(BA55*L30,2)</f>
        <v>0</v>
      </c>
      <c r="AX55" s="96">
        <f>ROUND(BB55*L29,2)</f>
        <v>0</v>
      </c>
      <c r="AY55" s="96">
        <f>ROUND(BC55*L30,2)</f>
        <v>0</v>
      </c>
      <c r="AZ55" s="96">
        <f>ROUND(SUM(AZ56:AZ58),2)</f>
        <v>0</v>
      </c>
      <c r="BA55" s="96">
        <f>ROUND(SUM(BA56:BA58),2)</f>
        <v>0</v>
      </c>
      <c r="BB55" s="96">
        <f>ROUND(SUM(BB56:BB58),2)</f>
        <v>0</v>
      </c>
      <c r="BC55" s="96">
        <f>ROUND(SUM(BC56:BC58),2)</f>
        <v>0</v>
      </c>
      <c r="BD55" s="98">
        <f>ROUND(SUM(BD56:BD58),2)</f>
        <v>0</v>
      </c>
      <c r="BS55" s="99" t="s">
        <v>79</v>
      </c>
      <c r="BT55" s="99" t="s">
        <v>87</v>
      </c>
      <c r="BU55" s="99" t="s">
        <v>81</v>
      </c>
      <c r="BV55" s="99" t="s">
        <v>82</v>
      </c>
      <c r="BW55" s="99" t="s">
        <v>88</v>
      </c>
      <c r="BX55" s="99" t="s">
        <v>5</v>
      </c>
      <c r="CL55" s="99" t="s">
        <v>18</v>
      </c>
      <c r="CM55" s="99" t="s">
        <v>89</v>
      </c>
    </row>
    <row r="56" spans="1:90" s="4" customFormat="1" ht="23.25" customHeight="1">
      <c r="A56" s="100" t="s">
        <v>90</v>
      </c>
      <c r="B56" s="55"/>
      <c r="C56" s="101"/>
      <c r="D56" s="101"/>
      <c r="E56" s="372" t="s">
        <v>91</v>
      </c>
      <c r="F56" s="372"/>
      <c r="G56" s="372"/>
      <c r="H56" s="372"/>
      <c r="I56" s="372"/>
      <c r="J56" s="101"/>
      <c r="K56" s="372" t="s">
        <v>92</v>
      </c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'01.1 - Kanalizace KTH DN-...'!J32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102" t="s">
        <v>93</v>
      </c>
      <c r="AR56" s="57"/>
      <c r="AS56" s="103">
        <v>0</v>
      </c>
      <c r="AT56" s="104">
        <f t="shared" si="1"/>
        <v>0</v>
      </c>
      <c r="AU56" s="105">
        <f>'01.1 - Kanalizace KTH DN-...'!P94</f>
        <v>0</v>
      </c>
      <c r="AV56" s="104">
        <f>'01.1 - Kanalizace KTH DN-...'!J35</f>
        <v>0</v>
      </c>
      <c r="AW56" s="104">
        <f>'01.1 - Kanalizace KTH DN-...'!J36</f>
        <v>0</v>
      </c>
      <c r="AX56" s="104">
        <f>'01.1 - Kanalizace KTH DN-...'!J37</f>
        <v>0</v>
      </c>
      <c r="AY56" s="104">
        <f>'01.1 - Kanalizace KTH DN-...'!J38</f>
        <v>0</v>
      </c>
      <c r="AZ56" s="104">
        <f>'01.1 - Kanalizace KTH DN-...'!F35</f>
        <v>0</v>
      </c>
      <c r="BA56" s="104">
        <f>'01.1 - Kanalizace KTH DN-...'!F36</f>
        <v>0</v>
      </c>
      <c r="BB56" s="104">
        <f>'01.1 - Kanalizace KTH DN-...'!F37</f>
        <v>0</v>
      </c>
      <c r="BC56" s="104">
        <f>'01.1 - Kanalizace KTH DN-...'!F38</f>
        <v>0</v>
      </c>
      <c r="BD56" s="106">
        <f>'01.1 - Kanalizace KTH DN-...'!F39</f>
        <v>0</v>
      </c>
      <c r="BT56" s="107" t="s">
        <v>89</v>
      </c>
      <c r="BV56" s="107" t="s">
        <v>82</v>
      </c>
      <c r="BW56" s="107" t="s">
        <v>94</v>
      </c>
      <c r="BX56" s="107" t="s">
        <v>88</v>
      </c>
      <c r="CL56" s="107" t="s">
        <v>18</v>
      </c>
    </row>
    <row r="57" spans="1:90" s="4" customFormat="1" ht="23.25" customHeight="1">
      <c r="A57" s="100" t="s">
        <v>90</v>
      </c>
      <c r="B57" s="55"/>
      <c r="C57" s="101"/>
      <c r="D57" s="101"/>
      <c r="E57" s="372" t="s">
        <v>95</v>
      </c>
      <c r="F57" s="372"/>
      <c r="G57" s="372"/>
      <c r="H57" s="372"/>
      <c r="I57" s="372"/>
      <c r="J57" s="101"/>
      <c r="K57" s="372" t="s">
        <v>96</v>
      </c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0">
        <f>'01.2 - Kanalizace KTH DN-...'!J32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102" t="s">
        <v>93</v>
      </c>
      <c r="AR57" s="57"/>
      <c r="AS57" s="103">
        <v>0</v>
      </c>
      <c r="AT57" s="104">
        <f t="shared" si="1"/>
        <v>0</v>
      </c>
      <c r="AU57" s="105">
        <f>'01.2 - Kanalizace KTH DN-...'!P95</f>
        <v>0</v>
      </c>
      <c r="AV57" s="104">
        <f>'01.2 - Kanalizace KTH DN-...'!J35</f>
        <v>0</v>
      </c>
      <c r="AW57" s="104">
        <f>'01.2 - Kanalizace KTH DN-...'!J36</f>
        <v>0</v>
      </c>
      <c r="AX57" s="104">
        <f>'01.2 - Kanalizace KTH DN-...'!J37</f>
        <v>0</v>
      </c>
      <c r="AY57" s="104">
        <f>'01.2 - Kanalizace KTH DN-...'!J38</f>
        <v>0</v>
      </c>
      <c r="AZ57" s="104">
        <f>'01.2 - Kanalizace KTH DN-...'!F35</f>
        <v>0</v>
      </c>
      <c r="BA57" s="104">
        <f>'01.2 - Kanalizace KTH DN-...'!F36</f>
        <v>0</v>
      </c>
      <c r="BB57" s="104">
        <f>'01.2 - Kanalizace KTH DN-...'!F37</f>
        <v>0</v>
      </c>
      <c r="BC57" s="104">
        <f>'01.2 - Kanalizace KTH DN-...'!F38</f>
        <v>0</v>
      </c>
      <c r="BD57" s="106">
        <f>'01.2 - Kanalizace KTH DN-...'!F39</f>
        <v>0</v>
      </c>
      <c r="BT57" s="107" t="s">
        <v>89</v>
      </c>
      <c r="BV57" s="107" t="s">
        <v>82</v>
      </c>
      <c r="BW57" s="107" t="s">
        <v>97</v>
      </c>
      <c r="BX57" s="107" t="s">
        <v>88</v>
      </c>
      <c r="CL57" s="107" t="s">
        <v>18</v>
      </c>
    </row>
    <row r="58" spans="1:90" s="4" customFormat="1" ht="23.25" customHeight="1">
      <c r="A58" s="100" t="s">
        <v>90</v>
      </c>
      <c r="B58" s="55"/>
      <c r="C58" s="101"/>
      <c r="D58" s="101"/>
      <c r="E58" s="372" t="s">
        <v>98</v>
      </c>
      <c r="F58" s="372"/>
      <c r="G58" s="372"/>
      <c r="H58" s="372"/>
      <c r="I58" s="372"/>
      <c r="J58" s="101"/>
      <c r="K58" s="372" t="s">
        <v>99</v>
      </c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0">
        <f>'01.3 - Kanalizace KAT DN-...'!J32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102" t="s">
        <v>93</v>
      </c>
      <c r="AR58" s="57"/>
      <c r="AS58" s="103">
        <v>0</v>
      </c>
      <c r="AT58" s="104">
        <f t="shared" si="1"/>
        <v>0</v>
      </c>
      <c r="AU58" s="105">
        <f>'01.3 - Kanalizace KAT DN-...'!P93</f>
        <v>0</v>
      </c>
      <c r="AV58" s="104">
        <f>'01.3 - Kanalizace KAT DN-...'!J35</f>
        <v>0</v>
      </c>
      <c r="AW58" s="104">
        <f>'01.3 - Kanalizace KAT DN-...'!J36</f>
        <v>0</v>
      </c>
      <c r="AX58" s="104">
        <f>'01.3 - Kanalizace KAT DN-...'!J37</f>
        <v>0</v>
      </c>
      <c r="AY58" s="104">
        <f>'01.3 - Kanalizace KAT DN-...'!J38</f>
        <v>0</v>
      </c>
      <c r="AZ58" s="104">
        <f>'01.3 - Kanalizace KAT DN-...'!F35</f>
        <v>0</v>
      </c>
      <c r="BA58" s="104">
        <f>'01.3 - Kanalizace KAT DN-...'!F36</f>
        <v>0</v>
      </c>
      <c r="BB58" s="104">
        <f>'01.3 - Kanalizace KAT DN-...'!F37</f>
        <v>0</v>
      </c>
      <c r="BC58" s="104">
        <f>'01.3 - Kanalizace KAT DN-...'!F38</f>
        <v>0</v>
      </c>
      <c r="BD58" s="106">
        <f>'01.3 - Kanalizace KAT DN-...'!F39</f>
        <v>0</v>
      </c>
      <c r="BT58" s="107" t="s">
        <v>89</v>
      </c>
      <c r="BV58" s="107" t="s">
        <v>82</v>
      </c>
      <c r="BW58" s="107" t="s">
        <v>100</v>
      </c>
      <c r="BX58" s="107" t="s">
        <v>88</v>
      </c>
      <c r="CL58" s="107" t="s">
        <v>18</v>
      </c>
    </row>
    <row r="59" spans="1:91" s="7" customFormat="1" ht="16.5" customHeight="1">
      <c r="A59" s="100" t="s">
        <v>90</v>
      </c>
      <c r="B59" s="90"/>
      <c r="C59" s="91"/>
      <c r="D59" s="369" t="s">
        <v>101</v>
      </c>
      <c r="E59" s="369"/>
      <c r="F59" s="369"/>
      <c r="G59" s="369"/>
      <c r="H59" s="369"/>
      <c r="I59" s="92"/>
      <c r="J59" s="369" t="s">
        <v>102</v>
      </c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8">
        <f>'02 - Obnova povrchů'!J30</f>
        <v>0</v>
      </c>
      <c r="AH59" s="367"/>
      <c r="AI59" s="367"/>
      <c r="AJ59" s="367"/>
      <c r="AK59" s="367"/>
      <c r="AL59" s="367"/>
      <c r="AM59" s="367"/>
      <c r="AN59" s="368">
        <f t="shared" si="0"/>
        <v>0</v>
      </c>
      <c r="AO59" s="367"/>
      <c r="AP59" s="367"/>
      <c r="AQ59" s="93" t="s">
        <v>86</v>
      </c>
      <c r="AR59" s="94"/>
      <c r="AS59" s="95">
        <v>0</v>
      </c>
      <c r="AT59" s="96">
        <f t="shared" si="1"/>
        <v>0</v>
      </c>
      <c r="AU59" s="97">
        <f>'02 - Obnova povrchů'!P85</f>
        <v>0</v>
      </c>
      <c r="AV59" s="96">
        <f>'02 - Obnova povrchů'!J33</f>
        <v>0</v>
      </c>
      <c r="AW59" s="96">
        <f>'02 - Obnova povrchů'!J34</f>
        <v>0</v>
      </c>
      <c r="AX59" s="96">
        <f>'02 - Obnova povrchů'!J35</f>
        <v>0</v>
      </c>
      <c r="AY59" s="96">
        <f>'02 - Obnova povrchů'!J36</f>
        <v>0</v>
      </c>
      <c r="AZ59" s="96">
        <f>'02 - Obnova povrchů'!F33</f>
        <v>0</v>
      </c>
      <c r="BA59" s="96">
        <f>'02 - Obnova povrchů'!F34</f>
        <v>0</v>
      </c>
      <c r="BB59" s="96">
        <f>'02 - Obnova povrchů'!F35</f>
        <v>0</v>
      </c>
      <c r="BC59" s="96">
        <f>'02 - Obnova povrchů'!F36</f>
        <v>0</v>
      </c>
      <c r="BD59" s="98">
        <f>'02 - Obnova povrchů'!F37</f>
        <v>0</v>
      </c>
      <c r="BT59" s="99" t="s">
        <v>87</v>
      </c>
      <c r="BV59" s="99" t="s">
        <v>82</v>
      </c>
      <c r="BW59" s="99" t="s">
        <v>103</v>
      </c>
      <c r="BX59" s="99" t="s">
        <v>5</v>
      </c>
      <c r="CL59" s="99" t="s">
        <v>18</v>
      </c>
      <c r="CM59" s="99" t="s">
        <v>89</v>
      </c>
    </row>
    <row r="60" spans="1:91" s="7" customFormat="1" ht="16.5" customHeight="1">
      <c r="A60" s="100" t="s">
        <v>90</v>
      </c>
      <c r="B60" s="90"/>
      <c r="C60" s="91"/>
      <c r="D60" s="369" t="s">
        <v>104</v>
      </c>
      <c r="E60" s="369"/>
      <c r="F60" s="369"/>
      <c r="G60" s="369"/>
      <c r="H60" s="369"/>
      <c r="I60" s="92"/>
      <c r="J60" s="369" t="s">
        <v>105</v>
      </c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8">
        <f>'03 - Vedlejší a ostatní n...'!J30</f>
        <v>0</v>
      </c>
      <c r="AH60" s="367"/>
      <c r="AI60" s="367"/>
      <c r="AJ60" s="367"/>
      <c r="AK60" s="367"/>
      <c r="AL60" s="367"/>
      <c r="AM60" s="367"/>
      <c r="AN60" s="368">
        <f t="shared" si="0"/>
        <v>0</v>
      </c>
      <c r="AO60" s="367"/>
      <c r="AP60" s="367"/>
      <c r="AQ60" s="93" t="s">
        <v>106</v>
      </c>
      <c r="AR60" s="94"/>
      <c r="AS60" s="108">
        <v>0</v>
      </c>
      <c r="AT60" s="109">
        <f t="shared" si="1"/>
        <v>0</v>
      </c>
      <c r="AU60" s="110">
        <f>'03 - Vedlejší a ostatní n...'!P82</f>
        <v>0</v>
      </c>
      <c r="AV60" s="109">
        <f>'03 - Vedlejší a ostatní n...'!J33</f>
        <v>0</v>
      </c>
      <c r="AW60" s="109">
        <f>'03 - Vedlejší a ostatní n...'!J34</f>
        <v>0</v>
      </c>
      <c r="AX60" s="109">
        <f>'03 - Vedlejší a ostatní n...'!J35</f>
        <v>0</v>
      </c>
      <c r="AY60" s="109">
        <f>'03 - Vedlejší a ostatní n...'!J36</f>
        <v>0</v>
      </c>
      <c r="AZ60" s="109">
        <f>'03 - Vedlejší a ostatní n...'!F33</f>
        <v>0</v>
      </c>
      <c r="BA60" s="109">
        <f>'03 - Vedlejší a ostatní n...'!F34</f>
        <v>0</v>
      </c>
      <c r="BB60" s="109">
        <f>'03 - Vedlejší a ostatní n...'!F35</f>
        <v>0</v>
      </c>
      <c r="BC60" s="109">
        <f>'03 - Vedlejší a ostatní n...'!F36</f>
        <v>0</v>
      </c>
      <c r="BD60" s="111">
        <f>'03 - Vedlejší a ostatní n...'!F37</f>
        <v>0</v>
      </c>
      <c r="BT60" s="99" t="s">
        <v>87</v>
      </c>
      <c r="BV60" s="99" t="s">
        <v>82</v>
      </c>
      <c r="BW60" s="99" t="s">
        <v>107</v>
      </c>
      <c r="BX60" s="99" t="s">
        <v>5</v>
      </c>
      <c r="CL60" s="99" t="s">
        <v>18</v>
      </c>
      <c r="CM60" s="99" t="s">
        <v>89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3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43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algorithmName="SHA-512" hashValue="zvm+P19gihy58YP7LkQVK49kaqxuZiWAtfVDX+9uDl5sgGZF3zNpAKkhB4KmEUj0yHsz2CId4hWz3tvL3LQFGg==" saltValue="djEKhCReadIsZ60sQr5/MrOKx5bMY2I6PIQo30mq/nRFK1tpSOxShO2TX0HE6V2emtzMnp1pb+9BWg1nfuXvOw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01.1 - Kanalizace KTH DN-...'!C2" display="/"/>
    <hyperlink ref="A57" location="'01.2 - Kanalizace KTH DN-...'!C2" display="/"/>
    <hyperlink ref="A58" location="'01.3 - Kanalizace KAT DN-...'!C2" display="/"/>
    <hyperlink ref="A59" location="'02 - Obnova povrchů'!C2" display="/"/>
    <hyperlink ref="A60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10"/>
  <sheetViews>
    <sheetView showGridLines="0" workbookViewId="0" topLeftCell="A7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0" t="s">
        <v>94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89</v>
      </c>
    </row>
    <row r="4" spans="2:46" s="1" customFormat="1" ht="24.95" customHeight="1">
      <c r="B4" s="23"/>
      <c r="D4" s="114" t="s">
        <v>108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15</v>
      </c>
      <c r="L6" s="23"/>
    </row>
    <row r="7" spans="2:12" s="1" customFormat="1" ht="16.5" customHeight="1">
      <c r="B7" s="23"/>
      <c r="E7" s="395" t="str">
        <f>'Rekapitulace stavby'!K6</f>
        <v>Decin_Na_Vysinach_RK_R4</v>
      </c>
      <c r="F7" s="396"/>
      <c r="G7" s="396"/>
      <c r="H7" s="396"/>
      <c r="L7" s="23"/>
    </row>
    <row r="8" spans="2:12" s="1" customFormat="1" ht="12" customHeight="1">
      <c r="B8" s="23"/>
      <c r="D8" s="116" t="s">
        <v>109</v>
      </c>
      <c r="L8" s="23"/>
    </row>
    <row r="9" spans="1:31" s="2" customFormat="1" ht="16.5" customHeight="1">
      <c r="A9" s="38"/>
      <c r="B9" s="43"/>
      <c r="C9" s="38"/>
      <c r="D9" s="38"/>
      <c r="E9" s="395" t="s">
        <v>110</v>
      </c>
      <c r="F9" s="397"/>
      <c r="G9" s="397"/>
      <c r="H9" s="397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111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398" t="s">
        <v>112</v>
      </c>
      <c r="F11" s="397"/>
      <c r="G11" s="397"/>
      <c r="H11" s="397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17</v>
      </c>
      <c r="E13" s="38"/>
      <c r="F13" s="107" t="s">
        <v>18</v>
      </c>
      <c r="G13" s="38"/>
      <c r="H13" s="38"/>
      <c r="I13" s="116" t="s">
        <v>19</v>
      </c>
      <c r="J13" s="107" t="s">
        <v>89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21</v>
      </c>
      <c r="E14" s="38"/>
      <c r="F14" s="107" t="s">
        <v>22</v>
      </c>
      <c r="G14" s="38"/>
      <c r="H14" s="38"/>
      <c r="I14" s="116" t="s">
        <v>23</v>
      </c>
      <c r="J14" s="118" t="str">
        <f>'Rekapitulace stavby'!AN8</f>
        <v>---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28</v>
      </c>
      <c r="E16" s="38"/>
      <c r="F16" s="38"/>
      <c r="G16" s="38"/>
      <c r="H16" s="38"/>
      <c r="I16" s="116" t="s">
        <v>29</v>
      </c>
      <c r="J16" s="107" t="s">
        <v>30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31</v>
      </c>
      <c r="F17" s="38"/>
      <c r="G17" s="38"/>
      <c r="H17" s="38"/>
      <c r="I17" s="116" t="s">
        <v>32</v>
      </c>
      <c r="J17" s="107" t="s">
        <v>33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34</v>
      </c>
      <c r="E19" s="38"/>
      <c r="F19" s="38"/>
      <c r="G19" s="38"/>
      <c r="H19" s="38"/>
      <c r="I19" s="116" t="s">
        <v>29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399" t="str">
        <f>'Rekapitulace stavby'!E14</f>
        <v>Vyplň údaj</v>
      </c>
      <c r="F20" s="400"/>
      <c r="G20" s="400"/>
      <c r="H20" s="400"/>
      <c r="I20" s="116" t="s">
        <v>32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36</v>
      </c>
      <c r="E22" s="38"/>
      <c r="F22" s="38"/>
      <c r="G22" s="38"/>
      <c r="H22" s="38"/>
      <c r="I22" s="116" t="s">
        <v>29</v>
      </c>
      <c r="J22" s="107" t="s">
        <v>37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38</v>
      </c>
      <c r="F23" s="38"/>
      <c r="G23" s="38"/>
      <c r="H23" s="38"/>
      <c r="I23" s="116" t="s">
        <v>32</v>
      </c>
      <c r="J23" s="107" t="s">
        <v>39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29</v>
      </c>
      <c r="J25" s="107" t="s">
        <v>37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42</v>
      </c>
      <c r="F26" s="38"/>
      <c r="G26" s="38"/>
      <c r="H26" s="38"/>
      <c r="I26" s="116" t="s">
        <v>32</v>
      </c>
      <c r="J26" s="107" t="s">
        <v>39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19"/>
      <c r="B29" s="120"/>
      <c r="C29" s="119"/>
      <c r="D29" s="119"/>
      <c r="E29" s="401" t="s">
        <v>113</v>
      </c>
      <c r="F29" s="401"/>
      <c r="G29" s="401"/>
      <c r="H29" s="401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2"/>
      <c r="E31" s="122"/>
      <c r="F31" s="122"/>
      <c r="G31" s="122"/>
      <c r="H31" s="122"/>
      <c r="I31" s="122"/>
      <c r="J31" s="122"/>
      <c r="K31" s="122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3" t="s">
        <v>45</v>
      </c>
      <c r="E32" s="38"/>
      <c r="F32" s="38"/>
      <c r="G32" s="38"/>
      <c r="H32" s="38"/>
      <c r="I32" s="38"/>
      <c r="J32" s="124">
        <f>ROUND(J94,2)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2"/>
      <c r="E33" s="122"/>
      <c r="F33" s="122"/>
      <c r="G33" s="122"/>
      <c r="H33" s="122"/>
      <c r="I33" s="122"/>
      <c r="J33" s="122"/>
      <c r="K33" s="122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5" t="s">
        <v>47</v>
      </c>
      <c r="G34" s="38"/>
      <c r="H34" s="38"/>
      <c r="I34" s="125" t="s">
        <v>46</v>
      </c>
      <c r="J34" s="125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6" t="s">
        <v>49</v>
      </c>
      <c r="E35" s="116" t="s">
        <v>50</v>
      </c>
      <c r="F35" s="127">
        <f>ROUND((SUM(BE94:BE409)),2)</f>
        <v>0</v>
      </c>
      <c r="G35" s="38"/>
      <c r="H35" s="38"/>
      <c r="I35" s="128">
        <v>0.21</v>
      </c>
      <c r="J35" s="127">
        <f>ROUND(((SUM(BE94:BE409))*I35),2)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7">
        <f>ROUND((SUM(BF94:BF409)),2)</f>
        <v>0</v>
      </c>
      <c r="G36" s="38"/>
      <c r="H36" s="38"/>
      <c r="I36" s="128">
        <v>0.12</v>
      </c>
      <c r="J36" s="127">
        <f>ROUND(((SUM(BF94:BF409))*I36),2)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7">
        <f>ROUND((SUM(BG94:BG409)),2)</f>
        <v>0</v>
      </c>
      <c r="G37" s="38"/>
      <c r="H37" s="38"/>
      <c r="I37" s="128">
        <v>0.21</v>
      </c>
      <c r="J37" s="127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7">
        <f>ROUND((SUM(BH94:BH409)),2)</f>
        <v>0</v>
      </c>
      <c r="G38" s="38"/>
      <c r="H38" s="38"/>
      <c r="I38" s="128">
        <v>0.12</v>
      </c>
      <c r="J38" s="127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7">
        <f>ROUND((SUM(BI94:BI409)),2)</f>
        <v>0</v>
      </c>
      <c r="G39" s="38"/>
      <c r="H39" s="38"/>
      <c r="I39" s="128">
        <v>0</v>
      </c>
      <c r="J39" s="127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114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15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402" t="str">
        <f>E7</f>
        <v>Decin_Na_Vysinach_RK_R4</v>
      </c>
      <c r="F50" s="403"/>
      <c r="G50" s="403"/>
      <c r="H50" s="403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2" t="s">
        <v>110</v>
      </c>
      <c r="F52" s="404"/>
      <c r="G52" s="404"/>
      <c r="H52" s="404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1" t="str">
        <f>E11</f>
        <v>01.1 - Kanalizace KTH DN/ID 500 - rekonstrukce v otevřeném výkopu</v>
      </c>
      <c r="F54" s="404"/>
      <c r="G54" s="404"/>
      <c r="H54" s="404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30" t="str">
        <f>F14</f>
        <v>Děčín</v>
      </c>
      <c r="G56" s="40"/>
      <c r="H56" s="40"/>
      <c r="I56" s="32" t="s">
        <v>23</v>
      </c>
      <c r="J56" s="63" t="str">
        <f>IF(J14="","",J14)</f>
        <v>---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28</v>
      </c>
      <c r="D58" s="40"/>
      <c r="E58" s="40"/>
      <c r="F58" s="30" t="str">
        <f>E17</f>
        <v>Severočeské vodovody a kanalizace a.s.</v>
      </c>
      <c r="G58" s="40"/>
      <c r="H58" s="40"/>
      <c r="I58" s="32" t="s">
        <v>36</v>
      </c>
      <c r="J58" s="36" t="str">
        <f>E23</f>
        <v>KO-KA s.r.o.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7" customHeight="1">
      <c r="A59" s="38"/>
      <c r="B59" s="39"/>
      <c r="C59" s="32" t="s">
        <v>34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>Mgr. Lenka Foffová, KO-KA s.r.o.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0" t="s">
        <v>115</v>
      </c>
      <c r="D61" s="141"/>
      <c r="E61" s="141"/>
      <c r="F61" s="141"/>
      <c r="G61" s="141"/>
      <c r="H61" s="141"/>
      <c r="I61" s="141"/>
      <c r="J61" s="142" t="s">
        <v>116</v>
      </c>
      <c r="K61" s="141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3" t="s">
        <v>77</v>
      </c>
      <c r="D63" s="40"/>
      <c r="E63" s="40"/>
      <c r="F63" s="40"/>
      <c r="G63" s="40"/>
      <c r="H63" s="40"/>
      <c r="I63" s="40"/>
      <c r="J63" s="81">
        <f>J94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117</v>
      </c>
    </row>
    <row r="64" spans="2:12" s="9" customFormat="1" ht="24.95" customHeight="1">
      <c r="B64" s="144"/>
      <c r="C64" s="145"/>
      <c r="D64" s="146" t="s">
        <v>118</v>
      </c>
      <c r="E64" s="147"/>
      <c r="F64" s="147"/>
      <c r="G64" s="147"/>
      <c r="H64" s="147"/>
      <c r="I64" s="147"/>
      <c r="J64" s="148">
        <f>J95</f>
        <v>0</v>
      </c>
      <c r="K64" s="145"/>
      <c r="L64" s="149"/>
    </row>
    <row r="65" spans="2:12" s="10" customFormat="1" ht="19.9" customHeight="1">
      <c r="B65" s="150"/>
      <c r="C65" s="101"/>
      <c r="D65" s="151" t="s">
        <v>119</v>
      </c>
      <c r="E65" s="152"/>
      <c r="F65" s="152"/>
      <c r="G65" s="152"/>
      <c r="H65" s="152"/>
      <c r="I65" s="152"/>
      <c r="J65" s="153">
        <f>J96</f>
        <v>0</v>
      </c>
      <c r="K65" s="101"/>
      <c r="L65" s="154"/>
    </row>
    <row r="66" spans="2:12" s="10" customFormat="1" ht="19.9" customHeight="1">
      <c r="B66" s="150"/>
      <c r="C66" s="101"/>
      <c r="D66" s="151" t="s">
        <v>120</v>
      </c>
      <c r="E66" s="152"/>
      <c r="F66" s="152"/>
      <c r="G66" s="152"/>
      <c r="H66" s="152"/>
      <c r="I66" s="152"/>
      <c r="J66" s="153">
        <f>J266</f>
        <v>0</v>
      </c>
      <c r="K66" s="101"/>
      <c r="L66" s="154"/>
    </row>
    <row r="67" spans="2:12" s="10" customFormat="1" ht="19.9" customHeight="1">
      <c r="B67" s="150"/>
      <c r="C67" s="101"/>
      <c r="D67" s="151" t="s">
        <v>121</v>
      </c>
      <c r="E67" s="152"/>
      <c r="F67" s="152"/>
      <c r="G67" s="152"/>
      <c r="H67" s="152"/>
      <c r="I67" s="152"/>
      <c r="J67" s="153">
        <f>J291</f>
        <v>0</v>
      </c>
      <c r="K67" s="101"/>
      <c r="L67" s="154"/>
    </row>
    <row r="68" spans="2:12" s="10" customFormat="1" ht="19.9" customHeight="1">
      <c r="B68" s="150"/>
      <c r="C68" s="101"/>
      <c r="D68" s="151" t="s">
        <v>122</v>
      </c>
      <c r="E68" s="152"/>
      <c r="F68" s="152"/>
      <c r="G68" s="152"/>
      <c r="H68" s="152"/>
      <c r="I68" s="152"/>
      <c r="J68" s="153">
        <f>J300</f>
        <v>0</v>
      </c>
      <c r="K68" s="101"/>
      <c r="L68" s="154"/>
    </row>
    <row r="69" spans="2:12" s="10" customFormat="1" ht="19.9" customHeight="1">
      <c r="B69" s="150"/>
      <c r="C69" s="101"/>
      <c r="D69" s="151" t="s">
        <v>123</v>
      </c>
      <c r="E69" s="152"/>
      <c r="F69" s="152"/>
      <c r="G69" s="152"/>
      <c r="H69" s="152"/>
      <c r="I69" s="152"/>
      <c r="J69" s="153">
        <f>J333</f>
        <v>0</v>
      </c>
      <c r="K69" s="101"/>
      <c r="L69" s="154"/>
    </row>
    <row r="70" spans="2:12" s="10" customFormat="1" ht="19.9" customHeight="1">
      <c r="B70" s="150"/>
      <c r="C70" s="101"/>
      <c r="D70" s="151" t="s">
        <v>124</v>
      </c>
      <c r="E70" s="152"/>
      <c r="F70" s="152"/>
      <c r="G70" s="152"/>
      <c r="H70" s="152"/>
      <c r="I70" s="152"/>
      <c r="J70" s="153">
        <f>J394</f>
        <v>0</v>
      </c>
      <c r="K70" s="101"/>
      <c r="L70" s="154"/>
    </row>
    <row r="71" spans="2:12" s="10" customFormat="1" ht="19.9" customHeight="1">
      <c r="B71" s="150"/>
      <c r="C71" s="101"/>
      <c r="D71" s="151" t="s">
        <v>125</v>
      </c>
      <c r="E71" s="152"/>
      <c r="F71" s="152"/>
      <c r="G71" s="152"/>
      <c r="H71" s="152"/>
      <c r="I71" s="152"/>
      <c r="J71" s="153">
        <f>J396</f>
        <v>0</v>
      </c>
      <c r="K71" s="101"/>
      <c r="L71" s="154"/>
    </row>
    <row r="72" spans="2:12" s="10" customFormat="1" ht="19.9" customHeight="1">
      <c r="B72" s="150"/>
      <c r="C72" s="101"/>
      <c r="D72" s="151" t="s">
        <v>126</v>
      </c>
      <c r="E72" s="152"/>
      <c r="F72" s="152"/>
      <c r="G72" s="152"/>
      <c r="H72" s="152"/>
      <c r="I72" s="152"/>
      <c r="J72" s="153">
        <f>J407</f>
        <v>0</v>
      </c>
      <c r="K72" s="101"/>
      <c r="L72" s="154"/>
    </row>
    <row r="73" spans="1:31" s="2" customFormat="1" ht="21.7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6" t="s">
        <v>127</v>
      </c>
      <c r="D79" s="40"/>
      <c r="E79" s="40"/>
      <c r="F79" s="40"/>
      <c r="G79" s="40"/>
      <c r="H79" s="40"/>
      <c r="I79" s="40"/>
      <c r="J79" s="40"/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15</v>
      </c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402" t="str">
        <f>E7</f>
        <v>Decin_Na_Vysinach_RK_R4</v>
      </c>
      <c r="F82" s="403"/>
      <c r="G82" s="403"/>
      <c r="H82" s="403"/>
      <c r="I82" s="40"/>
      <c r="J82" s="40"/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4"/>
      <c r="C83" s="32" t="s">
        <v>109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8"/>
      <c r="B84" s="39"/>
      <c r="C84" s="40"/>
      <c r="D84" s="40"/>
      <c r="E84" s="402" t="s">
        <v>110</v>
      </c>
      <c r="F84" s="404"/>
      <c r="G84" s="404"/>
      <c r="H84" s="404"/>
      <c r="I84" s="40"/>
      <c r="J84" s="40"/>
      <c r="K84" s="40"/>
      <c r="L84" s="11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111</v>
      </c>
      <c r="D85" s="40"/>
      <c r="E85" s="40"/>
      <c r="F85" s="40"/>
      <c r="G85" s="40"/>
      <c r="H85" s="40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351" t="str">
        <f>E11</f>
        <v>01.1 - Kanalizace KTH DN/ID 500 - rekonstrukce v otevřeném výkopu</v>
      </c>
      <c r="F86" s="404"/>
      <c r="G86" s="404"/>
      <c r="H86" s="404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30" t="str">
        <f>F14</f>
        <v>Děčín</v>
      </c>
      <c r="G88" s="40"/>
      <c r="H88" s="40"/>
      <c r="I88" s="32" t="s">
        <v>23</v>
      </c>
      <c r="J88" s="63" t="str">
        <f>IF(J14="","",J14)</f>
        <v>---</v>
      </c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1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2" customHeight="1">
      <c r="A90" s="38"/>
      <c r="B90" s="39"/>
      <c r="C90" s="32" t="s">
        <v>28</v>
      </c>
      <c r="D90" s="40"/>
      <c r="E90" s="40"/>
      <c r="F90" s="30" t="str">
        <f>E17</f>
        <v>Severočeské vodovody a kanalizace a.s.</v>
      </c>
      <c r="G90" s="40"/>
      <c r="H90" s="40"/>
      <c r="I90" s="32" t="s">
        <v>36</v>
      </c>
      <c r="J90" s="36" t="str">
        <f>E23</f>
        <v>KO-KA s.r.o.</v>
      </c>
      <c r="K90" s="40"/>
      <c r="L90" s="11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7" customHeight="1">
      <c r="A91" s="38"/>
      <c r="B91" s="39"/>
      <c r="C91" s="32" t="s">
        <v>34</v>
      </c>
      <c r="D91" s="40"/>
      <c r="E91" s="40"/>
      <c r="F91" s="30" t="str">
        <f>IF(E20="","",E20)</f>
        <v>Vyplň údaj</v>
      </c>
      <c r="G91" s="40"/>
      <c r="H91" s="40"/>
      <c r="I91" s="32" t="s">
        <v>41</v>
      </c>
      <c r="J91" s="36" t="str">
        <f>E26</f>
        <v>Mgr. Lenka Foffová, KO-KA s.r.o.</v>
      </c>
      <c r="K91" s="40"/>
      <c r="L91" s="11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1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55"/>
      <c r="B93" s="156"/>
      <c r="C93" s="157" t="s">
        <v>128</v>
      </c>
      <c r="D93" s="158" t="s">
        <v>64</v>
      </c>
      <c r="E93" s="158" t="s">
        <v>60</v>
      </c>
      <c r="F93" s="158" t="s">
        <v>61</v>
      </c>
      <c r="G93" s="158" t="s">
        <v>129</v>
      </c>
      <c r="H93" s="158" t="s">
        <v>130</v>
      </c>
      <c r="I93" s="158" t="s">
        <v>131</v>
      </c>
      <c r="J93" s="159" t="s">
        <v>116</v>
      </c>
      <c r="K93" s="160" t="s">
        <v>132</v>
      </c>
      <c r="L93" s="161"/>
      <c r="M93" s="72" t="s">
        <v>78</v>
      </c>
      <c r="N93" s="73" t="s">
        <v>49</v>
      </c>
      <c r="O93" s="73" t="s">
        <v>133</v>
      </c>
      <c r="P93" s="73" t="s">
        <v>134</v>
      </c>
      <c r="Q93" s="73" t="s">
        <v>135</v>
      </c>
      <c r="R93" s="73" t="s">
        <v>136</v>
      </c>
      <c r="S93" s="73" t="s">
        <v>137</v>
      </c>
      <c r="T93" s="74" t="s">
        <v>138</v>
      </c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1:63" s="2" customFormat="1" ht="22.9" customHeight="1">
      <c r="A94" s="38"/>
      <c r="B94" s="39"/>
      <c r="C94" s="79" t="s">
        <v>139</v>
      </c>
      <c r="D94" s="40"/>
      <c r="E94" s="40"/>
      <c r="F94" s="40"/>
      <c r="G94" s="40"/>
      <c r="H94" s="40"/>
      <c r="I94" s="40"/>
      <c r="J94" s="162">
        <f>BK94</f>
        <v>0</v>
      </c>
      <c r="K94" s="40"/>
      <c r="L94" s="43"/>
      <c r="M94" s="75"/>
      <c r="N94" s="163"/>
      <c r="O94" s="76"/>
      <c r="P94" s="164">
        <f>P95</f>
        <v>0</v>
      </c>
      <c r="Q94" s="76"/>
      <c r="R94" s="164">
        <f>R95</f>
        <v>192.150469</v>
      </c>
      <c r="S94" s="76"/>
      <c r="T94" s="165">
        <f>T95</f>
        <v>326.61400000000003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20" t="s">
        <v>79</v>
      </c>
      <c r="AU94" s="20" t="s">
        <v>117</v>
      </c>
      <c r="BK94" s="166">
        <f>BK95</f>
        <v>0</v>
      </c>
    </row>
    <row r="95" spans="2:63" s="12" customFormat="1" ht="25.9" customHeight="1">
      <c r="B95" s="167"/>
      <c r="C95" s="168"/>
      <c r="D95" s="169" t="s">
        <v>79</v>
      </c>
      <c r="E95" s="170" t="s">
        <v>140</v>
      </c>
      <c r="F95" s="170" t="s">
        <v>141</v>
      </c>
      <c r="G95" s="168"/>
      <c r="H95" s="168"/>
      <c r="I95" s="171"/>
      <c r="J95" s="172">
        <f>BK95</f>
        <v>0</v>
      </c>
      <c r="K95" s="168"/>
      <c r="L95" s="173"/>
      <c r="M95" s="174"/>
      <c r="N95" s="175"/>
      <c r="O95" s="175"/>
      <c r="P95" s="176">
        <f>P96+P266+P291+P300+P333+P394+P396+P407</f>
        <v>0</v>
      </c>
      <c r="Q95" s="175"/>
      <c r="R95" s="176">
        <f>R96+R266+R291+R300+R333+R394+R396+R407</f>
        <v>192.150469</v>
      </c>
      <c r="S95" s="175"/>
      <c r="T95" s="177">
        <f>T96+T266+T291+T300+T333+T394+T396+T407</f>
        <v>326.61400000000003</v>
      </c>
      <c r="AR95" s="178" t="s">
        <v>87</v>
      </c>
      <c r="AT95" s="179" t="s">
        <v>79</v>
      </c>
      <c r="AU95" s="179" t="s">
        <v>80</v>
      </c>
      <c r="AY95" s="178" t="s">
        <v>142</v>
      </c>
      <c r="BK95" s="180">
        <f>BK96+BK266+BK291+BK300+BK333+BK394+BK396+BK407</f>
        <v>0</v>
      </c>
    </row>
    <row r="96" spans="2:63" s="12" customFormat="1" ht="22.9" customHeight="1">
      <c r="B96" s="167"/>
      <c r="C96" s="168"/>
      <c r="D96" s="169" t="s">
        <v>79</v>
      </c>
      <c r="E96" s="181" t="s">
        <v>87</v>
      </c>
      <c r="F96" s="181" t="s">
        <v>143</v>
      </c>
      <c r="G96" s="168"/>
      <c r="H96" s="168"/>
      <c r="I96" s="171"/>
      <c r="J96" s="182">
        <f>BK96</f>
        <v>0</v>
      </c>
      <c r="K96" s="168"/>
      <c r="L96" s="173"/>
      <c r="M96" s="174"/>
      <c r="N96" s="175"/>
      <c r="O96" s="175"/>
      <c r="P96" s="176">
        <f>SUM(P97:P265)</f>
        <v>0</v>
      </c>
      <c r="Q96" s="175"/>
      <c r="R96" s="176">
        <f>SUM(R97:R265)</f>
        <v>6.2016480000000005</v>
      </c>
      <c r="S96" s="175"/>
      <c r="T96" s="177">
        <f>SUM(T97:T265)</f>
        <v>0</v>
      </c>
      <c r="AR96" s="178" t="s">
        <v>87</v>
      </c>
      <c r="AT96" s="179" t="s">
        <v>79</v>
      </c>
      <c r="AU96" s="179" t="s">
        <v>87</v>
      </c>
      <c r="AY96" s="178" t="s">
        <v>142</v>
      </c>
      <c r="BK96" s="180">
        <f>SUM(BK97:BK265)</f>
        <v>0</v>
      </c>
    </row>
    <row r="97" spans="1:65" s="2" customFormat="1" ht="16.5" customHeight="1">
      <c r="A97" s="38"/>
      <c r="B97" s="39"/>
      <c r="C97" s="183" t="s">
        <v>87</v>
      </c>
      <c r="D97" s="183" t="s">
        <v>144</v>
      </c>
      <c r="E97" s="184" t="s">
        <v>145</v>
      </c>
      <c r="F97" s="185" t="s">
        <v>146</v>
      </c>
      <c r="G97" s="186" t="s">
        <v>147</v>
      </c>
      <c r="H97" s="187">
        <v>444</v>
      </c>
      <c r="I97" s="188"/>
      <c r="J97" s="187">
        <f>ROUND(I97*H97,2)</f>
        <v>0</v>
      </c>
      <c r="K97" s="189"/>
      <c r="L97" s="43"/>
      <c r="M97" s="190" t="s">
        <v>78</v>
      </c>
      <c r="N97" s="191" t="s">
        <v>50</v>
      </c>
      <c r="O97" s="68"/>
      <c r="P97" s="192">
        <f>O97*H97</f>
        <v>0</v>
      </c>
      <c r="Q97" s="192">
        <v>0.01004</v>
      </c>
      <c r="R97" s="192">
        <f>Q97*H97</f>
        <v>4.45776</v>
      </c>
      <c r="S97" s="192">
        <v>0</v>
      </c>
      <c r="T97" s="193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4" t="s">
        <v>148</v>
      </c>
      <c r="AT97" s="194" t="s">
        <v>144</v>
      </c>
      <c r="AU97" s="194" t="s">
        <v>89</v>
      </c>
      <c r="AY97" s="20" t="s">
        <v>142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0" t="s">
        <v>87</v>
      </c>
      <c r="BK97" s="195">
        <f>ROUND(I97*H97,2)</f>
        <v>0</v>
      </c>
      <c r="BL97" s="20" t="s">
        <v>148</v>
      </c>
      <c r="BM97" s="194" t="s">
        <v>149</v>
      </c>
    </row>
    <row r="98" spans="1:47" s="2" customFormat="1" ht="11.25">
      <c r="A98" s="38"/>
      <c r="B98" s="39"/>
      <c r="C98" s="40"/>
      <c r="D98" s="196" t="s">
        <v>150</v>
      </c>
      <c r="E98" s="40"/>
      <c r="F98" s="197" t="s">
        <v>151</v>
      </c>
      <c r="G98" s="40"/>
      <c r="H98" s="40"/>
      <c r="I98" s="198"/>
      <c r="J98" s="40"/>
      <c r="K98" s="40"/>
      <c r="L98" s="43"/>
      <c r="M98" s="199"/>
      <c r="N98" s="200"/>
      <c r="O98" s="68"/>
      <c r="P98" s="68"/>
      <c r="Q98" s="68"/>
      <c r="R98" s="68"/>
      <c r="S98" s="68"/>
      <c r="T98" s="69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20" t="s">
        <v>150</v>
      </c>
      <c r="AU98" s="20" t="s">
        <v>89</v>
      </c>
    </row>
    <row r="99" spans="2:51" s="13" customFormat="1" ht="11.25">
      <c r="B99" s="201"/>
      <c r="C99" s="202"/>
      <c r="D99" s="203" t="s">
        <v>152</v>
      </c>
      <c r="E99" s="204" t="s">
        <v>78</v>
      </c>
      <c r="F99" s="205" t="s">
        <v>153</v>
      </c>
      <c r="G99" s="202"/>
      <c r="H99" s="206">
        <v>444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152</v>
      </c>
      <c r="AU99" s="212" t="s">
        <v>89</v>
      </c>
      <c r="AV99" s="13" t="s">
        <v>89</v>
      </c>
      <c r="AW99" s="13" t="s">
        <v>40</v>
      </c>
      <c r="AX99" s="13" t="s">
        <v>87</v>
      </c>
      <c r="AY99" s="212" t="s">
        <v>142</v>
      </c>
    </row>
    <row r="100" spans="1:65" s="2" customFormat="1" ht="16.5" customHeight="1">
      <c r="A100" s="38"/>
      <c r="B100" s="39"/>
      <c r="C100" s="183" t="s">
        <v>89</v>
      </c>
      <c r="D100" s="183" t="s">
        <v>144</v>
      </c>
      <c r="E100" s="184" t="s">
        <v>154</v>
      </c>
      <c r="F100" s="185" t="s">
        <v>155</v>
      </c>
      <c r="G100" s="186" t="s">
        <v>156</v>
      </c>
      <c r="H100" s="187">
        <v>900</v>
      </c>
      <c r="I100" s="188"/>
      <c r="J100" s="187">
        <f>ROUND(I100*H100,2)</f>
        <v>0</v>
      </c>
      <c r="K100" s="189"/>
      <c r="L100" s="43"/>
      <c r="M100" s="190" t="s">
        <v>78</v>
      </c>
      <c r="N100" s="191" t="s">
        <v>50</v>
      </c>
      <c r="O100" s="68"/>
      <c r="P100" s="192">
        <f>O100*H100</f>
        <v>0</v>
      </c>
      <c r="Q100" s="192">
        <v>3E-05</v>
      </c>
      <c r="R100" s="192">
        <f>Q100*H100</f>
        <v>0.027</v>
      </c>
      <c r="S100" s="192">
        <v>0</v>
      </c>
      <c r="T100" s="193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4" t="s">
        <v>148</v>
      </c>
      <c r="AT100" s="194" t="s">
        <v>144</v>
      </c>
      <c r="AU100" s="194" t="s">
        <v>89</v>
      </c>
      <c r="AY100" s="20" t="s">
        <v>142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20" t="s">
        <v>87</v>
      </c>
      <c r="BK100" s="195">
        <f>ROUND(I100*H100,2)</f>
        <v>0</v>
      </c>
      <c r="BL100" s="20" t="s">
        <v>148</v>
      </c>
      <c r="BM100" s="194" t="s">
        <v>157</v>
      </c>
    </row>
    <row r="101" spans="1:47" s="2" customFormat="1" ht="11.25">
      <c r="A101" s="38"/>
      <c r="B101" s="39"/>
      <c r="C101" s="40"/>
      <c r="D101" s="196" t="s">
        <v>150</v>
      </c>
      <c r="E101" s="40"/>
      <c r="F101" s="197" t="s">
        <v>158</v>
      </c>
      <c r="G101" s="40"/>
      <c r="H101" s="40"/>
      <c r="I101" s="198"/>
      <c r="J101" s="40"/>
      <c r="K101" s="40"/>
      <c r="L101" s="43"/>
      <c r="M101" s="199"/>
      <c r="N101" s="200"/>
      <c r="O101" s="68"/>
      <c r="P101" s="68"/>
      <c r="Q101" s="68"/>
      <c r="R101" s="68"/>
      <c r="S101" s="68"/>
      <c r="T101" s="69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20" t="s">
        <v>150</v>
      </c>
      <c r="AU101" s="20" t="s">
        <v>89</v>
      </c>
    </row>
    <row r="102" spans="2:51" s="13" customFormat="1" ht="11.25">
      <c r="B102" s="201"/>
      <c r="C102" s="202"/>
      <c r="D102" s="203" t="s">
        <v>152</v>
      </c>
      <c r="E102" s="204" t="s">
        <v>78</v>
      </c>
      <c r="F102" s="205" t="s">
        <v>159</v>
      </c>
      <c r="G102" s="202"/>
      <c r="H102" s="206">
        <v>900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152</v>
      </c>
      <c r="AU102" s="212" t="s">
        <v>89</v>
      </c>
      <c r="AV102" s="13" t="s">
        <v>89</v>
      </c>
      <c r="AW102" s="13" t="s">
        <v>40</v>
      </c>
      <c r="AX102" s="13" t="s">
        <v>87</v>
      </c>
      <c r="AY102" s="212" t="s">
        <v>142</v>
      </c>
    </row>
    <row r="103" spans="1:65" s="2" customFormat="1" ht="24.2" customHeight="1">
      <c r="A103" s="38"/>
      <c r="B103" s="39"/>
      <c r="C103" s="183" t="s">
        <v>160</v>
      </c>
      <c r="D103" s="183" t="s">
        <v>144</v>
      </c>
      <c r="E103" s="184" t="s">
        <v>161</v>
      </c>
      <c r="F103" s="185" t="s">
        <v>162</v>
      </c>
      <c r="G103" s="186" t="s">
        <v>163</v>
      </c>
      <c r="H103" s="187">
        <v>150</v>
      </c>
      <c r="I103" s="188"/>
      <c r="J103" s="187">
        <f>ROUND(I103*H103,2)</f>
        <v>0</v>
      </c>
      <c r="K103" s="189"/>
      <c r="L103" s="43"/>
      <c r="M103" s="190" t="s">
        <v>78</v>
      </c>
      <c r="N103" s="191" t="s">
        <v>50</v>
      </c>
      <c r="O103" s="68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4" t="s">
        <v>148</v>
      </c>
      <c r="AT103" s="194" t="s">
        <v>144</v>
      </c>
      <c r="AU103" s="194" t="s">
        <v>89</v>
      </c>
      <c r="AY103" s="20" t="s">
        <v>142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0" t="s">
        <v>87</v>
      </c>
      <c r="BK103" s="195">
        <f>ROUND(I103*H103,2)</f>
        <v>0</v>
      </c>
      <c r="BL103" s="20" t="s">
        <v>148</v>
      </c>
      <c r="BM103" s="194" t="s">
        <v>164</v>
      </c>
    </row>
    <row r="104" spans="1:47" s="2" customFormat="1" ht="11.25">
      <c r="A104" s="38"/>
      <c r="B104" s="39"/>
      <c r="C104" s="40"/>
      <c r="D104" s="196" t="s">
        <v>150</v>
      </c>
      <c r="E104" s="40"/>
      <c r="F104" s="197" t="s">
        <v>165</v>
      </c>
      <c r="G104" s="40"/>
      <c r="H104" s="40"/>
      <c r="I104" s="198"/>
      <c r="J104" s="40"/>
      <c r="K104" s="40"/>
      <c r="L104" s="43"/>
      <c r="M104" s="199"/>
      <c r="N104" s="200"/>
      <c r="O104" s="68"/>
      <c r="P104" s="68"/>
      <c r="Q104" s="68"/>
      <c r="R104" s="68"/>
      <c r="S104" s="68"/>
      <c r="T104" s="6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20" t="s">
        <v>150</v>
      </c>
      <c r="AU104" s="20" t="s">
        <v>89</v>
      </c>
    </row>
    <row r="105" spans="2:51" s="13" customFormat="1" ht="11.25">
      <c r="B105" s="201"/>
      <c r="C105" s="202"/>
      <c r="D105" s="203" t="s">
        <v>152</v>
      </c>
      <c r="E105" s="204" t="s">
        <v>78</v>
      </c>
      <c r="F105" s="205" t="s">
        <v>166</v>
      </c>
      <c r="G105" s="202"/>
      <c r="H105" s="206">
        <v>150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152</v>
      </c>
      <c r="AU105" s="212" t="s">
        <v>89</v>
      </c>
      <c r="AV105" s="13" t="s">
        <v>89</v>
      </c>
      <c r="AW105" s="13" t="s">
        <v>40</v>
      </c>
      <c r="AX105" s="13" t="s">
        <v>87</v>
      </c>
      <c r="AY105" s="212" t="s">
        <v>142</v>
      </c>
    </row>
    <row r="106" spans="1:65" s="2" customFormat="1" ht="49.15" customHeight="1">
      <c r="A106" s="38"/>
      <c r="B106" s="39"/>
      <c r="C106" s="183" t="s">
        <v>148</v>
      </c>
      <c r="D106" s="183" t="s">
        <v>144</v>
      </c>
      <c r="E106" s="184" t="s">
        <v>167</v>
      </c>
      <c r="F106" s="185" t="s">
        <v>168</v>
      </c>
      <c r="G106" s="186" t="s">
        <v>147</v>
      </c>
      <c r="H106" s="187">
        <v>2.4</v>
      </c>
      <c r="I106" s="188"/>
      <c r="J106" s="187">
        <f>ROUND(I106*H106,2)</f>
        <v>0</v>
      </c>
      <c r="K106" s="189"/>
      <c r="L106" s="43"/>
      <c r="M106" s="190" t="s">
        <v>78</v>
      </c>
      <c r="N106" s="191" t="s">
        <v>50</v>
      </c>
      <c r="O106" s="68"/>
      <c r="P106" s="192">
        <f>O106*H106</f>
        <v>0</v>
      </c>
      <c r="Q106" s="192">
        <v>0.0369</v>
      </c>
      <c r="R106" s="192">
        <f>Q106*H106</f>
        <v>0.08856</v>
      </c>
      <c r="S106" s="192">
        <v>0</v>
      </c>
      <c r="T106" s="193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4" t="s">
        <v>148</v>
      </c>
      <c r="AT106" s="194" t="s">
        <v>144</v>
      </c>
      <c r="AU106" s="194" t="s">
        <v>89</v>
      </c>
      <c r="AY106" s="20" t="s">
        <v>142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0" t="s">
        <v>87</v>
      </c>
      <c r="BK106" s="195">
        <f>ROUND(I106*H106,2)</f>
        <v>0</v>
      </c>
      <c r="BL106" s="20" t="s">
        <v>148</v>
      </c>
      <c r="BM106" s="194" t="s">
        <v>169</v>
      </c>
    </row>
    <row r="107" spans="1:47" s="2" customFormat="1" ht="11.25">
      <c r="A107" s="38"/>
      <c r="B107" s="39"/>
      <c r="C107" s="40"/>
      <c r="D107" s="196" t="s">
        <v>150</v>
      </c>
      <c r="E107" s="40"/>
      <c r="F107" s="197" t="s">
        <v>170</v>
      </c>
      <c r="G107" s="40"/>
      <c r="H107" s="40"/>
      <c r="I107" s="198"/>
      <c r="J107" s="40"/>
      <c r="K107" s="40"/>
      <c r="L107" s="43"/>
      <c r="M107" s="199"/>
      <c r="N107" s="200"/>
      <c r="O107" s="68"/>
      <c r="P107" s="68"/>
      <c r="Q107" s="68"/>
      <c r="R107" s="68"/>
      <c r="S107" s="68"/>
      <c r="T107" s="6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20" t="s">
        <v>150</v>
      </c>
      <c r="AU107" s="20" t="s">
        <v>89</v>
      </c>
    </row>
    <row r="108" spans="2:51" s="13" customFormat="1" ht="11.25">
      <c r="B108" s="201"/>
      <c r="C108" s="202"/>
      <c r="D108" s="203" t="s">
        <v>152</v>
      </c>
      <c r="E108" s="204" t="s">
        <v>78</v>
      </c>
      <c r="F108" s="205" t="s">
        <v>171</v>
      </c>
      <c r="G108" s="202"/>
      <c r="H108" s="206">
        <v>2.4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152</v>
      </c>
      <c r="AU108" s="212" t="s">
        <v>89</v>
      </c>
      <c r="AV108" s="13" t="s">
        <v>89</v>
      </c>
      <c r="AW108" s="13" t="s">
        <v>40</v>
      </c>
      <c r="AX108" s="13" t="s">
        <v>87</v>
      </c>
      <c r="AY108" s="212" t="s">
        <v>142</v>
      </c>
    </row>
    <row r="109" spans="1:65" s="2" customFormat="1" ht="24.2" customHeight="1">
      <c r="A109" s="38"/>
      <c r="B109" s="39"/>
      <c r="C109" s="183" t="s">
        <v>172</v>
      </c>
      <c r="D109" s="183" t="s">
        <v>144</v>
      </c>
      <c r="E109" s="184" t="s">
        <v>173</v>
      </c>
      <c r="F109" s="185" t="s">
        <v>174</v>
      </c>
      <c r="G109" s="186" t="s">
        <v>175</v>
      </c>
      <c r="H109" s="187">
        <v>12.29</v>
      </c>
      <c r="I109" s="188"/>
      <c r="J109" s="187">
        <f>ROUND(I109*H109,2)</f>
        <v>0</v>
      </c>
      <c r="K109" s="189"/>
      <c r="L109" s="43"/>
      <c r="M109" s="190" t="s">
        <v>78</v>
      </c>
      <c r="N109" s="191" t="s">
        <v>50</v>
      </c>
      <c r="O109" s="68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4" t="s">
        <v>148</v>
      </c>
      <c r="AT109" s="194" t="s">
        <v>144</v>
      </c>
      <c r="AU109" s="194" t="s">
        <v>89</v>
      </c>
      <c r="AY109" s="20" t="s">
        <v>142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0" t="s">
        <v>87</v>
      </c>
      <c r="BK109" s="195">
        <f>ROUND(I109*H109,2)</f>
        <v>0</v>
      </c>
      <c r="BL109" s="20" t="s">
        <v>148</v>
      </c>
      <c r="BM109" s="194" t="s">
        <v>176</v>
      </c>
    </row>
    <row r="110" spans="1:47" s="2" customFormat="1" ht="11.25">
      <c r="A110" s="38"/>
      <c r="B110" s="39"/>
      <c r="C110" s="40"/>
      <c r="D110" s="196" t="s">
        <v>150</v>
      </c>
      <c r="E110" s="40"/>
      <c r="F110" s="197" t="s">
        <v>177</v>
      </c>
      <c r="G110" s="40"/>
      <c r="H110" s="40"/>
      <c r="I110" s="198"/>
      <c r="J110" s="40"/>
      <c r="K110" s="40"/>
      <c r="L110" s="43"/>
      <c r="M110" s="199"/>
      <c r="N110" s="200"/>
      <c r="O110" s="68"/>
      <c r="P110" s="68"/>
      <c r="Q110" s="68"/>
      <c r="R110" s="68"/>
      <c r="S110" s="68"/>
      <c r="T110" s="69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20" t="s">
        <v>150</v>
      </c>
      <c r="AU110" s="20" t="s">
        <v>89</v>
      </c>
    </row>
    <row r="111" spans="2:51" s="13" customFormat="1" ht="11.25">
      <c r="B111" s="201"/>
      <c r="C111" s="202"/>
      <c r="D111" s="203" t="s">
        <v>152</v>
      </c>
      <c r="E111" s="204" t="s">
        <v>78</v>
      </c>
      <c r="F111" s="205" t="s">
        <v>178</v>
      </c>
      <c r="G111" s="202"/>
      <c r="H111" s="206">
        <v>12.29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152</v>
      </c>
      <c r="AU111" s="212" t="s">
        <v>89</v>
      </c>
      <c r="AV111" s="13" t="s">
        <v>89</v>
      </c>
      <c r="AW111" s="13" t="s">
        <v>40</v>
      </c>
      <c r="AX111" s="13" t="s">
        <v>87</v>
      </c>
      <c r="AY111" s="212" t="s">
        <v>142</v>
      </c>
    </row>
    <row r="112" spans="1:65" s="2" customFormat="1" ht="24.2" customHeight="1">
      <c r="A112" s="38"/>
      <c r="B112" s="39"/>
      <c r="C112" s="183" t="s">
        <v>179</v>
      </c>
      <c r="D112" s="183" t="s">
        <v>144</v>
      </c>
      <c r="E112" s="184" t="s">
        <v>180</v>
      </c>
      <c r="F112" s="185" t="s">
        <v>181</v>
      </c>
      <c r="G112" s="186" t="s">
        <v>175</v>
      </c>
      <c r="H112" s="187">
        <v>450.51</v>
      </c>
      <c r="I112" s="188"/>
      <c r="J112" s="187">
        <f>ROUND(I112*H112,2)</f>
        <v>0</v>
      </c>
      <c r="K112" s="189"/>
      <c r="L112" s="43"/>
      <c r="M112" s="190" t="s">
        <v>78</v>
      </c>
      <c r="N112" s="191" t="s">
        <v>50</v>
      </c>
      <c r="O112" s="68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4" t="s">
        <v>148</v>
      </c>
      <c r="AT112" s="194" t="s">
        <v>144</v>
      </c>
      <c r="AU112" s="194" t="s">
        <v>89</v>
      </c>
      <c r="AY112" s="20" t="s">
        <v>142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0" t="s">
        <v>87</v>
      </c>
      <c r="BK112" s="195">
        <f>ROUND(I112*H112,2)</f>
        <v>0</v>
      </c>
      <c r="BL112" s="20" t="s">
        <v>148</v>
      </c>
      <c r="BM112" s="194" t="s">
        <v>182</v>
      </c>
    </row>
    <row r="113" spans="1:47" s="2" customFormat="1" ht="11.25">
      <c r="A113" s="38"/>
      <c r="B113" s="39"/>
      <c r="C113" s="40"/>
      <c r="D113" s="196" t="s">
        <v>150</v>
      </c>
      <c r="E113" s="40"/>
      <c r="F113" s="197" t="s">
        <v>183</v>
      </c>
      <c r="G113" s="40"/>
      <c r="H113" s="40"/>
      <c r="I113" s="198"/>
      <c r="J113" s="40"/>
      <c r="K113" s="40"/>
      <c r="L113" s="43"/>
      <c r="M113" s="199"/>
      <c r="N113" s="200"/>
      <c r="O113" s="68"/>
      <c r="P113" s="68"/>
      <c r="Q113" s="68"/>
      <c r="R113" s="68"/>
      <c r="S113" s="68"/>
      <c r="T113" s="6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20" t="s">
        <v>150</v>
      </c>
      <c r="AU113" s="20" t="s">
        <v>89</v>
      </c>
    </row>
    <row r="114" spans="2:51" s="13" customFormat="1" ht="11.25">
      <c r="B114" s="201"/>
      <c r="C114" s="202"/>
      <c r="D114" s="203" t="s">
        <v>152</v>
      </c>
      <c r="E114" s="204" t="s">
        <v>78</v>
      </c>
      <c r="F114" s="205" t="s">
        <v>184</v>
      </c>
      <c r="G114" s="202"/>
      <c r="H114" s="206">
        <v>8.16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152</v>
      </c>
      <c r="AU114" s="212" t="s">
        <v>89</v>
      </c>
      <c r="AV114" s="13" t="s">
        <v>89</v>
      </c>
      <c r="AW114" s="13" t="s">
        <v>40</v>
      </c>
      <c r="AX114" s="13" t="s">
        <v>80</v>
      </c>
      <c r="AY114" s="212" t="s">
        <v>142</v>
      </c>
    </row>
    <row r="115" spans="2:51" s="13" customFormat="1" ht="11.25">
      <c r="B115" s="201"/>
      <c r="C115" s="202"/>
      <c r="D115" s="203" t="s">
        <v>152</v>
      </c>
      <c r="E115" s="204" t="s">
        <v>78</v>
      </c>
      <c r="F115" s="205" t="s">
        <v>185</v>
      </c>
      <c r="G115" s="202"/>
      <c r="H115" s="206">
        <v>8.28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152</v>
      </c>
      <c r="AU115" s="212" t="s">
        <v>89</v>
      </c>
      <c r="AV115" s="13" t="s">
        <v>89</v>
      </c>
      <c r="AW115" s="13" t="s">
        <v>40</v>
      </c>
      <c r="AX115" s="13" t="s">
        <v>80</v>
      </c>
      <c r="AY115" s="212" t="s">
        <v>142</v>
      </c>
    </row>
    <row r="116" spans="2:51" s="13" customFormat="1" ht="11.25">
      <c r="B116" s="201"/>
      <c r="C116" s="202"/>
      <c r="D116" s="203" t="s">
        <v>152</v>
      </c>
      <c r="E116" s="204" t="s">
        <v>78</v>
      </c>
      <c r="F116" s="205" t="s">
        <v>186</v>
      </c>
      <c r="G116" s="202"/>
      <c r="H116" s="206">
        <v>7.4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152</v>
      </c>
      <c r="AU116" s="212" t="s">
        <v>89</v>
      </c>
      <c r="AV116" s="13" t="s">
        <v>89</v>
      </c>
      <c r="AW116" s="13" t="s">
        <v>40</v>
      </c>
      <c r="AX116" s="13" t="s">
        <v>80</v>
      </c>
      <c r="AY116" s="212" t="s">
        <v>142</v>
      </c>
    </row>
    <row r="117" spans="2:51" s="13" customFormat="1" ht="11.25">
      <c r="B117" s="201"/>
      <c r="C117" s="202"/>
      <c r="D117" s="203" t="s">
        <v>152</v>
      </c>
      <c r="E117" s="204" t="s">
        <v>78</v>
      </c>
      <c r="F117" s="205" t="s">
        <v>187</v>
      </c>
      <c r="G117" s="202"/>
      <c r="H117" s="206">
        <v>6.8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152</v>
      </c>
      <c r="AU117" s="212" t="s">
        <v>89</v>
      </c>
      <c r="AV117" s="13" t="s">
        <v>89</v>
      </c>
      <c r="AW117" s="13" t="s">
        <v>40</v>
      </c>
      <c r="AX117" s="13" t="s">
        <v>80</v>
      </c>
      <c r="AY117" s="212" t="s">
        <v>142</v>
      </c>
    </row>
    <row r="118" spans="2:51" s="13" customFormat="1" ht="11.25">
      <c r="B118" s="201"/>
      <c r="C118" s="202"/>
      <c r="D118" s="203" t="s">
        <v>152</v>
      </c>
      <c r="E118" s="204" t="s">
        <v>78</v>
      </c>
      <c r="F118" s="205" t="s">
        <v>188</v>
      </c>
      <c r="G118" s="202"/>
      <c r="H118" s="206">
        <v>5.64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152</v>
      </c>
      <c r="AU118" s="212" t="s">
        <v>89</v>
      </c>
      <c r="AV118" s="13" t="s">
        <v>89</v>
      </c>
      <c r="AW118" s="13" t="s">
        <v>40</v>
      </c>
      <c r="AX118" s="13" t="s">
        <v>80</v>
      </c>
      <c r="AY118" s="212" t="s">
        <v>142</v>
      </c>
    </row>
    <row r="119" spans="2:51" s="13" customFormat="1" ht="11.25">
      <c r="B119" s="201"/>
      <c r="C119" s="202"/>
      <c r="D119" s="203" t="s">
        <v>152</v>
      </c>
      <c r="E119" s="204" t="s">
        <v>78</v>
      </c>
      <c r="F119" s="205" t="s">
        <v>189</v>
      </c>
      <c r="G119" s="202"/>
      <c r="H119" s="206">
        <v>7.36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152</v>
      </c>
      <c r="AU119" s="212" t="s">
        <v>89</v>
      </c>
      <c r="AV119" s="13" t="s">
        <v>89</v>
      </c>
      <c r="AW119" s="13" t="s">
        <v>40</v>
      </c>
      <c r="AX119" s="13" t="s">
        <v>80</v>
      </c>
      <c r="AY119" s="212" t="s">
        <v>142</v>
      </c>
    </row>
    <row r="120" spans="2:51" s="13" customFormat="1" ht="11.25">
      <c r="B120" s="201"/>
      <c r="C120" s="202"/>
      <c r="D120" s="203" t="s">
        <v>152</v>
      </c>
      <c r="E120" s="204" t="s">
        <v>78</v>
      </c>
      <c r="F120" s="205" t="s">
        <v>190</v>
      </c>
      <c r="G120" s="202"/>
      <c r="H120" s="206">
        <v>7.16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152</v>
      </c>
      <c r="AU120" s="212" t="s">
        <v>89</v>
      </c>
      <c r="AV120" s="13" t="s">
        <v>89</v>
      </c>
      <c r="AW120" s="13" t="s">
        <v>40</v>
      </c>
      <c r="AX120" s="13" t="s">
        <v>80</v>
      </c>
      <c r="AY120" s="212" t="s">
        <v>142</v>
      </c>
    </row>
    <row r="121" spans="2:51" s="13" customFormat="1" ht="11.25">
      <c r="B121" s="201"/>
      <c r="C121" s="202"/>
      <c r="D121" s="203" t="s">
        <v>152</v>
      </c>
      <c r="E121" s="204" t="s">
        <v>78</v>
      </c>
      <c r="F121" s="205" t="s">
        <v>191</v>
      </c>
      <c r="G121" s="202"/>
      <c r="H121" s="206">
        <v>7.08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152</v>
      </c>
      <c r="AU121" s="212" t="s">
        <v>89</v>
      </c>
      <c r="AV121" s="13" t="s">
        <v>89</v>
      </c>
      <c r="AW121" s="13" t="s">
        <v>40</v>
      </c>
      <c r="AX121" s="13" t="s">
        <v>80</v>
      </c>
      <c r="AY121" s="212" t="s">
        <v>142</v>
      </c>
    </row>
    <row r="122" spans="2:51" s="13" customFormat="1" ht="11.25">
      <c r="B122" s="201"/>
      <c r="C122" s="202"/>
      <c r="D122" s="203" t="s">
        <v>152</v>
      </c>
      <c r="E122" s="204" t="s">
        <v>78</v>
      </c>
      <c r="F122" s="205" t="s">
        <v>192</v>
      </c>
      <c r="G122" s="202"/>
      <c r="H122" s="206">
        <v>6.76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152</v>
      </c>
      <c r="AU122" s="212" t="s">
        <v>89</v>
      </c>
      <c r="AV122" s="13" t="s">
        <v>89</v>
      </c>
      <c r="AW122" s="13" t="s">
        <v>40</v>
      </c>
      <c r="AX122" s="13" t="s">
        <v>80</v>
      </c>
      <c r="AY122" s="212" t="s">
        <v>142</v>
      </c>
    </row>
    <row r="123" spans="2:51" s="13" customFormat="1" ht="11.25">
      <c r="B123" s="201"/>
      <c r="C123" s="202"/>
      <c r="D123" s="203" t="s">
        <v>152</v>
      </c>
      <c r="E123" s="204" t="s">
        <v>78</v>
      </c>
      <c r="F123" s="205" t="s">
        <v>193</v>
      </c>
      <c r="G123" s="202"/>
      <c r="H123" s="206">
        <v>7.16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152</v>
      </c>
      <c r="AU123" s="212" t="s">
        <v>89</v>
      </c>
      <c r="AV123" s="13" t="s">
        <v>89</v>
      </c>
      <c r="AW123" s="13" t="s">
        <v>40</v>
      </c>
      <c r="AX123" s="13" t="s">
        <v>80</v>
      </c>
      <c r="AY123" s="212" t="s">
        <v>142</v>
      </c>
    </row>
    <row r="124" spans="2:51" s="13" customFormat="1" ht="11.25">
      <c r="B124" s="201"/>
      <c r="C124" s="202"/>
      <c r="D124" s="203" t="s">
        <v>152</v>
      </c>
      <c r="E124" s="204" t="s">
        <v>78</v>
      </c>
      <c r="F124" s="205" t="s">
        <v>194</v>
      </c>
      <c r="G124" s="202"/>
      <c r="H124" s="206">
        <v>8.96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152</v>
      </c>
      <c r="AU124" s="212" t="s">
        <v>89</v>
      </c>
      <c r="AV124" s="13" t="s">
        <v>89</v>
      </c>
      <c r="AW124" s="13" t="s">
        <v>40</v>
      </c>
      <c r="AX124" s="13" t="s">
        <v>80</v>
      </c>
      <c r="AY124" s="212" t="s">
        <v>142</v>
      </c>
    </row>
    <row r="125" spans="2:51" s="13" customFormat="1" ht="11.25">
      <c r="B125" s="201"/>
      <c r="C125" s="202"/>
      <c r="D125" s="203" t="s">
        <v>152</v>
      </c>
      <c r="E125" s="204" t="s">
        <v>78</v>
      </c>
      <c r="F125" s="205" t="s">
        <v>195</v>
      </c>
      <c r="G125" s="202"/>
      <c r="H125" s="206">
        <v>9.16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152</v>
      </c>
      <c r="AU125" s="212" t="s">
        <v>89</v>
      </c>
      <c r="AV125" s="13" t="s">
        <v>89</v>
      </c>
      <c r="AW125" s="13" t="s">
        <v>40</v>
      </c>
      <c r="AX125" s="13" t="s">
        <v>80</v>
      </c>
      <c r="AY125" s="212" t="s">
        <v>142</v>
      </c>
    </row>
    <row r="126" spans="2:51" s="13" customFormat="1" ht="11.25">
      <c r="B126" s="201"/>
      <c r="C126" s="202"/>
      <c r="D126" s="203" t="s">
        <v>152</v>
      </c>
      <c r="E126" s="204" t="s">
        <v>78</v>
      </c>
      <c r="F126" s="205" t="s">
        <v>196</v>
      </c>
      <c r="G126" s="202"/>
      <c r="H126" s="206">
        <v>12.75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152</v>
      </c>
      <c r="AU126" s="212" t="s">
        <v>89</v>
      </c>
      <c r="AV126" s="13" t="s">
        <v>89</v>
      </c>
      <c r="AW126" s="13" t="s">
        <v>40</v>
      </c>
      <c r="AX126" s="13" t="s">
        <v>80</v>
      </c>
      <c r="AY126" s="212" t="s">
        <v>142</v>
      </c>
    </row>
    <row r="127" spans="2:51" s="13" customFormat="1" ht="11.25">
      <c r="B127" s="201"/>
      <c r="C127" s="202"/>
      <c r="D127" s="203" t="s">
        <v>152</v>
      </c>
      <c r="E127" s="204" t="s">
        <v>78</v>
      </c>
      <c r="F127" s="205" t="s">
        <v>197</v>
      </c>
      <c r="G127" s="202"/>
      <c r="H127" s="206">
        <v>66.34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152</v>
      </c>
      <c r="AU127" s="212" t="s">
        <v>89</v>
      </c>
      <c r="AV127" s="13" t="s">
        <v>89</v>
      </c>
      <c r="AW127" s="13" t="s">
        <v>40</v>
      </c>
      <c r="AX127" s="13" t="s">
        <v>80</v>
      </c>
      <c r="AY127" s="212" t="s">
        <v>142</v>
      </c>
    </row>
    <row r="128" spans="2:51" s="13" customFormat="1" ht="11.25">
      <c r="B128" s="201"/>
      <c r="C128" s="202"/>
      <c r="D128" s="203" t="s">
        <v>152</v>
      </c>
      <c r="E128" s="204" t="s">
        <v>78</v>
      </c>
      <c r="F128" s="205" t="s">
        <v>198</v>
      </c>
      <c r="G128" s="202"/>
      <c r="H128" s="206">
        <v>63.68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152</v>
      </c>
      <c r="AU128" s="212" t="s">
        <v>89</v>
      </c>
      <c r="AV128" s="13" t="s">
        <v>89</v>
      </c>
      <c r="AW128" s="13" t="s">
        <v>40</v>
      </c>
      <c r="AX128" s="13" t="s">
        <v>80</v>
      </c>
      <c r="AY128" s="212" t="s">
        <v>142</v>
      </c>
    </row>
    <row r="129" spans="2:51" s="13" customFormat="1" ht="11.25">
      <c r="B129" s="201"/>
      <c r="C129" s="202"/>
      <c r="D129" s="203" t="s">
        <v>152</v>
      </c>
      <c r="E129" s="204" t="s">
        <v>78</v>
      </c>
      <c r="F129" s="205" t="s">
        <v>199</v>
      </c>
      <c r="G129" s="202"/>
      <c r="H129" s="206">
        <v>78.32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152</v>
      </c>
      <c r="AU129" s="212" t="s">
        <v>89</v>
      </c>
      <c r="AV129" s="13" t="s">
        <v>89</v>
      </c>
      <c r="AW129" s="13" t="s">
        <v>40</v>
      </c>
      <c r="AX129" s="13" t="s">
        <v>80</v>
      </c>
      <c r="AY129" s="212" t="s">
        <v>142</v>
      </c>
    </row>
    <row r="130" spans="2:51" s="13" customFormat="1" ht="11.25">
      <c r="B130" s="201"/>
      <c r="C130" s="202"/>
      <c r="D130" s="203" t="s">
        <v>152</v>
      </c>
      <c r="E130" s="204" t="s">
        <v>78</v>
      </c>
      <c r="F130" s="205" t="s">
        <v>200</v>
      </c>
      <c r="G130" s="202"/>
      <c r="H130" s="206">
        <v>70.1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152</v>
      </c>
      <c r="AU130" s="212" t="s">
        <v>89</v>
      </c>
      <c r="AV130" s="13" t="s">
        <v>89</v>
      </c>
      <c r="AW130" s="13" t="s">
        <v>40</v>
      </c>
      <c r="AX130" s="13" t="s">
        <v>80</v>
      </c>
      <c r="AY130" s="212" t="s">
        <v>142</v>
      </c>
    </row>
    <row r="131" spans="2:51" s="13" customFormat="1" ht="11.25">
      <c r="B131" s="201"/>
      <c r="C131" s="202"/>
      <c r="D131" s="203" t="s">
        <v>152</v>
      </c>
      <c r="E131" s="204" t="s">
        <v>78</v>
      </c>
      <c r="F131" s="205" t="s">
        <v>201</v>
      </c>
      <c r="G131" s="202"/>
      <c r="H131" s="206">
        <v>52.69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152</v>
      </c>
      <c r="AU131" s="212" t="s">
        <v>89</v>
      </c>
      <c r="AV131" s="13" t="s">
        <v>89</v>
      </c>
      <c r="AW131" s="13" t="s">
        <v>40</v>
      </c>
      <c r="AX131" s="13" t="s">
        <v>80</v>
      </c>
      <c r="AY131" s="212" t="s">
        <v>142</v>
      </c>
    </row>
    <row r="132" spans="2:51" s="13" customFormat="1" ht="11.25">
      <c r="B132" s="201"/>
      <c r="C132" s="202"/>
      <c r="D132" s="203" t="s">
        <v>152</v>
      </c>
      <c r="E132" s="204" t="s">
        <v>78</v>
      </c>
      <c r="F132" s="205" t="s">
        <v>202</v>
      </c>
      <c r="G132" s="202"/>
      <c r="H132" s="206">
        <v>72.14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152</v>
      </c>
      <c r="AU132" s="212" t="s">
        <v>89</v>
      </c>
      <c r="AV132" s="13" t="s">
        <v>89</v>
      </c>
      <c r="AW132" s="13" t="s">
        <v>40</v>
      </c>
      <c r="AX132" s="13" t="s">
        <v>80</v>
      </c>
      <c r="AY132" s="212" t="s">
        <v>142</v>
      </c>
    </row>
    <row r="133" spans="2:51" s="13" customFormat="1" ht="11.25">
      <c r="B133" s="201"/>
      <c r="C133" s="202"/>
      <c r="D133" s="203" t="s">
        <v>152</v>
      </c>
      <c r="E133" s="204" t="s">
        <v>78</v>
      </c>
      <c r="F133" s="205" t="s">
        <v>203</v>
      </c>
      <c r="G133" s="202"/>
      <c r="H133" s="206">
        <v>33.91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152</v>
      </c>
      <c r="AU133" s="212" t="s">
        <v>89</v>
      </c>
      <c r="AV133" s="13" t="s">
        <v>89</v>
      </c>
      <c r="AW133" s="13" t="s">
        <v>40</v>
      </c>
      <c r="AX133" s="13" t="s">
        <v>80</v>
      </c>
      <c r="AY133" s="212" t="s">
        <v>142</v>
      </c>
    </row>
    <row r="134" spans="2:51" s="13" customFormat="1" ht="11.25">
      <c r="B134" s="201"/>
      <c r="C134" s="202"/>
      <c r="D134" s="203" t="s">
        <v>152</v>
      </c>
      <c r="E134" s="204" t="s">
        <v>78</v>
      </c>
      <c r="F134" s="205" t="s">
        <v>204</v>
      </c>
      <c r="G134" s="202"/>
      <c r="H134" s="206">
        <v>57.47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152</v>
      </c>
      <c r="AU134" s="212" t="s">
        <v>89</v>
      </c>
      <c r="AV134" s="13" t="s">
        <v>89</v>
      </c>
      <c r="AW134" s="13" t="s">
        <v>40</v>
      </c>
      <c r="AX134" s="13" t="s">
        <v>80</v>
      </c>
      <c r="AY134" s="212" t="s">
        <v>142</v>
      </c>
    </row>
    <row r="135" spans="2:51" s="13" customFormat="1" ht="11.25">
      <c r="B135" s="201"/>
      <c r="C135" s="202"/>
      <c r="D135" s="203" t="s">
        <v>152</v>
      </c>
      <c r="E135" s="204" t="s">
        <v>78</v>
      </c>
      <c r="F135" s="205" t="s">
        <v>205</v>
      </c>
      <c r="G135" s="202"/>
      <c r="H135" s="206">
        <v>58.68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152</v>
      </c>
      <c r="AU135" s="212" t="s">
        <v>89</v>
      </c>
      <c r="AV135" s="13" t="s">
        <v>89</v>
      </c>
      <c r="AW135" s="13" t="s">
        <v>40</v>
      </c>
      <c r="AX135" s="13" t="s">
        <v>80</v>
      </c>
      <c r="AY135" s="212" t="s">
        <v>142</v>
      </c>
    </row>
    <row r="136" spans="2:51" s="13" customFormat="1" ht="11.25">
      <c r="B136" s="201"/>
      <c r="C136" s="202"/>
      <c r="D136" s="203" t="s">
        <v>152</v>
      </c>
      <c r="E136" s="204" t="s">
        <v>78</v>
      </c>
      <c r="F136" s="205" t="s">
        <v>206</v>
      </c>
      <c r="G136" s="202"/>
      <c r="H136" s="206">
        <v>53.59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152</v>
      </c>
      <c r="AU136" s="212" t="s">
        <v>89</v>
      </c>
      <c r="AV136" s="13" t="s">
        <v>89</v>
      </c>
      <c r="AW136" s="13" t="s">
        <v>40</v>
      </c>
      <c r="AX136" s="13" t="s">
        <v>80</v>
      </c>
      <c r="AY136" s="212" t="s">
        <v>142</v>
      </c>
    </row>
    <row r="137" spans="2:51" s="13" customFormat="1" ht="11.25">
      <c r="B137" s="201"/>
      <c r="C137" s="202"/>
      <c r="D137" s="203" t="s">
        <v>152</v>
      </c>
      <c r="E137" s="204" t="s">
        <v>78</v>
      </c>
      <c r="F137" s="205" t="s">
        <v>207</v>
      </c>
      <c r="G137" s="202"/>
      <c r="H137" s="206">
        <v>63.66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152</v>
      </c>
      <c r="AU137" s="212" t="s">
        <v>89</v>
      </c>
      <c r="AV137" s="13" t="s">
        <v>89</v>
      </c>
      <c r="AW137" s="13" t="s">
        <v>40</v>
      </c>
      <c r="AX137" s="13" t="s">
        <v>80</v>
      </c>
      <c r="AY137" s="212" t="s">
        <v>142</v>
      </c>
    </row>
    <row r="138" spans="2:51" s="13" customFormat="1" ht="11.25">
      <c r="B138" s="201"/>
      <c r="C138" s="202"/>
      <c r="D138" s="203" t="s">
        <v>152</v>
      </c>
      <c r="E138" s="204" t="s">
        <v>78</v>
      </c>
      <c r="F138" s="205" t="s">
        <v>208</v>
      </c>
      <c r="G138" s="202"/>
      <c r="H138" s="206">
        <v>92.11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152</v>
      </c>
      <c r="AU138" s="212" t="s">
        <v>89</v>
      </c>
      <c r="AV138" s="13" t="s">
        <v>89</v>
      </c>
      <c r="AW138" s="13" t="s">
        <v>40</v>
      </c>
      <c r="AX138" s="13" t="s">
        <v>80</v>
      </c>
      <c r="AY138" s="212" t="s">
        <v>142</v>
      </c>
    </row>
    <row r="139" spans="2:51" s="13" customFormat="1" ht="11.25">
      <c r="B139" s="201"/>
      <c r="C139" s="202"/>
      <c r="D139" s="203" t="s">
        <v>152</v>
      </c>
      <c r="E139" s="204" t="s">
        <v>78</v>
      </c>
      <c r="F139" s="205" t="s">
        <v>209</v>
      </c>
      <c r="G139" s="202"/>
      <c r="H139" s="206">
        <v>73.5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152</v>
      </c>
      <c r="AU139" s="212" t="s">
        <v>89</v>
      </c>
      <c r="AV139" s="13" t="s">
        <v>89</v>
      </c>
      <c r="AW139" s="13" t="s">
        <v>40</v>
      </c>
      <c r="AX139" s="13" t="s">
        <v>80</v>
      </c>
      <c r="AY139" s="212" t="s">
        <v>142</v>
      </c>
    </row>
    <row r="140" spans="2:51" s="13" customFormat="1" ht="11.25">
      <c r="B140" s="201"/>
      <c r="C140" s="202"/>
      <c r="D140" s="203" t="s">
        <v>152</v>
      </c>
      <c r="E140" s="204" t="s">
        <v>78</v>
      </c>
      <c r="F140" s="205" t="s">
        <v>210</v>
      </c>
      <c r="G140" s="202"/>
      <c r="H140" s="206">
        <v>2.3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152</v>
      </c>
      <c r="AU140" s="212" t="s">
        <v>89</v>
      </c>
      <c r="AV140" s="13" t="s">
        <v>89</v>
      </c>
      <c r="AW140" s="13" t="s">
        <v>40</v>
      </c>
      <c r="AX140" s="13" t="s">
        <v>80</v>
      </c>
      <c r="AY140" s="212" t="s">
        <v>142</v>
      </c>
    </row>
    <row r="141" spans="2:51" s="13" customFormat="1" ht="22.5">
      <c r="B141" s="201"/>
      <c r="C141" s="202"/>
      <c r="D141" s="203" t="s">
        <v>152</v>
      </c>
      <c r="E141" s="204" t="s">
        <v>78</v>
      </c>
      <c r="F141" s="205" t="s">
        <v>211</v>
      </c>
      <c r="G141" s="202"/>
      <c r="H141" s="206">
        <v>-40.15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152</v>
      </c>
      <c r="AU141" s="212" t="s">
        <v>89</v>
      </c>
      <c r="AV141" s="13" t="s">
        <v>89</v>
      </c>
      <c r="AW141" s="13" t="s">
        <v>40</v>
      </c>
      <c r="AX141" s="13" t="s">
        <v>80</v>
      </c>
      <c r="AY141" s="212" t="s">
        <v>142</v>
      </c>
    </row>
    <row r="142" spans="2:51" s="14" customFormat="1" ht="11.25">
      <c r="B142" s="213"/>
      <c r="C142" s="214"/>
      <c r="D142" s="203" t="s">
        <v>152</v>
      </c>
      <c r="E142" s="215" t="s">
        <v>78</v>
      </c>
      <c r="F142" s="216" t="s">
        <v>212</v>
      </c>
      <c r="G142" s="214"/>
      <c r="H142" s="217">
        <v>901.01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152</v>
      </c>
      <c r="AU142" s="223" t="s">
        <v>89</v>
      </c>
      <c r="AV142" s="14" t="s">
        <v>148</v>
      </c>
      <c r="AW142" s="14" t="s">
        <v>40</v>
      </c>
      <c r="AX142" s="14" t="s">
        <v>80</v>
      </c>
      <c r="AY142" s="223" t="s">
        <v>142</v>
      </c>
    </row>
    <row r="143" spans="2:51" s="13" customFormat="1" ht="11.25">
      <c r="B143" s="201"/>
      <c r="C143" s="202"/>
      <c r="D143" s="203" t="s">
        <v>152</v>
      </c>
      <c r="E143" s="204" t="s">
        <v>78</v>
      </c>
      <c r="F143" s="205" t="s">
        <v>213</v>
      </c>
      <c r="G143" s="202"/>
      <c r="H143" s="206">
        <v>450.51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152</v>
      </c>
      <c r="AU143" s="212" t="s">
        <v>89</v>
      </c>
      <c r="AV143" s="13" t="s">
        <v>89</v>
      </c>
      <c r="AW143" s="13" t="s">
        <v>40</v>
      </c>
      <c r="AX143" s="13" t="s">
        <v>87</v>
      </c>
      <c r="AY143" s="212" t="s">
        <v>142</v>
      </c>
    </row>
    <row r="144" spans="1:65" s="2" customFormat="1" ht="24.2" customHeight="1">
      <c r="A144" s="38"/>
      <c r="B144" s="39"/>
      <c r="C144" s="183" t="s">
        <v>214</v>
      </c>
      <c r="D144" s="183" t="s">
        <v>144</v>
      </c>
      <c r="E144" s="184" t="s">
        <v>215</v>
      </c>
      <c r="F144" s="185" t="s">
        <v>216</v>
      </c>
      <c r="G144" s="186" t="s">
        <v>175</v>
      </c>
      <c r="H144" s="187">
        <v>118.75</v>
      </c>
      <c r="I144" s="188"/>
      <c r="J144" s="187">
        <f>ROUND(I144*H144,2)</f>
        <v>0</v>
      </c>
      <c r="K144" s="189"/>
      <c r="L144" s="43"/>
      <c r="M144" s="190" t="s">
        <v>78</v>
      </c>
      <c r="N144" s="191" t="s">
        <v>50</v>
      </c>
      <c r="O144" s="68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4" t="s">
        <v>148</v>
      </c>
      <c r="AT144" s="194" t="s">
        <v>144</v>
      </c>
      <c r="AU144" s="194" t="s">
        <v>89</v>
      </c>
      <c r="AY144" s="20" t="s">
        <v>142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0" t="s">
        <v>87</v>
      </c>
      <c r="BK144" s="195">
        <f>ROUND(I144*H144,2)</f>
        <v>0</v>
      </c>
      <c r="BL144" s="20" t="s">
        <v>148</v>
      </c>
      <c r="BM144" s="194" t="s">
        <v>217</v>
      </c>
    </row>
    <row r="145" spans="1:47" s="2" customFormat="1" ht="11.25">
      <c r="A145" s="38"/>
      <c r="B145" s="39"/>
      <c r="C145" s="40"/>
      <c r="D145" s="196" t="s">
        <v>150</v>
      </c>
      <c r="E145" s="40"/>
      <c r="F145" s="197" t="s">
        <v>218</v>
      </c>
      <c r="G145" s="40"/>
      <c r="H145" s="40"/>
      <c r="I145" s="198"/>
      <c r="J145" s="40"/>
      <c r="K145" s="40"/>
      <c r="L145" s="43"/>
      <c r="M145" s="199"/>
      <c r="N145" s="200"/>
      <c r="O145" s="68"/>
      <c r="P145" s="68"/>
      <c r="Q145" s="68"/>
      <c r="R145" s="68"/>
      <c r="S145" s="68"/>
      <c r="T145" s="69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20" t="s">
        <v>150</v>
      </c>
      <c r="AU145" s="20" t="s">
        <v>89</v>
      </c>
    </row>
    <row r="146" spans="2:51" s="13" customFormat="1" ht="11.25">
      <c r="B146" s="201"/>
      <c r="C146" s="202"/>
      <c r="D146" s="203" t="s">
        <v>152</v>
      </c>
      <c r="E146" s="204" t="s">
        <v>78</v>
      </c>
      <c r="F146" s="205" t="s">
        <v>219</v>
      </c>
      <c r="G146" s="202"/>
      <c r="H146" s="206">
        <v>405.45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152</v>
      </c>
      <c r="AU146" s="212" t="s">
        <v>89</v>
      </c>
      <c r="AV146" s="13" t="s">
        <v>89</v>
      </c>
      <c r="AW146" s="13" t="s">
        <v>40</v>
      </c>
      <c r="AX146" s="13" t="s">
        <v>80</v>
      </c>
      <c r="AY146" s="212" t="s">
        <v>142</v>
      </c>
    </row>
    <row r="147" spans="2:51" s="13" customFormat="1" ht="11.25">
      <c r="B147" s="201"/>
      <c r="C147" s="202"/>
      <c r="D147" s="203" t="s">
        <v>152</v>
      </c>
      <c r="E147" s="204" t="s">
        <v>78</v>
      </c>
      <c r="F147" s="205" t="s">
        <v>220</v>
      </c>
      <c r="G147" s="202"/>
      <c r="H147" s="206">
        <v>-286.7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152</v>
      </c>
      <c r="AU147" s="212" t="s">
        <v>89</v>
      </c>
      <c r="AV147" s="13" t="s">
        <v>89</v>
      </c>
      <c r="AW147" s="13" t="s">
        <v>40</v>
      </c>
      <c r="AX147" s="13" t="s">
        <v>80</v>
      </c>
      <c r="AY147" s="212" t="s">
        <v>142</v>
      </c>
    </row>
    <row r="148" spans="2:51" s="14" customFormat="1" ht="11.25">
      <c r="B148" s="213"/>
      <c r="C148" s="214"/>
      <c r="D148" s="203" t="s">
        <v>152</v>
      </c>
      <c r="E148" s="215" t="s">
        <v>78</v>
      </c>
      <c r="F148" s="216" t="s">
        <v>212</v>
      </c>
      <c r="G148" s="214"/>
      <c r="H148" s="217">
        <v>118.75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152</v>
      </c>
      <c r="AU148" s="223" t="s">
        <v>89</v>
      </c>
      <c r="AV148" s="14" t="s">
        <v>148</v>
      </c>
      <c r="AW148" s="14" t="s">
        <v>40</v>
      </c>
      <c r="AX148" s="14" t="s">
        <v>87</v>
      </c>
      <c r="AY148" s="223" t="s">
        <v>142</v>
      </c>
    </row>
    <row r="149" spans="1:65" s="2" customFormat="1" ht="24.2" customHeight="1">
      <c r="A149" s="38"/>
      <c r="B149" s="39"/>
      <c r="C149" s="183" t="s">
        <v>221</v>
      </c>
      <c r="D149" s="183" t="s">
        <v>144</v>
      </c>
      <c r="E149" s="184" t="s">
        <v>222</v>
      </c>
      <c r="F149" s="185" t="s">
        <v>223</v>
      </c>
      <c r="G149" s="186" t="s">
        <v>175</v>
      </c>
      <c r="H149" s="187">
        <v>45.05</v>
      </c>
      <c r="I149" s="188"/>
      <c r="J149" s="187">
        <f>ROUND(I149*H149,2)</f>
        <v>0</v>
      </c>
      <c r="K149" s="189"/>
      <c r="L149" s="43"/>
      <c r="M149" s="190" t="s">
        <v>78</v>
      </c>
      <c r="N149" s="191" t="s">
        <v>50</v>
      </c>
      <c r="O149" s="68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4" t="s">
        <v>148</v>
      </c>
      <c r="AT149" s="194" t="s">
        <v>144</v>
      </c>
      <c r="AU149" s="194" t="s">
        <v>89</v>
      </c>
      <c r="AY149" s="20" t="s">
        <v>142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20" t="s">
        <v>87</v>
      </c>
      <c r="BK149" s="195">
        <f>ROUND(I149*H149,2)</f>
        <v>0</v>
      </c>
      <c r="BL149" s="20" t="s">
        <v>148</v>
      </c>
      <c r="BM149" s="194" t="s">
        <v>224</v>
      </c>
    </row>
    <row r="150" spans="1:47" s="2" customFormat="1" ht="11.25">
      <c r="A150" s="38"/>
      <c r="B150" s="39"/>
      <c r="C150" s="40"/>
      <c r="D150" s="196" t="s">
        <v>150</v>
      </c>
      <c r="E150" s="40"/>
      <c r="F150" s="197" t="s">
        <v>225</v>
      </c>
      <c r="G150" s="40"/>
      <c r="H150" s="40"/>
      <c r="I150" s="198"/>
      <c r="J150" s="40"/>
      <c r="K150" s="40"/>
      <c r="L150" s="43"/>
      <c r="M150" s="199"/>
      <c r="N150" s="200"/>
      <c r="O150" s="68"/>
      <c r="P150" s="68"/>
      <c r="Q150" s="68"/>
      <c r="R150" s="68"/>
      <c r="S150" s="68"/>
      <c r="T150" s="69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20" t="s">
        <v>150</v>
      </c>
      <c r="AU150" s="20" t="s">
        <v>89</v>
      </c>
    </row>
    <row r="151" spans="2:51" s="13" customFormat="1" ht="11.25">
      <c r="B151" s="201"/>
      <c r="C151" s="202"/>
      <c r="D151" s="203" t="s">
        <v>152</v>
      </c>
      <c r="E151" s="204" t="s">
        <v>78</v>
      </c>
      <c r="F151" s="205" t="s">
        <v>226</v>
      </c>
      <c r="G151" s="202"/>
      <c r="H151" s="206">
        <v>45.05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152</v>
      </c>
      <c r="AU151" s="212" t="s">
        <v>89</v>
      </c>
      <c r="AV151" s="13" t="s">
        <v>89</v>
      </c>
      <c r="AW151" s="13" t="s">
        <v>40</v>
      </c>
      <c r="AX151" s="13" t="s">
        <v>87</v>
      </c>
      <c r="AY151" s="212" t="s">
        <v>142</v>
      </c>
    </row>
    <row r="152" spans="1:65" s="2" customFormat="1" ht="24.2" customHeight="1">
      <c r="A152" s="38"/>
      <c r="B152" s="39"/>
      <c r="C152" s="183" t="s">
        <v>227</v>
      </c>
      <c r="D152" s="183" t="s">
        <v>144</v>
      </c>
      <c r="E152" s="184" t="s">
        <v>228</v>
      </c>
      <c r="F152" s="185" t="s">
        <v>229</v>
      </c>
      <c r="G152" s="186" t="s">
        <v>230</v>
      </c>
      <c r="H152" s="187">
        <v>1915.68</v>
      </c>
      <c r="I152" s="188"/>
      <c r="J152" s="187">
        <f>ROUND(I152*H152,2)</f>
        <v>0</v>
      </c>
      <c r="K152" s="189"/>
      <c r="L152" s="43"/>
      <c r="M152" s="190" t="s">
        <v>78</v>
      </c>
      <c r="N152" s="191" t="s">
        <v>50</v>
      </c>
      <c r="O152" s="68"/>
      <c r="P152" s="192">
        <f>O152*H152</f>
        <v>0</v>
      </c>
      <c r="Q152" s="192">
        <v>0.00085</v>
      </c>
      <c r="R152" s="192">
        <f>Q152*H152</f>
        <v>1.628328</v>
      </c>
      <c r="S152" s="192">
        <v>0</v>
      </c>
      <c r="T152" s="19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4" t="s">
        <v>148</v>
      </c>
      <c r="AT152" s="194" t="s">
        <v>144</v>
      </c>
      <c r="AU152" s="194" t="s">
        <v>89</v>
      </c>
      <c r="AY152" s="20" t="s">
        <v>142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20" t="s">
        <v>87</v>
      </c>
      <c r="BK152" s="195">
        <f>ROUND(I152*H152,2)</f>
        <v>0</v>
      </c>
      <c r="BL152" s="20" t="s">
        <v>148</v>
      </c>
      <c r="BM152" s="194" t="s">
        <v>231</v>
      </c>
    </row>
    <row r="153" spans="1:47" s="2" customFormat="1" ht="11.25">
      <c r="A153" s="38"/>
      <c r="B153" s="39"/>
      <c r="C153" s="40"/>
      <c r="D153" s="196" t="s">
        <v>150</v>
      </c>
      <c r="E153" s="40"/>
      <c r="F153" s="197" t="s">
        <v>232</v>
      </c>
      <c r="G153" s="40"/>
      <c r="H153" s="40"/>
      <c r="I153" s="198"/>
      <c r="J153" s="40"/>
      <c r="K153" s="40"/>
      <c r="L153" s="43"/>
      <c r="M153" s="199"/>
      <c r="N153" s="200"/>
      <c r="O153" s="68"/>
      <c r="P153" s="68"/>
      <c r="Q153" s="68"/>
      <c r="R153" s="68"/>
      <c r="S153" s="68"/>
      <c r="T153" s="69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20" t="s">
        <v>150</v>
      </c>
      <c r="AU153" s="20" t="s">
        <v>89</v>
      </c>
    </row>
    <row r="154" spans="2:51" s="13" customFormat="1" ht="11.25">
      <c r="B154" s="201"/>
      <c r="C154" s="202"/>
      <c r="D154" s="203" t="s">
        <v>152</v>
      </c>
      <c r="E154" s="204" t="s">
        <v>78</v>
      </c>
      <c r="F154" s="205" t="s">
        <v>233</v>
      </c>
      <c r="G154" s="202"/>
      <c r="H154" s="206">
        <v>9.8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152</v>
      </c>
      <c r="AU154" s="212" t="s">
        <v>89</v>
      </c>
      <c r="AV154" s="13" t="s">
        <v>89</v>
      </c>
      <c r="AW154" s="13" t="s">
        <v>40</v>
      </c>
      <c r="AX154" s="13" t="s">
        <v>80</v>
      </c>
      <c r="AY154" s="212" t="s">
        <v>142</v>
      </c>
    </row>
    <row r="155" spans="2:51" s="13" customFormat="1" ht="11.25">
      <c r="B155" s="201"/>
      <c r="C155" s="202"/>
      <c r="D155" s="203" t="s">
        <v>152</v>
      </c>
      <c r="E155" s="204" t="s">
        <v>78</v>
      </c>
      <c r="F155" s="205" t="s">
        <v>234</v>
      </c>
      <c r="G155" s="202"/>
      <c r="H155" s="206">
        <v>9.92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152</v>
      </c>
      <c r="AU155" s="212" t="s">
        <v>89</v>
      </c>
      <c r="AV155" s="13" t="s">
        <v>89</v>
      </c>
      <c r="AW155" s="13" t="s">
        <v>40</v>
      </c>
      <c r="AX155" s="13" t="s">
        <v>80</v>
      </c>
      <c r="AY155" s="212" t="s">
        <v>142</v>
      </c>
    </row>
    <row r="156" spans="2:51" s="13" customFormat="1" ht="11.25">
      <c r="B156" s="201"/>
      <c r="C156" s="202"/>
      <c r="D156" s="203" t="s">
        <v>152</v>
      </c>
      <c r="E156" s="204" t="s">
        <v>78</v>
      </c>
      <c r="F156" s="205" t="s">
        <v>235</v>
      </c>
      <c r="G156" s="202"/>
      <c r="H156" s="206">
        <v>9.04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152</v>
      </c>
      <c r="AU156" s="212" t="s">
        <v>89</v>
      </c>
      <c r="AV156" s="13" t="s">
        <v>89</v>
      </c>
      <c r="AW156" s="13" t="s">
        <v>40</v>
      </c>
      <c r="AX156" s="13" t="s">
        <v>80</v>
      </c>
      <c r="AY156" s="212" t="s">
        <v>142</v>
      </c>
    </row>
    <row r="157" spans="2:51" s="13" customFormat="1" ht="11.25">
      <c r="B157" s="201"/>
      <c r="C157" s="202"/>
      <c r="D157" s="203" t="s">
        <v>152</v>
      </c>
      <c r="E157" s="204" t="s">
        <v>78</v>
      </c>
      <c r="F157" s="205" t="s">
        <v>236</v>
      </c>
      <c r="G157" s="202"/>
      <c r="H157" s="206">
        <v>8.44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152</v>
      </c>
      <c r="AU157" s="212" t="s">
        <v>89</v>
      </c>
      <c r="AV157" s="13" t="s">
        <v>89</v>
      </c>
      <c r="AW157" s="13" t="s">
        <v>40</v>
      </c>
      <c r="AX157" s="13" t="s">
        <v>80</v>
      </c>
      <c r="AY157" s="212" t="s">
        <v>142</v>
      </c>
    </row>
    <row r="158" spans="2:51" s="13" customFormat="1" ht="11.25">
      <c r="B158" s="201"/>
      <c r="C158" s="202"/>
      <c r="D158" s="203" t="s">
        <v>152</v>
      </c>
      <c r="E158" s="204" t="s">
        <v>78</v>
      </c>
      <c r="F158" s="205" t="s">
        <v>237</v>
      </c>
      <c r="G158" s="202"/>
      <c r="H158" s="206">
        <v>7.28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152</v>
      </c>
      <c r="AU158" s="212" t="s">
        <v>89</v>
      </c>
      <c r="AV158" s="13" t="s">
        <v>89</v>
      </c>
      <c r="AW158" s="13" t="s">
        <v>40</v>
      </c>
      <c r="AX158" s="13" t="s">
        <v>80</v>
      </c>
      <c r="AY158" s="212" t="s">
        <v>142</v>
      </c>
    </row>
    <row r="159" spans="2:51" s="13" customFormat="1" ht="11.25">
      <c r="B159" s="201"/>
      <c r="C159" s="202"/>
      <c r="D159" s="203" t="s">
        <v>152</v>
      </c>
      <c r="E159" s="204" t="s">
        <v>78</v>
      </c>
      <c r="F159" s="205" t="s">
        <v>238</v>
      </c>
      <c r="G159" s="202"/>
      <c r="H159" s="206">
        <v>9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152</v>
      </c>
      <c r="AU159" s="212" t="s">
        <v>89</v>
      </c>
      <c r="AV159" s="13" t="s">
        <v>89</v>
      </c>
      <c r="AW159" s="13" t="s">
        <v>40</v>
      </c>
      <c r="AX159" s="13" t="s">
        <v>80</v>
      </c>
      <c r="AY159" s="212" t="s">
        <v>142</v>
      </c>
    </row>
    <row r="160" spans="2:51" s="13" customFormat="1" ht="11.25">
      <c r="B160" s="201"/>
      <c r="C160" s="202"/>
      <c r="D160" s="203" t="s">
        <v>152</v>
      </c>
      <c r="E160" s="204" t="s">
        <v>78</v>
      </c>
      <c r="F160" s="205" t="s">
        <v>239</v>
      </c>
      <c r="G160" s="202"/>
      <c r="H160" s="206">
        <v>8.8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152</v>
      </c>
      <c r="AU160" s="212" t="s">
        <v>89</v>
      </c>
      <c r="AV160" s="13" t="s">
        <v>89</v>
      </c>
      <c r="AW160" s="13" t="s">
        <v>40</v>
      </c>
      <c r="AX160" s="13" t="s">
        <v>80</v>
      </c>
      <c r="AY160" s="212" t="s">
        <v>142</v>
      </c>
    </row>
    <row r="161" spans="2:51" s="13" customFormat="1" ht="11.25">
      <c r="B161" s="201"/>
      <c r="C161" s="202"/>
      <c r="D161" s="203" t="s">
        <v>152</v>
      </c>
      <c r="E161" s="204" t="s">
        <v>78</v>
      </c>
      <c r="F161" s="205" t="s">
        <v>240</v>
      </c>
      <c r="G161" s="202"/>
      <c r="H161" s="206">
        <v>8.72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152</v>
      </c>
      <c r="AU161" s="212" t="s">
        <v>89</v>
      </c>
      <c r="AV161" s="13" t="s">
        <v>89</v>
      </c>
      <c r="AW161" s="13" t="s">
        <v>40</v>
      </c>
      <c r="AX161" s="13" t="s">
        <v>80</v>
      </c>
      <c r="AY161" s="212" t="s">
        <v>142</v>
      </c>
    </row>
    <row r="162" spans="2:51" s="13" customFormat="1" ht="11.25">
      <c r="B162" s="201"/>
      <c r="C162" s="202"/>
      <c r="D162" s="203" t="s">
        <v>152</v>
      </c>
      <c r="E162" s="204" t="s">
        <v>78</v>
      </c>
      <c r="F162" s="205" t="s">
        <v>241</v>
      </c>
      <c r="G162" s="202"/>
      <c r="H162" s="206">
        <v>8.4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152</v>
      </c>
      <c r="AU162" s="212" t="s">
        <v>89</v>
      </c>
      <c r="AV162" s="13" t="s">
        <v>89</v>
      </c>
      <c r="AW162" s="13" t="s">
        <v>40</v>
      </c>
      <c r="AX162" s="13" t="s">
        <v>80</v>
      </c>
      <c r="AY162" s="212" t="s">
        <v>142</v>
      </c>
    </row>
    <row r="163" spans="2:51" s="13" customFormat="1" ht="11.25">
      <c r="B163" s="201"/>
      <c r="C163" s="202"/>
      <c r="D163" s="203" t="s">
        <v>152</v>
      </c>
      <c r="E163" s="204" t="s">
        <v>78</v>
      </c>
      <c r="F163" s="205" t="s">
        <v>242</v>
      </c>
      <c r="G163" s="202"/>
      <c r="H163" s="206">
        <v>8.8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152</v>
      </c>
      <c r="AU163" s="212" t="s">
        <v>89</v>
      </c>
      <c r="AV163" s="13" t="s">
        <v>89</v>
      </c>
      <c r="AW163" s="13" t="s">
        <v>40</v>
      </c>
      <c r="AX163" s="13" t="s">
        <v>80</v>
      </c>
      <c r="AY163" s="212" t="s">
        <v>142</v>
      </c>
    </row>
    <row r="164" spans="2:51" s="13" customFormat="1" ht="11.25">
      <c r="B164" s="201"/>
      <c r="C164" s="202"/>
      <c r="D164" s="203" t="s">
        <v>152</v>
      </c>
      <c r="E164" s="204" t="s">
        <v>78</v>
      </c>
      <c r="F164" s="205" t="s">
        <v>243</v>
      </c>
      <c r="G164" s="202"/>
      <c r="H164" s="206">
        <v>10.6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152</v>
      </c>
      <c r="AU164" s="212" t="s">
        <v>89</v>
      </c>
      <c r="AV164" s="13" t="s">
        <v>89</v>
      </c>
      <c r="AW164" s="13" t="s">
        <v>40</v>
      </c>
      <c r="AX164" s="13" t="s">
        <v>80</v>
      </c>
      <c r="AY164" s="212" t="s">
        <v>142</v>
      </c>
    </row>
    <row r="165" spans="2:51" s="13" customFormat="1" ht="11.25">
      <c r="B165" s="201"/>
      <c r="C165" s="202"/>
      <c r="D165" s="203" t="s">
        <v>152</v>
      </c>
      <c r="E165" s="204" t="s">
        <v>78</v>
      </c>
      <c r="F165" s="205" t="s">
        <v>244</v>
      </c>
      <c r="G165" s="202"/>
      <c r="H165" s="206">
        <v>10.8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152</v>
      </c>
      <c r="AU165" s="212" t="s">
        <v>89</v>
      </c>
      <c r="AV165" s="13" t="s">
        <v>89</v>
      </c>
      <c r="AW165" s="13" t="s">
        <v>40</v>
      </c>
      <c r="AX165" s="13" t="s">
        <v>80</v>
      </c>
      <c r="AY165" s="212" t="s">
        <v>142</v>
      </c>
    </row>
    <row r="166" spans="2:51" s="13" customFormat="1" ht="11.25">
      <c r="B166" s="201"/>
      <c r="C166" s="202"/>
      <c r="D166" s="203" t="s">
        <v>152</v>
      </c>
      <c r="E166" s="204" t="s">
        <v>78</v>
      </c>
      <c r="F166" s="205" t="s">
        <v>245</v>
      </c>
      <c r="G166" s="202"/>
      <c r="H166" s="206">
        <v>12.25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152</v>
      </c>
      <c r="AU166" s="212" t="s">
        <v>89</v>
      </c>
      <c r="AV166" s="13" t="s">
        <v>89</v>
      </c>
      <c r="AW166" s="13" t="s">
        <v>40</v>
      </c>
      <c r="AX166" s="13" t="s">
        <v>80</v>
      </c>
      <c r="AY166" s="212" t="s">
        <v>142</v>
      </c>
    </row>
    <row r="167" spans="2:51" s="13" customFormat="1" ht="11.25">
      <c r="B167" s="201"/>
      <c r="C167" s="202"/>
      <c r="D167" s="203" t="s">
        <v>152</v>
      </c>
      <c r="E167" s="204" t="s">
        <v>78</v>
      </c>
      <c r="F167" s="205" t="s">
        <v>246</v>
      </c>
      <c r="G167" s="202"/>
      <c r="H167" s="206">
        <v>43.84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152</v>
      </c>
      <c r="AU167" s="212" t="s">
        <v>89</v>
      </c>
      <c r="AV167" s="13" t="s">
        <v>89</v>
      </c>
      <c r="AW167" s="13" t="s">
        <v>40</v>
      </c>
      <c r="AX167" s="13" t="s">
        <v>80</v>
      </c>
      <c r="AY167" s="212" t="s">
        <v>142</v>
      </c>
    </row>
    <row r="168" spans="2:51" s="13" customFormat="1" ht="11.25">
      <c r="B168" s="201"/>
      <c r="C168" s="202"/>
      <c r="D168" s="203" t="s">
        <v>152</v>
      </c>
      <c r="E168" s="204" t="s">
        <v>78</v>
      </c>
      <c r="F168" s="205" t="s">
        <v>247</v>
      </c>
      <c r="G168" s="202"/>
      <c r="H168" s="206">
        <v>6.37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152</v>
      </c>
      <c r="AU168" s="212" t="s">
        <v>89</v>
      </c>
      <c r="AV168" s="13" t="s">
        <v>89</v>
      </c>
      <c r="AW168" s="13" t="s">
        <v>40</v>
      </c>
      <c r="AX168" s="13" t="s">
        <v>80</v>
      </c>
      <c r="AY168" s="212" t="s">
        <v>142</v>
      </c>
    </row>
    <row r="169" spans="2:51" s="13" customFormat="1" ht="11.25">
      <c r="B169" s="201"/>
      <c r="C169" s="202"/>
      <c r="D169" s="203" t="s">
        <v>152</v>
      </c>
      <c r="E169" s="204" t="s">
        <v>78</v>
      </c>
      <c r="F169" s="205" t="s">
        <v>248</v>
      </c>
      <c r="G169" s="202"/>
      <c r="H169" s="206">
        <v>132.05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152</v>
      </c>
      <c r="AU169" s="212" t="s">
        <v>89</v>
      </c>
      <c r="AV169" s="13" t="s">
        <v>89</v>
      </c>
      <c r="AW169" s="13" t="s">
        <v>40</v>
      </c>
      <c r="AX169" s="13" t="s">
        <v>80</v>
      </c>
      <c r="AY169" s="212" t="s">
        <v>142</v>
      </c>
    </row>
    <row r="170" spans="2:51" s="13" customFormat="1" ht="11.25">
      <c r="B170" s="201"/>
      <c r="C170" s="202"/>
      <c r="D170" s="203" t="s">
        <v>152</v>
      </c>
      <c r="E170" s="204" t="s">
        <v>78</v>
      </c>
      <c r="F170" s="205" t="s">
        <v>249</v>
      </c>
      <c r="G170" s="202"/>
      <c r="H170" s="206">
        <v>130.18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152</v>
      </c>
      <c r="AU170" s="212" t="s">
        <v>89</v>
      </c>
      <c r="AV170" s="13" t="s">
        <v>89</v>
      </c>
      <c r="AW170" s="13" t="s">
        <v>40</v>
      </c>
      <c r="AX170" s="13" t="s">
        <v>80</v>
      </c>
      <c r="AY170" s="212" t="s">
        <v>142</v>
      </c>
    </row>
    <row r="171" spans="2:51" s="13" customFormat="1" ht="11.25">
      <c r="B171" s="201"/>
      <c r="C171" s="202"/>
      <c r="D171" s="203" t="s">
        <v>152</v>
      </c>
      <c r="E171" s="204" t="s">
        <v>78</v>
      </c>
      <c r="F171" s="205" t="s">
        <v>250</v>
      </c>
      <c r="G171" s="202"/>
      <c r="H171" s="206">
        <v>161.84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152</v>
      </c>
      <c r="AU171" s="212" t="s">
        <v>89</v>
      </c>
      <c r="AV171" s="13" t="s">
        <v>89</v>
      </c>
      <c r="AW171" s="13" t="s">
        <v>40</v>
      </c>
      <c r="AX171" s="13" t="s">
        <v>80</v>
      </c>
      <c r="AY171" s="212" t="s">
        <v>142</v>
      </c>
    </row>
    <row r="172" spans="2:51" s="13" customFormat="1" ht="11.25">
      <c r="B172" s="201"/>
      <c r="C172" s="202"/>
      <c r="D172" s="203" t="s">
        <v>152</v>
      </c>
      <c r="E172" s="204" t="s">
        <v>78</v>
      </c>
      <c r="F172" s="205" t="s">
        <v>251</v>
      </c>
      <c r="G172" s="202"/>
      <c r="H172" s="206">
        <v>148.14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152</v>
      </c>
      <c r="AU172" s="212" t="s">
        <v>89</v>
      </c>
      <c r="AV172" s="13" t="s">
        <v>89</v>
      </c>
      <c r="AW172" s="13" t="s">
        <v>40</v>
      </c>
      <c r="AX172" s="13" t="s">
        <v>80</v>
      </c>
      <c r="AY172" s="212" t="s">
        <v>142</v>
      </c>
    </row>
    <row r="173" spans="2:51" s="13" customFormat="1" ht="11.25">
      <c r="B173" s="201"/>
      <c r="C173" s="202"/>
      <c r="D173" s="203" t="s">
        <v>152</v>
      </c>
      <c r="E173" s="204" t="s">
        <v>78</v>
      </c>
      <c r="F173" s="205" t="s">
        <v>252</v>
      </c>
      <c r="G173" s="202"/>
      <c r="H173" s="206">
        <v>115.31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152</v>
      </c>
      <c r="AU173" s="212" t="s">
        <v>89</v>
      </c>
      <c r="AV173" s="13" t="s">
        <v>89</v>
      </c>
      <c r="AW173" s="13" t="s">
        <v>40</v>
      </c>
      <c r="AX173" s="13" t="s">
        <v>80</v>
      </c>
      <c r="AY173" s="212" t="s">
        <v>142</v>
      </c>
    </row>
    <row r="174" spans="2:51" s="13" customFormat="1" ht="11.25">
      <c r="B174" s="201"/>
      <c r="C174" s="202"/>
      <c r="D174" s="203" t="s">
        <v>152</v>
      </c>
      <c r="E174" s="204" t="s">
        <v>78</v>
      </c>
      <c r="F174" s="205" t="s">
        <v>253</v>
      </c>
      <c r="G174" s="202"/>
      <c r="H174" s="206">
        <v>155.94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152</v>
      </c>
      <c r="AU174" s="212" t="s">
        <v>89</v>
      </c>
      <c r="AV174" s="13" t="s">
        <v>89</v>
      </c>
      <c r="AW174" s="13" t="s">
        <v>40</v>
      </c>
      <c r="AX174" s="13" t="s">
        <v>80</v>
      </c>
      <c r="AY174" s="212" t="s">
        <v>142</v>
      </c>
    </row>
    <row r="175" spans="2:51" s="13" customFormat="1" ht="11.25">
      <c r="B175" s="201"/>
      <c r="C175" s="202"/>
      <c r="D175" s="203" t="s">
        <v>152</v>
      </c>
      <c r="E175" s="204" t="s">
        <v>78</v>
      </c>
      <c r="F175" s="205" t="s">
        <v>254</v>
      </c>
      <c r="G175" s="202"/>
      <c r="H175" s="206">
        <v>71.28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152</v>
      </c>
      <c r="AU175" s="212" t="s">
        <v>89</v>
      </c>
      <c r="AV175" s="13" t="s">
        <v>89</v>
      </c>
      <c r="AW175" s="13" t="s">
        <v>40</v>
      </c>
      <c r="AX175" s="13" t="s">
        <v>80</v>
      </c>
      <c r="AY175" s="212" t="s">
        <v>142</v>
      </c>
    </row>
    <row r="176" spans="2:51" s="13" customFormat="1" ht="11.25">
      <c r="B176" s="201"/>
      <c r="C176" s="202"/>
      <c r="D176" s="203" t="s">
        <v>152</v>
      </c>
      <c r="E176" s="204" t="s">
        <v>78</v>
      </c>
      <c r="F176" s="205" t="s">
        <v>255</v>
      </c>
      <c r="G176" s="202"/>
      <c r="H176" s="206">
        <v>121.44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152</v>
      </c>
      <c r="AU176" s="212" t="s">
        <v>89</v>
      </c>
      <c r="AV176" s="13" t="s">
        <v>89</v>
      </c>
      <c r="AW176" s="13" t="s">
        <v>40</v>
      </c>
      <c r="AX176" s="13" t="s">
        <v>80</v>
      </c>
      <c r="AY176" s="212" t="s">
        <v>142</v>
      </c>
    </row>
    <row r="177" spans="2:51" s="13" customFormat="1" ht="11.25">
      <c r="B177" s="201"/>
      <c r="C177" s="202"/>
      <c r="D177" s="203" t="s">
        <v>152</v>
      </c>
      <c r="E177" s="204" t="s">
        <v>78</v>
      </c>
      <c r="F177" s="205" t="s">
        <v>256</v>
      </c>
      <c r="G177" s="202"/>
      <c r="H177" s="206">
        <v>124.89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152</v>
      </c>
      <c r="AU177" s="212" t="s">
        <v>89</v>
      </c>
      <c r="AV177" s="13" t="s">
        <v>89</v>
      </c>
      <c r="AW177" s="13" t="s">
        <v>40</v>
      </c>
      <c r="AX177" s="13" t="s">
        <v>80</v>
      </c>
      <c r="AY177" s="212" t="s">
        <v>142</v>
      </c>
    </row>
    <row r="178" spans="2:51" s="13" customFormat="1" ht="11.25">
      <c r="B178" s="201"/>
      <c r="C178" s="202"/>
      <c r="D178" s="203" t="s">
        <v>152</v>
      </c>
      <c r="E178" s="204" t="s">
        <v>78</v>
      </c>
      <c r="F178" s="205" t="s">
        <v>257</v>
      </c>
      <c r="G178" s="202"/>
      <c r="H178" s="206">
        <v>113.89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152</v>
      </c>
      <c r="AU178" s="212" t="s">
        <v>89</v>
      </c>
      <c r="AV178" s="13" t="s">
        <v>89</v>
      </c>
      <c r="AW178" s="13" t="s">
        <v>40</v>
      </c>
      <c r="AX178" s="13" t="s">
        <v>80</v>
      </c>
      <c r="AY178" s="212" t="s">
        <v>142</v>
      </c>
    </row>
    <row r="179" spans="2:51" s="13" customFormat="1" ht="11.25">
      <c r="B179" s="201"/>
      <c r="C179" s="202"/>
      <c r="D179" s="203" t="s">
        <v>152</v>
      </c>
      <c r="E179" s="204" t="s">
        <v>78</v>
      </c>
      <c r="F179" s="205" t="s">
        <v>258</v>
      </c>
      <c r="G179" s="202"/>
      <c r="H179" s="206">
        <v>130.67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152</v>
      </c>
      <c r="AU179" s="212" t="s">
        <v>89</v>
      </c>
      <c r="AV179" s="13" t="s">
        <v>89</v>
      </c>
      <c r="AW179" s="13" t="s">
        <v>40</v>
      </c>
      <c r="AX179" s="13" t="s">
        <v>80</v>
      </c>
      <c r="AY179" s="212" t="s">
        <v>142</v>
      </c>
    </row>
    <row r="180" spans="2:51" s="13" customFormat="1" ht="11.25">
      <c r="B180" s="201"/>
      <c r="C180" s="202"/>
      <c r="D180" s="203" t="s">
        <v>152</v>
      </c>
      <c r="E180" s="204" t="s">
        <v>78</v>
      </c>
      <c r="F180" s="205" t="s">
        <v>259</v>
      </c>
      <c r="G180" s="202"/>
      <c r="H180" s="206">
        <v>184.68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152</v>
      </c>
      <c r="AU180" s="212" t="s">
        <v>89</v>
      </c>
      <c r="AV180" s="13" t="s">
        <v>89</v>
      </c>
      <c r="AW180" s="13" t="s">
        <v>40</v>
      </c>
      <c r="AX180" s="13" t="s">
        <v>80</v>
      </c>
      <c r="AY180" s="212" t="s">
        <v>142</v>
      </c>
    </row>
    <row r="181" spans="2:51" s="13" customFormat="1" ht="11.25">
      <c r="B181" s="201"/>
      <c r="C181" s="202"/>
      <c r="D181" s="203" t="s">
        <v>152</v>
      </c>
      <c r="E181" s="204" t="s">
        <v>78</v>
      </c>
      <c r="F181" s="205" t="s">
        <v>260</v>
      </c>
      <c r="G181" s="202"/>
      <c r="H181" s="206">
        <v>148.65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152</v>
      </c>
      <c r="AU181" s="212" t="s">
        <v>89</v>
      </c>
      <c r="AV181" s="13" t="s">
        <v>89</v>
      </c>
      <c r="AW181" s="13" t="s">
        <v>40</v>
      </c>
      <c r="AX181" s="13" t="s">
        <v>80</v>
      </c>
      <c r="AY181" s="212" t="s">
        <v>142</v>
      </c>
    </row>
    <row r="182" spans="2:51" s="13" customFormat="1" ht="11.25">
      <c r="B182" s="201"/>
      <c r="C182" s="202"/>
      <c r="D182" s="203" t="s">
        <v>152</v>
      </c>
      <c r="E182" s="204" t="s">
        <v>78</v>
      </c>
      <c r="F182" s="205" t="s">
        <v>261</v>
      </c>
      <c r="G182" s="202"/>
      <c r="H182" s="206">
        <v>4.66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152</v>
      </c>
      <c r="AU182" s="212" t="s">
        <v>89</v>
      </c>
      <c r="AV182" s="13" t="s">
        <v>89</v>
      </c>
      <c r="AW182" s="13" t="s">
        <v>40</v>
      </c>
      <c r="AX182" s="13" t="s">
        <v>80</v>
      </c>
      <c r="AY182" s="212" t="s">
        <v>142</v>
      </c>
    </row>
    <row r="183" spans="2:51" s="14" customFormat="1" ht="11.25">
      <c r="B183" s="213"/>
      <c r="C183" s="214"/>
      <c r="D183" s="203" t="s">
        <v>152</v>
      </c>
      <c r="E183" s="215" t="s">
        <v>78</v>
      </c>
      <c r="F183" s="216" t="s">
        <v>212</v>
      </c>
      <c r="G183" s="214"/>
      <c r="H183" s="217">
        <v>1915.68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152</v>
      </c>
      <c r="AU183" s="223" t="s">
        <v>89</v>
      </c>
      <c r="AV183" s="14" t="s">
        <v>148</v>
      </c>
      <c r="AW183" s="14" t="s">
        <v>40</v>
      </c>
      <c r="AX183" s="14" t="s">
        <v>87</v>
      </c>
      <c r="AY183" s="223" t="s">
        <v>142</v>
      </c>
    </row>
    <row r="184" spans="1:65" s="2" customFormat="1" ht="24.2" customHeight="1">
      <c r="A184" s="38"/>
      <c r="B184" s="39"/>
      <c r="C184" s="183" t="s">
        <v>262</v>
      </c>
      <c r="D184" s="183" t="s">
        <v>144</v>
      </c>
      <c r="E184" s="184" t="s">
        <v>263</v>
      </c>
      <c r="F184" s="185" t="s">
        <v>264</v>
      </c>
      <c r="G184" s="186" t="s">
        <v>230</v>
      </c>
      <c r="H184" s="187">
        <v>1915.68</v>
      </c>
      <c r="I184" s="188"/>
      <c r="J184" s="187">
        <f>ROUND(I184*H184,2)</f>
        <v>0</v>
      </c>
      <c r="K184" s="189"/>
      <c r="L184" s="43"/>
      <c r="M184" s="190" t="s">
        <v>78</v>
      </c>
      <c r="N184" s="191" t="s">
        <v>50</v>
      </c>
      <c r="O184" s="68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4" t="s">
        <v>148</v>
      </c>
      <c r="AT184" s="194" t="s">
        <v>144</v>
      </c>
      <c r="AU184" s="194" t="s">
        <v>89</v>
      </c>
      <c r="AY184" s="20" t="s">
        <v>142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20" t="s">
        <v>87</v>
      </c>
      <c r="BK184" s="195">
        <f>ROUND(I184*H184,2)</f>
        <v>0</v>
      </c>
      <c r="BL184" s="20" t="s">
        <v>148</v>
      </c>
      <c r="BM184" s="194" t="s">
        <v>265</v>
      </c>
    </row>
    <row r="185" spans="1:47" s="2" customFormat="1" ht="11.25">
      <c r="A185" s="38"/>
      <c r="B185" s="39"/>
      <c r="C185" s="40"/>
      <c r="D185" s="196" t="s">
        <v>150</v>
      </c>
      <c r="E185" s="40"/>
      <c r="F185" s="197" t="s">
        <v>266</v>
      </c>
      <c r="G185" s="40"/>
      <c r="H185" s="40"/>
      <c r="I185" s="198"/>
      <c r="J185" s="40"/>
      <c r="K185" s="40"/>
      <c r="L185" s="43"/>
      <c r="M185" s="199"/>
      <c r="N185" s="200"/>
      <c r="O185" s="68"/>
      <c r="P185" s="68"/>
      <c r="Q185" s="68"/>
      <c r="R185" s="68"/>
      <c r="S185" s="68"/>
      <c r="T185" s="69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20" t="s">
        <v>150</v>
      </c>
      <c r="AU185" s="20" t="s">
        <v>89</v>
      </c>
    </row>
    <row r="186" spans="1:65" s="2" customFormat="1" ht="37.9" customHeight="1">
      <c r="A186" s="38"/>
      <c r="B186" s="39"/>
      <c r="C186" s="183" t="s">
        <v>267</v>
      </c>
      <c r="D186" s="183" t="s">
        <v>144</v>
      </c>
      <c r="E186" s="184" t="s">
        <v>268</v>
      </c>
      <c r="F186" s="185" t="s">
        <v>269</v>
      </c>
      <c r="G186" s="186" t="s">
        <v>175</v>
      </c>
      <c r="H186" s="187">
        <v>717.82</v>
      </c>
      <c r="I186" s="188"/>
      <c r="J186" s="187">
        <f>ROUND(I186*H186,2)</f>
        <v>0</v>
      </c>
      <c r="K186" s="189"/>
      <c r="L186" s="43"/>
      <c r="M186" s="190" t="s">
        <v>78</v>
      </c>
      <c r="N186" s="191" t="s">
        <v>50</v>
      </c>
      <c r="O186" s="68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4" t="s">
        <v>148</v>
      </c>
      <c r="AT186" s="194" t="s">
        <v>144</v>
      </c>
      <c r="AU186" s="194" t="s">
        <v>89</v>
      </c>
      <c r="AY186" s="20" t="s">
        <v>142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20" t="s">
        <v>87</v>
      </c>
      <c r="BK186" s="195">
        <f>ROUND(I186*H186,2)</f>
        <v>0</v>
      </c>
      <c r="BL186" s="20" t="s">
        <v>148</v>
      </c>
      <c r="BM186" s="194" t="s">
        <v>270</v>
      </c>
    </row>
    <row r="187" spans="1:47" s="2" customFormat="1" ht="11.25">
      <c r="A187" s="38"/>
      <c r="B187" s="39"/>
      <c r="C187" s="40"/>
      <c r="D187" s="196" t="s">
        <v>150</v>
      </c>
      <c r="E187" s="40"/>
      <c r="F187" s="197" t="s">
        <v>271</v>
      </c>
      <c r="G187" s="40"/>
      <c r="H187" s="40"/>
      <c r="I187" s="198"/>
      <c r="J187" s="40"/>
      <c r="K187" s="40"/>
      <c r="L187" s="43"/>
      <c r="M187" s="199"/>
      <c r="N187" s="200"/>
      <c r="O187" s="68"/>
      <c r="P187" s="68"/>
      <c r="Q187" s="68"/>
      <c r="R187" s="68"/>
      <c r="S187" s="68"/>
      <c r="T187" s="69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20" t="s">
        <v>150</v>
      </c>
      <c r="AU187" s="20" t="s">
        <v>89</v>
      </c>
    </row>
    <row r="188" spans="2:51" s="13" customFormat="1" ht="11.25">
      <c r="B188" s="201"/>
      <c r="C188" s="202"/>
      <c r="D188" s="203" t="s">
        <v>152</v>
      </c>
      <c r="E188" s="204" t="s">
        <v>78</v>
      </c>
      <c r="F188" s="205" t="s">
        <v>272</v>
      </c>
      <c r="G188" s="202"/>
      <c r="H188" s="206">
        <v>717.82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152</v>
      </c>
      <c r="AU188" s="212" t="s">
        <v>89</v>
      </c>
      <c r="AV188" s="13" t="s">
        <v>89</v>
      </c>
      <c r="AW188" s="13" t="s">
        <v>40</v>
      </c>
      <c r="AX188" s="13" t="s">
        <v>87</v>
      </c>
      <c r="AY188" s="212" t="s">
        <v>142</v>
      </c>
    </row>
    <row r="189" spans="1:65" s="2" customFormat="1" ht="37.9" customHeight="1">
      <c r="A189" s="38"/>
      <c r="B189" s="39"/>
      <c r="C189" s="183" t="s">
        <v>8</v>
      </c>
      <c r="D189" s="183" t="s">
        <v>144</v>
      </c>
      <c r="E189" s="184" t="s">
        <v>273</v>
      </c>
      <c r="F189" s="185" t="s">
        <v>274</v>
      </c>
      <c r="G189" s="186" t="s">
        <v>175</v>
      </c>
      <c r="H189" s="187">
        <v>450.51</v>
      </c>
      <c r="I189" s="188"/>
      <c r="J189" s="187">
        <f>ROUND(I189*H189,2)</f>
        <v>0</v>
      </c>
      <c r="K189" s="189"/>
      <c r="L189" s="43"/>
      <c r="M189" s="190" t="s">
        <v>78</v>
      </c>
      <c r="N189" s="191" t="s">
        <v>50</v>
      </c>
      <c r="O189" s="68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4" t="s">
        <v>148</v>
      </c>
      <c r="AT189" s="194" t="s">
        <v>144</v>
      </c>
      <c r="AU189" s="194" t="s">
        <v>89</v>
      </c>
      <c r="AY189" s="20" t="s">
        <v>142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20" t="s">
        <v>87</v>
      </c>
      <c r="BK189" s="195">
        <f>ROUND(I189*H189,2)</f>
        <v>0</v>
      </c>
      <c r="BL189" s="20" t="s">
        <v>148</v>
      </c>
      <c r="BM189" s="194" t="s">
        <v>275</v>
      </c>
    </row>
    <row r="190" spans="1:47" s="2" customFormat="1" ht="11.25">
      <c r="A190" s="38"/>
      <c r="B190" s="39"/>
      <c r="C190" s="40"/>
      <c r="D190" s="196" t="s">
        <v>150</v>
      </c>
      <c r="E190" s="40"/>
      <c r="F190" s="197" t="s">
        <v>276</v>
      </c>
      <c r="G190" s="40"/>
      <c r="H190" s="40"/>
      <c r="I190" s="198"/>
      <c r="J190" s="40"/>
      <c r="K190" s="40"/>
      <c r="L190" s="43"/>
      <c r="M190" s="199"/>
      <c r="N190" s="200"/>
      <c r="O190" s="68"/>
      <c r="P190" s="68"/>
      <c r="Q190" s="68"/>
      <c r="R190" s="68"/>
      <c r="S190" s="68"/>
      <c r="T190" s="69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20" t="s">
        <v>150</v>
      </c>
      <c r="AU190" s="20" t="s">
        <v>89</v>
      </c>
    </row>
    <row r="191" spans="2:51" s="13" customFormat="1" ht="11.25">
      <c r="B191" s="201"/>
      <c r="C191" s="202"/>
      <c r="D191" s="203" t="s">
        <v>152</v>
      </c>
      <c r="E191" s="204" t="s">
        <v>78</v>
      </c>
      <c r="F191" s="205" t="s">
        <v>277</v>
      </c>
      <c r="G191" s="202"/>
      <c r="H191" s="206">
        <v>450.51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152</v>
      </c>
      <c r="AU191" s="212" t="s">
        <v>89</v>
      </c>
      <c r="AV191" s="13" t="s">
        <v>89</v>
      </c>
      <c r="AW191" s="13" t="s">
        <v>40</v>
      </c>
      <c r="AX191" s="13" t="s">
        <v>87</v>
      </c>
      <c r="AY191" s="212" t="s">
        <v>142</v>
      </c>
    </row>
    <row r="192" spans="1:65" s="2" customFormat="1" ht="37.9" customHeight="1">
      <c r="A192" s="38"/>
      <c r="B192" s="39"/>
      <c r="C192" s="183" t="s">
        <v>278</v>
      </c>
      <c r="D192" s="183" t="s">
        <v>144</v>
      </c>
      <c r="E192" s="184" t="s">
        <v>279</v>
      </c>
      <c r="F192" s="185" t="s">
        <v>280</v>
      </c>
      <c r="G192" s="186" t="s">
        <v>175</v>
      </c>
      <c r="H192" s="187">
        <v>450.51</v>
      </c>
      <c r="I192" s="188"/>
      <c r="J192" s="187">
        <f>ROUND(I192*H192,2)</f>
        <v>0</v>
      </c>
      <c r="K192" s="189"/>
      <c r="L192" s="43"/>
      <c r="M192" s="190" t="s">
        <v>78</v>
      </c>
      <c r="N192" s="191" t="s">
        <v>50</v>
      </c>
      <c r="O192" s="68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4" t="s">
        <v>148</v>
      </c>
      <c r="AT192" s="194" t="s">
        <v>144</v>
      </c>
      <c r="AU192" s="194" t="s">
        <v>89</v>
      </c>
      <c r="AY192" s="20" t="s">
        <v>142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20" t="s">
        <v>87</v>
      </c>
      <c r="BK192" s="195">
        <f>ROUND(I192*H192,2)</f>
        <v>0</v>
      </c>
      <c r="BL192" s="20" t="s">
        <v>148</v>
      </c>
      <c r="BM192" s="194" t="s">
        <v>281</v>
      </c>
    </row>
    <row r="193" spans="1:47" s="2" customFormat="1" ht="11.25">
      <c r="A193" s="38"/>
      <c r="B193" s="39"/>
      <c r="C193" s="40"/>
      <c r="D193" s="196" t="s">
        <v>150</v>
      </c>
      <c r="E193" s="40"/>
      <c r="F193" s="197" t="s">
        <v>282</v>
      </c>
      <c r="G193" s="40"/>
      <c r="H193" s="40"/>
      <c r="I193" s="198"/>
      <c r="J193" s="40"/>
      <c r="K193" s="40"/>
      <c r="L193" s="43"/>
      <c r="M193" s="199"/>
      <c r="N193" s="200"/>
      <c r="O193" s="68"/>
      <c r="P193" s="68"/>
      <c r="Q193" s="68"/>
      <c r="R193" s="68"/>
      <c r="S193" s="68"/>
      <c r="T193" s="69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20" t="s">
        <v>150</v>
      </c>
      <c r="AU193" s="20" t="s">
        <v>89</v>
      </c>
    </row>
    <row r="194" spans="2:51" s="13" customFormat="1" ht="11.25">
      <c r="B194" s="201"/>
      <c r="C194" s="202"/>
      <c r="D194" s="203" t="s">
        <v>152</v>
      </c>
      <c r="E194" s="204" t="s">
        <v>78</v>
      </c>
      <c r="F194" s="205" t="s">
        <v>283</v>
      </c>
      <c r="G194" s="202"/>
      <c r="H194" s="206">
        <v>450.51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152</v>
      </c>
      <c r="AU194" s="212" t="s">
        <v>89</v>
      </c>
      <c r="AV194" s="13" t="s">
        <v>89</v>
      </c>
      <c r="AW194" s="13" t="s">
        <v>40</v>
      </c>
      <c r="AX194" s="13" t="s">
        <v>87</v>
      </c>
      <c r="AY194" s="212" t="s">
        <v>142</v>
      </c>
    </row>
    <row r="195" spans="1:65" s="2" customFormat="1" ht="37.9" customHeight="1">
      <c r="A195" s="38"/>
      <c r="B195" s="39"/>
      <c r="C195" s="183" t="s">
        <v>284</v>
      </c>
      <c r="D195" s="183" t="s">
        <v>144</v>
      </c>
      <c r="E195" s="184" t="s">
        <v>285</v>
      </c>
      <c r="F195" s="185" t="s">
        <v>286</v>
      </c>
      <c r="G195" s="186" t="s">
        <v>175</v>
      </c>
      <c r="H195" s="187">
        <v>163.8</v>
      </c>
      <c r="I195" s="188"/>
      <c r="J195" s="187">
        <f>ROUND(I195*H195,2)</f>
        <v>0</v>
      </c>
      <c r="K195" s="189"/>
      <c r="L195" s="43"/>
      <c r="M195" s="190" t="s">
        <v>78</v>
      </c>
      <c r="N195" s="191" t="s">
        <v>50</v>
      </c>
      <c r="O195" s="68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4" t="s">
        <v>148</v>
      </c>
      <c r="AT195" s="194" t="s">
        <v>144</v>
      </c>
      <c r="AU195" s="194" t="s">
        <v>89</v>
      </c>
      <c r="AY195" s="20" t="s">
        <v>142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20" t="s">
        <v>87</v>
      </c>
      <c r="BK195" s="195">
        <f>ROUND(I195*H195,2)</f>
        <v>0</v>
      </c>
      <c r="BL195" s="20" t="s">
        <v>148</v>
      </c>
      <c r="BM195" s="194" t="s">
        <v>287</v>
      </c>
    </row>
    <row r="196" spans="1:47" s="2" customFormat="1" ht="11.25">
      <c r="A196" s="38"/>
      <c r="B196" s="39"/>
      <c r="C196" s="40"/>
      <c r="D196" s="196" t="s">
        <v>150</v>
      </c>
      <c r="E196" s="40"/>
      <c r="F196" s="197" t="s">
        <v>288</v>
      </c>
      <c r="G196" s="40"/>
      <c r="H196" s="40"/>
      <c r="I196" s="198"/>
      <c r="J196" s="40"/>
      <c r="K196" s="40"/>
      <c r="L196" s="43"/>
      <c r="M196" s="199"/>
      <c r="N196" s="200"/>
      <c r="O196" s="68"/>
      <c r="P196" s="68"/>
      <c r="Q196" s="68"/>
      <c r="R196" s="68"/>
      <c r="S196" s="68"/>
      <c r="T196" s="69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20" t="s">
        <v>150</v>
      </c>
      <c r="AU196" s="20" t="s">
        <v>89</v>
      </c>
    </row>
    <row r="197" spans="2:51" s="13" customFormat="1" ht="11.25">
      <c r="B197" s="201"/>
      <c r="C197" s="202"/>
      <c r="D197" s="203" t="s">
        <v>152</v>
      </c>
      <c r="E197" s="204" t="s">
        <v>78</v>
      </c>
      <c r="F197" s="205" t="s">
        <v>289</v>
      </c>
      <c r="G197" s="202"/>
      <c r="H197" s="206">
        <v>163.8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152</v>
      </c>
      <c r="AU197" s="212" t="s">
        <v>89</v>
      </c>
      <c r="AV197" s="13" t="s">
        <v>89</v>
      </c>
      <c r="AW197" s="13" t="s">
        <v>40</v>
      </c>
      <c r="AX197" s="13" t="s">
        <v>87</v>
      </c>
      <c r="AY197" s="212" t="s">
        <v>142</v>
      </c>
    </row>
    <row r="198" spans="1:65" s="2" customFormat="1" ht="37.9" customHeight="1">
      <c r="A198" s="38"/>
      <c r="B198" s="39"/>
      <c r="C198" s="183" t="s">
        <v>290</v>
      </c>
      <c r="D198" s="183" t="s">
        <v>144</v>
      </c>
      <c r="E198" s="184" t="s">
        <v>291</v>
      </c>
      <c r="F198" s="185" t="s">
        <v>292</v>
      </c>
      <c r="G198" s="186" t="s">
        <v>175</v>
      </c>
      <c r="H198" s="187">
        <v>163.8</v>
      </c>
      <c r="I198" s="188"/>
      <c r="J198" s="187">
        <f>ROUND(I198*H198,2)</f>
        <v>0</v>
      </c>
      <c r="K198" s="189"/>
      <c r="L198" s="43"/>
      <c r="M198" s="190" t="s">
        <v>78</v>
      </c>
      <c r="N198" s="191" t="s">
        <v>50</v>
      </c>
      <c r="O198" s="68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4" t="s">
        <v>148</v>
      </c>
      <c r="AT198" s="194" t="s">
        <v>144</v>
      </c>
      <c r="AU198" s="194" t="s">
        <v>89</v>
      </c>
      <c r="AY198" s="20" t="s">
        <v>142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20" t="s">
        <v>87</v>
      </c>
      <c r="BK198" s="195">
        <f>ROUND(I198*H198,2)</f>
        <v>0</v>
      </c>
      <c r="BL198" s="20" t="s">
        <v>148</v>
      </c>
      <c r="BM198" s="194" t="s">
        <v>293</v>
      </c>
    </row>
    <row r="199" spans="1:47" s="2" customFormat="1" ht="11.25">
      <c r="A199" s="38"/>
      <c r="B199" s="39"/>
      <c r="C199" s="40"/>
      <c r="D199" s="196" t="s">
        <v>150</v>
      </c>
      <c r="E199" s="40"/>
      <c r="F199" s="197" t="s">
        <v>294</v>
      </c>
      <c r="G199" s="40"/>
      <c r="H199" s="40"/>
      <c r="I199" s="198"/>
      <c r="J199" s="40"/>
      <c r="K199" s="40"/>
      <c r="L199" s="43"/>
      <c r="M199" s="199"/>
      <c r="N199" s="200"/>
      <c r="O199" s="68"/>
      <c r="P199" s="68"/>
      <c r="Q199" s="68"/>
      <c r="R199" s="68"/>
      <c r="S199" s="68"/>
      <c r="T199" s="69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20" t="s">
        <v>150</v>
      </c>
      <c r="AU199" s="20" t="s">
        <v>89</v>
      </c>
    </row>
    <row r="200" spans="2:51" s="13" customFormat="1" ht="11.25">
      <c r="B200" s="201"/>
      <c r="C200" s="202"/>
      <c r="D200" s="203" t="s">
        <v>152</v>
      </c>
      <c r="E200" s="204" t="s">
        <v>78</v>
      </c>
      <c r="F200" s="205" t="s">
        <v>295</v>
      </c>
      <c r="G200" s="202"/>
      <c r="H200" s="206">
        <v>163.8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152</v>
      </c>
      <c r="AU200" s="212" t="s">
        <v>89</v>
      </c>
      <c r="AV200" s="13" t="s">
        <v>89</v>
      </c>
      <c r="AW200" s="13" t="s">
        <v>40</v>
      </c>
      <c r="AX200" s="13" t="s">
        <v>87</v>
      </c>
      <c r="AY200" s="212" t="s">
        <v>142</v>
      </c>
    </row>
    <row r="201" spans="1:65" s="2" customFormat="1" ht="24.2" customHeight="1">
      <c r="A201" s="38"/>
      <c r="B201" s="39"/>
      <c r="C201" s="183" t="s">
        <v>296</v>
      </c>
      <c r="D201" s="183" t="s">
        <v>144</v>
      </c>
      <c r="E201" s="184" t="s">
        <v>297</v>
      </c>
      <c r="F201" s="185" t="s">
        <v>298</v>
      </c>
      <c r="G201" s="186" t="s">
        <v>175</v>
      </c>
      <c r="H201" s="187">
        <v>717.82</v>
      </c>
      <c r="I201" s="188"/>
      <c r="J201" s="187">
        <f>ROUND(I201*H201,2)</f>
        <v>0</v>
      </c>
      <c r="K201" s="189"/>
      <c r="L201" s="43"/>
      <c r="M201" s="190" t="s">
        <v>78</v>
      </c>
      <c r="N201" s="191" t="s">
        <v>50</v>
      </c>
      <c r="O201" s="68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4" t="s">
        <v>148</v>
      </c>
      <c r="AT201" s="194" t="s">
        <v>144</v>
      </c>
      <c r="AU201" s="194" t="s">
        <v>89</v>
      </c>
      <c r="AY201" s="20" t="s">
        <v>142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20" t="s">
        <v>87</v>
      </c>
      <c r="BK201" s="195">
        <f>ROUND(I201*H201,2)</f>
        <v>0</v>
      </c>
      <c r="BL201" s="20" t="s">
        <v>148</v>
      </c>
      <c r="BM201" s="194" t="s">
        <v>299</v>
      </c>
    </row>
    <row r="202" spans="1:47" s="2" customFormat="1" ht="11.25">
      <c r="A202" s="38"/>
      <c r="B202" s="39"/>
      <c r="C202" s="40"/>
      <c r="D202" s="196" t="s">
        <v>150</v>
      </c>
      <c r="E202" s="40"/>
      <c r="F202" s="197" t="s">
        <v>300</v>
      </c>
      <c r="G202" s="40"/>
      <c r="H202" s="40"/>
      <c r="I202" s="198"/>
      <c r="J202" s="40"/>
      <c r="K202" s="40"/>
      <c r="L202" s="43"/>
      <c r="M202" s="199"/>
      <c r="N202" s="200"/>
      <c r="O202" s="68"/>
      <c r="P202" s="68"/>
      <c r="Q202" s="68"/>
      <c r="R202" s="68"/>
      <c r="S202" s="68"/>
      <c r="T202" s="69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20" t="s">
        <v>150</v>
      </c>
      <c r="AU202" s="20" t="s">
        <v>89</v>
      </c>
    </row>
    <row r="203" spans="2:51" s="13" customFormat="1" ht="11.25">
      <c r="B203" s="201"/>
      <c r="C203" s="202"/>
      <c r="D203" s="203" t="s">
        <v>152</v>
      </c>
      <c r="E203" s="204" t="s">
        <v>78</v>
      </c>
      <c r="F203" s="205" t="s">
        <v>301</v>
      </c>
      <c r="G203" s="202"/>
      <c r="H203" s="206">
        <v>717.82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152</v>
      </c>
      <c r="AU203" s="212" t="s">
        <v>89</v>
      </c>
      <c r="AV203" s="13" t="s">
        <v>89</v>
      </c>
      <c r="AW203" s="13" t="s">
        <v>40</v>
      </c>
      <c r="AX203" s="13" t="s">
        <v>87</v>
      </c>
      <c r="AY203" s="212" t="s">
        <v>142</v>
      </c>
    </row>
    <row r="204" spans="1:65" s="2" customFormat="1" ht="24.2" customHeight="1">
      <c r="A204" s="38"/>
      <c r="B204" s="39"/>
      <c r="C204" s="183" t="s">
        <v>302</v>
      </c>
      <c r="D204" s="183" t="s">
        <v>144</v>
      </c>
      <c r="E204" s="184" t="s">
        <v>303</v>
      </c>
      <c r="F204" s="185" t="s">
        <v>304</v>
      </c>
      <c r="G204" s="186" t="s">
        <v>305</v>
      </c>
      <c r="H204" s="187">
        <v>1105.76</v>
      </c>
      <c r="I204" s="188"/>
      <c r="J204" s="187">
        <f>ROUND(I204*H204,2)</f>
        <v>0</v>
      </c>
      <c r="K204" s="189"/>
      <c r="L204" s="43"/>
      <c r="M204" s="190" t="s">
        <v>78</v>
      </c>
      <c r="N204" s="191" t="s">
        <v>50</v>
      </c>
      <c r="O204" s="68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4" t="s">
        <v>148</v>
      </c>
      <c r="AT204" s="194" t="s">
        <v>144</v>
      </c>
      <c r="AU204" s="194" t="s">
        <v>89</v>
      </c>
      <c r="AY204" s="20" t="s">
        <v>142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20" t="s">
        <v>87</v>
      </c>
      <c r="BK204" s="195">
        <f>ROUND(I204*H204,2)</f>
        <v>0</v>
      </c>
      <c r="BL204" s="20" t="s">
        <v>148</v>
      </c>
      <c r="BM204" s="194" t="s">
        <v>306</v>
      </c>
    </row>
    <row r="205" spans="1:47" s="2" customFormat="1" ht="11.25">
      <c r="A205" s="38"/>
      <c r="B205" s="39"/>
      <c r="C205" s="40"/>
      <c r="D205" s="196" t="s">
        <v>150</v>
      </c>
      <c r="E205" s="40"/>
      <c r="F205" s="197" t="s">
        <v>307</v>
      </c>
      <c r="G205" s="40"/>
      <c r="H205" s="40"/>
      <c r="I205" s="198"/>
      <c r="J205" s="40"/>
      <c r="K205" s="40"/>
      <c r="L205" s="43"/>
      <c r="M205" s="199"/>
      <c r="N205" s="200"/>
      <c r="O205" s="68"/>
      <c r="P205" s="68"/>
      <c r="Q205" s="68"/>
      <c r="R205" s="68"/>
      <c r="S205" s="68"/>
      <c r="T205" s="69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20" t="s">
        <v>150</v>
      </c>
      <c r="AU205" s="20" t="s">
        <v>89</v>
      </c>
    </row>
    <row r="206" spans="1:47" s="2" customFormat="1" ht="29.25">
      <c r="A206" s="38"/>
      <c r="B206" s="39"/>
      <c r="C206" s="40"/>
      <c r="D206" s="203" t="s">
        <v>308</v>
      </c>
      <c r="E206" s="40"/>
      <c r="F206" s="224" t="s">
        <v>309</v>
      </c>
      <c r="G206" s="40"/>
      <c r="H206" s="40"/>
      <c r="I206" s="198"/>
      <c r="J206" s="40"/>
      <c r="K206" s="40"/>
      <c r="L206" s="43"/>
      <c r="M206" s="199"/>
      <c r="N206" s="200"/>
      <c r="O206" s="68"/>
      <c r="P206" s="68"/>
      <c r="Q206" s="68"/>
      <c r="R206" s="68"/>
      <c r="S206" s="68"/>
      <c r="T206" s="69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20" t="s">
        <v>308</v>
      </c>
      <c r="AU206" s="20" t="s">
        <v>89</v>
      </c>
    </row>
    <row r="207" spans="2:51" s="13" customFormat="1" ht="11.25">
      <c r="B207" s="201"/>
      <c r="C207" s="202"/>
      <c r="D207" s="203" t="s">
        <v>152</v>
      </c>
      <c r="E207" s="204" t="s">
        <v>78</v>
      </c>
      <c r="F207" s="205" t="s">
        <v>310</v>
      </c>
      <c r="G207" s="202"/>
      <c r="H207" s="206">
        <v>1105.76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152</v>
      </c>
      <c r="AU207" s="212" t="s">
        <v>89</v>
      </c>
      <c r="AV207" s="13" t="s">
        <v>89</v>
      </c>
      <c r="AW207" s="13" t="s">
        <v>40</v>
      </c>
      <c r="AX207" s="13" t="s">
        <v>87</v>
      </c>
      <c r="AY207" s="212" t="s">
        <v>142</v>
      </c>
    </row>
    <row r="208" spans="1:65" s="2" customFormat="1" ht="24.2" customHeight="1">
      <c r="A208" s="38"/>
      <c r="B208" s="39"/>
      <c r="C208" s="183" t="s">
        <v>311</v>
      </c>
      <c r="D208" s="183" t="s">
        <v>144</v>
      </c>
      <c r="E208" s="184" t="s">
        <v>312</v>
      </c>
      <c r="F208" s="185" t="s">
        <v>313</v>
      </c>
      <c r="G208" s="186" t="s">
        <v>175</v>
      </c>
      <c r="H208" s="187">
        <v>280.95</v>
      </c>
      <c r="I208" s="188"/>
      <c r="J208" s="187">
        <f>ROUND(I208*H208,2)</f>
        <v>0</v>
      </c>
      <c r="K208" s="189"/>
      <c r="L208" s="43"/>
      <c r="M208" s="190" t="s">
        <v>78</v>
      </c>
      <c r="N208" s="191" t="s">
        <v>50</v>
      </c>
      <c r="O208" s="68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4" t="s">
        <v>148</v>
      </c>
      <c r="AT208" s="194" t="s">
        <v>144</v>
      </c>
      <c r="AU208" s="194" t="s">
        <v>89</v>
      </c>
      <c r="AY208" s="20" t="s">
        <v>142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20" t="s">
        <v>87</v>
      </c>
      <c r="BK208" s="195">
        <f>ROUND(I208*H208,2)</f>
        <v>0</v>
      </c>
      <c r="BL208" s="20" t="s">
        <v>148</v>
      </c>
      <c r="BM208" s="194" t="s">
        <v>314</v>
      </c>
    </row>
    <row r="209" spans="1:47" s="2" customFormat="1" ht="11.25">
      <c r="A209" s="38"/>
      <c r="B209" s="39"/>
      <c r="C209" s="40"/>
      <c r="D209" s="196" t="s">
        <v>150</v>
      </c>
      <c r="E209" s="40"/>
      <c r="F209" s="197" t="s">
        <v>315</v>
      </c>
      <c r="G209" s="40"/>
      <c r="H209" s="40"/>
      <c r="I209" s="198"/>
      <c r="J209" s="40"/>
      <c r="K209" s="40"/>
      <c r="L209" s="43"/>
      <c r="M209" s="199"/>
      <c r="N209" s="200"/>
      <c r="O209" s="68"/>
      <c r="P209" s="68"/>
      <c r="Q209" s="68"/>
      <c r="R209" s="68"/>
      <c r="S209" s="68"/>
      <c r="T209" s="69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20" t="s">
        <v>150</v>
      </c>
      <c r="AU209" s="20" t="s">
        <v>89</v>
      </c>
    </row>
    <row r="210" spans="2:51" s="13" customFormat="1" ht="11.25">
      <c r="B210" s="201"/>
      <c r="C210" s="202"/>
      <c r="D210" s="203" t="s">
        <v>152</v>
      </c>
      <c r="E210" s="204" t="s">
        <v>78</v>
      </c>
      <c r="F210" s="205" t="s">
        <v>316</v>
      </c>
      <c r="G210" s="202"/>
      <c r="H210" s="206">
        <v>3.32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152</v>
      </c>
      <c r="AU210" s="212" t="s">
        <v>89</v>
      </c>
      <c r="AV210" s="13" t="s">
        <v>89</v>
      </c>
      <c r="AW210" s="13" t="s">
        <v>40</v>
      </c>
      <c r="AX210" s="13" t="s">
        <v>80</v>
      </c>
      <c r="AY210" s="212" t="s">
        <v>142</v>
      </c>
    </row>
    <row r="211" spans="2:51" s="13" customFormat="1" ht="11.25">
      <c r="B211" s="201"/>
      <c r="C211" s="202"/>
      <c r="D211" s="203" t="s">
        <v>152</v>
      </c>
      <c r="E211" s="204" t="s">
        <v>78</v>
      </c>
      <c r="F211" s="205" t="s">
        <v>317</v>
      </c>
      <c r="G211" s="202"/>
      <c r="H211" s="206">
        <v>3.44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152</v>
      </c>
      <c r="AU211" s="212" t="s">
        <v>89</v>
      </c>
      <c r="AV211" s="13" t="s">
        <v>89</v>
      </c>
      <c r="AW211" s="13" t="s">
        <v>40</v>
      </c>
      <c r="AX211" s="13" t="s">
        <v>80</v>
      </c>
      <c r="AY211" s="212" t="s">
        <v>142</v>
      </c>
    </row>
    <row r="212" spans="2:51" s="13" customFormat="1" ht="11.25">
      <c r="B212" s="201"/>
      <c r="C212" s="202"/>
      <c r="D212" s="203" t="s">
        <v>152</v>
      </c>
      <c r="E212" s="204" t="s">
        <v>78</v>
      </c>
      <c r="F212" s="205" t="s">
        <v>318</v>
      </c>
      <c r="G212" s="202"/>
      <c r="H212" s="206">
        <v>2.56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152</v>
      </c>
      <c r="AU212" s="212" t="s">
        <v>89</v>
      </c>
      <c r="AV212" s="13" t="s">
        <v>89</v>
      </c>
      <c r="AW212" s="13" t="s">
        <v>40</v>
      </c>
      <c r="AX212" s="13" t="s">
        <v>80</v>
      </c>
      <c r="AY212" s="212" t="s">
        <v>142</v>
      </c>
    </row>
    <row r="213" spans="2:51" s="13" customFormat="1" ht="11.25">
      <c r="B213" s="201"/>
      <c r="C213" s="202"/>
      <c r="D213" s="203" t="s">
        <v>152</v>
      </c>
      <c r="E213" s="204" t="s">
        <v>78</v>
      </c>
      <c r="F213" s="205" t="s">
        <v>319</v>
      </c>
      <c r="G213" s="202"/>
      <c r="H213" s="206">
        <v>1.96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152</v>
      </c>
      <c r="AU213" s="212" t="s">
        <v>89</v>
      </c>
      <c r="AV213" s="13" t="s">
        <v>89</v>
      </c>
      <c r="AW213" s="13" t="s">
        <v>40</v>
      </c>
      <c r="AX213" s="13" t="s">
        <v>80</v>
      </c>
      <c r="AY213" s="212" t="s">
        <v>142</v>
      </c>
    </row>
    <row r="214" spans="2:51" s="13" customFormat="1" ht="11.25">
      <c r="B214" s="201"/>
      <c r="C214" s="202"/>
      <c r="D214" s="203" t="s">
        <v>152</v>
      </c>
      <c r="E214" s="204" t="s">
        <v>78</v>
      </c>
      <c r="F214" s="205" t="s">
        <v>320</v>
      </c>
      <c r="G214" s="202"/>
      <c r="H214" s="206">
        <v>0.8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152</v>
      </c>
      <c r="AU214" s="212" t="s">
        <v>89</v>
      </c>
      <c r="AV214" s="13" t="s">
        <v>89</v>
      </c>
      <c r="AW214" s="13" t="s">
        <v>40</v>
      </c>
      <c r="AX214" s="13" t="s">
        <v>80</v>
      </c>
      <c r="AY214" s="212" t="s">
        <v>142</v>
      </c>
    </row>
    <row r="215" spans="2:51" s="13" customFormat="1" ht="11.25">
      <c r="B215" s="201"/>
      <c r="C215" s="202"/>
      <c r="D215" s="203" t="s">
        <v>152</v>
      </c>
      <c r="E215" s="204" t="s">
        <v>78</v>
      </c>
      <c r="F215" s="205" t="s">
        <v>321</v>
      </c>
      <c r="G215" s="202"/>
      <c r="H215" s="206">
        <v>2.52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152</v>
      </c>
      <c r="AU215" s="212" t="s">
        <v>89</v>
      </c>
      <c r="AV215" s="13" t="s">
        <v>89</v>
      </c>
      <c r="AW215" s="13" t="s">
        <v>40</v>
      </c>
      <c r="AX215" s="13" t="s">
        <v>80</v>
      </c>
      <c r="AY215" s="212" t="s">
        <v>142</v>
      </c>
    </row>
    <row r="216" spans="2:51" s="13" customFormat="1" ht="11.25">
      <c r="B216" s="201"/>
      <c r="C216" s="202"/>
      <c r="D216" s="203" t="s">
        <v>152</v>
      </c>
      <c r="E216" s="204" t="s">
        <v>78</v>
      </c>
      <c r="F216" s="205" t="s">
        <v>322</v>
      </c>
      <c r="G216" s="202"/>
      <c r="H216" s="206">
        <v>2.32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152</v>
      </c>
      <c r="AU216" s="212" t="s">
        <v>89</v>
      </c>
      <c r="AV216" s="13" t="s">
        <v>89</v>
      </c>
      <c r="AW216" s="13" t="s">
        <v>40</v>
      </c>
      <c r="AX216" s="13" t="s">
        <v>80</v>
      </c>
      <c r="AY216" s="212" t="s">
        <v>142</v>
      </c>
    </row>
    <row r="217" spans="2:51" s="13" customFormat="1" ht="11.25">
      <c r="B217" s="201"/>
      <c r="C217" s="202"/>
      <c r="D217" s="203" t="s">
        <v>152</v>
      </c>
      <c r="E217" s="204" t="s">
        <v>78</v>
      </c>
      <c r="F217" s="205" t="s">
        <v>323</v>
      </c>
      <c r="G217" s="202"/>
      <c r="H217" s="206">
        <v>2.24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152</v>
      </c>
      <c r="AU217" s="212" t="s">
        <v>89</v>
      </c>
      <c r="AV217" s="13" t="s">
        <v>89</v>
      </c>
      <c r="AW217" s="13" t="s">
        <v>40</v>
      </c>
      <c r="AX217" s="13" t="s">
        <v>80</v>
      </c>
      <c r="AY217" s="212" t="s">
        <v>142</v>
      </c>
    </row>
    <row r="218" spans="2:51" s="13" customFormat="1" ht="11.25">
      <c r="B218" s="201"/>
      <c r="C218" s="202"/>
      <c r="D218" s="203" t="s">
        <v>152</v>
      </c>
      <c r="E218" s="204" t="s">
        <v>78</v>
      </c>
      <c r="F218" s="205" t="s">
        <v>324</v>
      </c>
      <c r="G218" s="202"/>
      <c r="H218" s="206">
        <v>1.92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152</v>
      </c>
      <c r="AU218" s="212" t="s">
        <v>89</v>
      </c>
      <c r="AV218" s="13" t="s">
        <v>89</v>
      </c>
      <c r="AW218" s="13" t="s">
        <v>40</v>
      </c>
      <c r="AX218" s="13" t="s">
        <v>80</v>
      </c>
      <c r="AY218" s="212" t="s">
        <v>142</v>
      </c>
    </row>
    <row r="219" spans="2:51" s="13" customFormat="1" ht="11.25">
      <c r="B219" s="201"/>
      <c r="C219" s="202"/>
      <c r="D219" s="203" t="s">
        <v>152</v>
      </c>
      <c r="E219" s="204" t="s">
        <v>78</v>
      </c>
      <c r="F219" s="205" t="s">
        <v>325</v>
      </c>
      <c r="G219" s="202"/>
      <c r="H219" s="206">
        <v>2.32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152</v>
      </c>
      <c r="AU219" s="212" t="s">
        <v>89</v>
      </c>
      <c r="AV219" s="13" t="s">
        <v>89</v>
      </c>
      <c r="AW219" s="13" t="s">
        <v>40</v>
      </c>
      <c r="AX219" s="13" t="s">
        <v>80</v>
      </c>
      <c r="AY219" s="212" t="s">
        <v>142</v>
      </c>
    </row>
    <row r="220" spans="2:51" s="13" customFormat="1" ht="11.25">
      <c r="B220" s="201"/>
      <c r="C220" s="202"/>
      <c r="D220" s="203" t="s">
        <v>152</v>
      </c>
      <c r="E220" s="204" t="s">
        <v>78</v>
      </c>
      <c r="F220" s="205" t="s">
        <v>326</v>
      </c>
      <c r="G220" s="202"/>
      <c r="H220" s="206">
        <v>4.12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152</v>
      </c>
      <c r="AU220" s="212" t="s">
        <v>89</v>
      </c>
      <c r="AV220" s="13" t="s">
        <v>89</v>
      </c>
      <c r="AW220" s="13" t="s">
        <v>40</v>
      </c>
      <c r="AX220" s="13" t="s">
        <v>80</v>
      </c>
      <c r="AY220" s="212" t="s">
        <v>142</v>
      </c>
    </row>
    <row r="221" spans="2:51" s="13" customFormat="1" ht="11.25">
      <c r="B221" s="201"/>
      <c r="C221" s="202"/>
      <c r="D221" s="203" t="s">
        <v>152</v>
      </c>
      <c r="E221" s="204" t="s">
        <v>78</v>
      </c>
      <c r="F221" s="205" t="s">
        <v>327</v>
      </c>
      <c r="G221" s="202"/>
      <c r="H221" s="206">
        <v>4.32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152</v>
      </c>
      <c r="AU221" s="212" t="s">
        <v>89</v>
      </c>
      <c r="AV221" s="13" t="s">
        <v>89</v>
      </c>
      <c r="AW221" s="13" t="s">
        <v>40</v>
      </c>
      <c r="AX221" s="13" t="s">
        <v>80</v>
      </c>
      <c r="AY221" s="212" t="s">
        <v>142</v>
      </c>
    </row>
    <row r="222" spans="2:51" s="13" customFormat="1" ht="11.25">
      <c r="B222" s="201"/>
      <c r="C222" s="202"/>
      <c r="D222" s="203" t="s">
        <v>152</v>
      </c>
      <c r="E222" s="204" t="s">
        <v>78</v>
      </c>
      <c r="F222" s="205" t="s">
        <v>328</v>
      </c>
      <c r="G222" s="202"/>
      <c r="H222" s="206">
        <v>5.19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152</v>
      </c>
      <c r="AU222" s="212" t="s">
        <v>89</v>
      </c>
      <c r="AV222" s="13" t="s">
        <v>89</v>
      </c>
      <c r="AW222" s="13" t="s">
        <v>40</v>
      </c>
      <c r="AX222" s="13" t="s">
        <v>80</v>
      </c>
      <c r="AY222" s="212" t="s">
        <v>142</v>
      </c>
    </row>
    <row r="223" spans="2:51" s="13" customFormat="1" ht="11.25">
      <c r="B223" s="201"/>
      <c r="C223" s="202"/>
      <c r="D223" s="203" t="s">
        <v>152</v>
      </c>
      <c r="E223" s="204" t="s">
        <v>78</v>
      </c>
      <c r="F223" s="205" t="s">
        <v>329</v>
      </c>
      <c r="G223" s="202"/>
      <c r="H223" s="206">
        <v>31.44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152</v>
      </c>
      <c r="AU223" s="212" t="s">
        <v>89</v>
      </c>
      <c r="AV223" s="13" t="s">
        <v>89</v>
      </c>
      <c r="AW223" s="13" t="s">
        <v>40</v>
      </c>
      <c r="AX223" s="13" t="s">
        <v>80</v>
      </c>
      <c r="AY223" s="212" t="s">
        <v>142</v>
      </c>
    </row>
    <row r="224" spans="2:51" s="13" customFormat="1" ht="11.25">
      <c r="B224" s="201"/>
      <c r="C224" s="202"/>
      <c r="D224" s="203" t="s">
        <v>152</v>
      </c>
      <c r="E224" s="204" t="s">
        <v>78</v>
      </c>
      <c r="F224" s="205" t="s">
        <v>330</v>
      </c>
      <c r="G224" s="202"/>
      <c r="H224" s="206">
        <v>24.63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152</v>
      </c>
      <c r="AU224" s="212" t="s">
        <v>89</v>
      </c>
      <c r="AV224" s="13" t="s">
        <v>89</v>
      </c>
      <c r="AW224" s="13" t="s">
        <v>40</v>
      </c>
      <c r="AX224" s="13" t="s">
        <v>80</v>
      </c>
      <c r="AY224" s="212" t="s">
        <v>142</v>
      </c>
    </row>
    <row r="225" spans="2:51" s="13" customFormat="1" ht="11.25">
      <c r="B225" s="201"/>
      <c r="C225" s="202"/>
      <c r="D225" s="203" t="s">
        <v>152</v>
      </c>
      <c r="E225" s="204" t="s">
        <v>78</v>
      </c>
      <c r="F225" s="205" t="s">
        <v>331</v>
      </c>
      <c r="G225" s="202"/>
      <c r="H225" s="206">
        <v>27.48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152</v>
      </c>
      <c r="AU225" s="212" t="s">
        <v>89</v>
      </c>
      <c r="AV225" s="13" t="s">
        <v>89</v>
      </c>
      <c r="AW225" s="13" t="s">
        <v>40</v>
      </c>
      <c r="AX225" s="13" t="s">
        <v>80</v>
      </c>
      <c r="AY225" s="212" t="s">
        <v>142</v>
      </c>
    </row>
    <row r="226" spans="2:51" s="13" customFormat="1" ht="11.25">
      <c r="B226" s="201"/>
      <c r="C226" s="202"/>
      <c r="D226" s="203" t="s">
        <v>152</v>
      </c>
      <c r="E226" s="204" t="s">
        <v>78</v>
      </c>
      <c r="F226" s="205" t="s">
        <v>332</v>
      </c>
      <c r="G226" s="202"/>
      <c r="H226" s="206">
        <v>19.24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152</v>
      </c>
      <c r="AU226" s="212" t="s">
        <v>89</v>
      </c>
      <c r="AV226" s="13" t="s">
        <v>89</v>
      </c>
      <c r="AW226" s="13" t="s">
        <v>40</v>
      </c>
      <c r="AX226" s="13" t="s">
        <v>80</v>
      </c>
      <c r="AY226" s="212" t="s">
        <v>142</v>
      </c>
    </row>
    <row r="227" spans="2:51" s="13" customFormat="1" ht="11.25">
      <c r="B227" s="201"/>
      <c r="C227" s="202"/>
      <c r="D227" s="203" t="s">
        <v>152</v>
      </c>
      <c r="E227" s="204" t="s">
        <v>78</v>
      </c>
      <c r="F227" s="205" t="s">
        <v>333</v>
      </c>
      <c r="G227" s="202"/>
      <c r="H227" s="206">
        <v>8.04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152</v>
      </c>
      <c r="AU227" s="212" t="s">
        <v>89</v>
      </c>
      <c r="AV227" s="13" t="s">
        <v>89</v>
      </c>
      <c r="AW227" s="13" t="s">
        <v>40</v>
      </c>
      <c r="AX227" s="13" t="s">
        <v>80</v>
      </c>
      <c r="AY227" s="212" t="s">
        <v>142</v>
      </c>
    </row>
    <row r="228" spans="2:51" s="13" customFormat="1" ht="11.25">
      <c r="B228" s="201"/>
      <c r="C228" s="202"/>
      <c r="D228" s="203" t="s">
        <v>152</v>
      </c>
      <c r="E228" s="204" t="s">
        <v>78</v>
      </c>
      <c r="F228" s="205" t="s">
        <v>334</v>
      </c>
      <c r="G228" s="202"/>
      <c r="H228" s="206">
        <v>14.11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152</v>
      </c>
      <c r="AU228" s="212" t="s">
        <v>89</v>
      </c>
      <c r="AV228" s="13" t="s">
        <v>89</v>
      </c>
      <c r="AW228" s="13" t="s">
        <v>40</v>
      </c>
      <c r="AX228" s="13" t="s">
        <v>80</v>
      </c>
      <c r="AY228" s="212" t="s">
        <v>142</v>
      </c>
    </row>
    <row r="229" spans="2:51" s="13" customFormat="1" ht="11.25">
      <c r="B229" s="201"/>
      <c r="C229" s="202"/>
      <c r="D229" s="203" t="s">
        <v>152</v>
      </c>
      <c r="E229" s="204" t="s">
        <v>78</v>
      </c>
      <c r="F229" s="205" t="s">
        <v>335</v>
      </c>
      <c r="G229" s="202"/>
      <c r="H229" s="206">
        <v>9.94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152</v>
      </c>
      <c r="AU229" s="212" t="s">
        <v>89</v>
      </c>
      <c r="AV229" s="13" t="s">
        <v>89</v>
      </c>
      <c r="AW229" s="13" t="s">
        <v>40</v>
      </c>
      <c r="AX229" s="13" t="s">
        <v>80</v>
      </c>
      <c r="AY229" s="212" t="s">
        <v>142</v>
      </c>
    </row>
    <row r="230" spans="2:51" s="13" customFormat="1" ht="11.25">
      <c r="B230" s="201"/>
      <c r="C230" s="202"/>
      <c r="D230" s="203" t="s">
        <v>152</v>
      </c>
      <c r="E230" s="204" t="s">
        <v>78</v>
      </c>
      <c r="F230" s="205" t="s">
        <v>336</v>
      </c>
      <c r="G230" s="202"/>
      <c r="H230" s="206">
        <v>15.78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152</v>
      </c>
      <c r="AU230" s="212" t="s">
        <v>89</v>
      </c>
      <c r="AV230" s="13" t="s">
        <v>89</v>
      </c>
      <c r="AW230" s="13" t="s">
        <v>40</v>
      </c>
      <c r="AX230" s="13" t="s">
        <v>80</v>
      </c>
      <c r="AY230" s="212" t="s">
        <v>142</v>
      </c>
    </row>
    <row r="231" spans="2:51" s="13" customFormat="1" ht="11.25">
      <c r="B231" s="201"/>
      <c r="C231" s="202"/>
      <c r="D231" s="203" t="s">
        <v>152</v>
      </c>
      <c r="E231" s="204" t="s">
        <v>78</v>
      </c>
      <c r="F231" s="205" t="s">
        <v>337</v>
      </c>
      <c r="G231" s="202"/>
      <c r="H231" s="206">
        <v>14.67</v>
      </c>
      <c r="I231" s="207"/>
      <c r="J231" s="202"/>
      <c r="K231" s="202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152</v>
      </c>
      <c r="AU231" s="212" t="s">
        <v>89</v>
      </c>
      <c r="AV231" s="13" t="s">
        <v>89</v>
      </c>
      <c r="AW231" s="13" t="s">
        <v>40</v>
      </c>
      <c r="AX231" s="13" t="s">
        <v>80</v>
      </c>
      <c r="AY231" s="212" t="s">
        <v>142</v>
      </c>
    </row>
    <row r="232" spans="2:51" s="13" customFormat="1" ht="11.25">
      <c r="B232" s="201"/>
      <c r="C232" s="202"/>
      <c r="D232" s="203" t="s">
        <v>152</v>
      </c>
      <c r="E232" s="204" t="s">
        <v>78</v>
      </c>
      <c r="F232" s="205" t="s">
        <v>338</v>
      </c>
      <c r="G232" s="202"/>
      <c r="H232" s="206">
        <v>13.67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152</v>
      </c>
      <c r="AU232" s="212" t="s">
        <v>89</v>
      </c>
      <c r="AV232" s="13" t="s">
        <v>89</v>
      </c>
      <c r="AW232" s="13" t="s">
        <v>40</v>
      </c>
      <c r="AX232" s="13" t="s">
        <v>80</v>
      </c>
      <c r="AY232" s="212" t="s">
        <v>142</v>
      </c>
    </row>
    <row r="233" spans="2:51" s="13" customFormat="1" ht="11.25">
      <c r="B233" s="201"/>
      <c r="C233" s="202"/>
      <c r="D233" s="203" t="s">
        <v>152</v>
      </c>
      <c r="E233" s="204" t="s">
        <v>78</v>
      </c>
      <c r="F233" s="205" t="s">
        <v>339</v>
      </c>
      <c r="G233" s="202"/>
      <c r="H233" s="206">
        <v>23.74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152</v>
      </c>
      <c r="AU233" s="212" t="s">
        <v>89</v>
      </c>
      <c r="AV233" s="13" t="s">
        <v>89</v>
      </c>
      <c r="AW233" s="13" t="s">
        <v>40</v>
      </c>
      <c r="AX233" s="13" t="s">
        <v>80</v>
      </c>
      <c r="AY233" s="212" t="s">
        <v>142</v>
      </c>
    </row>
    <row r="234" spans="2:51" s="13" customFormat="1" ht="11.25">
      <c r="B234" s="201"/>
      <c r="C234" s="202"/>
      <c r="D234" s="203" t="s">
        <v>152</v>
      </c>
      <c r="E234" s="204" t="s">
        <v>78</v>
      </c>
      <c r="F234" s="205" t="s">
        <v>340</v>
      </c>
      <c r="G234" s="202"/>
      <c r="H234" s="206">
        <v>41.5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152</v>
      </c>
      <c r="AU234" s="212" t="s">
        <v>89</v>
      </c>
      <c r="AV234" s="13" t="s">
        <v>89</v>
      </c>
      <c r="AW234" s="13" t="s">
        <v>40</v>
      </c>
      <c r="AX234" s="13" t="s">
        <v>80</v>
      </c>
      <c r="AY234" s="212" t="s">
        <v>142</v>
      </c>
    </row>
    <row r="235" spans="2:51" s="13" customFormat="1" ht="11.25">
      <c r="B235" s="201"/>
      <c r="C235" s="202"/>
      <c r="D235" s="203" t="s">
        <v>152</v>
      </c>
      <c r="E235" s="204" t="s">
        <v>78</v>
      </c>
      <c r="F235" s="205" t="s">
        <v>341</v>
      </c>
      <c r="G235" s="202"/>
      <c r="H235" s="206">
        <v>31.01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152</v>
      </c>
      <c r="AU235" s="212" t="s">
        <v>89</v>
      </c>
      <c r="AV235" s="13" t="s">
        <v>89</v>
      </c>
      <c r="AW235" s="13" t="s">
        <v>40</v>
      </c>
      <c r="AX235" s="13" t="s">
        <v>80</v>
      </c>
      <c r="AY235" s="212" t="s">
        <v>142</v>
      </c>
    </row>
    <row r="236" spans="2:51" s="13" customFormat="1" ht="11.25">
      <c r="B236" s="201"/>
      <c r="C236" s="202"/>
      <c r="D236" s="203" t="s">
        <v>152</v>
      </c>
      <c r="E236" s="204" t="s">
        <v>78</v>
      </c>
      <c r="F236" s="205" t="s">
        <v>342</v>
      </c>
      <c r="G236" s="202"/>
      <c r="H236" s="206">
        <v>0.97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152</v>
      </c>
      <c r="AU236" s="212" t="s">
        <v>89</v>
      </c>
      <c r="AV236" s="13" t="s">
        <v>89</v>
      </c>
      <c r="AW236" s="13" t="s">
        <v>40</v>
      </c>
      <c r="AX236" s="13" t="s">
        <v>80</v>
      </c>
      <c r="AY236" s="212" t="s">
        <v>142</v>
      </c>
    </row>
    <row r="237" spans="2:51" s="13" customFormat="1" ht="22.5">
      <c r="B237" s="201"/>
      <c r="C237" s="202"/>
      <c r="D237" s="203" t="s">
        <v>152</v>
      </c>
      <c r="E237" s="204" t="s">
        <v>78</v>
      </c>
      <c r="F237" s="205" t="s">
        <v>343</v>
      </c>
      <c r="G237" s="202"/>
      <c r="H237" s="206">
        <v>-32.3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152</v>
      </c>
      <c r="AU237" s="212" t="s">
        <v>89</v>
      </c>
      <c r="AV237" s="13" t="s">
        <v>89</v>
      </c>
      <c r="AW237" s="13" t="s">
        <v>40</v>
      </c>
      <c r="AX237" s="13" t="s">
        <v>80</v>
      </c>
      <c r="AY237" s="212" t="s">
        <v>142</v>
      </c>
    </row>
    <row r="238" spans="2:51" s="14" customFormat="1" ht="11.25">
      <c r="B238" s="213"/>
      <c r="C238" s="214"/>
      <c r="D238" s="203" t="s">
        <v>152</v>
      </c>
      <c r="E238" s="215" t="s">
        <v>78</v>
      </c>
      <c r="F238" s="216" t="s">
        <v>212</v>
      </c>
      <c r="G238" s="214"/>
      <c r="H238" s="217">
        <v>280.95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152</v>
      </c>
      <c r="AU238" s="223" t="s">
        <v>89</v>
      </c>
      <c r="AV238" s="14" t="s">
        <v>148</v>
      </c>
      <c r="AW238" s="14" t="s">
        <v>40</v>
      </c>
      <c r="AX238" s="14" t="s">
        <v>87</v>
      </c>
      <c r="AY238" s="223" t="s">
        <v>142</v>
      </c>
    </row>
    <row r="239" spans="1:65" s="2" customFormat="1" ht="16.5" customHeight="1">
      <c r="A239" s="38"/>
      <c r="B239" s="39"/>
      <c r="C239" s="225" t="s">
        <v>344</v>
      </c>
      <c r="D239" s="225" t="s">
        <v>345</v>
      </c>
      <c r="E239" s="226" t="s">
        <v>346</v>
      </c>
      <c r="F239" s="227" t="s">
        <v>347</v>
      </c>
      <c r="G239" s="228" t="s">
        <v>305</v>
      </c>
      <c r="H239" s="229">
        <v>505.71</v>
      </c>
      <c r="I239" s="230"/>
      <c r="J239" s="229">
        <f>ROUND(I239*H239,2)</f>
        <v>0</v>
      </c>
      <c r="K239" s="231"/>
      <c r="L239" s="232"/>
      <c r="M239" s="233" t="s">
        <v>78</v>
      </c>
      <c r="N239" s="234" t="s">
        <v>50</v>
      </c>
      <c r="O239" s="68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4" t="s">
        <v>221</v>
      </c>
      <c r="AT239" s="194" t="s">
        <v>345</v>
      </c>
      <c r="AU239" s="194" t="s">
        <v>89</v>
      </c>
      <c r="AY239" s="20" t="s">
        <v>142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20" t="s">
        <v>87</v>
      </c>
      <c r="BK239" s="195">
        <f>ROUND(I239*H239,2)</f>
        <v>0</v>
      </c>
      <c r="BL239" s="20" t="s">
        <v>148</v>
      </c>
      <c r="BM239" s="194" t="s">
        <v>348</v>
      </c>
    </row>
    <row r="240" spans="2:51" s="13" customFormat="1" ht="11.25">
      <c r="B240" s="201"/>
      <c r="C240" s="202"/>
      <c r="D240" s="203" t="s">
        <v>152</v>
      </c>
      <c r="E240" s="204" t="s">
        <v>78</v>
      </c>
      <c r="F240" s="205" t="s">
        <v>349</v>
      </c>
      <c r="G240" s="202"/>
      <c r="H240" s="206">
        <v>505.71</v>
      </c>
      <c r="I240" s="207"/>
      <c r="J240" s="202"/>
      <c r="K240" s="202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152</v>
      </c>
      <c r="AU240" s="212" t="s">
        <v>89</v>
      </c>
      <c r="AV240" s="13" t="s">
        <v>89</v>
      </c>
      <c r="AW240" s="13" t="s">
        <v>40</v>
      </c>
      <c r="AX240" s="13" t="s">
        <v>87</v>
      </c>
      <c r="AY240" s="212" t="s">
        <v>142</v>
      </c>
    </row>
    <row r="241" spans="1:65" s="2" customFormat="1" ht="37.9" customHeight="1">
      <c r="A241" s="38"/>
      <c r="B241" s="39"/>
      <c r="C241" s="183" t="s">
        <v>350</v>
      </c>
      <c r="D241" s="183" t="s">
        <v>144</v>
      </c>
      <c r="E241" s="184" t="s">
        <v>351</v>
      </c>
      <c r="F241" s="185" t="s">
        <v>352</v>
      </c>
      <c r="G241" s="186" t="s">
        <v>175</v>
      </c>
      <c r="H241" s="187">
        <v>254.13</v>
      </c>
      <c r="I241" s="188"/>
      <c r="J241" s="187">
        <f>ROUND(I241*H241,2)</f>
        <v>0</v>
      </c>
      <c r="K241" s="189"/>
      <c r="L241" s="43"/>
      <c r="M241" s="190" t="s">
        <v>78</v>
      </c>
      <c r="N241" s="191" t="s">
        <v>50</v>
      </c>
      <c r="O241" s="68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4" t="s">
        <v>148</v>
      </c>
      <c r="AT241" s="194" t="s">
        <v>144</v>
      </c>
      <c r="AU241" s="194" t="s">
        <v>89</v>
      </c>
      <c r="AY241" s="20" t="s">
        <v>142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20" t="s">
        <v>87</v>
      </c>
      <c r="BK241" s="195">
        <f>ROUND(I241*H241,2)</f>
        <v>0</v>
      </c>
      <c r="BL241" s="20" t="s">
        <v>148</v>
      </c>
      <c r="BM241" s="194" t="s">
        <v>353</v>
      </c>
    </row>
    <row r="242" spans="1:47" s="2" customFormat="1" ht="11.25">
      <c r="A242" s="38"/>
      <c r="B242" s="39"/>
      <c r="C242" s="40"/>
      <c r="D242" s="196" t="s">
        <v>150</v>
      </c>
      <c r="E242" s="40"/>
      <c r="F242" s="197" t="s">
        <v>354</v>
      </c>
      <c r="G242" s="40"/>
      <c r="H242" s="40"/>
      <c r="I242" s="198"/>
      <c r="J242" s="40"/>
      <c r="K242" s="40"/>
      <c r="L242" s="43"/>
      <c r="M242" s="199"/>
      <c r="N242" s="200"/>
      <c r="O242" s="68"/>
      <c r="P242" s="68"/>
      <c r="Q242" s="68"/>
      <c r="R242" s="68"/>
      <c r="S242" s="68"/>
      <c r="T242" s="69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20" t="s">
        <v>150</v>
      </c>
      <c r="AU242" s="20" t="s">
        <v>89</v>
      </c>
    </row>
    <row r="243" spans="2:51" s="13" customFormat="1" ht="11.25">
      <c r="B243" s="201"/>
      <c r="C243" s="202"/>
      <c r="D243" s="203" t="s">
        <v>152</v>
      </c>
      <c r="E243" s="204" t="s">
        <v>78</v>
      </c>
      <c r="F243" s="205" t="s">
        <v>355</v>
      </c>
      <c r="G243" s="202"/>
      <c r="H243" s="206">
        <v>46.08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152</v>
      </c>
      <c r="AU243" s="212" t="s">
        <v>89</v>
      </c>
      <c r="AV243" s="13" t="s">
        <v>89</v>
      </c>
      <c r="AW243" s="13" t="s">
        <v>40</v>
      </c>
      <c r="AX243" s="13" t="s">
        <v>80</v>
      </c>
      <c r="AY243" s="212" t="s">
        <v>142</v>
      </c>
    </row>
    <row r="244" spans="2:51" s="13" customFormat="1" ht="11.25">
      <c r="B244" s="201"/>
      <c r="C244" s="202"/>
      <c r="D244" s="203" t="s">
        <v>152</v>
      </c>
      <c r="E244" s="204" t="s">
        <v>78</v>
      </c>
      <c r="F244" s="205" t="s">
        <v>356</v>
      </c>
      <c r="G244" s="202"/>
      <c r="H244" s="206">
        <v>6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152</v>
      </c>
      <c r="AU244" s="212" t="s">
        <v>89</v>
      </c>
      <c r="AV244" s="13" t="s">
        <v>89</v>
      </c>
      <c r="AW244" s="13" t="s">
        <v>40</v>
      </c>
      <c r="AX244" s="13" t="s">
        <v>80</v>
      </c>
      <c r="AY244" s="212" t="s">
        <v>142</v>
      </c>
    </row>
    <row r="245" spans="2:51" s="13" customFormat="1" ht="11.25">
      <c r="B245" s="201"/>
      <c r="C245" s="202"/>
      <c r="D245" s="203" t="s">
        <v>152</v>
      </c>
      <c r="E245" s="204" t="s">
        <v>78</v>
      </c>
      <c r="F245" s="205" t="s">
        <v>357</v>
      </c>
      <c r="G245" s="202"/>
      <c r="H245" s="206">
        <v>23.89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152</v>
      </c>
      <c r="AU245" s="212" t="s">
        <v>89</v>
      </c>
      <c r="AV245" s="13" t="s">
        <v>89</v>
      </c>
      <c r="AW245" s="13" t="s">
        <v>40</v>
      </c>
      <c r="AX245" s="13" t="s">
        <v>80</v>
      </c>
      <c r="AY245" s="212" t="s">
        <v>142</v>
      </c>
    </row>
    <row r="246" spans="2:51" s="13" customFormat="1" ht="11.25">
      <c r="B246" s="201"/>
      <c r="C246" s="202"/>
      <c r="D246" s="203" t="s">
        <v>152</v>
      </c>
      <c r="E246" s="204" t="s">
        <v>78</v>
      </c>
      <c r="F246" s="205" t="s">
        <v>358</v>
      </c>
      <c r="G246" s="202"/>
      <c r="H246" s="206">
        <v>26.74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152</v>
      </c>
      <c r="AU246" s="212" t="s">
        <v>89</v>
      </c>
      <c r="AV246" s="13" t="s">
        <v>89</v>
      </c>
      <c r="AW246" s="13" t="s">
        <v>40</v>
      </c>
      <c r="AX246" s="13" t="s">
        <v>80</v>
      </c>
      <c r="AY246" s="212" t="s">
        <v>142</v>
      </c>
    </row>
    <row r="247" spans="2:51" s="13" customFormat="1" ht="11.25">
      <c r="B247" s="201"/>
      <c r="C247" s="202"/>
      <c r="D247" s="203" t="s">
        <v>152</v>
      </c>
      <c r="E247" s="204" t="s">
        <v>78</v>
      </c>
      <c r="F247" s="205" t="s">
        <v>359</v>
      </c>
      <c r="G247" s="202"/>
      <c r="H247" s="206">
        <v>34.81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152</v>
      </c>
      <c r="AU247" s="212" t="s">
        <v>89</v>
      </c>
      <c r="AV247" s="13" t="s">
        <v>89</v>
      </c>
      <c r="AW247" s="13" t="s">
        <v>40</v>
      </c>
      <c r="AX247" s="13" t="s">
        <v>80</v>
      </c>
      <c r="AY247" s="212" t="s">
        <v>142</v>
      </c>
    </row>
    <row r="248" spans="2:51" s="13" customFormat="1" ht="11.25">
      <c r="B248" s="201"/>
      <c r="C248" s="202"/>
      <c r="D248" s="203" t="s">
        <v>152</v>
      </c>
      <c r="E248" s="204" t="s">
        <v>78</v>
      </c>
      <c r="F248" s="205" t="s">
        <v>360</v>
      </c>
      <c r="G248" s="202"/>
      <c r="H248" s="206">
        <v>34.82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152</v>
      </c>
      <c r="AU248" s="212" t="s">
        <v>89</v>
      </c>
      <c r="AV248" s="13" t="s">
        <v>89</v>
      </c>
      <c r="AW248" s="13" t="s">
        <v>40</v>
      </c>
      <c r="AX248" s="13" t="s">
        <v>80</v>
      </c>
      <c r="AY248" s="212" t="s">
        <v>142</v>
      </c>
    </row>
    <row r="249" spans="2:51" s="13" customFormat="1" ht="11.25">
      <c r="B249" s="201"/>
      <c r="C249" s="202"/>
      <c r="D249" s="203" t="s">
        <v>152</v>
      </c>
      <c r="E249" s="204" t="s">
        <v>78</v>
      </c>
      <c r="F249" s="205" t="s">
        <v>361</v>
      </c>
      <c r="G249" s="202"/>
      <c r="H249" s="206">
        <v>30.57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152</v>
      </c>
      <c r="AU249" s="212" t="s">
        <v>89</v>
      </c>
      <c r="AV249" s="13" t="s">
        <v>89</v>
      </c>
      <c r="AW249" s="13" t="s">
        <v>40</v>
      </c>
      <c r="AX249" s="13" t="s">
        <v>80</v>
      </c>
      <c r="AY249" s="212" t="s">
        <v>142</v>
      </c>
    </row>
    <row r="250" spans="2:51" s="13" customFormat="1" ht="11.25">
      <c r="B250" s="201"/>
      <c r="C250" s="202"/>
      <c r="D250" s="203" t="s">
        <v>152</v>
      </c>
      <c r="E250" s="204" t="s">
        <v>78</v>
      </c>
      <c r="F250" s="205" t="s">
        <v>362</v>
      </c>
      <c r="G250" s="202"/>
      <c r="H250" s="206">
        <v>39.73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152</v>
      </c>
      <c r="AU250" s="212" t="s">
        <v>89</v>
      </c>
      <c r="AV250" s="13" t="s">
        <v>89</v>
      </c>
      <c r="AW250" s="13" t="s">
        <v>40</v>
      </c>
      <c r="AX250" s="13" t="s">
        <v>80</v>
      </c>
      <c r="AY250" s="212" t="s">
        <v>142</v>
      </c>
    </row>
    <row r="251" spans="2:51" s="13" customFormat="1" ht="11.25">
      <c r="B251" s="201"/>
      <c r="C251" s="202"/>
      <c r="D251" s="203" t="s">
        <v>152</v>
      </c>
      <c r="E251" s="204" t="s">
        <v>78</v>
      </c>
      <c r="F251" s="205" t="s">
        <v>363</v>
      </c>
      <c r="G251" s="202"/>
      <c r="H251" s="206">
        <v>16.42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152</v>
      </c>
      <c r="AU251" s="212" t="s">
        <v>89</v>
      </c>
      <c r="AV251" s="13" t="s">
        <v>89</v>
      </c>
      <c r="AW251" s="13" t="s">
        <v>40</v>
      </c>
      <c r="AX251" s="13" t="s">
        <v>80</v>
      </c>
      <c r="AY251" s="212" t="s">
        <v>142</v>
      </c>
    </row>
    <row r="252" spans="2:51" s="13" customFormat="1" ht="11.25">
      <c r="B252" s="201"/>
      <c r="C252" s="202"/>
      <c r="D252" s="203" t="s">
        <v>152</v>
      </c>
      <c r="E252" s="204" t="s">
        <v>78</v>
      </c>
      <c r="F252" s="205" t="s">
        <v>364</v>
      </c>
      <c r="G252" s="202"/>
      <c r="H252" s="206">
        <v>28.55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152</v>
      </c>
      <c r="AU252" s="212" t="s">
        <v>89</v>
      </c>
      <c r="AV252" s="13" t="s">
        <v>89</v>
      </c>
      <c r="AW252" s="13" t="s">
        <v>40</v>
      </c>
      <c r="AX252" s="13" t="s">
        <v>80</v>
      </c>
      <c r="AY252" s="212" t="s">
        <v>142</v>
      </c>
    </row>
    <row r="253" spans="2:51" s="13" customFormat="1" ht="11.25">
      <c r="B253" s="201"/>
      <c r="C253" s="202"/>
      <c r="D253" s="203" t="s">
        <v>152</v>
      </c>
      <c r="E253" s="204" t="s">
        <v>78</v>
      </c>
      <c r="F253" s="205" t="s">
        <v>365</v>
      </c>
      <c r="G253" s="202"/>
      <c r="H253" s="206">
        <v>30.13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152</v>
      </c>
      <c r="AU253" s="212" t="s">
        <v>89</v>
      </c>
      <c r="AV253" s="13" t="s">
        <v>89</v>
      </c>
      <c r="AW253" s="13" t="s">
        <v>40</v>
      </c>
      <c r="AX253" s="13" t="s">
        <v>80</v>
      </c>
      <c r="AY253" s="212" t="s">
        <v>142</v>
      </c>
    </row>
    <row r="254" spans="2:51" s="13" customFormat="1" ht="11.25">
      <c r="B254" s="201"/>
      <c r="C254" s="202"/>
      <c r="D254" s="203" t="s">
        <v>152</v>
      </c>
      <c r="E254" s="204" t="s">
        <v>78</v>
      </c>
      <c r="F254" s="205" t="s">
        <v>366</v>
      </c>
      <c r="G254" s="202"/>
      <c r="H254" s="206">
        <v>27.33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152</v>
      </c>
      <c r="AU254" s="212" t="s">
        <v>89</v>
      </c>
      <c r="AV254" s="13" t="s">
        <v>89</v>
      </c>
      <c r="AW254" s="13" t="s">
        <v>40</v>
      </c>
      <c r="AX254" s="13" t="s">
        <v>80</v>
      </c>
      <c r="AY254" s="212" t="s">
        <v>142</v>
      </c>
    </row>
    <row r="255" spans="2:51" s="13" customFormat="1" ht="11.25">
      <c r="B255" s="201"/>
      <c r="C255" s="202"/>
      <c r="D255" s="203" t="s">
        <v>152</v>
      </c>
      <c r="E255" s="204" t="s">
        <v>78</v>
      </c>
      <c r="F255" s="205" t="s">
        <v>367</v>
      </c>
      <c r="G255" s="202"/>
      <c r="H255" s="206">
        <v>27.33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152</v>
      </c>
      <c r="AU255" s="212" t="s">
        <v>89</v>
      </c>
      <c r="AV255" s="13" t="s">
        <v>89</v>
      </c>
      <c r="AW255" s="13" t="s">
        <v>40</v>
      </c>
      <c r="AX255" s="13" t="s">
        <v>80</v>
      </c>
      <c r="AY255" s="212" t="s">
        <v>142</v>
      </c>
    </row>
    <row r="256" spans="2:51" s="13" customFormat="1" ht="11.25">
      <c r="B256" s="201"/>
      <c r="C256" s="202"/>
      <c r="D256" s="203" t="s">
        <v>152</v>
      </c>
      <c r="E256" s="204" t="s">
        <v>78</v>
      </c>
      <c r="F256" s="205" t="s">
        <v>368</v>
      </c>
      <c r="G256" s="202"/>
      <c r="H256" s="206">
        <v>34.66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152</v>
      </c>
      <c r="AU256" s="212" t="s">
        <v>89</v>
      </c>
      <c r="AV256" s="13" t="s">
        <v>89</v>
      </c>
      <c r="AW256" s="13" t="s">
        <v>40</v>
      </c>
      <c r="AX256" s="13" t="s">
        <v>80</v>
      </c>
      <c r="AY256" s="212" t="s">
        <v>142</v>
      </c>
    </row>
    <row r="257" spans="2:51" s="13" customFormat="1" ht="11.25">
      <c r="B257" s="201"/>
      <c r="C257" s="202"/>
      <c r="D257" s="203" t="s">
        <v>152</v>
      </c>
      <c r="E257" s="204" t="s">
        <v>78</v>
      </c>
      <c r="F257" s="205" t="s">
        <v>369</v>
      </c>
      <c r="G257" s="202"/>
      <c r="H257" s="206">
        <v>29.09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152</v>
      </c>
      <c r="AU257" s="212" t="s">
        <v>89</v>
      </c>
      <c r="AV257" s="13" t="s">
        <v>89</v>
      </c>
      <c r="AW257" s="13" t="s">
        <v>40</v>
      </c>
      <c r="AX257" s="13" t="s">
        <v>80</v>
      </c>
      <c r="AY257" s="212" t="s">
        <v>142</v>
      </c>
    </row>
    <row r="258" spans="2:51" s="13" customFormat="1" ht="11.25">
      <c r="B258" s="201"/>
      <c r="C258" s="202"/>
      <c r="D258" s="203" t="s">
        <v>152</v>
      </c>
      <c r="E258" s="204" t="s">
        <v>78</v>
      </c>
      <c r="F258" s="205" t="s">
        <v>370</v>
      </c>
      <c r="G258" s="202"/>
      <c r="H258" s="206">
        <v>0.91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152</v>
      </c>
      <c r="AU258" s="212" t="s">
        <v>89</v>
      </c>
      <c r="AV258" s="13" t="s">
        <v>89</v>
      </c>
      <c r="AW258" s="13" t="s">
        <v>40</v>
      </c>
      <c r="AX258" s="13" t="s">
        <v>80</v>
      </c>
      <c r="AY258" s="212" t="s">
        <v>142</v>
      </c>
    </row>
    <row r="259" spans="2:51" s="13" customFormat="1" ht="11.25">
      <c r="B259" s="201"/>
      <c r="C259" s="202"/>
      <c r="D259" s="203" t="s">
        <v>152</v>
      </c>
      <c r="E259" s="204" t="s">
        <v>78</v>
      </c>
      <c r="F259" s="205" t="s">
        <v>371</v>
      </c>
      <c r="G259" s="202"/>
      <c r="H259" s="206">
        <v>-13.02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152</v>
      </c>
      <c r="AU259" s="212" t="s">
        <v>89</v>
      </c>
      <c r="AV259" s="13" t="s">
        <v>89</v>
      </c>
      <c r="AW259" s="13" t="s">
        <v>40</v>
      </c>
      <c r="AX259" s="13" t="s">
        <v>80</v>
      </c>
      <c r="AY259" s="212" t="s">
        <v>142</v>
      </c>
    </row>
    <row r="260" spans="2:51" s="13" customFormat="1" ht="11.25">
      <c r="B260" s="201"/>
      <c r="C260" s="202"/>
      <c r="D260" s="203" t="s">
        <v>152</v>
      </c>
      <c r="E260" s="204" t="s">
        <v>78</v>
      </c>
      <c r="F260" s="205" t="s">
        <v>372</v>
      </c>
      <c r="G260" s="202"/>
      <c r="H260" s="206">
        <v>-1.93</v>
      </c>
      <c r="I260" s="207"/>
      <c r="J260" s="202"/>
      <c r="K260" s="202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152</v>
      </c>
      <c r="AU260" s="212" t="s">
        <v>89</v>
      </c>
      <c r="AV260" s="13" t="s">
        <v>89</v>
      </c>
      <c r="AW260" s="13" t="s">
        <v>40</v>
      </c>
      <c r="AX260" s="13" t="s">
        <v>80</v>
      </c>
      <c r="AY260" s="212" t="s">
        <v>142</v>
      </c>
    </row>
    <row r="261" spans="2:51" s="13" customFormat="1" ht="11.25">
      <c r="B261" s="201"/>
      <c r="C261" s="202"/>
      <c r="D261" s="203" t="s">
        <v>152</v>
      </c>
      <c r="E261" s="204" t="s">
        <v>78</v>
      </c>
      <c r="F261" s="205" t="s">
        <v>373</v>
      </c>
      <c r="G261" s="202"/>
      <c r="H261" s="206">
        <v>-167.48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152</v>
      </c>
      <c r="AU261" s="212" t="s">
        <v>89</v>
      </c>
      <c r="AV261" s="13" t="s">
        <v>89</v>
      </c>
      <c r="AW261" s="13" t="s">
        <v>40</v>
      </c>
      <c r="AX261" s="13" t="s">
        <v>80</v>
      </c>
      <c r="AY261" s="212" t="s">
        <v>142</v>
      </c>
    </row>
    <row r="262" spans="2:51" s="13" customFormat="1" ht="11.25">
      <c r="B262" s="201"/>
      <c r="C262" s="202"/>
      <c r="D262" s="203" t="s">
        <v>152</v>
      </c>
      <c r="E262" s="204" t="s">
        <v>78</v>
      </c>
      <c r="F262" s="205" t="s">
        <v>374</v>
      </c>
      <c r="G262" s="202"/>
      <c r="H262" s="206">
        <v>-0.5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152</v>
      </c>
      <c r="AU262" s="212" t="s">
        <v>89</v>
      </c>
      <c r="AV262" s="13" t="s">
        <v>89</v>
      </c>
      <c r="AW262" s="13" t="s">
        <v>40</v>
      </c>
      <c r="AX262" s="13" t="s">
        <v>80</v>
      </c>
      <c r="AY262" s="212" t="s">
        <v>142</v>
      </c>
    </row>
    <row r="263" spans="2:51" s="14" customFormat="1" ht="11.25">
      <c r="B263" s="213"/>
      <c r="C263" s="214"/>
      <c r="D263" s="203" t="s">
        <v>152</v>
      </c>
      <c r="E263" s="215" t="s">
        <v>78</v>
      </c>
      <c r="F263" s="216" t="s">
        <v>212</v>
      </c>
      <c r="G263" s="214"/>
      <c r="H263" s="217">
        <v>254.13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152</v>
      </c>
      <c r="AU263" s="223" t="s">
        <v>89</v>
      </c>
      <c r="AV263" s="14" t="s">
        <v>148</v>
      </c>
      <c r="AW263" s="14" t="s">
        <v>40</v>
      </c>
      <c r="AX263" s="14" t="s">
        <v>87</v>
      </c>
      <c r="AY263" s="223" t="s">
        <v>142</v>
      </c>
    </row>
    <row r="264" spans="1:65" s="2" customFormat="1" ht="16.5" customHeight="1">
      <c r="A264" s="38"/>
      <c r="B264" s="39"/>
      <c r="C264" s="225" t="s">
        <v>7</v>
      </c>
      <c r="D264" s="225" t="s">
        <v>345</v>
      </c>
      <c r="E264" s="226" t="s">
        <v>375</v>
      </c>
      <c r="F264" s="227" t="s">
        <v>376</v>
      </c>
      <c r="G264" s="228" t="s">
        <v>305</v>
      </c>
      <c r="H264" s="229">
        <v>457.43</v>
      </c>
      <c r="I264" s="230"/>
      <c r="J264" s="229">
        <f>ROUND(I264*H264,2)</f>
        <v>0</v>
      </c>
      <c r="K264" s="231"/>
      <c r="L264" s="232"/>
      <c r="M264" s="233" t="s">
        <v>78</v>
      </c>
      <c r="N264" s="234" t="s">
        <v>50</v>
      </c>
      <c r="O264" s="68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4" t="s">
        <v>221</v>
      </c>
      <c r="AT264" s="194" t="s">
        <v>345</v>
      </c>
      <c r="AU264" s="194" t="s">
        <v>89</v>
      </c>
      <c r="AY264" s="20" t="s">
        <v>142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20" t="s">
        <v>87</v>
      </c>
      <c r="BK264" s="195">
        <f>ROUND(I264*H264,2)</f>
        <v>0</v>
      </c>
      <c r="BL264" s="20" t="s">
        <v>148</v>
      </c>
      <c r="BM264" s="194" t="s">
        <v>377</v>
      </c>
    </row>
    <row r="265" spans="2:51" s="13" customFormat="1" ht="11.25">
      <c r="B265" s="201"/>
      <c r="C265" s="202"/>
      <c r="D265" s="203" t="s">
        <v>152</v>
      </c>
      <c r="E265" s="204" t="s">
        <v>78</v>
      </c>
      <c r="F265" s="205" t="s">
        <v>378</v>
      </c>
      <c r="G265" s="202"/>
      <c r="H265" s="206">
        <v>457.43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152</v>
      </c>
      <c r="AU265" s="212" t="s">
        <v>89</v>
      </c>
      <c r="AV265" s="13" t="s">
        <v>89</v>
      </c>
      <c r="AW265" s="13" t="s">
        <v>40</v>
      </c>
      <c r="AX265" s="13" t="s">
        <v>87</v>
      </c>
      <c r="AY265" s="212" t="s">
        <v>142</v>
      </c>
    </row>
    <row r="266" spans="2:63" s="12" customFormat="1" ht="22.9" customHeight="1">
      <c r="B266" s="167"/>
      <c r="C266" s="168"/>
      <c r="D266" s="169" t="s">
        <v>79</v>
      </c>
      <c r="E266" s="181" t="s">
        <v>89</v>
      </c>
      <c r="F266" s="181" t="s">
        <v>379</v>
      </c>
      <c r="G266" s="168"/>
      <c r="H266" s="168"/>
      <c r="I266" s="171"/>
      <c r="J266" s="182">
        <f>BK266</f>
        <v>0</v>
      </c>
      <c r="K266" s="168"/>
      <c r="L266" s="173"/>
      <c r="M266" s="174"/>
      <c r="N266" s="175"/>
      <c r="O266" s="175"/>
      <c r="P266" s="176">
        <f>SUM(P267:P290)</f>
        <v>0</v>
      </c>
      <c r="Q266" s="175"/>
      <c r="R266" s="176">
        <f>SUM(R267:R290)</f>
        <v>41.18</v>
      </c>
      <c r="S266" s="175"/>
      <c r="T266" s="177">
        <f>SUM(T267:T290)</f>
        <v>0</v>
      </c>
      <c r="AR266" s="178" t="s">
        <v>87</v>
      </c>
      <c r="AT266" s="179" t="s">
        <v>79</v>
      </c>
      <c r="AU266" s="179" t="s">
        <v>87</v>
      </c>
      <c r="AY266" s="178" t="s">
        <v>142</v>
      </c>
      <c r="BK266" s="180">
        <f>SUM(BK267:BK290)</f>
        <v>0</v>
      </c>
    </row>
    <row r="267" spans="1:65" s="2" customFormat="1" ht="24.2" customHeight="1">
      <c r="A267" s="38"/>
      <c r="B267" s="39"/>
      <c r="C267" s="183" t="s">
        <v>380</v>
      </c>
      <c r="D267" s="183" t="s">
        <v>144</v>
      </c>
      <c r="E267" s="184" t="s">
        <v>381</v>
      </c>
      <c r="F267" s="185" t="s">
        <v>382</v>
      </c>
      <c r="G267" s="186" t="s">
        <v>230</v>
      </c>
      <c r="H267" s="187">
        <v>560.79</v>
      </c>
      <c r="I267" s="188"/>
      <c r="J267" s="187">
        <f>ROUND(I267*H267,2)</f>
        <v>0</v>
      </c>
      <c r="K267" s="189"/>
      <c r="L267" s="43"/>
      <c r="M267" s="190" t="s">
        <v>78</v>
      </c>
      <c r="N267" s="191" t="s">
        <v>50</v>
      </c>
      <c r="O267" s="68"/>
      <c r="P267" s="192">
        <f>O267*H267</f>
        <v>0</v>
      </c>
      <c r="Q267" s="192">
        <v>0</v>
      </c>
      <c r="R267" s="192">
        <f>Q267*H267</f>
        <v>0</v>
      </c>
      <c r="S267" s="192">
        <v>0</v>
      </c>
      <c r="T267" s="19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4" t="s">
        <v>148</v>
      </c>
      <c r="AT267" s="194" t="s">
        <v>144</v>
      </c>
      <c r="AU267" s="194" t="s">
        <v>89</v>
      </c>
      <c r="AY267" s="20" t="s">
        <v>142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20" t="s">
        <v>87</v>
      </c>
      <c r="BK267" s="195">
        <f>ROUND(I267*H267,2)</f>
        <v>0</v>
      </c>
      <c r="BL267" s="20" t="s">
        <v>148</v>
      </c>
      <c r="BM267" s="194" t="s">
        <v>383</v>
      </c>
    </row>
    <row r="268" spans="1:47" s="2" customFormat="1" ht="11.25">
      <c r="A268" s="38"/>
      <c r="B268" s="39"/>
      <c r="C268" s="40"/>
      <c r="D268" s="196" t="s">
        <v>150</v>
      </c>
      <c r="E268" s="40"/>
      <c r="F268" s="197" t="s">
        <v>384</v>
      </c>
      <c r="G268" s="40"/>
      <c r="H268" s="40"/>
      <c r="I268" s="198"/>
      <c r="J268" s="40"/>
      <c r="K268" s="40"/>
      <c r="L268" s="43"/>
      <c r="M268" s="199"/>
      <c r="N268" s="200"/>
      <c r="O268" s="68"/>
      <c r="P268" s="68"/>
      <c r="Q268" s="68"/>
      <c r="R268" s="68"/>
      <c r="S268" s="68"/>
      <c r="T268" s="69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20" t="s">
        <v>150</v>
      </c>
      <c r="AU268" s="20" t="s">
        <v>89</v>
      </c>
    </row>
    <row r="269" spans="2:51" s="13" customFormat="1" ht="11.25">
      <c r="B269" s="201"/>
      <c r="C269" s="202"/>
      <c r="D269" s="203" t="s">
        <v>152</v>
      </c>
      <c r="E269" s="204" t="s">
        <v>78</v>
      </c>
      <c r="F269" s="205" t="s">
        <v>385</v>
      </c>
      <c r="G269" s="202"/>
      <c r="H269" s="206">
        <v>48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152</v>
      </c>
      <c r="AU269" s="212" t="s">
        <v>89</v>
      </c>
      <c r="AV269" s="13" t="s">
        <v>89</v>
      </c>
      <c r="AW269" s="13" t="s">
        <v>40</v>
      </c>
      <c r="AX269" s="13" t="s">
        <v>80</v>
      </c>
      <c r="AY269" s="212" t="s">
        <v>142</v>
      </c>
    </row>
    <row r="270" spans="2:51" s="13" customFormat="1" ht="11.25">
      <c r="B270" s="201"/>
      <c r="C270" s="202"/>
      <c r="D270" s="203" t="s">
        <v>152</v>
      </c>
      <c r="E270" s="204" t="s">
        <v>78</v>
      </c>
      <c r="F270" s="205" t="s">
        <v>386</v>
      </c>
      <c r="G270" s="202"/>
      <c r="H270" s="206">
        <v>6.25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152</v>
      </c>
      <c r="AU270" s="212" t="s">
        <v>89</v>
      </c>
      <c r="AV270" s="13" t="s">
        <v>89</v>
      </c>
      <c r="AW270" s="13" t="s">
        <v>40</v>
      </c>
      <c r="AX270" s="13" t="s">
        <v>80</v>
      </c>
      <c r="AY270" s="212" t="s">
        <v>142</v>
      </c>
    </row>
    <row r="271" spans="2:51" s="13" customFormat="1" ht="11.25">
      <c r="B271" s="201"/>
      <c r="C271" s="202"/>
      <c r="D271" s="203" t="s">
        <v>152</v>
      </c>
      <c r="E271" s="204" t="s">
        <v>78</v>
      </c>
      <c r="F271" s="205" t="s">
        <v>387</v>
      </c>
      <c r="G271" s="202"/>
      <c r="H271" s="206">
        <v>31.44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152</v>
      </c>
      <c r="AU271" s="212" t="s">
        <v>89</v>
      </c>
      <c r="AV271" s="13" t="s">
        <v>89</v>
      </c>
      <c r="AW271" s="13" t="s">
        <v>40</v>
      </c>
      <c r="AX271" s="13" t="s">
        <v>80</v>
      </c>
      <c r="AY271" s="212" t="s">
        <v>142</v>
      </c>
    </row>
    <row r="272" spans="2:51" s="13" customFormat="1" ht="11.25">
      <c r="B272" s="201"/>
      <c r="C272" s="202"/>
      <c r="D272" s="203" t="s">
        <v>152</v>
      </c>
      <c r="E272" s="204" t="s">
        <v>78</v>
      </c>
      <c r="F272" s="205" t="s">
        <v>388</v>
      </c>
      <c r="G272" s="202"/>
      <c r="H272" s="206">
        <v>35.18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152</v>
      </c>
      <c r="AU272" s="212" t="s">
        <v>89</v>
      </c>
      <c r="AV272" s="13" t="s">
        <v>89</v>
      </c>
      <c r="AW272" s="13" t="s">
        <v>40</v>
      </c>
      <c r="AX272" s="13" t="s">
        <v>80</v>
      </c>
      <c r="AY272" s="212" t="s">
        <v>142</v>
      </c>
    </row>
    <row r="273" spans="2:51" s="13" customFormat="1" ht="11.25">
      <c r="B273" s="201"/>
      <c r="C273" s="202"/>
      <c r="D273" s="203" t="s">
        <v>152</v>
      </c>
      <c r="E273" s="204" t="s">
        <v>78</v>
      </c>
      <c r="F273" s="205" t="s">
        <v>389</v>
      </c>
      <c r="G273" s="202"/>
      <c r="H273" s="206">
        <v>45.8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152</v>
      </c>
      <c r="AU273" s="212" t="s">
        <v>89</v>
      </c>
      <c r="AV273" s="13" t="s">
        <v>89</v>
      </c>
      <c r="AW273" s="13" t="s">
        <v>40</v>
      </c>
      <c r="AX273" s="13" t="s">
        <v>80</v>
      </c>
      <c r="AY273" s="212" t="s">
        <v>142</v>
      </c>
    </row>
    <row r="274" spans="2:51" s="13" customFormat="1" ht="11.25">
      <c r="B274" s="201"/>
      <c r="C274" s="202"/>
      <c r="D274" s="203" t="s">
        <v>152</v>
      </c>
      <c r="E274" s="204" t="s">
        <v>78</v>
      </c>
      <c r="F274" s="205" t="s">
        <v>390</v>
      </c>
      <c r="G274" s="202"/>
      <c r="H274" s="206">
        <v>45.82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152</v>
      </c>
      <c r="AU274" s="212" t="s">
        <v>89</v>
      </c>
      <c r="AV274" s="13" t="s">
        <v>89</v>
      </c>
      <c r="AW274" s="13" t="s">
        <v>40</v>
      </c>
      <c r="AX274" s="13" t="s">
        <v>80</v>
      </c>
      <c r="AY274" s="212" t="s">
        <v>142</v>
      </c>
    </row>
    <row r="275" spans="2:51" s="13" customFormat="1" ht="11.25">
      <c r="B275" s="201"/>
      <c r="C275" s="202"/>
      <c r="D275" s="203" t="s">
        <v>152</v>
      </c>
      <c r="E275" s="204" t="s">
        <v>78</v>
      </c>
      <c r="F275" s="205" t="s">
        <v>391</v>
      </c>
      <c r="G275" s="202"/>
      <c r="H275" s="206">
        <v>40.22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152</v>
      </c>
      <c r="AU275" s="212" t="s">
        <v>89</v>
      </c>
      <c r="AV275" s="13" t="s">
        <v>89</v>
      </c>
      <c r="AW275" s="13" t="s">
        <v>40</v>
      </c>
      <c r="AX275" s="13" t="s">
        <v>80</v>
      </c>
      <c r="AY275" s="212" t="s">
        <v>142</v>
      </c>
    </row>
    <row r="276" spans="2:51" s="13" customFormat="1" ht="11.25">
      <c r="B276" s="201"/>
      <c r="C276" s="202"/>
      <c r="D276" s="203" t="s">
        <v>152</v>
      </c>
      <c r="E276" s="204" t="s">
        <v>78</v>
      </c>
      <c r="F276" s="205" t="s">
        <v>392</v>
      </c>
      <c r="G276" s="202"/>
      <c r="H276" s="206">
        <v>52.27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152</v>
      </c>
      <c r="AU276" s="212" t="s">
        <v>89</v>
      </c>
      <c r="AV276" s="13" t="s">
        <v>89</v>
      </c>
      <c r="AW276" s="13" t="s">
        <v>40</v>
      </c>
      <c r="AX276" s="13" t="s">
        <v>80</v>
      </c>
      <c r="AY276" s="212" t="s">
        <v>142</v>
      </c>
    </row>
    <row r="277" spans="2:51" s="13" customFormat="1" ht="11.25">
      <c r="B277" s="201"/>
      <c r="C277" s="202"/>
      <c r="D277" s="203" t="s">
        <v>152</v>
      </c>
      <c r="E277" s="204" t="s">
        <v>78</v>
      </c>
      <c r="F277" s="205" t="s">
        <v>393</v>
      </c>
      <c r="G277" s="202"/>
      <c r="H277" s="206">
        <v>21.6</v>
      </c>
      <c r="I277" s="207"/>
      <c r="J277" s="202"/>
      <c r="K277" s="202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152</v>
      </c>
      <c r="AU277" s="212" t="s">
        <v>89</v>
      </c>
      <c r="AV277" s="13" t="s">
        <v>89</v>
      </c>
      <c r="AW277" s="13" t="s">
        <v>40</v>
      </c>
      <c r="AX277" s="13" t="s">
        <v>80</v>
      </c>
      <c r="AY277" s="212" t="s">
        <v>142</v>
      </c>
    </row>
    <row r="278" spans="2:51" s="13" customFormat="1" ht="11.25">
      <c r="B278" s="201"/>
      <c r="C278" s="202"/>
      <c r="D278" s="203" t="s">
        <v>152</v>
      </c>
      <c r="E278" s="204" t="s">
        <v>78</v>
      </c>
      <c r="F278" s="205" t="s">
        <v>394</v>
      </c>
      <c r="G278" s="202"/>
      <c r="H278" s="206">
        <v>37.56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152</v>
      </c>
      <c r="AU278" s="212" t="s">
        <v>89</v>
      </c>
      <c r="AV278" s="13" t="s">
        <v>89</v>
      </c>
      <c r="AW278" s="13" t="s">
        <v>40</v>
      </c>
      <c r="AX278" s="13" t="s">
        <v>80</v>
      </c>
      <c r="AY278" s="212" t="s">
        <v>142</v>
      </c>
    </row>
    <row r="279" spans="2:51" s="13" customFormat="1" ht="11.25">
      <c r="B279" s="201"/>
      <c r="C279" s="202"/>
      <c r="D279" s="203" t="s">
        <v>152</v>
      </c>
      <c r="E279" s="204" t="s">
        <v>78</v>
      </c>
      <c r="F279" s="205" t="s">
        <v>395</v>
      </c>
      <c r="G279" s="202"/>
      <c r="H279" s="206">
        <v>39.65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152</v>
      </c>
      <c r="AU279" s="212" t="s">
        <v>89</v>
      </c>
      <c r="AV279" s="13" t="s">
        <v>89</v>
      </c>
      <c r="AW279" s="13" t="s">
        <v>40</v>
      </c>
      <c r="AX279" s="13" t="s">
        <v>80</v>
      </c>
      <c r="AY279" s="212" t="s">
        <v>142</v>
      </c>
    </row>
    <row r="280" spans="2:51" s="13" customFormat="1" ht="11.25">
      <c r="B280" s="201"/>
      <c r="C280" s="202"/>
      <c r="D280" s="203" t="s">
        <v>152</v>
      </c>
      <c r="E280" s="204" t="s">
        <v>78</v>
      </c>
      <c r="F280" s="205" t="s">
        <v>396</v>
      </c>
      <c r="G280" s="202"/>
      <c r="H280" s="206">
        <v>35.96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152</v>
      </c>
      <c r="AU280" s="212" t="s">
        <v>89</v>
      </c>
      <c r="AV280" s="13" t="s">
        <v>89</v>
      </c>
      <c r="AW280" s="13" t="s">
        <v>40</v>
      </c>
      <c r="AX280" s="13" t="s">
        <v>80</v>
      </c>
      <c r="AY280" s="212" t="s">
        <v>142</v>
      </c>
    </row>
    <row r="281" spans="2:51" s="13" customFormat="1" ht="11.25">
      <c r="B281" s="201"/>
      <c r="C281" s="202"/>
      <c r="D281" s="203" t="s">
        <v>152</v>
      </c>
      <c r="E281" s="204" t="s">
        <v>78</v>
      </c>
      <c r="F281" s="205" t="s">
        <v>397</v>
      </c>
      <c r="G281" s="202"/>
      <c r="H281" s="206">
        <v>35.96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152</v>
      </c>
      <c r="AU281" s="212" t="s">
        <v>89</v>
      </c>
      <c r="AV281" s="13" t="s">
        <v>89</v>
      </c>
      <c r="AW281" s="13" t="s">
        <v>40</v>
      </c>
      <c r="AX281" s="13" t="s">
        <v>80</v>
      </c>
      <c r="AY281" s="212" t="s">
        <v>142</v>
      </c>
    </row>
    <row r="282" spans="2:51" s="13" customFormat="1" ht="11.25">
      <c r="B282" s="201"/>
      <c r="C282" s="202"/>
      <c r="D282" s="203" t="s">
        <v>152</v>
      </c>
      <c r="E282" s="204" t="s">
        <v>78</v>
      </c>
      <c r="F282" s="205" t="s">
        <v>398</v>
      </c>
      <c r="G282" s="202"/>
      <c r="H282" s="206">
        <v>45.6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152</v>
      </c>
      <c r="AU282" s="212" t="s">
        <v>89</v>
      </c>
      <c r="AV282" s="13" t="s">
        <v>89</v>
      </c>
      <c r="AW282" s="13" t="s">
        <v>40</v>
      </c>
      <c r="AX282" s="13" t="s">
        <v>80</v>
      </c>
      <c r="AY282" s="212" t="s">
        <v>142</v>
      </c>
    </row>
    <row r="283" spans="2:51" s="13" customFormat="1" ht="11.25">
      <c r="B283" s="201"/>
      <c r="C283" s="202"/>
      <c r="D283" s="203" t="s">
        <v>152</v>
      </c>
      <c r="E283" s="204" t="s">
        <v>78</v>
      </c>
      <c r="F283" s="205" t="s">
        <v>399</v>
      </c>
      <c r="G283" s="202"/>
      <c r="H283" s="206">
        <v>38.28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152</v>
      </c>
      <c r="AU283" s="212" t="s">
        <v>89</v>
      </c>
      <c r="AV283" s="13" t="s">
        <v>89</v>
      </c>
      <c r="AW283" s="13" t="s">
        <v>40</v>
      </c>
      <c r="AX283" s="13" t="s">
        <v>80</v>
      </c>
      <c r="AY283" s="212" t="s">
        <v>142</v>
      </c>
    </row>
    <row r="284" spans="2:51" s="13" customFormat="1" ht="11.25">
      <c r="B284" s="201"/>
      <c r="C284" s="202"/>
      <c r="D284" s="203" t="s">
        <v>152</v>
      </c>
      <c r="E284" s="204" t="s">
        <v>78</v>
      </c>
      <c r="F284" s="205" t="s">
        <v>400</v>
      </c>
      <c r="G284" s="202"/>
      <c r="H284" s="206">
        <v>1.2</v>
      </c>
      <c r="I284" s="207"/>
      <c r="J284" s="202"/>
      <c r="K284" s="202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152</v>
      </c>
      <c r="AU284" s="212" t="s">
        <v>89</v>
      </c>
      <c r="AV284" s="13" t="s">
        <v>89</v>
      </c>
      <c r="AW284" s="13" t="s">
        <v>40</v>
      </c>
      <c r="AX284" s="13" t="s">
        <v>80</v>
      </c>
      <c r="AY284" s="212" t="s">
        <v>142</v>
      </c>
    </row>
    <row r="285" spans="2:51" s="14" customFormat="1" ht="11.25">
      <c r="B285" s="213"/>
      <c r="C285" s="214"/>
      <c r="D285" s="203" t="s">
        <v>152</v>
      </c>
      <c r="E285" s="215" t="s">
        <v>78</v>
      </c>
      <c r="F285" s="216" t="s">
        <v>212</v>
      </c>
      <c r="G285" s="214"/>
      <c r="H285" s="217">
        <v>560.79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152</v>
      </c>
      <c r="AU285" s="223" t="s">
        <v>89</v>
      </c>
      <c r="AV285" s="14" t="s">
        <v>148</v>
      </c>
      <c r="AW285" s="14" t="s">
        <v>40</v>
      </c>
      <c r="AX285" s="14" t="s">
        <v>87</v>
      </c>
      <c r="AY285" s="223" t="s">
        <v>142</v>
      </c>
    </row>
    <row r="286" spans="1:65" s="2" customFormat="1" ht="16.5" customHeight="1">
      <c r="A286" s="38"/>
      <c r="B286" s="39"/>
      <c r="C286" s="183" t="s">
        <v>401</v>
      </c>
      <c r="D286" s="183" t="s">
        <v>144</v>
      </c>
      <c r="E286" s="184" t="s">
        <v>402</v>
      </c>
      <c r="F286" s="185" t="s">
        <v>403</v>
      </c>
      <c r="G286" s="186" t="s">
        <v>175</v>
      </c>
      <c r="H286" s="187">
        <v>20.59</v>
      </c>
      <c r="I286" s="188"/>
      <c r="J286" s="187">
        <f>ROUND(I286*H286,2)</f>
        <v>0</v>
      </c>
      <c r="K286" s="189"/>
      <c r="L286" s="43"/>
      <c r="M286" s="190" t="s">
        <v>78</v>
      </c>
      <c r="N286" s="191" t="s">
        <v>50</v>
      </c>
      <c r="O286" s="68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4" t="s">
        <v>148</v>
      </c>
      <c r="AT286" s="194" t="s">
        <v>144</v>
      </c>
      <c r="AU286" s="194" t="s">
        <v>89</v>
      </c>
      <c r="AY286" s="20" t="s">
        <v>142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20" t="s">
        <v>87</v>
      </c>
      <c r="BK286" s="195">
        <f>ROUND(I286*H286,2)</f>
        <v>0</v>
      </c>
      <c r="BL286" s="20" t="s">
        <v>148</v>
      </c>
      <c r="BM286" s="194" t="s">
        <v>404</v>
      </c>
    </row>
    <row r="287" spans="1:47" s="2" customFormat="1" ht="11.25">
      <c r="A287" s="38"/>
      <c r="B287" s="39"/>
      <c r="C287" s="40"/>
      <c r="D287" s="196" t="s">
        <v>150</v>
      </c>
      <c r="E287" s="40"/>
      <c r="F287" s="197" t="s">
        <v>405</v>
      </c>
      <c r="G287" s="40"/>
      <c r="H287" s="40"/>
      <c r="I287" s="198"/>
      <c r="J287" s="40"/>
      <c r="K287" s="40"/>
      <c r="L287" s="43"/>
      <c r="M287" s="199"/>
      <c r="N287" s="200"/>
      <c r="O287" s="68"/>
      <c r="P287" s="68"/>
      <c r="Q287" s="68"/>
      <c r="R287" s="68"/>
      <c r="S287" s="68"/>
      <c r="T287" s="69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20" t="s">
        <v>150</v>
      </c>
      <c r="AU287" s="20" t="s">
        <v>89</v>
      </c>
    </row>
    <row r="288" spans="2:51" s="13" customFormat="1" ht="11.25">
      <c r="B288" s="201"/>
      <c r="C288" s="202"/>
      <c r="D288" s="203" t="s">
        <v>152</v>
      </c>
      <c r="E288" s="204" t="s">
        <v>78</v>
      </c>
      <c r="F288" s="205" t="s">
        <v>406</v>
      </c>
      <c r="G288" s="202"/>
      <c r="H288" s="206">
        <v>20.59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152</v>
      </c>
      <c r="AU288" s="212" t="s">
        <v>89</v>
      </c>
      <c r="AV288" s="13" t="s">
        <v>89</v>
      </c>
      <c r="AW288" s="13" t="s">
        <v>40</v>
      </c>
      <c r="AX288" s="13" t="s">
        <v>87</v>
      </c>
      <c r="AY288" s="212" t="s">
        <v>142</v>
      </c>
    </row>
    <row r="289" spans="1:65" s="2" customFormat="1" ht="16.5" customHeight="1">
      <c r="A289" s="38"/>
      <c r="B289" s="39"/>
      <c r="C289" s="225" t="s">
        <v>407</v>
      </c>
      <c r="D289" s="225" t="s">
        <v>345</v>
      </c>
      <c r="E289" s="226" t="s">
        <v>408</v>
      </c>
      <c r="F289" s="227" t="s">
        <v>409</v>
      </c>
      <c r="G289" s="228" t="s">
        <v>305</v>
      </c>
      <c r="H289" s="229">
        <v>41.18</v>
      </c>
      <c r="I289" s="230"/>
      <c r="J289" s="229">
        <f>ROUND(I289*H289,2)</f>
        <v>0</v>
      </c>
      <c r="K289" s="231"/>
      <c r="L289" s="232"/>
      <c r="M289" s="233" t="s">
        <v>78</v>
      </c>
      <c r="N289" s="234" t="s">
        <v>50</v>
      </c>
      <c r="O289" s="68"/>
      <c r="P289" s="192">
        <f>O289*H289</f>
        <v>0</v>
      </c>
      <c r="Q289" s="192">
        <v>1</v>
      </c>
      <c r="R289" s="192">
        <f>Q289*H289</f>
        <v>41.18</v>
      </c>
      <c r="S289" s="192">
        <v>0</v>
      </c>
      <c r="T289" s="19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4" t="s">
        <v>221</v>
      </c>
      <c r="AT289" s="194" t="s">
        <v>345</v>
      </c>
      <c r="AU289" s="194" t="s">
        <v>89</v>
      </c>
      <c r="AY289" s="20" t="s">
        <v>142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20" t="s">
        <v>87</v>
      </c>
      <c r="BK289" s="195">
        <f>ROUND(I289*H289,2)</f>
        <v>0</v>
      </c>
      <c r="BL289" s="20" t="s">
        <v>148</v>
      </c>
      <c r="BM289" s="194" t="s">
        <v>410</v>
      </c>
    </row>
    <row r="290" spans="2:51" s="13" customFormat="1" ht="11.25">
      <c r="B290" s="201"/>
      <c r="C290" s="202"/>
      <c r="D290" s="203" t="s">
        <v>152</v>
      </c>
      <c r="E290" s="204" t="s">
        <v>78</v>
      </c>
      <c r="F290" s="205" t="s">
        <v>411</v>
      </c>
      <c r="G290" s="202"/>
      <c r="H290" s="206">
        <v>41.18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152</v>
      </c>
      <c r="AU290" s="212" t="s">
        <v>89</v>
      </c>
      <c r="AV290" s="13" t="s">
        <v>89</v>
      </c>
      <c r="AW290" s="13" t="s">
        <v>40</v>
      </c>
      <c r="AX290" s="13" t="s">
        <v>87</v>
      </c>
      <c r="AY290" s="212" t="s">
        <v>142</v>
      </c>
    </row>
    <row r="291" spans="2:63" s="12" customFormat="1" ht="22.9" customHeight="1">
      <c r="B291" s="167"/>
      <c r="C291" s="168"/>
      <c r="D291" s="169" t="s">
        <v>79</v>
      </c>
      <c r="E291" s="181" t="s">
        <v>160</v>
      </c>
      <c r="F291" s="181" t="s">
        <v>412</v>
      </c>
      <c r="G291" s="168"/>
      <c r="H291" s="168"/>
      <c r="I291" s="171"/>
      <c r="J291" s="182">
        <f>BK291</f>
        <v>0</v>
      </c>
      <c r="K291" s="168"/>
      <c r="L291" s="173"/>
      <c r="M291" s="174"/>
      <c r="N291" s="175"/>
      <c r="O291" s="175"/>
      <c r="P291" s="176">
        <f>SUM(P292:P299)</f>
        <v>0</v>
      </c>
      <c r="Q291" s="175"/>
      <c r="R291" s="176">
        <f>SUM(R292:R299)</f>
        <v>0</v>
      </c>
      <c r="S291" s="175"/>
      <c r="T291" s="177">
        <f>SUM(T292:T299)</f>
        <v>325.314</v>
      </c>
      <c r="AR291" s="178" t="s">
        <v>87</v>
      </c>
      <c r="AT291" s="179" t="s">
        <v>79</v>
      </c>
      <c r="AU291" s="179" t="s">
        <v>87</v>
      </c>
      <c r="AY291" s="178" t="s">
        <v>142</v>
      </c>
      <c r="BK291" s="180">
        <f>SUM(BK292:BK299)</f>
        <v>0</v>
      </c>
    </row>
    <row r="292" spans="1:65" s="2" customFormat="1" ht="21.75" customHeight="1">
      <c r="A292" s="38"/>
      <c r="B292" s="39"/>
      <c r="C292" s="183" t="s">
        <v>413</v>
      </c>
      <c r="D292" s="183" t="s">
        <v>144</v>
      </c>
      <c r="E292" s="184" t="s">
        <v>414</v>
      </c>
      <c r="F292" s="185" t="s">
        <v>415</v>
      </c>
      <c r="G292" s="186" t="s">
        <v>175</v>
      </c>
      <c r="H292" s="187">
        <v>147.87</v>
      </c>
      <c r="I292" s="188"/>
      <c r="J292" s="187">
        <f>ROUND(I292*H292,2)</f>
        <v>0</v>
      </c>
      <c r="K292" s="189"/>
      <c r="L292" s="43"/>
      <c r="M292" s="190" t="s">
        <v>78</v>
      </c>
      <c r="N292" s="191" t="s">
        <v>50</v>
      </c>
      <c r="O292" s="68"/>
      <c r="P292" s="192">
        <f>O292*H292</f>
        <v>0</v>
      </c>
      <c r="Q292" s="192">
        <v>0</v>
      </c>
      <c r="R292" s="192">
        <f>Q292*H292</f>
        <v>0</v>
      </c>
      <c r="S292" s="192">
        <v>2.2</v>
      </c>
      <c r="T292" s="193">
        <f>S292*H292</f>
        <v>325.314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4" t="s">
        <v>148</v>
      </c>
      <c r="AT292" s="194" t="s">
        <v>144</v>
      </c>
      <c r="AU292" s="194" t="s">
        <v>89</v>
      </c>
      <c r="AY292" s="20" t="s">
        <v>142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20" t="s">
        <v>87</v>
      </c>
      <c r="BK292" s="195">
        <f>ROUND(I292*H292,2)</f>
        <v>0</v>
      </c>
      <c r="BL292" s="20" t="s">
        <v>148</v>
      </c>
      <c r="BM292" s="194" t="s">
        <v>416</v>
      </c>
    </row>
    <row r="293" spans="1:47" s="2" customFormat="1" ht="11.25">
      <c r="A293" s="38"/>
      <c r="B293" s="39"/>
      <c r="C293" s="40"/>
      <c r="D293" s="196" t="s">
        <v>150</v>
      </c>
      <c r="E293" s="40"/>
      <c r="F293" s="197" t="s">
        <v>417</v>
      </c>
      <c r="G293" s="40"/>
      <c r="H293" s="40"/>
      <c r="I293" s="198"/>
      <c r="J293" s="40"/>
      <c r="K293" s="40"/>
      <c r="L293" s="43"/>
      <c r="M293" s="199"/>
      <c r="N293" s="200"/>
      <c r="O293" s="68"/>
      <c r="P293" s="68"/>
      <c r="Q293" s="68"/>
      <c r="R293" s="68"/>
      <c r="S293" s="68"/>
      <c r="T293" s="69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20" t="s">
        <v>150</v>
      </c>
      <c r="AU293" s="20" t="s">
        <v>89</v>
      </c>
    </row>
    <row r="294" spans="2:51" s="13" customFormat="1" ht="11.25">
      <c r="B294" s="201"/>
      <c r="C294" s="202"/>
      <c r="D294" s="203" t="s">
        <v>152</v>
      </c>
      <c r="E294" s="204" t="s">
        <v>78</v>
      </c>
      <c r="F294" s="205" t="s">
        <v>418</v>
      </c>
      <c r="G294" s="202"/>
      <c r="H294" s="206">
        <v>130.32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152</v>
      </c>
      <c r="AU294" s="212" t="s">
        <v>89</v>
      </c>
      <c r="AV294" s="13" t="s">
        <v>89</v>
      </c>
      <c r="AW294" s="13" t="s">
        <v>40</v>
      </c>
      <c r="AX294" s="13" t="s">
        <v>80</v>
      </c>
      <c r="AY294" s="212" t="s">
        <v>142</v>
      </c>
    </row>
    <row r="295" spans="2:51" s="13" customFormat="1" ht="11.25">
      <c r="B295" s="201"/>
      <c r="C295" s="202"/>
      <c r="D295" s="203" t="s">
        <v>152</v>
      </c>
      <c r="E295" s="204" t="s">
        <v>78</v>
      </c>
      <c r="F295" s="205" t="s">
        <v>419</v>
      </c>
      <c r="G295" s="202"/>
      <c r="H295" s="206">
        <v>9.75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152</v>
      </c>
      <c r="AU295" s="212" t="s">
        <v>89</v>
      </c>
      <c r="AV295" s="13" t="s">
        <v>89</v>
      </c>
      <c r="AW295" s="13" t="s">
        <v>40</v>
      </c>
      <c r="AX295" s="13" t="s">
        <v>80</v>
      </c>
      <c r="AY295" s="212" t="s">
        <v>142</v>
      </c>
    </row>
    <row r="296" spans="2:51" s="13" customFormat="1" ht="11.25">
      <c r="B296" s="201"/>
      <c r="C296" s="202"/>
      <c r="D296" s="203" t="s">
        <v>152</v>
      </c>
      <c r="E296" s="204" t="s">
        <v>78</v>
      </c>
      <c r="F296" s="205" t="s">
        <v>420</v>
      </c>
      <c r="G296" s="202"/>
      <c r="H296" s="206">
        <v>7.8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152</v>
      </c>
      <c r="AU296" s="212" t="s">
        <v>89</v>
      </c>
      <c r="AV296" s="13" t="s">
        <v>89</v>
      </c>
      <c r="AW296" s="13" t="s">
        <v>40</v>
      </c>
      <c r="AX296" s="13" t="s">
        <v>80</v>
      </c>
      <c r="AY296" s="212" t="s">
        <v>142</v>
      </c>
    </row>
    <row r="297" spans="2:51" s="14" customFormat="1" ht="11.25">
      <c r="B297" s="213"/>
      <c r="C297" s="214"/>
      <c r="D297" s="203" t="s">
        <v>152</v>
      </c>
      <c r="E297" s="215" t="s">
        <v>78</v>
      </c>
      <c r="F297" s="216" t="s">
        <v>212</v>
      </c>
      <c r="G297" s="214"/>
      <c r="H297" s="217">
        <v>147.87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152</v>
      </c>
      <c r="AU297" s="223" t="s">
        <v>89</v>
      </c>
      <c r="AV297" s="14" t="s">
        <v>148</v>
      </c>
      <c r="AW297" s="14" t="s">
        <v>40</v>
      </c>
      <c r="AX297" s="14" t="s">
        <v>87</v>
      </c>
      <c r="AY297" s="223" t="s">
        <v>142</v>
      </c>
    </row>
    <row r="298" spans="1:65" s="2" customFormat="1" ht="16.5" customHeight="1">
      <c r="A298" s="38"/>
      <c r="B298" s="39"/>
      <c r="C298" s="183" t="s">
        <v>421</v>
      </c>
      <c r="D298" s="183" t="s">
        <v>144</v>
      </c>
      <c r="E298" s="184" t="s">
        <v>422</v>
      </c>
      <c r="F298" s="185" t="s">
        <v>423</v>
      </c>
      <c r="G298" s="186" t="s">
        <v>147</v>
      </c>
      <c r="H298" s="187">
        <v>451</v>
      </c>
      <c r="I298" s="188"/>
      <c r="J298" s="187">
        <f>ROUND(I298*H298,2)</f>
        <v>0</v>
      </c>
      <c r="K298" s="189"/>
      <c r="L298" s="43"/>
      <c r="M298" s="190" t="s">
        <v>78</v>
      </c>
      <c r="N298" s="191" t="s">
        <v>50</v>
      </c>
      <c r="O298" s="68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4" t="s">
        <v>148</v>
      </c>
      <c r="AT298" s="194" t="s">
        <v>144</v>
      </c>
      <c r="AU298" s="194" t="s">
        <v>89</v>
      </c>
      <c r="AY298" s="20" t="s">
        <v>142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20" t="s">
        <v>87</v>
      </c>
      <c r="BK298" s="195">
        <f>ROUND(I298*H298,2)</f>
        <v>0</v>
      </c>
      <c r="BL298" s="20" t="s">
        <v>148</v>
      </c>
      <c r="BM298" s="194" t="s">
        <v>424</v>
      </c>
    </row>
    <row r="299" spans="1:47" s="2" customFormat="1" ht="11.25">
      <c r="A299" s="38"/>
      <c r="B299" s="39"/>
      <c r="C299" s="40"/>
      <c r="D299" s="196" t="s">
        <v>150</v>
      </c>
      <c r="E299" s="40"/>
      <c r="F299" s="197" t="s">
        <v>425</v>
      </c>
      <c r="G299" s="40"/>
      <c r="H299" s="40"/>
      <c r="I299" s="198"/>
      <c r="J299" s="40"/>
      <c r="K299" s="40"/>
      <c r="L299" s="43"/>
      <c r="M299" s="199"/>
      <c r="N299" s="200"/>
      <c r="O299" s="68"/>
      <c r="P299" s="68"/>
      <c r="Q299" s="68"/>
      <c r="R299" s="68"/>
      <c r="S299" s="68"/>
      <c r="T299" s="69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20" t="s">
        <v>150</v>
      </c>
      <c r="AU299" s="20" t="s">
        <v>89</v>
      </c>
    </row>
    <row r="300" spans="2:63" s="12" customFormat="1" ht="22.9" customHeight="1">
      <c r="B300" s="167"/>
      <c r="C300" s="168"/>
      <c r="D300" s="169" t="s">
        <v>79</v>
      </c>
      <c r="E300" s="181" t="s">
        <v>148</v>
      </c>
      <c r="F300" s="181" t="s">
        <v>426</v>
      </c>
      <c r="G300" s="168"/>
      <c r="H300" s="168"/>
      <c r="I300" s="171"/>
      <c r="J300" s="182">
        <f>BK300</f>
        <v>0</v>
      </c>
      <c r="K300" s="168"/>
      <c r="L300" s="173"/>
      <c r="M300" s="174"/>
      <c r="N300" s="175"/>
      <c r="O300" s="175"/>
      <c r="P300" s="176">
        <f>SUM(P301:P332)</f>
        <v>0</v>
      </c>
      <c r="Q300" s="175"/>
      <c r="R300" s="176">
        <f>SUM(R301:R332)</f>
        <v>2.1417200000000003</v>
      </c>
      <c r="S300" s="175"/>
      <c r="T300" s="177">
        <f>SUM(T301:T332)</f>
        <v>0</v>
      </c>
      <c r="AR300" s="178" t="s">
        <v>87</v>
      </c>
      <c r="AT300" s="179" t="s">
        <v>79</v>
      </c>
      <c r="AU300" s="179" t="s">
        <v>87</v>
      </c>
      <c r="AY300" s="178" t="s">
        <v>142</v>
      </c>
      <c r="BK300" s="180">
        <f>SUM(BK301:BK332)</f>
        <v>0</v>
      </c>
    </row>
    <row r="301" spans="1:65" s="2" customFormat="1" ht="16.5" customHeight="1">
      <c r="A301" s="38"/>
      <c r="B301" s="39"/>
      <c r="C301" s="183" t="s">
        <v>427</v>
      </c>
      <c r="D301" s="183" t="s">
        <v>144</v>
      </c>
      <c r="E301" s="184" t="s">
        <v>428</v>
      </c>
      <c r="F301" s="185" t="s">
        <v>429</v>
      </c>
      <c r="G301" s="186" t="s">
        <v>175</v>
      </c>
      <c r="H301" s="187">
        <v>182.74</v>
      </c>
      <c r="I301" s="188"/>
      <c r="J301" s="187">
        <f>ROUND(I301*H301,2)</f>
        <v>0</v>
      </c>
      <c r="K301" s="189"/>
      <c r="L301" s="43"/>
      <c r="M301" s="190" t="s">
        <v>78</v>
      </c>
      <c r="N301" s="191" t="s">
        <v>50</v>
      </c>
      <c r="O301" s="68"/>
      <c r="P301" s="192">
        <f>O301*H301</f>
        <v>0</v>
      </c>
      <c r="Q301" s="192">
        <v>0</v>
      </c>
      <c r="R301" s="192">
        <f>Q301*H301</f>
        <v>0</v>
      </c>
      <c r="S301" s="192">
        <v>0</v>
      </c>
      <c r="T301" s="19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94" t="s">
        <v>148</v>
      </c>
      <c r="AT301" s="194" t="s">
        <v>144</v>
      </c>
      <c r="AU301" s="194" t="s">
        <v>89</v>
      </c>
      <c r="AY301" s="20" t="s">
        <v>142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20" t="s">
        <v>87</v>
      </c>
      <c r="BK301" s="195">
        <f>ROUND(I301*H301,2)</f>
        <v>0</v>
      </c>
      <c r="BL301" s="20" t="s">
        <v>148</v>
      </c>
      <c r="BM301" s="194" t="s">
        <v>430</v>
      </c>
    </row>
    <row r="302" spans="1:47" s="2" customFormat="1" ht="11.25">
      <c r="A302" s="38"/>
      <c r="B302" s="39"/>
      <c r="C302" s="40"/>
      <c r="D302" s="196" t="s">
        <v>150</v>
      </c>
      <c r="E302" s="40"/>
      <c r="F302" s="197" t="s">
        <v>431</v>
      </c>
      <c r="G302" s="40"/>
      <c r="H302" s="40"/>
      <c r="I302" s="198"/>
      <c r="J302" s="40"/>
      <c r="K302" s="40"/>
      <c r="L302" s="43"/>
      <c r="M302" s="199"/>
      <c r="N302" s="200"/>
      <c r="O302" s="68"/>
      <c r="P302" s="68"/>
      <c r="Q302" s="68"/>
      <c r="R302" s="68"/>
      <c r="S302" s="68"/>
      <c r="T302" s="69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20" t="s">
        <v>150</v>
      </c>
      <c r="AU302" s="20" t="s">
        <v>89</v>
      </c>
    </row>
    <row r="303" spans="2:51" s="15" customFormat="1" ht="11.25">
      <c r="B303" s="235"/>
      <c r="C303" s="236"/>
      <c r="D303" s="203" t="s">
        <v>152</v>
      </c>
      <c r="E303" s="237" t="s">
        <v>78</v>
      </c>
      <c r="F303" s="238" t="s">
        <v>432</v>
      </c>
      <c r="G303" s="236"/>
      <c r="H303" s="237" t="s">
        <v>78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152</v>
      </c>
      <c r="AU303" s="244" t="s">
        <v>89</v>
      </c>
      <c r="AV303" s="15" t="s">
        <v>87</v>
      </c>
      <c r="AW303" s="15" t="s">
        <v>40</v>
      </c>
      <c r="AX303" s="15" t="s">
        <v>80</v>
      </c>
      <c r="AY303" s="244" t="s">
        <v>142</v>
      </c>
    </row>
    <row r="304" spans="2:51" s="13" customFormat="1" ht="11.25">
      <c r="B304" s="201"/>
      <c r="C304" s="202"/>
      <c r="D304" s="203" t="s">
        <v>152</v>
      </c>
      <c r="E304" s="204" t="s">
        <v>78</v>
      </c>
      <c r="F304" s="205" t="s">
        <v>433</v>
      </c>
      <c r="G304" s="202"/>
      <c r="H304" s="206">
        <v>4.8</v>
      </c>
      <c r="I304" s="207"/>
      <c r="J304" s="202"/>
      <c r="K304" s="202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152</v>
      </c>
      <c r="AU304" s="212" t="s">
        <v>89</v>
      </c>
      <c r="AV304" s="13" t="s">
        <v>89</v>
      </c>
      <c r="AW304" s="13" t="s">
        <v>40</v>
      </c>
      <c r="AX304" s="13" t="s">
        <v>80</v>
      </c>
      <c r="AY304" s="212" t="s">
        <v>142</v>
      </c>
    </row>
    <row r="305" spans="2:51" s="13" customFormat="1" ht="11.25">
      <c r="B305" s="201"/>
      <c r="C305" s="202"/>
      <c r="D305" s="203" t="s">
        <v>152</v>
      </c>
      <c r="E305" s="204" t="s">
        <v>78</v>
      </c>
      <c r="F305" s="205" t="s">
        <v>434</v>
      </c>
      <c r="G305" s="202"/>
      <c r="H305" s="206">
        <v>0.63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152</v>
      </c>
      <c r="AU305" s="212" t="s">
        <v>89</v>
      </c>
      <c r="AV305" s="13" t="s">
        <v>89</v>
      </c>
      <c r="AW305" s="13" t="s">
        <v>40</v>
      </c>
      <c r="AX305" s="13" t="s">
        <v>80</v>
      </c>
      <c r="AY305" s="212" t="s">
        <v>142</v>
      </c>
    </row>
    <row r="306" spans="2:51" s="13" customFormat="1" ht="11.25">
      <c r="B306" s="201"/>
      <c r="C306" s="202"/>
      <c r="D306" s="203" t="s">
        <v>152</v>
      </c>
      <c r="E306" s="204" t="s">
        <v>78</v>
      </c>
      <c r="F306" s="205" t="s">
        <v>435</v>
      </c>
      <c r="G306" s="202"/>
      <c r="H306" s="206">
        <v>11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152</v>
      </c>
      <c r="AU306" s="212" t="s">
        <v>89</v>
      </c>
      <c r="AV306" s="13" t="s">
        <v>89</v>
      </c>
      <c r="AW306" s="13" t="s">
        <v>40</v>
      </c>
      <c r="AX306" s="13" t="s">
        <v>80</v>
      </c>
      <c r="AY306" s="212" t="s">
        <v>142</v>
      </c>
    </row>
    <row r="307" spans="2:51" s="13" customFormat="1" ht="11.25">
      <c r="B307" s="201"/>
      <c r="C307" s="202"/>
      <c r="D307" s="203" t="s">
        <v>152</v>
      </c>
      <c r="E307" s="204" t="s">
        <v>78</v>
      </c>
      <c r="F307" s="205" t="s">
        <v>436</v>
      </c>
      <c r="G307" s="202"/>
      <c r="H307" s="206">
        <v>12.31</v>
      </c>
      <c r="I307" s="207"/>
      <c r="J307" s="202"/>
      <c r="K307" s="202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152</v>
      </c>
      <c r="AU307" s="212" t="s">
        <v>89</v>
      </c>
      <c r="AV307" s="13" t="s">
        <v>89</v>
      </c>
      <c r="AW307" s="13" t="s">
        <v>40</v>
      </c>
      <c r="AX307" s="13" t="s">
        <v>80</v>
      </c>
      <c r="AY307" s="212" t="s">
        <v>142</v>
      </c>
    </row>
    <row r="308" spans="2:51" s="13" customFormat="1" ht="11.25">
      <c r="B308" s="201"/>
      <c r="C308" s="202"/>
      <c r="D308" s="203" t="s">
        <v>152</v>
      </c>
      <c r="E308" s="204" t="s">
        <v>78</v>
      </c>
      <c r="F308" s="205" t="s">
        <v>437</v>
      </c>
      <c r="G308" s="202"/>
      <c r="H308" s="206">
        <v>16.03</v>
      </c>
      <c r="I308" s="207"/>
      <c r="J308" s="202"/>
      <c r="K308" s="202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152</v>
      </c>
      <c r="AU308" s="212" t="s">
        <v>89</v>
      </c>
      <c r="AV308" s="13" t="s">
        <v>89</v>
      </c>
      <c r="AW308" s="13" t="s">
        <v>40</v>
      </c>
      <c r="AX308" s="13" t="s">
        <v>80</v>
      </c>
      <c r="AY308" s="212" t="s">
        <v>142</v>
      </c>
    </row>
    <row r="309" spans="2:51" s="13" customFormat="1" ht="11.25">
      <c r="B309" s="201"/>
      <c r="C309" s="202"/>
      <c r="D309" s="203" t="s">
        <v>152</v>
      </c>
      <c r="E309" s="204" t="s">
        <v>78</v>
      </c>
      <c r="F309" s="205" t="s">
        <v>438</v>
      </c>
      <c r="G309" s="202"/>
      <c r="H309" s="206">
        <v>16.04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152</v>
      </c>
      <c r="AU309" s="212" t="s">
        <v>89</v>
      </c>
      <c r="AV309" s="13" t="s">
        <v>89</v>
      </c>
      <c r="AW309" s="13" t="s">
        <v>40</v>
      </c>
      <c r="AX309" s="13" t="s">
        <v>80</v>
      </c>
      <c r="AY309" s="212" t="s">
        <v>142</v>
      </c>
    </row>
    <row r="310" spans="2:51" s="13" customFormat="1" ht="11.25">
      <c r="B310" s="201"/>
      <c r="C310" s="202"/>
      <c r="D310" s="203" t="s">
        <v>152</v>
      </c>
      <c r="E310" s="204" t="s">
        <v>78</v>
      </c>
      <c r="F310" s="205" t="s">
        <v>439</v>
      </c>
      <c r="G310" s="202"/>
      <c r="H310" s="206">
        <v>14.08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152</v>
      </c>
      <c r="AU310" s="212" t="s">
        <v>89</v>
      </c>
      <c r="AV310" s="13" t="s">
        <v>89</v>
      </c>
      <c r="AW310" s="13" t="s">
        <v>40</v>
      </c>
      <c r="AX310" s="13" t="s">
        <v>80</v>
      </c>
      <c r="AY310" s="212" t="s">
        <v>142</v>
      </c>
    </row>
    <row r="311" spans="2:51" s="13" customFormat="1" ht="11.25">
      <c r="B311" s="201"/>
      <c r="C311" s="202"/>
      <c r="D311" s="203" t="s">
        <v>152</v>
      </c>
      <c r="E311" s="204" t="s">
        <v>78</v>
      </c>
      <c r="F311" s="205" t="s">
        <v>440</v>
      </c>
      <c r="G311" s="202"/>
      <c r="H311" s="206">
        <v>18.3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152</v>
      </c>
      <c r="AU311" s="212" t="s">
        <v>89</v>
      </c>
      <c r="AV311" s="13" t="s">
        <v>89</v>
      </c>
      <c r="AW311" s="13" t="s">
        <v>40</v>
      </c>
      <c r="AX311" s="13" t="s">
        <v>80</v>
      </c>
      <c r="AY311" s="212" t="s">
        <v>142</v>
      </c>
    </row>
    <row r="312" spans="2:51" s="13" customFormat="1" ht="11.25">
      <c r="B312" s="201"/>
      <c r="C312" s="202"/>
      <c r="D312" s="203" t="s">
        <v>152</v>
      </c>
      <c r="E312" s="204" t="s">
        <v>78</v>
      </c>
      <c r="F312" s="205" t="s">
        <v>441</v>
      </c>
      <c r="G312" s="202"/>
      <c r="H312" s="206">
        <v>7.56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152</v>
      </c>
      <c r="AU312" s="212" t="s">
        <v>89</v>
      </c>
      <c r="AV312" s="13" t="s">
        <v>89</v>
      </c>
      <c r="AW312" s="13" t="s">
        <v>40</v>
      </c>
      <c r="AX312" s="13" t="s">
        <v>80</v>
      </c>
      <c r="AY312" s="212" t="s">
        <v>142</v>
      </c>
    </row>
    <row r="313" spans="2:51" s="13" customFormat="1" ht="11.25">
      <c r="B313" s="201"/>
      <c r="C313" s="202"/>
      <c r="D313" s="203" t="s">
        <v>152</v>
      </c>
      <c r="E313" s="204" t="s">
        <v>78</v>
      </c>
      <c r="F313" s="205" t="s">
        <v>442</v>
      </c>
      <c r="G313" s="202"/>
      <c r="H313" s="206">
        <v>13.15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152</v>
      </c>
      <c r="AU313" s="212" t="s">
        <v>89</v>
      </c>
      <c r="AV313" s="13" t="s">
        <v>89</v>
      </c>
      <c r="AW313" s="13" t="s">
        <v>40</v>
      </c>
      <c r="AX313" s="13" t="s">
        <v>80</v>
      </c>
      <c r="AY313" s="212" t="s">
        <v>142</v>
      </c>
    </row>
    <row r="314" spans="2:51" s="13" customFormat="1" ht="11.25">
      <c r="B314" s="201"/>
      <c r="C314" s="202"/>
      <c r="D314" s="203" t="s">
        <v>152</v>
      </c>
      <c r="E314" s="204" t="s">
        <v>78</v>
      </c>
      <c r="F314" s="205" t="s">
        <v>443</v>
      </c>
      <c r="G314" s="202"/>
      <c r="H314" s="206">
        <v>13.88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152</v>
      </c>
      <c r="AU314" s="212" t="s">
        <v>89</v>
      </c>
      <c r="AV314" s="13" t="s">
        <v>89</v>
      </c>
      <c r="AW314" s="13" t="s">
        <v>40</v>
      </c>
      <c r="AX314" s="13" t="s">
        <v>80</v>
      </c>
      <c r="AY314" s="212" t="s">
        <v>142</v>
      </c>
    </row>
    <row r="315" spans="2:51" s="13" customFormat="1" ht="11.25">
      <c r="B315" s="201"/>
      <c r="C315" s="202"/>
      <c r="D315" s="203" t="s">
        <v>152</v>
      </c>
      <c r="E315" s="204" t="s">
        <v>78</v>
      </c>
      <c r="F315" s="205" t="s">
        <v>444</v>
      </c>
      <c r="G315" s="202"/>
      <c r="H315" s="206">
        <v>12.59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152</v>
      </c>
      <c r="AU315" s="212" t="s">
        <v>89</v>
      </c>
      <c r="AV315" s="13" t="s">
        <v>89</v>
      </c>
      <c r="AW315" s="13" t="s">
        <v>40</v>
      </c>
      <c r="AX315" s="13" t="s">
        <v>80</v>
      </c>
      <c r="AY315" s="212" t="s">
        <v>142</v>
      </c>
    </row>
    <row r="316" spans="2:51" s="13" customFormat="1" ht="11.25">
      <c r="B316" s="201"/>
      <c r="C316" s="202"/>
      <c r="D316" s="203" t="s">
        <v>152</v>
      </c>
      <c r="E316" s="204" t="s">
        <v>78</v>
      </c>
      <c r="F316" s="205" t="s">
        <v>445</v>
      </c>
      <c r="G316" s="202"/>
      <c r="H316" s="206">
        <v>12.59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152</v>
      </c>
      <c r="AU316" s="212" t="s">
        <v>89</v>
      </c>
      <c r="AV316" s="13" t="s">
        <v>89</v>
      </c>
      <c r="AW316" s="13" t="s">
        <v>40</v>
      </c>
      <c r="AX316" s="13" t="s">
        <v>80</v>
      </c>
      <c r="AY316" s="212" t="s">
        <v>142</v>
      </c>
    </row>
    <row r="317" spans="2:51" s="13" customFormat="1" ht="11.25">
      <c r="B317" s="201"/>
      <c r="C317" s="202"/>
      <c r="D317" s="203" t="s">
        <v>152</v>
      </c>
      <c r="E317" s="204" t="s">
        <v>78</v>
      </c>
      <c r="F317" s="205" t="s">
        <v>446</v>
      </c>
      <c r="G317" s="202"/>
      <c r="H317" s="206">
        <v>15.96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152</v>
      </c>
      <c r="AU317" s="212" t="s">
        <v>89</v>
      </c>
      <c r="AV317" s="13" t="s">
        <v>89</v>
      </c>
      <c r="AW317" s="13" t="s">
        <v>40</v>
      </c>
      <c r="AX317" s="13" t="s">
        <v>80</v>
      </c>
      <c r="AY317" s="212" t="s">
        <v>142</v>
      </c>
    </row>
    <row r="318" spans="2:51" s="13" customFormat="1" ht="11.25">
      <c r="B318" s="201"/>
      <c r="C318" s="202"/>
      <c r="D318" s="203" t="s">
        <v>152</v>
      </c>
      <c r="E318" s="204" t="s">
        <v>78</v>
      </c>
      <c r="F318" s="205" t="s">
        <v>447</v>
      </c>
      <c r="G318" s="202"/>
      <c r="H318" s="206">
        <v>13.4</v>
      </c>
      <c r="I318" s="207"/>
      <c r="J318" s="202"/>
      <c r="K318" s="202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152</v>
      </c>
      <c r="AU318" s="212" t="s">
        <v>89</v>
      </c>
      <c r="AV318" s="13" t="s">
        <v>89</v>
      </c>
      <c r="AW318" s="13" t="s">
        <v>40</v>
      </c>
      <c r="AX318" s="13" t="s">
        <v>80</v>
      </c>
      <c r="AY318" s="212" t="s">
        <v>142</v>
      </c>
    </row>
    <row r="319" spans="2:51" s="13" customFormat="1" ht="11.25">
      <c r="B319" s="201"/>
      <c r="C319" s="202"/>
      <c r="D319" s="203" t="s">
        <v>152</v>
      </c>
      <c r="E319" s="204" t="s">
        <v>78</v>
      </c>
      <c r="F319" s="205" t="s">
        <v>448</v>
      </c>
      <c r="G319" s="202"/>
      <c r="H319" s="206">
        <v>0.42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152</v>
      </c>
      <c r="AU319" s="212" t="s">
        <v>89</v>
      </c>
      <c r="AV319" s="13" t="s">
        <v>89</v>
      </c>
      <c r="AW319" s="13" t="s">
        <v>40</v>
      </c>
      <c r="AX319" s="13" t="s">
        <v>80</v>
      </c>
      <c r="AY319" s="212" t="s">
        <v>142</v>
      </c>
    </row>
    <row r="320" spans="2:51" s="14" customFormat="1" ht="11.25">
      <c r="B320" s="213"/>
      <c r="C320" s="214"/>
      <c r="D320" s="203" t="s">
        <v>152</v>
      </c>
      <c r="E320" s="215" t="s">
        <v>78</v>
      </c>
      <c r="F320" s="216" t="s">
        <v>212</v>
      </c>
      <c r="G320" s="214"/>
      <c r="H320" s="217">
        <v>182.74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152</v>
      </c>
      <c r="AU320" s="223" t="s">
        <v>89</v>
      </c>
      <c r="AV320" s="14" t="s">
        <v>148</v>
      </c>
      <c r="AW320" s="14" t="s">
        <v>40</v>
      </c>
      <c r="AX320" s="14" t="s">
        <v>87</v>
      </c>
      <c r="AY320" s="223" t="s">
        <v>142</v>
      </c>
    </row>
    <row r="321" spans="1:65" s="2" customFormat="1" ht="16.5" customHeight="1">
      <c r="A321" s="38"/>
      <c r="B321" s="39"/>
      <c r="C321" s="183" t="s">
        <v>449</v>
      </c>
      <c r="D321" s="183" t="s">
        <v>144</v>
      </c>
      <c r="E321" s="184" t="s">
        <v>450</v>
      </c>
      <c r="F321" s="185" t="s">
        <v>451</v>
      </c>
      <c r="G321" s="186" t="s">
        <v>452</v>
      </c>
      <c r="H321" s="187">
        <v>16</v>
      </c>
      <c r="I321" s="188"/>
      <c r="J321" s="187">
        <f>ROUND(I321*H321,2)</f>
        <v>0</v>
      </c>
      <c r="K321" s="189"/>
      <c r="L321" s="43"/>
      <c r="M321" s="190" t="s">
        <v>78</v>
      </c>
      <c r="N321" s="191" t="s">
        <v>50</v>
      </c>
      <c r="O321" s="68"/>
      <c r="P321" s="192">
        <f>O321*H321</f>
        <v>0</v>
      </c>
      <c r="Q321" s="192">
        <v>0.08742</v>
      </c>
      <c r="R321" s="192">
        <f>Q321*H321</f>
        <v>1.39872</v>
      </c>
      <c r="S321" s="192">
        <v>0</v>
      </c>
      <c r="T321" s="19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4" t="s">
        <v>148</v>
      </c>
      <c r="AT321" s="194" t="s">
        <v>144</v>
      </c>
      <c r="AU321" s="194" t="s">
        <v>89</v>
      </c>
      <c r="AY321" s="20" t="s">
        <v>142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20" t="s">
        <v>87</v>
      </c>
      <c r="BK321" s="195">
        <f>ROUND(I321*H321,2)</f>
        <v>0</v>
      </c>
      <c r="BL321" s="20" t="s">
        <v>148</v>
      </c>
      <c r="BM321" s="194" t="s">
        <v>453</v>
      </c>
    </row>
    <row r="322" spans="1:47" s="2" customFormat="1" ht="11.25">
      <c r="A322" s="38"/>
      <c r="B322" s="39"/>
      <c r="C322" s="40"/>
      <c r="D322" s="196" t="s">
        <v>150</v>
      </c>
      <c r="E322" s="40"/>
      <c r="F322" s="197" t="s">
        <v>454</v>
      </c>
      <c r="G322" s="40"/>
      <c r="H322" s="40"/>
      <c r="I322" s="198"/>
      <c r="J322" s="40"/>
      <c r="K322" s="40"/>
      <c r="L322" s="43"/>
      <c r="M322" s="199"/>
      <c r="N322" s="200"/>
      <c r="O322" s="68"/>
      <c r="P322" s="68"/>
      <c r="Q322" s="68"/>
      <c r="R322" s="68"/>
      <c r="S322" s="68"/>
      <c r="T322" s="69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20" t="s">
        <v>150</v>
      </c>
      <c r="AU322" s="20" t="s">
        <v>89</v>
      </c>
    </row>
    <row r="323" spans="2:51" s="13" customFormat="1" ht="11.25">
      <c r="B323" s="201"/>
      <c r="C323" s="202"/>
      <c r="D323" s="203" t="s">
        <v>152</v>
      </c>
      <c r="E323" s="204" t="s">
        <v>78</v>
      </c>
      <c r="F323" s="205" t="s">
        <v>455</v>
      </c>
      <c r="G323" s="202"/>
      <c r="H323" s="206">
        <v>16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152</v>
      </c>
      <c r="AU323" s="212" t="s">
        <v>89</v>
      </c>
      <c r="AV323" s="13" t="s">
        <v>89</v>
      </c>
      <c r="AW323" s="13" t="s">
        <v>40</v>
      </c>
      <c r="AX323" s="13" t="s">
        <v>87</v>
      </c>
      <c r="AY323" s="212" t="s">
        <v>142</v>
      </c>
    </row>
    <row r="324" spans="1:65" s="2" customFormat="1" ht="16.5" customHeight="1">
      <c r="A324" s="38"/>
      <c r="B324" s="39"/>
      <c r="C324" s="225" t="s">
        <v>456</v>
      </c>
      <c r="D324" s="225" t="s">
        <v>345</v>
      </c>
      <c r="E324" s="226" t="s">
        <v>457</v>
      </c>
      <c r="F324" s="227" t="s">
        <v>458</v>
      </c>
      <c r="G324" s="228" t="s">
        <v>452</v>
      </c>
      <c r="H324" s="229">
        <v>3</v>
      </c>
      <c r="I324" s="230"/>
      <c r="J324" s="229">
        <f>ROUND(I324*H324,2)</f>
        <v>0</v>
      </c>
      <c r="K324" s="231"/>
      <c r="L324" s="232"/>
      <c r="M324" s="233" t="s">
        <v>78</v>
      </c>
      <c r="N324" s="234" t="s">
        <v>50</v>
      </c>
      <c r="O324" s="68"/>
      <c r="P324" s="192">
        <f>O324*H324</f>
        <v>0</v>
      </c>
      <c r="Q324" s="192">
        <v>0.028</v>
      </c>
      <c r="R324" s="192">
        <f>Q324*H324</f>
        <v>0.084</v>
      </c>
      <c r="S324" s="192">
        <v>0</v>
      </c>
      <c r="T324" s="19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94" t="s">
        <v>221</v>
      </c>
      <c r="AT324" s="194" t="s">
        <v>345</v>
      </c>
      <c r="AU324" s="194" t="s">
        <v>89</v>
      </c>
      <c r="AY324" s="20" t="s">
        <v>142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20" t="s">
        <v>87</v>
      </c>
      <c r="BK324" s="195">
        <f>ROUND(I324*H324,2)</f>
        <v>0</v>
      </c>
      <c r="BL324" s="20" t="s">
        <v>148</v>
      </c>
      <c r="BM324" s="194" t="s">
        <v>459</v>
      </c>
    </row>
    <row r="325" spans="1:65" s="2" customFormat="1" ht="16.5" customHeight="1">
      <c r="A325" s="38"/>
      <c r="B325" s="39"/>
      <c r="C325" s="225" t="s">
        <v>460</v>
      </c>
      <c r="D325" s="225" t="s">
        <v>345</v>
      </c>
      <c r="E325" s="226" t="s">
        <v>461</v>
      </c>
      <c r="F325" s="227" t="s">
        <v>462</v>
      </c>
      <c r="G325" s="228" t="s">
        <v>452</v>
      </c>
      <c r="H325" s="229">
        <v>5</v>
      </c>
      <c r="I325" s="230"/>
      <c r="J325" s="229">
        <f>ROUND(I325*H325,2)</f>
        <v>0</v>
      </c>
      <c r="K325" s="231"/>
      <c r="L325" s="232"/>
      <c r="M325" s="233" t="s">
        <v>78</v>
      </c>
      <c r="N325" s="234" t="s">
        <v>50</v>
      </c>
      <c r="O325" s="68"/>
      <c r="P325" s="192">
        <f>O325*H325</f>
        <v>0</v>
      </c>
      <c r="Q325" s="192">
        <v>0.04</v>
      </c>
      <c r="R325" s="192">
        <f>Q325*H325</f>
        <v>0.2</v>
      </c>
      <c r="S325" s="192">
        <v>0</v>
      </c>
      <c r="T325" s="19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94" t="s">
        <v>221</v>
      </c>
      <c r="AT325" s="194" t="s">
        <v>345</v>
      </c>
      <c r="AU325" s="194" t="s">
        <v>89</v>
      </c>
      <c r="AY325" s="20" t="s">
        <v>142</v>
      </c>
      <c r="BE325" s="195">
        <f>IF(N325="základní",J325,0)</f>
        <v>0</v>
      </c>
      <c r="BF325" s="195">
        <f>IF(N325="snížená",J325,0)</f>
        <v>0</v>
      </c>
      <c r="BG325" s="195">
        <f>IF(N325="zákl. přenesená",J325,0)</f>
        <v>0</v>
      </c>
      <c r="BH325" s="195">
        <f>IF(N325="sníž. přenesená",J325,0)</f>
        <v>0</v>
      </c>
      <c r="BI325" s="195">
        <f>IF(N325="nulová",J325,0)</f>
        <v>0</v>
      </c>
      <c r="BJ325" s="20" t="s">
        <v>87</v>
      </c>
      <c r="BK325" s="195">
        <f>ROUND(I325*H325,2)</f>
        <v>0</v>
      </c>
      <c r="BL325" s="20" t="s">
        <v>148</v>
      </c>
      <c r="BM325" s="194" t="s">
        <v>463</v>
      </c>
    </row>
    <row r="326" spans="1:65" s="2" customFormat="1" ht="16.5" customHeight="1">
      <c r="A326" s="38"/>
      <c r="B326" s="39"/>
      <c r="C326" s="225" t="s">
        <v>464</v>
      </c>
      <c r="D326" s="225" t="s">
        <v>345</v>
      </c>
      <c r="E326" s="226" t="s">
        <v>465</v>
      </c>
      <c r="F326" s="227" t="s">
        <v>466</v>
      </c>
      <c r="G326" s="228" t="s">
        <v>452</v>
      </c>
      <c r="H326" s="229">
        <v>5</v>
      </c>
      <c r="I326" s="230"/>
      <c r="J326" s="229">
        <f>ROUND(I326*H326,2)</f>
        <v>0</v>
      </c>
      <c r="K326" s="231"/>
      <c r="L326" s="232"/>
      <c r="M326" s="233" t="s">
        <v>78</v>
      </c>
      <c r="N326" s="234" t="s">
        <v>50</v>
      </c>
      <c r="O326" s="68"/>
      <c r="P326" s="192">
        <f>O326*H326</f>
        <v>0</v>
      </c>
      <c r="Q326" s="192">
        <v>0.051</v>
      </c>
      <c r="R326" s="192">
        <f>Q326*H326</f>
        <v>0.255</v>
      </c>
      <c r="S326" s="192">
        <v>0</v>
      </c>
      <c r="T326" s="19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4" t="s">
        <v>221</v>
      </c>
      <c r="AT326" s="194" t="s">
        <v>345</v>
      </c>
      <c r="AU326" s="194" t="s">
        <v>89</v>
      </c>
      <c r="AY326" s="20" t="s">
        <v>142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20" t="s">
        <v>87</v>
      </c>
      <c r="BK326" s="195">
        <f>ROUND(I326*H326,2)</f>
        <v>0</v>
      </c>
      <c r="BL326" s="20" t="s">
        <v>148</v>
      </c>
      <c r="BM326" s="194" t="s">
        <v>467</v>
      </c>
    </row>
    <row r="327" spans="1:65" s="2" customFormat="1" ht="16.5" customHeight="1">
      <c r="A327" s="38"/>
      <c r="B327" s="39"/>
      <c r="C327" s="225" t="s">
        <v>468</v>
      </c>
      <c r="D327" s="225" t="s">
        <v>345</v>
      </c>
      <c r="E327" s="226" t="s">
        <v>469</v>
      </c>
      <c r="F327" s="227" t="s">
        <v>470</v>
      </c>
      <c r="G327" s="228" t="s">
        <v>452</v>
      </c>
      <c r="H327" s="229">
        <v>3</v>
      </c>
      <c r="I327" s="230"/>
      <c r="J327" s="229">
        <f>ROUND(I327*H327,2)</f>
        <v>0</v>
      </c>
      <c r="K327" s="231"/>
      <c r="L327" s="232"/>
      <c r="M327" s="233" t="s">
        <v>78</v>
      </c>
      <c r="N327" s="234" t="s">
        <v>50</v>
      </c>
      <c r="O327" s="68"/>
      <c r="P327" s="192">
        <f>O327*H327</f>
        <v>0</v>
      </c>
      <c r="Q327" s="192">
        <v>0.068</v>
      </c>
      <c r="R327" s="192">
        <f>Q327*H327</f>
        <v>0.20400000000000001</v>
      </c>
      <c r="S327" s="192">
        <v>0</v>
      </c>
      <c r="T327" s="19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94" t="s">
        <v>221</v>
      </c>
      <c r="AT327" s="194" t="s">
        <v>345</v>
      </c>
      <c r="AU327" s="194" t="s">
        <v>89</v>
      </c>
      <c r="AY327" s="20" t="s">
        <v>142</v>
      </c>
      <c r="BE327" s="195">
        <f>IF(N327="základní",J327,0)</f>
        <v>0</v>
      </c>
      <c r="BF327" s="195">
        <f>IF(N327="snížená",J327,0)</f>
        <v>0</v>
      </c>
      <c r="BG327" s="195">
        <f>IF(N327="zákl. přenesená",J327,0)</f>
        <v>0</v>
      </c>
      <c r="BH327" s="195">
        <f>IF(N327="sníž. přenesená",J327,0)</f>
        <v>0</v>
      </c>
      <c r="BI327" s="195">
        <f>IF(N327="nulová",J327,0)</f>
        <v>0</v>
      </c>
      <c r="BJ327" s="20" t="s">
        <v>87</v>
      </c>
      <c r="BK327" s="195">
        <f>ROUND(I327*H327,2)</f>
        <v>0</v>
      </c>
      <c r="BL327" s="20" t="s">
        <v>148</v>
      </c>
      <c r="BM327" s="194" t="s">
        <v>471</v>
      </c>
    </row>
    <row r="328" spans="1:65" s="2" customFormat="1" ht="24.2" customHeight="1">
      <c r="A328" s="38"/>
      <c r="B328" s="39"/>
      <c r="C328" s="183" t="s">
        <v>472</v>
      </c>
      <c r="D328" s="183" t="s">
        <v>144</v>
      </c>
      <c r="E328" s="184" t="s">
        <v>473</v>
      </c>
      <c r="F328" s="185" t="s">
        <v>474</v>
      </c>
      <c r="G328" s="186" t="s">
        <v>175</v>
      </c>
      <c r="H328" s="187">
        <v>8.14</v>
      </c>
      <c r="I328" s="188"/>
      <c r="J328" s="187">
        <f>ROUND(I328*H328,2)</f>
        <v>0</v>
      </c>
      <c r="K328" s="189"/>
      <c r="L328" s="43"/>
      <c r="M328" s="190" t="s">
        <v>78</v>
      </c>
      <c r="N328" s="191" t="s">
        <v>50</v>
      </c>
      <c r="O328" s="68"/>
      <c r="P328" s="192">
        <f>O328*H328</f>
        <v>0</v>
      </c>
      <c r="Q328" s="192">
        <v>0</v>
      </c>
      <c r="R328" s="192">
        <f>Q328*H328</f>
        <v>0</v>
      </c>
      <c r="S328" s="192">
        <v>0</v>
      </c>
      <c r="T328" s="19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94" t="s">
        <v>148</v>
      </c>
      <c r="AT328" s="194" t="s">
        <v>144</v>
      </c>
      <c r="AU328" s="194" t="s">
        <v>89</v>
      </c>
      <c r="AY328" s="20" t="s">
        <v>142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20" t="s">
        <v>87</v>
      </c>
      <c r="BK328" s="195">
        <f>ROUND(I328*H328,2)</f>
        <v>0</v>
      </c>
      <c r="BL328" s="20" t="s">
        <v>148</v>
      </c>
      <c r="BM328" s="194" t="s">
        <v>475</v>
      </c>
    </row>
    <row r="329" spans="1:47" s="2" customFormat="1" ht="11.25">
      <c r="A329" s="38"/>
      <c r="B329" s="39"/>
      <c r="C329" s="40"/>
      <c r="D329" s="196" t="s">
        <v>150</v>
      </c>
      <c r="E329" s="40"/>
      <c r="F329" s="197" t="s">
        <v>476</v>
      </c>
      <c r="G329" s="40"/>
      <c r="H329" s="40"/>
      <c r="I329" s="198"/>
      <c r="J329" s="40"/>
      <c r="K329" s="40"/>
      <c r="L329" s="43"/>
      <c r="M329" s="199"/>
      <c r="N329" s="200"/>
      <c r="O329" s="68"/>
      <c r="P329" s="68"/>
      <c r="Q329" s="68"/>
      <c r="R329" s="68"/>
      <c r="S329" s="68"/>
      <c r="T329" s="69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20" t="s">
        <v>150</v>
      </c>
      <c r="AU329" s="20" t="s">
        <v>89</v>
      </c>
    </row>
    <row r="330" spans="2:51" s="13" customFormat="1" ht="11.25">
      <c r="B330" s="201"/>
      <c r="C330" s="202"/>
      <c r="D330" s="203" t="s">
        <v>152</v>
      </c>
      <c r="E330" s="204" t="s">
        <v>78</v>
      </c>
      <c r="F330" s="205" t="s">
        <v>477</v>
      </c>
      <c r="G330" s="202"/>
      <c r="H330" s="206">
        <v>7.2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152</v>
      </c>
      <c r="AU330" s="212" t="s">
        <v>89</v>
      </c>
      <c r="AV330" s="13" t="s">
        <v>89</v>
      </c>
      <c r="AW330" s="13" t="s">
        <v>40</v>
      </c>
      <c r="AX330" s="13" t="s">
        <v>80</v>
      </c>
      <c r="AY330" s="212" t="s">
        <v>142</v>
      </c>
    </row>
    <row r="331" spans="2:51" s="13" customFormat="1" ht="11.25">
      <c r="B331" s="201"/>
      <c r="C331" s="202"/>
      <c r="D331" s="203" t="s">
        <v>152</v>
      </c>
      <c r="E331" s="204" t="s">
        <v>78</v>
      </c>
      <c r="F331" s="205" t="s">
        <v>478</v>
      </c>
      <c r="G331" s="202"/>
      <c r="H331" s="206">
        <v>0.94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152</v>
      </c>
      <c r="AU331" s="212" t="s">
        <v>89</v>
      </c>
      <c r="AV331" s="13" t="s">
        <v>89</v>
      </c>
      <c r="AW331" s="13" t="s">
        <v>40</v>
      </c>
      <c r="AX331" s="13" t="s">
        <v>80</v>
      </c>
      <c r="AY331" s="212" t="s">
        <v>142</v>
      </c>
    </row>
    <row r="332" spans="2:51" s="14" customFormat="1" ht="11.25">
      <c r="B332" s="213"/>
      <c r="C332" s="214"/>
      <c r="D332" s="203" t="s">
        <v>152</v>
      </c>
      <c r="E332" s="215" t="s">
        <v>78</v>
      </c>
      <c r="F332" s="216" t="s">
        <v>212</v>
      </c>
      <c r="G332" s="214"/>
      <c r="H332" s="217">
        <v>8.14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152</v>
      </c>
      <c r="AU332" s="223" t="s">
        <v>89</v>
      </c>
      <c r="AV332" s="14" t="s">
        <v>148</v>
      </c>
      <c r="AW332" s="14" t="s">
        <v>40</v>
      </c>
      <c r="AX332" s="14" t="s">
        <v>87</v>
      </c>
      <c r="AY332" s="223" t="s">
        <v>142</v>
      </c>
    </row>
    <row r="333" spans="2:63" s="12" customFormat="1" ht="22.9" customHeight="1">
      <c r="B333" s="167"/>
      <c r="C333" s="168"/>
      <c r="D333" s="169" t="s">
        <v>79</v>
      </c>
      <c r="E333" s="181" t="s">
        <v>221</v>
      </c>
      <c r="F333" s="181" t="s">
        <v>479</v>
      </c>
      <c r="G333" s="168"/>
      <c r="H333" s="168"/>
      <c r="I333" s="171"/>
      <c r="J333" s="182">
        <f>BK333</f>
        <v>0</v>
      </c>
      <c r="K333" s="168"/>
      <c r="L333" s="173"/>
      <c r="M333" s="174"/>
      <c r="N333" s="175"/>
      <c r="O333" s="175"/>
      <c r="P333" s="176">
        <f>SUM(P334:P393)</f>
        <v>0</v>
      </c>
      <c r="Q333" s="175"/>
      <c r="R333" s="176">
        <f>SUM(R334:R393)</f>
        <v>142.62710099999998</v>
      </c>
      <c r="S333" s="175"/>
      <c r="T333" s="177">
        <f>SUM(T334:T393)</f>
        <v>1.3</v>
      </c>
      <c r="AR333" s="178" t="s">
        <v>87</v>
      </c>
      <c r="AT333" s="179" t="s">
        <v>79</v>
      </c>
      <c r="AU333" s="179" t="s">
        <v>87</v>
      </c>
      <c r="AY333" s="178" t="s">
        <v>142</v>
      </c>
      <c r="BK333" s="180">
        <f>SUM(BK334:BK393)</f>
        <v>0</v>
      </c>
    </row>
    <row r="334" spans="1:65" s="2" customFormat="1" ht="24.2" customHeight="1">
      <c r="A334" s="38"/>
      <c r="B334" s="39"/>
      <c r="C334" s="183" t="s">
        <v>480</v>
      </c>
      <c r="D334" s="183" t="s">
        <v>144</v>
      </c>
      <c r="E334" s="184" t="s">
        <v>481</v>
      </c>
      <c r="F334" s="185" t="s">
        <v>482</v>
      </c>
      <c r="G334" s="186" t="s">
        <v>452</v>
      </c>
      <c r="H334" s="187">
        <v>1</v>
      </c>
      <c r="I334" s="188"/>
      <c r="J334" s="187">
        <f>ROUND(I334*H334,2)</f>
        <v>0</v>
      </c>
      <c r="K334" s="189"/>
      <c r="L334" s="43"/>
      <c r="M334" s="190" t="s">
        <v>78</v>
      </c>
      <c r="N334" s="191" t="s">
        <v>50</v>
      </c>
      <c r="O334" s="68"/>
      <c r="P334" s="192">
        <f>O334*H334</f>
        <v>0</v>
      </c>
      <c r="Q334" s="192">
        <v>0.06864</v>
      </c>
      <c r="R334" s="192">
        <f>Q334*H334</f>
        <v>0.06864</v>
      </c>
      <c r="S334" s="192">
        <v>0</v>
      </c>
      <c r="T334" s="19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94" t="s">
        <v>148</v>
      </c>
      <c r="AT334" s="194" t="s">
        <v>144</v>
      </c>
      <c r="AU334" s="194" t="s">
        <v>89</v>
      </c>
      <c r="AY334" s="20" t="s">
        <v>142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20" t="s">
        <v>87</v>
      </c>
      <c r="BK334" s="195">
        <f>ROUND(I334*H334,2)</f>
        <v>0</v>
      </c>
      <c r="BL334" s="20" t="s">
        <v>148</v>
      </c>
      <c r="BM334" s="194" t="s">
        <v>483</v>
      </c>
    </row>
    <row r="335" spans="2:51" s="13" customFormat="1" ht="11.25">
      <c r="B335" s="201"/>
      <c r="C335" s="202"/>
      <c r="D335" s="203" t="s">
        <v>152</v>
      </c>
      <c r="E335" s="204" t="s">
        <v>78</v>
      </c>
      <c r="F335" s="205" t="s">
        <v>484</v>
      </c>
      <c r="G335" s="202"/>
      <c r="H335" s="206">
        <v>1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152</v>
      </c>
      <c r="AU335" s="212" t="s">
        <v>89</v>
      </c>
      <c r="AV335" s="13" t="s">
        <v>89</v>
      </c>
      <c r="AW335" s="13" t="s">
        <v>40</v>
      </c>
      <c r="AX335" s="13" t="s">
        <v>87</v>
      </c>
      <c r="AY335" s="212" t="s">
        <v>142</v>
      </c>
    </row>
    <row r="336" spans="1:65" s="2" customFormat="1" ht="24.2" customHeight="1">
      <c r="A336" s="38"/>
      <c r="B336" s="39"/>
      <c r="C336" s="183" t="s">
        <v>485</v>
      </c>
      <c r="D336" s="183" t="s">
        <v>144</v>
      </c>
      <c r="E336" s="184" t="s">
        <v>486</v>
      </c>
      <c r="F336" s="185" t="s">
        <v>487</v>
      </c>
      <c r="G336" s="186" t="s">
        <v>147</v>
      </c>
      <c r="H336" s="187">
        <v>416.65</v>
      </c>
      <c r="I336" s="188"/>
      <c r="J336" s="187">
        <f>ROUND(I336*H336,2)</f>
        <v>0</v>
      </c>
      <c r="K336" s="189"/>
      <c r="L336" s="43"/>
      <c r="M336" s="190" t="s">
        <v>78</v>
      </c>
      <c r="N336" s="191" t="s">
        <v>50</v>
      </c>
      <c r="O336" s="68"/>
      <c r="P336" s="192">
        <f>O336*H336</f>
        <v>0</v>
      </c>
      <c r="Q336" s="192">
        <v>0.00014</v>
      </c>
      <c r="R336" s="192">
        <f>Q336*H336</f>
        <v>0.058330999999999994</v>
      </c>
      <c r="S336" s="192">
        <v>0</v>
      </c>
      <c r="T336" s="19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4" t="s">
        <v>148</v>
      </c>
      <c r="AT336" s="194" t="s">
        <v>144</v>
      </c>
      <c r="AU336" s="194" t="s">
        <v>89</v>
      </c>
      <c r="AY336" s="20" t="s">
        <v>142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20" t="s">
        <v>87</v>
      </c>
      <c r="BK336" s="195">
        <f>ROUND(I336*H336,2)</f>
        <v>0</v>
      </c>
      <c r="BL336" s="20" t="s">
        <v>148</v>
      </c>
      <c r="BM336" s="194" t="s">
        <v>488</v>
      </c>
    </row>
    <row r="337" spans="1:47" s="2" customFormat="1" ht="11.25">
      <c r="A337" s="38"/>
      <c r="B337" s="39"/>
      <c r="C337" s="40"/>
      <c r="D337" s="196" t="s">
        <v>150</v>
      </c>
      <c r="E337" s="40"/>
      <c r="F337" s="197" t="s">
        <v>489</v>
      </c>
      <c r="G337" s="40"/>
      <c r="H337" s="40"/>
      <c r="I337" s="198"/>
      <c r="J337" s="40"/>
      <c r="K337" s="40"/>
      <c r="L337" s="43"/>
      <c r="M337" s="199"/>
      <c r="N337" s="200"/>
      <c r="O337" s="68"/>
      <c r="P337" s="68"/>
      <c r="Q337" s="68"/>
      <c r="R337" s="68"/>
      <c r="S337" s="68"/>
      <c r="T337" s="69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20" t="s">
        <v>150</v>
      </c>
      <c r="AU337" s="20" t="s">
        <v>89</v>
      </c>
    </row>
    <row r="338" spans="2:51" s="13" customFormat="1" ht="11.25">
      <c r="B338" s="201"/>
      <c r="C338" s="202"/>
      <c r="D338" s="203" t="s">
        <v>152</v>
      </c>
      <c r="E338" s="204" t="s">
        <v>78</v>
      </c>
      <c r="F338" s="205" t="s">
        <v>490</v>
      </c>
      <c r="G338" s="202"/>
      <c r="H338" s="206">
        <v>416.65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152</v>
      </c>
      <c r="AU338" s="212" t="s">
        <v>89</v>
      </c>
      <c r="AV338" s="13" t="s">
        <v>89</v>
      </c>
      <c r="AW338" s="13" t="s">
        <v>40</v>
      </c>
      <c r="AX338" s="13" t="s">
        <v>87</v>
      </c>
      <c r="AY338" s="212" t="s">
        <v>142</v>
      </c>
    </row>
    <row r="339" spans="1:65" s="2" customFormat="1" ht="16.5" customHeight="1">
      <c r="A339" s="38"/>
      <c r="B339" s="39"/>
      <c r="C339" s="225" t="s">
        <v>491</v>
      </c>
      <c r="D339" s="225" t="s">
        <v>345</v>
      </c>
      <c r="E339" s="226" t="s">
        <v>492</v>
      </c>
      <c r="F339" s="227" t="s">
        <v>493</v>
      </c>
      <c r="G339" s="228" t="s">
        <v>147</v>
      </c>
      <c r="H339" s="229">
        <v>422.9</v>
      </c>
      <c r="I339" s="230"/>
      <c r="J339" s="229">
        <f>ROUND(I339*H339,2)</f>
        <v>0</v>
      </c>
      <c r="K339" s="231"/>
      <c r="L339" s="232"/>
      <c r="M339" s="233" t="s">
        <v>78</v>
      </c>
      <c r="N339" s="234" t="s">
        <v>50</v>
      </c>
      <c r="O339" s="68"/>
      <c r="P339" s="192">
        <f>O339*H339</f>
        <v>0</v>
      </c>
      <c r="Q339" s="192">
        <v>0.23</v>
      </c>
      <c r="R339" s="192">
        <f>Q339*H339</f>
        <v>97.267</v>
      </c>
      <c r="S339" s="192">
        <v>0</v>
      </c>
      <c r="T339" s="19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194" t="s">
        <v>221</v>
      </c>
      <c r="AT339" s="194" t="s">
        <v>345</v>
      </c>
      <c r="AU339" s="194" t="s">
        <v>89</v>
      </c>
      <c r="AY339" s="20" t="s">
        <v>142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20" t="s">
        <v>87</v>
      </c>
      <c r="BK339" s="195">
        <f>ROUND(I339*H339,2)</f>
        <v>0</v>
      </c>
      <c r="BL339" s="20" t="s">
        <v>148</v>
      </c>
      <c r="BM339" s="194" t="s">
        <v>494</v>
      </c>
    </row>
    <row r="340" spans="2:51" s="13" customFormat="1" ht="11.25">
      <c r="B340" s="201"/>
      <c r="C340" s="202"/>
      <c r="D340" s="203" t="s">
        <v>152</v>
      </c>
      <c r="E340" s="204" t="s">
        <v>78</v>
      </c>
      <c r="F340" s="205" t="s">
        <v>495</v>
      </c>
      <c r="G340" s="202"/>
      <c r="H340" s="206">
        <v>422.9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152</v>
      </c>
      <c r="AU340" s="212" t="s">
        <v>89</v>
      </c>
      <c r="AV340" s="13" t="s">
        <v>89</v>
      </c>
      <c r="AW340" s="13" t="s">
        <v>40</v>
      </c>
      <c r="AX340" s="13" t="s">
        <v>87</v>
      </c>
      <c r="AY340" s="212" t="s">
        <v>142</v>
      </c>
    </row>
    <row r="341" spans="1:65" s="2" customFormat="1" ht="24.2" customHeight="1">
      <c r="A341" s="38"/>
      <c r="B341" s="39"/>
      <c r="C341" s="183" t="s">
        <v>496</v>
      </c>
      <c r="D341" s="183" t="s">
        <v>144</v>
      </c>
      <c r="E341" s="184" t="s">
        <v>497</v>
      </c>
      <c r="F341" s="185" t="s">
        <v>498</v>
      </c>
      <c r="G341" s="186" t="s">
        <v>147</v>
      </c>
      <c r="H341" s="187">
        <v>1</v>
      </c>
      <c r="I341" s="188"/>
      <c r="J341" s="187">
        <f>ROUND(I341*H341,2)</f>
        <v>0</v>
      </c>
      <c r="K341" s="189"/>
      <c r="L341" s="43"/>
      <c r="M341" s="190" t="s">
        <v>78</v>
      </c>
      <c r="N341" s="191" t="s">
        <v>50</v>
      </c>
      <c r="O341" s="68"/>
      <c r="P341" s="192">
        <f>O341*H341</f>
        <v>0</v>
      </c>
      <c r="Q341" s="192">
        <v>0.00023</v>
      </c>
      <c r="R341" s="192">
        <f>Q341*H341</f>
        <v>0.00023</v>
      </c>
      <c r="S341" s="192">
        <v>0</v>
      </c>
      <c r="T341" s="19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4" t="s">
        <v>148</v>
      </c>
      <c r="AT341" s="194" t="s">
        <v>144</v>
      </c>
      <c r="AU341" s="194" t="s">
        <v>89</v>
      </c>
      <c r="AY341" s="20" t="s">
        <v>142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20" t="s">
        <v>87</v>
      </c>
      <c r="BK341" s="195">
        <f>ROUND(I341*H341,2)</f>
        <v>0</v>
      </c>
      <c r="BL341" s="20" t="s">
        <v>148</v>
      </c>
      <c r="BM341" s="194" t="s">
        <v>499</v>
      </c>
    </row>
    <row r="342" spans="1:47" s="2" customFormat="1" ht="11.25">
      <c r="A342" s="38"/>
      <c r="B342" s="39"/>
      <c r="C342" s="40"/>
      <c r="D342" s="196" t="s">
        <v>150</v>
      </c>
      <c r="E342" s="40"/>
      <c r="F342" s="197" t="s">
        <v>500</v>
      </c>
      <c r="G342" s="40"/>
      <c r="H342" s="40"/>
      <c r="I342" s="198"/>
      <c r="J342" s="40"/>
      <c r="K342" s="40"/>
      <c r="L342" s="43"/>
      <c r="M342" s="199"/>
      <c r="N342" s="200"/>
      <c r="O342" s="68"/>
      <c r="P342" s="68"/>
      <c r="Q342" s="68"/>
      <c r="R342" s="68"/>
      <c r="S342" s="68"/>
      <c r="T342" s="69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20" t="s">
        <v>150</v>
      </c>
      <c r="AU342" s="20" t="s">
        <v>89</v>
      </c>
    </row>
    <row r="343" spans="2:51" s="13" customFormat="1" ht="11.25">
      <c r="B343" s="201"/>
      <c r="C343" s="202"/>
      <c r="D343" s="203" t="s">
        <v>152</v>
      </c>
      <c r="E343" s="204" t="s">
        <v>78</v>
      </c>
      <c r="F343" s="205" t="s">
        <v>501</v>
      </c>
      <c r="G343" s="202"/>
      <c r="H343" s="206">
        <v>1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152</v>
      </c>
      <c r="AU343" s="212" t="s">
        <v>89</v>
      </c>
      <c r="AV343" s="13" t="s">
        <v>89</v>
      </c>
      <c r="AW343" s="13" t="s">
        <v>40</v>
      </c>
      <c r="AX343" s="13" t="s">
        <v>87</v>
      </c>
      <c r="AY343" s="212" t="s">
        <v>142</v>
      </c>
    </row>
    <row r="344" spans="1:65" s="2" customFormat="1" ht="16.5" customHeight="1">
      <c r="A344" s="38"/>
      <c r="B344" s="39"/>
      <c r="C344" s="225" t="s">
        <v>502</v>
      </c>
      <c r="D344" s="225" t="s">
        <v>345</v>
      </c>
      <c r="E344" s="226" t="s">
        <v>503</v>
      </c>
      <c r="F344" s="227" t="s">
        <v>504</v>
      </c>
      <c r="G344" s="228" t="s">
        <v>147</v>
      </c>
      <c r="H344" s="229">
        <v>1</v>
      </c>
      <c r="I344" s="230"/>
      <c r="J344" s="229">
        <f>ROUND(I344*H344,2)</f>
        <v>0</v>
      </c>
      <c r="K344" s="231"/>
      <c r="L344" s="232"/>
      <c r="M344" s="233" t="s">
        <v>78</v>
      </c>
      <c r="N344" s="234" t="s">
        <v>50</v>
      </c>
      <c r="O344" s="68"/>
      <c r="P344" s="192">
        <f>O344*H344</f>
        <v>0</v>
      </c>
      <c r="Q344" s="192">
        <v>0.764</v>
      </c>
      <c r="R344" s="192">
        <f>Q344*H344</f>
        <v>0.764</v>
      </c>
      <c r="S344" s="192">
        <v>0</v>
      </c>
      <c r="T344" s="19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94" t="s">
        <v>221</v>
      </c>
      <c r="AT344" s="194" t="s">
        <v>345</v>
      </c>
      <c r="AU344" s="194" t="s">
        <v>89</v>
      </c>
      <c r="AY344" s="20" t="s">
        <v>142</v>
      </c>
      <c r="BE344" s="195">
        <f>IF(N344="základní",J344,0)</f>
        <v>0</v>
      </c>
      <c r="BF344" s="195">
        <f>IF(N344="snížená",J344,0)</f>
        <v>0</v>
      </c>
      <c r="BG344" s="195">
        <f>IF(N344="zákl. přenesená",J344,0)</f>
        <v>0</v>
      </c>
      <c r="BH344" s="195">
        <f>IF(N344="sníž. přenesená",J344,0)</f>
        <v>0</v>
      </c>
      <c r="BI344" s="195">
        <f>IF(N344="nulová",J344,0)</f>
        <v>0</v>
      </c>
      <c r="BJ344" s="20" t="s">
        <v>87</v>
      </c>
      <c r="BK344" s="195">
        <f>ROUND(I344*H344,2)</f>
        <v>0</v>
      </c>
      <c r="BL344" s="20" t="s">
        <v>148</v>
      </c>
      <c r="BM344" s="194" t="s">
        <v>505</v>
      </c>
    </row>
    <row r="345" spans="1:65" s="2" customFormat="1" ht="24.2" customHeight="1">
      <c r="A345" s="38"/>
      <c r="B345" s="39"/>
      <c r="C345" s="183" t="s">
        <v>506</v>
      </c>
      <c r="D345" s="183" t="s">
        <v>144</v>
      </c>
      <c r="E345" s="184" t="s">
        <v>507</v>
      </c>
      <c r="F345" s="185" t="s">
        <v>508</v>
      </c>
      <c r="G345" s="186" t="s">
        <v>147</v>
      </c>
      <c r="H345" s="187">
        <v>1</v>
      </c>
      <c r="I345" s="188"/>
      <c r="J345" s="187">
        <f>ROUND(I345*H345,2)</f>
        <v>0</v>
      </c>
      <c r="K345" s="189"/>
      <c r="L345" s="43"/>
      <c r="M345" s="190" t="s">
        <v>78</v>
      </c>
      <c r="N345" s="191" t="s">
        <v>50</v>
      </c>
      <c r="O345" s="68"/>
      <c r="P345" s="192">
        <f>O345*H345</f>
        <v>0</v>
      </c>
      <c r="Q345" s="192">
        <v>3E-05</v>
      </c>
      <c r="R345" s="192">
        <f>Q345*H345</f>
        <v>3E-05</v>
      </c>
      <c r="S345" s="192">
        <v>0</v>
      </c>
      <c r="T345" s="19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4" t="s">
        <v>148</v>
      </c>
      <c r="AT345" s="194" t="s">
        <v>144</v>
      </c>
      <c r="AU345" s="194" t="s">
        <v>89</v>
      </c>
      <c r="AY345" s="20" t="s">
        <v>142</v>
      </c>
      <c r="BE345" s="195">
        <f>IF(N345="základní",J345,0)</f>
        <v>0</v>
      </c>
      <c r="BF345" s="195">
        <f>IF(N345="snížená",J345,0)</f>
        <v>0</v>
      </c>
      <c r="BG345" s="195">
        <f>IF(N345="zákl. přenesená",J345,0)</f>
        <v>0</v>
      </c>
      <c r="BH345" s="195">
        <f>IF(N345="sníž. přenesená",J345,0)</f>
        <v>0</v>
      </c>
      <c r="BI345" s="195">
        <f>IF(N345="nulová",J345,0)</f>
        <v>0</v>
      </c>
      <c r="BJ345" s="20" t="s">
        <v>87</v>
      </c>
      <c r="BK345" s="195">
        <f>ROUND(I345*H345,2)</f>
        <v>0</v>
      </c>
      <c r="BL345" s="20" t="s">
        <v>148</v>
      </c>
      <c r="BM345" s="194" t="s">
        <v>509</v>
      </c>
    </row>
    <row r="346" spans="1:47" s="2" customFormat="1" ht="11.25">
      <c r="A346" s="38"/>
      <c r="B346" s="39"/>
      <c r="C346" s="40"/>
      <c r="D346" s="196" t="s">
        <v>150</v>
      </c>
      <c r="E346" s="40"/>
      <c r="F346" s="197" t="s">
        <v>510</v>
      </c>
      <c r="G346" s="40"/>
      <c r="H346" s="40"/>
      <c r="I346" s="198"/>
      <c r="J346" s="40"/>
      <c r="K346" s="40"/>
      <c r="L346" s="43"/>
      <c r="M346" s="199"/>
      <c r="N346" s="200"/>
      <c r="O346" s="68"/>
      <c r="P346" s="68"/>
      <c r="Q346" s="68"/>
      <c r="R346" s="68"/>
      <c r="S346" s="68"/>
      <c r="T346" s="69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20" t="s">
        <v>150</v>
      </c>
      <c r="AU346" s="20" t="s">
        <v>89</v>
      </c>
    </row>
    <row r="347" spans="2:51" s="13" customFormat="1" ht="11.25">
      <c r="B347" s="201"/>
      <c r="C347" s="202"/>
      <c r="D347" s="203" t="s">
        <v>152</v>
      </c>
      <c r="E347" s="204" t="s">
        <v>78</v>
      </c>
      <c r="F347" s="205" t="s">
        <v>511</v>
      </c>
      <c r="G347" s="202"/>
      <c r="H347" s="206">
        <v>1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152</v>
      </c>
      <c r="AU347" s="212" t="s">
        <v>89</v>
      </c>
      <c r="AV347" s="13" t="s">
        <v>89</v>
      </c>
      <c r="AW347" s="13" t="s">
        <v>40</v>
      </c>
      <c r="AX347" s="13" t="s">
        <v>87</v>
      </c>
      <c r="AY347" s="212" t="s">
        <v>142</v>
      </c>
    </row>
    <row r="348" spans="1:65" s="2" customFormat="1" ht="16.5" customHeight="1">
      <c r="A348" s="38"/>
      <c r="B348" s="39"/>
      <c r="C348" s="225" t="s">
        <v>512</v>
      </c>
      <c r="D348" s="225" t="s">
        <v>345</v>
      </c>
      <c r="E348" s="226" t="s">
        <v>513</v>
      </c>
      <c r="F348" s="227" t="s">
        <v>514</v>
      </c>
      <c r="G348" s="228" t="s">
        <v>147</v>
      </c>
      <c r="H348" s="229">
        <v>1.02</v>
      </c>
      <c r="I348" s="230"/>
      <c r="J348" s="229">
        <f>ROUND(I348*H348,2)</f>
        <v>0</v>
      </c>
      <c r="K348" s="231"/>
      <c r="L348" s="232"/>
      <c r="M348" s="233" t="s">
        <v>78</v>
      </c>
      <c r="N348" s="234" t="s">
        <v>50</v>
      </c>
      <c r="O348" s="68"/>
      <c r="P348" s="192">
        <f>O348*H348</f>
        <v>0</v>
      </c>
      <c r="Q348" s="192">
        <v>0.024</v>
      </c>
      <c r="R348" s="192">
        <f>Q348*H348</f>
        <v>0.024480000000000002</v>
      </c>
      <c r="S348" s="192">
        <v>0</v>
      </c>
      <c r="T348" s="19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94" t="s">
        <v>221</v>
      </c>
      <c r="AT348" s="194" t="s">
        <v>345</v>
      </c>
      <c r="AU348" s="194" t="s">
        <v>89</v>
      </c>
      <c r="AY348" s="20" t="s">
        <v>142</v>
      </c>
      <c r="BE348" s="195">
        <f>IF(N348="základní",J348,0)</f>
        <v>0</v>
      </c>
      <c r="BF348" s="195">
        <f>IF(N348="snížená",J348,0)</f>
        <v>0</v>
      </c>
      <c r="BG348" s="195">
        <f>IF(N348="zákl. přenesená",J348,0)</f>
        <v>0</v>
      </c>
      <c r="BH348" s="195">
        <f>IF(N348="sníž. přenesená",J348,0)</f>
        <v>0</v>
      </c>
      <c r="BI348" s="195">
        <f>IF(N348="nulová",J348,0)</f>
        <v>0</v>
      </c>
      <c r="BJ348" s="20" t="s">
        <v>87</v>
      </c>
      <c r="BK348" s="195">
        <f>ROUND(I348*H348,2)</f>
        <v>0</v>
      </c>
      <c r="BL348" s="20" t="s">
        <v>148</v>
      </c>
      <c r="BM348" s="194" t="s">
        <v>515</v>
      </c>
    </row>
    <row r="349" spans="2:51" s="13" customFormat="1" ht="11.25">
      <c r="B349" s="201"/>
      <c r="C349" s="202"/>
      <c r="D349" s="203" t="s">
        <v>152</v>
      </c>
      <c r="E349" s="204" t="s">
        <v>78</v>
      </c>
      <c r="F349" s="205" t="s">
        <v>516</v>
      </c>
      <c r="G349" s="202"/>
      <c r="H349" s="206">
        <v>1.02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152</v>
      </c>
      <c r="AU349" s="212" t="s">
        <v>89</v>
      </c>
      <c r="AV349" s="13" t="s">
        <v>89</v>
      </c>
      <c r="AW349" s="13" t="s">
        <v>40</v>
      </c>
      <c r="AX349" s="13" t="s">
        <v>87</v>
      </c>
      <c r="AY349" s="212" t="s">
        <v>142</v>
      </c>
    </row>
    <row r="350" spans="1:65" s="2" customFormat="1" ht="37.9" customHeight="1">
      <c r="A350" s="38"/>
      <c r="B350" s="39"/>
      <c r="C350" s="183" t="s">
        <v>517</v>
      </c>
      <c r="D350" s="183" t="s">
        <v>144</v>
      </c>
      <c r="E350" s="184" t="s">
        <v>518</v>
      </c>
      <c r="F350" s="185" t="s">
        <v>519</v>
      </c>
      <c r="G350" s="186" t="s">
        <v>452</v>
      </c>
      <c r="H350" s="187">
        <v>1</v>
      </c>
      <c r="I350" s="188"/>
      <c r="J350" s="187">
        <f>ROUND(I350*H350,2)</f>
        <v>0</v>
      </c>
      <c r="K350" s="189"/>
      <c r="L350" s="43"/>
      <c r="M350" s="190" t="s">
        <v>78</v>
      </c>
      <c r="N350" s="191" t="s">
        <v>50</v>
      </c>
      <c r="O350" s="68"/>
      <c r="P350" s="192">
        <f>O350*H350</f>
        <v>0</v>
      </c>
      <c r="Q350" s="192">
        <v>0.00085</v>
      </c>
      <c r="R350" s="192">
        <f>Q350*H350</f>
        <v>0.00085</v>
      </c>
      <c r="S350" s="192">
        <v>0</v>
      </c>
      <c r="T350" s="19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4" t="s">
        <v>148</v>
      </c>
      <c r="AT350" s="194" t="s">
        <v>144</v>
      </c>
      <c r="AU350" s="194" t="s">
        <v>89</v>
      </c>
      <c r="AY350" s="20" t="s">
        <v>142</v>
      </c>
      <c r="BE350" s="195">
        <f>IF(N350="základní",J350,0)</f>
        <v>0</v>
      </c>
      <c r="BF350" s="195">
        <f>IF(N350="snížená",J350,0)</f>
        <v>0</v>
      </c>
      <c r="BG350" s="195">
        <f>IF(N350="zákl. přenesená",J350,0)</f>
        <v>0</v>
      </c>
      <c r="BH350" s="195">
        <f>IF(N350="sníž. přenesená",J350,0)</f>
        <v>0</v>
      </c>
      <c r="BI350" s="195">
        <f>IF(N350="nulová",J350,0)</f>
        <v>0</v>
      </c>
      <c r="BJ350" s="20" t="s">
        <v>87</v>
      </c>
      <c r="BK350" s="195">
        <f>ROUND(I350*H350,2)</f>
        <v>0</v>
      </c>
      <c r="BL350" s="20" t="s">
        <v>148</v>
      </c>
      <c r="BM350" s="194" t="s">
        <v>520</v>
      </c>
    </row>
    <row r="351" spans="1:47" s="2" customFormat="1" ht="11.25">
      <c r="A351" s="38"/>
      <c r="B351" s="39"/>
      <c r="C351" s="40"/>
      <c r="D351" s="196" t="s">
        <v>150</v>
      </c>
      <c r="E351" s="40"/>
      <c r="F351" s="197" t="s">
        <v>521</v>
      </c>
      <c r="G351" s="40"/>
      <c r="H351" s="40"/>
      <c r="I351" s="198"/>
      <c r="J351" s="40"/>
      <c r="K351" s="40"/>
      <c r="L351" s="43"/>
      <c r="M351" s="199"/>
      <c r="N351" s="200"/>
      <c r="O351" s="68"/>
      <c r="P351" s="68"/>
      <c r="Q351" s="68"/>
      <c r="R351" s="68"/>
      <c r="S351" s="68"/>
      <c r="T351" s="69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20" t="s">
        <v>150</v>
      </c>
      <c r="AU351" s="20" t="s">
        <v>89</v>
      </c>
    </row>
    <row r="352" spans="1:65" s="2" customFormat="1" ht="24.2" customHeight="1">
      <c r="A352" s="38"/>
      <c r="B352" s="39"/>
      <c r="C352" s="183" t="s">
        <v>522</v>
      </c>
      <c r="D352" s="183" t="s">
        <v>144</v>
      </c>
      <c r="E352" s="184" t="s">
        <v>523</v>
      </c>
      <c r="F352" s="185" t="s">
        <v>524</v>
      </c>
      <c r="G352" s="186" t="s">
        <v>452</v>
      </c>
      <c r="H352" s="187">
        <v>1</v>
      </c>
      <c r="I352" s="188"/>
      <c r="J352" s="187">
        <f>ROUND(I352*H352,2)</f>
        <v>0</v>
      </c>
      <c r="K352" s="189"/>
      <c r="L352" s="43"/>
      <c r="M352" s="190" t="s">
        <v>78</v>
      </c>
      <c r="N352" s="191" t="s">
        <v>50</v>
      </c>
      <c r="O352" s="68"/>
      <c r="P352" s="192">
        <f>O352*H352</f>
        <v>0</v>
      </c>
      <c r="Q352" s="192">
        <v>7E-05</v>
      </c>
      <c r="R352" s="192">
        <f>Q352*H352</f>
        <v>7E-05</v>
      </c>
      <c r="S352" s="192">
        <v>0</v>
      </c>
      <c r="T352" s="19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94" t="s">
        <v>148</v>
      </c>
      <c r="AT352" s="194" t="s">
        <v>144</v>
      </c>
      <c r="AU352" s="194" t="s">
        <v>89</v>
      </c>
      <c r="AY352" s="20" t="s">
        <v>142</v>
      </c>
      <c r="BE352" s="195">
        <f>IF(N352="základní",J352,0)</f>
        <v>0</v>
      </c>
      <c r="BF352" s="195">
        <f>IF(N352="snížená",J352,0)</f>
        <v>0</v>
      </c>
      <c r="BG352" s="195">
        <f>IF(N352="zákl. přenesená",J352,0)</f>
        <v>0</v>
      </c>
      <c r="BH352" s="195">
        <f>IF(N352="sníž. přenesená",J352,0)</f>
        <v>0</v>
      </c>
      <c r="BI352" s="195">
        <f>IF(N352="nulová",J352,0)</f>
        <v>0</v>
      </c>
      <c r="BJ352" s="20" t="s">
        <v>87</v>
      </c>
      <c r="BK352" s="195">
        <f>ROUND(I352*H352,2)</f>
        <v>0</v>
      </c>
      <c r="BL352" s="20" t="s">
        <v>148</v>
      </c>
      <c r="BM352" s="194" t="s">
        <v>525</v>
      </c>
    </row>
    <row r="353" spans="1:47" s="2" customFormat="1" ht="11.25">
      <c r="A353" s="38"/>
      <c r="B353" s="39"/>
      <c r="C353" s="40"/>
      <c r="D353" s="196" t="s">
        <v>150</v>
      </c>
      <c r="E353" s="40"/>
      <c r="F353" s="197" t="s">
        <v>526</v>
      </c>
      <c r="G353" s="40"/>
      <c r="H353" s="40"/>
      <c r="I353" s="198"/>
      <c r="J353" s="40"/>
      <c r="K353" s="40"/>
      <c r="L353" s="43"/>
      <c r="M353" s="199"/>
      <c r="N353" s="200"/>
      <c r="O353" s="68"/>
      <c r="P353" s="68"/>
      <c r="Q353" s="68"/>
      <c r="R353" s="68"/>
      <c r="S353" s="68"/>
      <c r="T353" s="69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20" t="s">
        <v>150</v>
      </c>
      <c r="AU353" s="20" t="s">
        <v>89</v>
      </c>
    </row>
    <row r="354" spans="2:51" s="13" customFormat="1" ht="11.25">
      <c r="B354" s="201"/>
      <c r="C354" s="202"/>
      <c r="D354" s="203" t="s">
        <v>152</v>
      </c>
      <c r="E354" s="204" t="s">
        <v>78</v>
      </c>
      <c r="F354" s="205" t="s">
        <v>511</v>
      </c>
      <c r="G354" s="202"/>
      <c r="H354" s="206">
        <v>1</v>
      </c>
      <c r="I354" s="207"/>
      <c r="J354" s="202"/>
      <c r="K354" s="202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152</v>
      </c>
      <c r="AU354" s="212" t="s">
        <v>89</v>
      </c>
      <c r="AV354" s="13" t="s">
        <v>89</v>
      </c>
      <c r="AW354" s="13" t="s">
        <v>40</v>
      </c>
      <c r="AX354" s="13" t="s">
        <v>87</v>
      </c>
      <c r="AY354" s="212" t="s">
        <v>142</v>
      </c>
    </row>
    <row r="355" spans="1:65" s="2" customFormat="1" ht="16.5" customHeight="1">
      <c r="A355" s="38"/>
      <c r="B355" s="39"/>
      <c r="C355" s="225" t="s">
        <v>527</v>
      </c>
      <c r="D355" s="225" t="s">
        <v>345</v>
      </c>
      <c r="E355" s="226" t="s">
        <v>528</v>
      </c>
      <c r="F355" s="227" t="s">
        <v>529</v>
      </c>
      <c r="G355" s="228" t="s">
        <v>452</v>
      </c>
      <c r="H355" s="229">
        <v>1</v>
      </c>
      <c r="I355" s="230"/>
      <c r="J355" s="229">
        <f>ROUND(I355*H355,2)</f>
        <v>0</v>
      </c>
      <c r="K355" s="231"/>
      <c r="L355" s="232"/>
      <c r="M355" s="233" t="s">
        <v>78</v>
      </c>
      <c r="N355" s="234" t="s">
        <v>50</v>
      </c>
      <c r="O355" s="68"/>
      <c r="P355" s="192">
        <f>O355*H355</f>
        <v>0</v>
      </c>
      <c r="Q355" s="192">
        <v>0.01</v>
      </c>
      <c r="R355" s="192">
        <f>Q355*H355</f>
        <v>0.01</v>
      </c>
      <c r="S355" s="192">
        <v>0</v>
      </c>
      <c r="T355" s="19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4" t="s">
        <v>221</v>
      </c>
      <c r="AT355" s="194" t="s">
        <v>345</v>
      </c>
      <c r="AU355" s="194" t="s">
        <v>89</v>
      </c>
      <c r="AY355" s="20" t="s">
        <v>142</v>
      </c>
      <c r="BE355" s="195">
        <f>IF(N355="základní",J355,0)</f>
        <v>0</v>
      </c>
      <c r="BF355" s="195">
        <f>IF(N355="snížená",J355,0)</f>
        <v>0</v>
      </c>
      <c r="BG355" s="195">
        <f>IF(N355="zákl. přenesená",J355,0)</f>
        <v>0</v>
      </c>
      <c r="BH355" s="195">
        <f>IF(N355="sníž. přenesená",J355,0)</f>
        <v>0</v>
      </c>
      <c r="BI355" s="195">
        <f>IF(N355="nulová",J355,0)</f>
        <v>0</v>
      </c>
      <c r="BJ355" s="20" t="s">
        <v>87</v>
      </c>
      <c r="BK355" s="195">
        <f>ROUND(I355*H355,2)</f>
        <v>0</v>
      </c>
      <c r="BL355" s="20" t="s">
        <v>148</v>
      </c>
      <c r="BM355" s="194" t="s">
        <v>530</v>
      </c>
    </row>
    <row r="356" spans="1:65" s="2" customFormat="1" ht="16.5" customHeight="1">
      <c r="A356" s="38"/>
      <c r="B356" s="39"/>
      <c r="C356" s="183" t="s">
        <v>531</v>
      </c>
      <c r="D356" s="183" t="s">
        <v>144</v>
      </c>
      <c r="E356" s="184" t="s">
        <v>532</v>
      </c>
      <c r="F356" s="185" t="s">
        <v>533</v>
      </c>
      <c r="G356" s="186" t="s">
        <v>452</v>
      </c>
      <c r="H356" s="187">
        <v>1</v>
      </c>
      <c r="I356" s="188"/>
      <c r="J356" s="187">
        <f>ROUND(I356*H356,2)</f>
        <v>0</v>
      </c>
      <c r="K356" s="189"/>
      <c r="L356" s="43"/>
      <c r="M356" s="190" t="s">
        <v>78</v>
      </c>
      <c r="N356" s="191" t="s">
        <v>50</v>
      </c>
      <c r="O356" s="68"/>
      <c r="P356" s="192">
        <f>O356*H356</f>
        <v>0</v>
      </c>
      <c r="Q356" s="192">
        <v>1.12181</v>
      </c>
      <c r="R356" s="192">
        <f>Q356*H356</f>
        <v>1.12181</v>
      </c>
      <c r="S356" s="192">
        <v>0</v>
      </c>
      <c r="T356" s="19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4" t="s">
        <v>148</v>
      </c>
      <c r="AT356" s="194" t="s">
        <v>144</v>
      </c>
      <c r="AU356" s="194" t="s">
        <v>89</v>
      </c>
      <c r="AY356" s="20" t="s">
        <v>142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20" t="s">
        <v>87</v>
      </c>
      <c r="BK356" s="195">
        <f>ROUND(I356*H356,2)</f>
        <v>0</v>
      </c>
      <c r="BL356" s="20" t="s">
        <v>148</v>
      </c>
      <c r="BM356" s="194" t="s">
        <v>534</v>
      </c>
    </row>
    <row r="357" spans="1:65" s="2" customFormat="1" ht="24.2" customHeight="1">
      <c r="A357" s="38"/>
      <c r="B357" s="39"/>
      <c r="C357" s="225" t="s">
        <v>535</v>
      </c>
      <c r="D357" s="225" t="s">
        <v>345</v>
      </c>
      <c r="E357" s="226" t="s">
        <v>536</v>
      </c>
      <c r="F357" s="227" t="s">
        <v>537</v>
      </c>
      <c r="G357" s="228" t="s">
        <v>452</v>
      </c>
      <c r="H357" s="229">
        <v>1</v>
      </c>
      <c r="I357" s="230"/>
      <c r="J357" s="229">
        <f>ROUND(I357*H357,2)</f>
        <v>0</v>
      </c>
      <c r="K357" s="231"/>
      <c r="L357" s="232"/>
      <c r="M357" s="233" t="s">
        <v>78</v>
      </c>
      <c r="N357" s="234" t="s">
        <v>50</v>
      </c>
      <c r="O357" s="68"/>
      <c r="P357" s="192">
        <f>O357*H357</f>
        <v>0</v>
      </c>
      <c r="Q357" s="192">
        <v>0.008</v>
      </c>
      <c r="R357" s="192">
        <f>Q357*H357</f>
        <v>0.008</v>
      </c>
      <c r="S357" s="192">
        <v>0</v>
      </c>
      <c r="T357" s="19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4" t="s">
        <v>221</v>
      </c>
      <c r="AT357" s="194" t="s">
        <v>345</v>
      </c>
      <c r="AU357" s="194" t="s">
        <v>89</v>
      </c>
      <c r="AY357" s="20" t="s">
        <v>142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20" t="s">
        <v>87</v>
      </c>
      <c r="BK357" s="195">
        <f>ROUND(I357*H357,2)</f>
        <v>0</v>
      </c>
      <c r="BL357" s="20" t="s">
        <v>148</v>
      </c>
      <c r="BM357" s="194" t="s">
        <v>538</v>
      </c>
    </row>
    <row r="358" spans="1:65" s="2" customFormat="1" ht="24.2" customHeight="1">
      <c r="A358" s="38"/>
      <c r="B358" s="39"/>
      <c r="C358" s="183" t="s">
        <v>539</v>
      </c>
      <c r="D358" s="183" t="s">
        <v>144</v>
      </c>
      <c r="E358" s="184" t="s">
        <v>540</v>
      </c>
      <c r="F358" s="185" t="s">
        <v>541</v>
      </c>
      <c r="G358" s="186" t="s">
        <v>452</v>
      </c>
      <c r="H358" s="187">
        <v>25</v>
      </c>
      <c r="I358" s="188"/>
      <c r="J358" s="187">
        <f>ROUND(I358*H358,2)</f>
        <v>0</v>
      </c>
      <c r="K358" s="189"/>
      <c r="L358" s="43"/>
      <c r="M358" s="190" t="s">
        <v>78</v>
      </c>
      <c r="N358" s="191" t="s">
        <v>50</v>
      </c>
      <c r="O358" s="68"/>
      <c r="P358" s="192">
        <f>O358*H358</f>
        <v>0</v>
      </c>
      <c r="Q358" s="192">
        <v>0.00012</v>
      </c>
      <c r="R358" s="192">
        <f>Q358*H358</f>
        <v>0.003</v>
      </c>
      <c r="S358" s="192">
        <v>0</v>
      </c>
      <c r="T358" s="19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4" t="s">
        <v>148</v>
      </c>
      <c r="AT358" s="194" t="s">
        <v>144</v>
      </c>
      <c r="AU358" s="194" t="s">
        <v>89</v>
      </c>
      <c r="AY358" s="20" t="s">
        <v>142</v>
      </c>
      <c r="BE358" s="195">
        <f>IF(N358="základní",J358,0)</f>
        <v>0</v>
      </c>
      <c r="BF358" s="195">
        <f>IF(N358="snížená",J358,0)</f>
        <v>0</v>
      </c>
      <c r="BG358" s="195">
        <f>IF(N358="zákl. přenesená",J358,0)</f>
        <v>0</v>
      </c>
      <c r="BH358" s="195">
        <f>IF(N358="sníž. přenesená",J358,0)</f>
        <v>0</v>
      </c>
      <c r="BI358" s="195">
        <f>IF(N358="nulová",J358,0)</f>
        <v>0</v>
      </c>
      <c r="BJ358" s="20" t="s">
        <v>87</v>
      </c>
      <c r="BK358" s="195">
        <f>ROUND(I358*H358,2)</f>
        <v>0</v>
      </c>
      <c r="BL358" s="20" t="s">
        <v>148</v>
      </c>
      <c r="BM358" s="194" t="s">
        <v>542</v>
      </c>
    </row>
    <row r="359" spans="1:47" s="2" customFormat="1" ht="11.25">
      <c r="A359" s="38"/>
      <c r="B359" s="39"/>
      <c r="C359" s="40"/>
      <c r="D359" s="196" t="s">
        <v>150</v>
      </c>
      <c r="E359" s="40"/>
      <c r="F359" s="197" t="s">
        <v>543</v>
      </c>
      <c r="G359" s="40"/>
      <c r="H359" s="40"/>
      <c r="I359" s="198"/>
      <c r="J359" s="40"/>
      <c r="K359" s="40"/>
      <c r="L359" s="43"/>
      <c r="M359" s="199"/>
      <c r="N359" s="200"/>
      <c r="O359" s="68"/>
      <c r="P359" s="68"/>
      <c r="Q359" s="68"/>
      <c r="R359" s="68"/>
      <c r="S359" s="68"/>
      <c r="T359" s="69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20" t="s">
        <v>150</v>
      </c>
      <c r="AU359" s="20" t="s">
        <v>89</v>
      </c>
    </row>
    <row r="360" spans="2:51" s="13" customFormat="1" ht="11.25">
      <c r="B360" s="201"/>
      <c r="C360" s="202"/>
      <c r="D360" s="203" t="s">
        <v>152</v>
      </c>
      <c r="E360" s="204" t="s">
        <v>78</v>
      </c>
      <c r="F360" s="205" t="s">
        <v>544</v>
      </c>
      <c r="G360" s="202"/>
      <c r="H360" s="206">
        <v>25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152</v>
      </c>
      <c r="AU360" s="212" t="s">
        <v>89</v>
      </c>
      <c r="AV360" s="13" t="s">
        <v>89</v>
      </c>
      <c r="AW360" s="13" t="s">
        <v>40</v>
      </c>
      <c r="AX360" s="13" t="s">
        <v>87</v>
      </c>
      <c r="AY360" s="212" t="s">
        <v>142</v>
      </c>
    </row>
    <row r="361" spans="1:65" s="2" customFormat="1" ht="16.5" customHeight="1">
      <c r="A361" s="38"/>
      <c r="B361" s="39"/>
      <c r="C361" s="225" t="s">
        <v>545</v>
      </c>
      <c r="D361" s="225" t="s">
        <v>345</v>
      </c>
      <c r="E361" s="226" t="s">
        <v>546</v>
      </c>
      <c r="F361" s="227" t="s">
        <v>547</v>
      </c>
      <c r="G361" s="228" t="s">
        <v>452</v>
      </c>
      <c r="H361" s="229">
        <v>12</v>
      </c>
      <c r="I361" s="230"/>
      <c r="J361" s="229">
        <f>ROUND(I361*H361,2)</f>
        <v>0</v>
      </c>
      <c r="K361" s="231"/>
      <c r="L361" s="232"/>
      <c r="M361" s="233" t="s">
        <v>78</v>
      </c>
      <c r="N361" s="234" t="s">
        <v>50</v>
      </c>
      <c r="O361" s="68"/>
      <c r="P361" s="192">
        <f>O361*H361</f>
        <v>0</v>
      </c>
      <c r="Q361" s="192">
        <v>0.208</v>
      </c>
      <c r="R361" s="192">
        <f>Q361*H361</f>
        <v>2.496</v>
      </c>
      <c r="S361" s="192">
        <v>0</v>
      </c>
      <c r="T361" s="19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94" t="s">
        <v>221</v>
      </c>
      <c r="AT361" s="194" t="s">
        <v>345</v>
      </c>
      <c r="AU361" s="194" t="s">
        <v>89</v>
      </c>
      <c r="AY361" s="20" t="s">
        <v>142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20" t="s">
        <v>87</v>
      </c>
      <c r="BK361" s="195">
        <f>ROUND(I361*H361,2)</f>
        <v>0</v>
      </c>
      <c r="BL361" s="20" t="s">
        <v>148</v>
      </c>
      <c r="BM361" s="194" t="s">
        <v>548</v>
      </c>
    </row>
    <row r="362" spans="1:65" s="2" customFormat="1" ht="21.75" customHeight="1">
      <c r="A362" s="38"/>
      <c r="B362" s="39"/>
      <c r="C362" s="225" t="s">
        <v>549</v>
      </c>
      <c r="D362" s="225" t="s">
        <v>345</v>
      </c>
      <c r="E362" s="226" t="s">
        <v>550</v>
      </c>
      <c r="F362" s="227" t="s">
        <v>551</v>
      </c>
      <c r="G362" s="228" t="s">
        <v>452</v>
      </c>
      <c r="H362" s="229">
        <v>13</v>
      </c>
      <c r="I362" s="230"/>
      <c r="J362" s="229">
        <f>ROUND(I362*H362,2)</f>
        <v>0</v>
      </c>
      <c r="K362" s="231"/>
      <c r="L362" s="232"/>
      <c r="M362" s="233" t="s">
        <v>78</v>
      </c>
      <c r="N362" s="234" t="s">
        <v>50</v>
      </c>
      <c r="O362" s="68"/>
      <c r="P362" s="192">
        <f>O362*H362</f>
        <v>0</v>
      </c>
      <c r="Q362" s="192">
        <v>0.163</v>
      </c>
      <c r="R362" s="192">
        <f>Q362*H362</f>
        <v>2.119</v>
      </c>
      <c r="S362" s="192">
        <v>0</v>
      </c>
      <c r="T362" s="19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4" t="s">
        <v>221</v>
      </c>
      <c r="AT362" s="194" t="s">
        <v>345</v>
      </c>
      <c r="AU362" s="194" t="s">
        <v>89</v>
      </c>
      <c r="AY362" s="20" t="s">
        <v>142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20" t="s">
        <v>87</v>
      </c>
      <c r="BK362" s="195">
        <f>ROUND(I362*H362,2)</f>
        <v>0</v>
      </c>
      <c r="BL362" s="20" t="s">
        <v>148</v>
      </c>
      <c r="BM362" s="194" t="s">
        <v>552</v>
      </c>
    </row>
    <row r="363" spans="1:65" s="2" customFormat="1" ht="16.5" customHeight="1">
      <c r="A363" s="38"/>
      <c r="B363" s="39"/>
      <c r="C363" s="183" t="s">
        <v>553</v>
      </c>
      <c r="D363" s="183" t="s">
        <v>144</v>
      </c>
      <c r="E363" s="184" t="s">
        <v>554</v>
      </c>
      <c r="F363" s="185" t="s">
        <v>555</v>
      </c>
      <c r="G363" s="186" t="s">
        <v>556</v>
      </c>
      <c r="H363" s="187">
        <v>13</v>
      </c>
      <c r="I363" s="188"/>
      <c r="J363" s="187">
        <f>ROUND(I363*H363,2)</f>
        <v>0</v>
      </c>
      <c r="K363" s="189"/>
      <c r="L363" s="43"/>
      <c r="M363" s="190" t="s">
        <v>78</v>
      </c>
      <c r="N363" s="191" t="s">
        <v>50</v>
      </c>
      <c r="O363" s="68"/>
      <c r="P363" s="192">
        <f>O363*H363</f>
        <v>0</v>
      </c>
      <c r="Q363" s="192">
        <v>0.0005</v>
      </c>
      <c r="R363" s="192">
        <f>Q363*H363</f>
        <v>0.006500000000000001</v>
      </c>
      <c r="S363" s="192">
        <v>0</v>
      </c>
      <c r="T363" s="19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4" t="s">
        <v>148</v>
      </c>
      <c r="AT363" s="194" t="s">
        <v>144</v>
      </c>
      <c r="AU363" s="194" t="s">
        <v>89</v>
      </c>
      <c r="AY363" s="20" t="s">
        <v>142</v>
      </c>
      <c r="BE363" s="195">
        <f>IF(N363="základní",J363,0)</f>
        <v>0</v>
      </c>
      <c r="BF363" s="195">
        <f>IF(N363="snížená",J363,0)</f>
        <v>0</v>
      </c>
      <c r="BG363" s="195">
        <f>IF(N363="zákl. přenesená",J363,0)</f>
        <v>0</v>
      </c>
      <c r="BH363" s="195">
        <f>IF(N363="sníž. přenesená",J363,0)</f>
        <v>0</v>
      </c>
      <c r="BI363" s="195">
        <f>IF(N363="nulová",J363,0)</f>
        <v>0</v>
      </c>
      <c r="BJ363" s="20" t="s">
        <v>87</v>
      </c>
      <c r="BK363" s="195">
        <f>ROUND(I363*H363,2)</f>
        <v>0</v>
      </c>
      <c r="BL363" s="20" t="s">
        <v>148</v>
      </c>
      <c r="BM363" s="194" t="s">
        <v>557</v>
      </c>
    </row>
    <row r="364" spans="1:47" s="2" customFormat="1" ht="11.25">
      <c r="A364" s="38"/>
      <c r="B364" s="39"/>
      <c r="C364" s="40"/>
      <c r="D364" s="196" t="s">
        <v>150</v>
      </c>
      <c r="E364" s="40"/>
      <c r="F364" s="197" t="s">
        <v>558</v>
      </c>
      <c r="G364" s="40"/>
      <c r="H364" s="40"/>
      <c r="I364" s="198"/>
      <c r="J364" s="40"/>
      <c r="K364" s="40"/>
      <c r="L364" s="43"/>
      <c r="M364" s="199"/>
      <c r="N364" s="200"/>
      <c r="O364" s="68"/>
      <c r="P364" s="68"/>
      <c r="Q364" s="68"/>
      <c r="R364" s="68"/>
      <c r="S364" s="68"/>
      <c r="T364" s="69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20" t="s">
        <v>150</v>
      </c>
      <c r="AU364" s="20" t="s">
        <v>89</v>
      </c>
    </row>
    <row r="365" spans="1:65" s="2" customFormat="1" ht="16.5" customHeight="1">
      <c r="A365" s="38"/>
      <c r="B365" s="39"/>
      <c r="C365" s="183" t="s">
        <v>559</v>
      </c>
      <c r="D365" s="183" t="s">
        <v>144</v>
      </c>
      <c r="E365" s="184" t="s">
        <v>560</v>
      </c>
      <c r="F365" s="185" t="s">
        <v>561</v>
      </c>
      <c r="G365" s="186" t="s">
        <v>452</v>
      </c>
      <c r="H365" s="187">
        <v>10</v>
      </c>
      <c r="I365" s="188"/>
      <c r="J365" s="187">
        <f>ROUND(I365*H365,2)</f>
        <v>0</v>
      </c>
      <c r="K365" s="189"/>
      <c r="L365" s="43"/>
      <c r="M365" s="190" t="s">
        <v>78</v>
      </c>
      <c r="N365" s="191" t="s">
        <v>50</v>
      </c>
      <c r="O365" s="68"/>
      <c r="P365" s="192">
        <f>O365*H365</f>
        <v>0</v>
      </c>
      <c r="Q365" s="192">
        <v>0.01019</v>
      </c>
      <c r="R365" s="192">
        <f>Q365*H365</f>
        <v>0.10189999999999999</v>
      </c>
      <c r="S365" s="192">
        <v>0</v>
      </c>
      <c r="T365" s="19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4" t="s">
        <v>148</v>
      </c>
      <c r="AT365" s="194" t="s">
        <v>144</v>
      </c>
      <c r="AU365" s="194" t="s">
        <v>89</v>
      </c>
      <c r="AY365" s="20" t="s">
        <v>142</v>
      </c>
      <c r="BE365" s="195">
        <f>IF(N365="základní",J365,0)</f>
        <v>0</v>
      </c>
      <c r="BF365" s="195">
        <f>IF(N365="snížená",J365,0)</f>
        <v>0</v>
      </c>
      <c r="BG365" s="195">
        <f>IF(N365="zákl. přenesená",J365,0)</f>
        <v>0</v>
      </c>
      <c r="BH365" s="195">
        <f>IF(N365="sníž. přenesená",J365,0)</f>
        <v>0</v>
      </c>
      <c r="BI365" s="195">
        <f>IF(N365="nulová",J365,0)</f>
        <v>0</v>
      </c>
      <c r="BJ365" s="20" t="s">
        <v>87</v>
      </c>
      <c r="BK365" s="195">
        <f>ROUND(I365*H365,2)</f>
        <v>0</v>
      </c>
      <c r="BL365" s="20" t="s">
        <v>148</v>
      </c>
      <c r="BM365" s="194" t="s">
        <v>562</v>
      </c>
    </row>
    <row r="366" spans="1:47" s="2" customFormat="1" ht="11.25">
      <c r="A366" s="38"/>
      <c r="B366" s="39"/>
      <c r="C366" s="40"/>
      <c r="D366" s="196" t="s">
        <v>150</v>
      </c>
      <c r="E366" s="40"/>
      <c r="F366" s="197" t="s">
        <v>563</v>
      </c>
      <c r="G366" s="40"/>
      <c r="H366" s="40"/>
      <c r="I366" s="198"/>
      <c r="J366" s="40"/>
      <c r="K366" s="40"/>
      <c r="L366" s="43"/>
      <c r="M366" s="199"/>
      <c r="N366" s="200"/>
      <c r="O366" s="68"/>
      <c r="P366" s="68"/>
      <c r="Q366" s="68"/>
      <c r="R366" s="68"/>
      <c r="S366" s="68"/>
      <c r="T366" s="69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20" t="s">
        <v>150</v>
      </c>
      <c r="AU366" s="20" t="s">
        <v>89</v>
      </c>
    </row>
    <row r="367" spans="2:51" s="13" customFormat="1" ht="11.25">
      <c r="B367" s="201"/>
      <c r="C367" s="202"/>
      <c r="D367" s="203" t="s">
        <v>152</v>
      </c>
      <c r="E367" s="204" t="s">
        <v>78</v>
      </c>
      <c r="F367" s="205" t="s">
        <v>564</v>
      </c>
      <c r="G367" s="202"/>
      <c r="H367" s="206">
        <v>10</v>
      </c>
      <c r="I367" s="207"/>
      <c r="J367" s="202"/>
      <c r="K367" s="202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152</v>
      </c>
      <c r="AU367" s="212" t="s">
        <v>89</v>
      </c>
      <c r="AV367" s="13" t="s">
        <v>89</v>
      </c>
      <c r="AW367" s="13" t="s">
        <v>40</v>
      </c>
      <c r="AX367" s="13" t="s">
        <v>87</v>
      </c>
      <c r="AY367" s="212" t="s">
        <v>142</v>
      </c>
    </row>
    <row r="368" spans="1:65" s="2" customFormat="1" ht="16.5" customHeight="1">
      <c r="A368" s="38"/>
      <c r="B368" s="39"/>
      <c r="C368" s="225" t="s">
        <v>565</v>
      </c>
      <c r="D368" s="225" t="s">
        <v>345</v>
      </c>
      <c r="E368" s="226" t="s">
        <v>566</v>
      </c>
      <c r="F368" s="227" t="s">
        <v>567</v>
      </c>
      <c r="G368" s="228" t="s">
        <v>452</v>
      </c>
      <c r="H368" s="229">
        <v>9</v>
      </c>
      <c r="I368" s="230"/>
      <c r="J368" s="229">
        <f>ROUND(I368*H368,2)</f>
        <v>0</v>
      </c>
      <c r="K368" s="231"/>
      <c r="L368" s="232"/>
      <c r="M368" s="233" t="s">
        <v>78</v>
      </c>
      <c r="N368" s="234" t="s">
        <v>50</v>
      </c>
      <c r="O368" s="68"/>
      <c r="P368" s="192">
        <f>O368*H368</f>
        <v>0</v>
      </c>
      <c r="Q368" s="192">
        <v>0.262</v>
      </c>
      <c r="R368" s="192">
        <f>Q368*H368</f>
        <v>2.358</v>
      </c>
      <c r="S368" s="192">
        <v>0</v>
      </c>
      <c r="T368" s="19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4" t="s">
        <v>221</v>
      </c>
      <c r="AT368" s="194" t="s">
        <v>345</v>
      </c>
      <c r="AU368" s="194" t="s">
        <v>89</v>
      </c>
      <c r="AY368" s="20" t="s">
        <v>142</v>
      </c>
      <c r="BE368" s="195">
        <f>IF(N368="základní",J368,0)</f>
        <v>0</v>
      </c>
      <c r="BF368" s="195">
        <f>IF(N368="snížená",J368,0)</f>
        <v>0</v>
      </c>
      <c r="BG368" s="195">
        <f>IF(N368="zákl. přenesená",J368,0)</f>
        <v>0</v>
      </c>
      <c r="BH368" s="195">
        <f>IF(N368="sníž. přenesená",J368,0)</f>
        <v>0</v>
      </c>
      <c r="BI368" s="195">
        <f>IF(N368="nulová",J368,0)</f>
        <v>0</v>
      </c>
      <c r="BJ368" s="20" t="s">
        <v>87</v>
      </c>
      <c r="BK368" s="195">
        <f>ROUND(I368*H368,2)</f>
        <v>0</v>
      </c>
      <c r="BL368" s="20" t="s">
        <v>148</v>
      </c>
      <c r="BM368" s="194" t="s">
        <v>568</v>
      </c>
    </row>
    <row r="369" spans="2:51" s="13" customFormat="1" ht="11.25">
      <c r="B369" s="201"/>
      <c r="C369" s="202"/>
      <c r="D369" s="203" t="s">
        <v>152</v>
      </c>
      <c r="E369" s="204" t="s">
        <v>78</v>
      </c>
      <c r="F369" s="205" t="s">
        <v>569</v>
      </c>
      <c r="G369" s="202"/>
      <c r="H369" s="206">
        <v>9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152</v>
      </c>
      <c r="AU369" s="212" t="s">
        <v>89</v>
      </c>
      <c r="AV369" s="13" t="s">
        <v>89</v>
      </c>
      <c r="AW369" s="13" t="s">
        <v>40</v>
      </c>
      <c r="AX369" s="13" t="s">
        <v>87</v>
      </c>
      <c r="AY369" s="212" t="s">
        <v>142</v>
      </c>
    </row>
    <row r="370" spans="1:65" s="2" customFormat="1" ht="16.5" customHeight="1">
      <c r="A370" s="38"/>
      <c r="B370" s="39"/>
      <c r="C370" s="225" t="s">
        <v>570</v>
      </c>
      <c r="D370" s="225" t="s">
        <v>345</v>
      </c>
      <c r="E370" s="226" t="s">
        <v>571</v>
      </c>
      <c r="F370" s="227" t="s">
        <v>572</v>
      </c>
      <c r="G370" s="228" t="s">
        <v>452</v>
      </c>
      <c r="H370" s="229">
        <v>1</v>
      </c>
      <c r="I370" s="230"/>
      <c r="J370" s="229">
        <f>ROUND(I370*H370,2)</f>
        <v>0</v>
      </c>
      <c r="K370" s="231"/>
      <c r="L370" s="232"/>
      <c r="M370" s="233" t="s">
        <v>78</v>
      </c>
      <c r="N370" s="234" t="s">
        <v>50</v>
      </c>
      <c r="O370" s="68"/>
      <c r="P370" s="192">
        <f>O370*H370</f>
        <v>0</v>
      </c>
      <c r="Q370" s="192">
        <v>0.36</v>
      </c>
      <c r="R370" s="192">
        <f>Q370*H370</f>
        <v>0.36</v>
      </c>
      <c r="S370" s="192">
        <v>0</v>
      </c>
      <c r="T370" s="19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4" t="s">
        <v>221</v>
      </c>
      <c r="AT370" s="194" t="s">
        <v>345</v>
      </c>
      <c r="AU370" s="194" t="s">
        <v>89</v>
      </c>
      <c r="AY370" s="20" t="s">
        <v>142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20" t="s">
        <v>87</v>
      </c>
      <c r="BK370" s="195">
        <f>ROUND(I370*H370,2)</f>
        <v>0</v>
      </c>
      <c r="BL370" s="20" t="s">
        <v>148</v>
      </c>
      <c r="BM370" s="194" t="s">
        <v>573</v>
      </c>
    </row>
    <row r="371" spans="2:51" s="13" customFormat="1" ht="11.25">
      <c r="B371" s="201"/>
      <c r="C371" s="202"/>
      <c r="D371" s="203" t="s">
        <v>152</v>
      </c>
      <c r="E371" s="204" t="s">
        <v>78</v>
      </c>
      <c r="F371" s="205" t="s">
        <v>574</v>
      </c>
      <c r="G371" s="202"/>
      <c r="H371" s="206">
        <v>1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152</v>
      </c>
      <c r="AU371" s="212" t="s">
        <v>89</v>
      </c>
      <c r="AV371" s="13" t="s">
        <v>89</v>
      </c>
      <c r="AW371" s="13" t="s">
        <v>40</v>
      </c>
      <c r="AX371" s="13" t="s">
        <v>87</v>
      </c>
      <c r="AY371" s="212" t="s">
        <v>142</v>
      </c>
    </row>
    <row r="372" spans="1:65" s="2" customFormat="1" ht="16.5" customHeight="1">
      <c r="A372" s="38"/>
      <c r="B372" s="39"/>
      <c r="C372" s="183" t="s">
        <v>575</v>
      </c>
      <c r="D372" s="183" t="s">
        <v>144</v>
      </c>
      <c r="E372" s="184" t="s">
        <v>576</v>
      </c>
      <c r="F372" s="185" t="s">
        <v>577</v>
      </c>
      <c r="G372" s="186" t="s">
        <v>452</v>
      </c>
      <c r="H372" s="187">
        <v>13</v>
      </c>
      <c r="I372" s="188"/>
      <c r="J372" s="187">
        <f>ROUND(I372*H372,2)</f>
        <v>0</v>
      </c>
      <c r="K372" s="189"/>
      <c r="L372" s="43"/>
      <c r="M372" s="190" t="s">
        <v>78</v>
      </c>
      <c r="N372" s="191" t="s">
        <v>50</v>
      </c>
      <c r="O372" s="68"/>
      <c r="P372" s="192">
        <f>O372*H372</f>
        <v>0</v>
      </c>
      <c r="Q372" s="192">
        <v>0.01248</v>
      </c>
      <c r="R372" s="192">
        <f>Q372*H372</f>
        <v>0.16224</v>
      </c>
      <c r="S372" s="192">
        <v>0</v>
      </c>
      <c r="T372" s="19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4" t="s">
        <v>148</v>
      </c>
      <c r="AT372" s="194" t="s">
        <v>144</v>
      </c>
      <c r="AU372" s="194" t="s">
        <v>89</v>
      </c>
      <c r="AY372" s="20" t="s">
        <v>142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20" t="s">
        <v>87</v>
      </c>
      <c r="BK372" s="195">
        <f>ROUND(I372*H372,2)</f>
        <v>0</v>
      </c>
      <c r="BL372" s="20" t="s">
        <v>148</v>
      </c>
      <c r="BM372" s="194" t="s">
        <v>578</v>
      </c>
    </row>
    <row r="373" spans="1:47" s="2" customFormat="1" ht="11.25">
      <c r="A373" s="38"/>
      <c r="B373" s="39"/>
      <c r="C373" s="40"/>
      <c r="D373" s="196" t="s">
        <v>150</v>
      </c>
      <c r="E373" s="40"/>
      <c r="F373" s="197" t="s">
        <v>579</v>
      </c>
      <c r="G373" s="40"/>
      <c r="H373" s="40"/>
      <c r="I373" s="198"/>
      <c r="J373" s="40"/>
      <c r="K373" s="40"/>
      <c r="L373" s="43"/>
      <c r="M373" s="199"/>
      <c r="N373" s="200"/>
      <c r="O373" s="68"/>
      <c r="P373" s="68"/>
      <c r="Q373" s="68"/>
      <c r="R373" s="68"/>
      <c r="S373" s="68"/>
      <c r="T373" s="69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20" t="s">
        <v>150</v>
      </c>
      <c r="AU373" s="20" t="s">
        <v>89</v>
      </c>
    </row>
    <row r="374" spans="2:51" s="13" customFormat="1" ht="11.25">
      <c r="B374" s="201"/>
      <c r="C374" s="202"/>
      <c r="D374" s="203" t="s">
        <v>152</v>
      </c>
      <c r="E374" s="204" t="s">
        <v>78</v>
      </c>
      <c r="F374" s="205" t="s">
        <v>580</v>
      </c>
      <c r="G374" s="202"/>
      <c r="H374" s="206">
        <v>13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152</v>
      </c>
      <c r="AU374" s="212" t="s">
        <v>89</v>
      </c>
      <c r="AV374" s="13" t="s">
        <v>89</v>
      </c>
      <c r="AW374" s="13" t="s">
        <v>40</v>
      </c>
      <c r="AX374" s="13" t="s">
        <v>87</v>
      </c>
      <c r="AY374" s="212" t="s">
        <v>142</v>
      </c>
    </row>
    <row r="375" spans="1:65" s="2" customFormat="1" ht="16.5" customHeight="1">
      <c r="A375" s="38"/>
      <c r="B375" s="39"/>
      <c r="C375" s="225" t="s">
        <v>581</v>
      </c>
      <c r="D375" s="225" t="s">
        <v>345</v>
      </c>
      <c r="E375" s="226" t="s">
        <v>582</v>
      </c>
      <c r="F375" s="227" t="s">
        <v>583</v>
      </c>
      <c r="G375" s="228" t="s">
        <v>452</v>
      </c>
      <c r="H375" s="229">
        <v>6</v>
      </c>
      <c r="I375" s="230"/>
      <c r="J375" s="229">
        <f>ROUND(I375*H375,2)</f>
        <v>0</v>
      </c>
      <c r="K375" s="231"/>
      <c r="L375" s="232"/>
      <c r="M375" s="233" t="s">
        <v>78</v>
      </c>
      <c r="N375" s="234" t="s">
        <v>50</v>
      </c>
      <c r="O375" s="68"/>
      <c r="P375" s="192">
        <f>O375*H375</f>
        <v>0</v>
      </c>
      <c r="Q375" s="192">
        <v>0.585</v>
      </c>
      <c r="R375" s="192">
        <f>Q375*H375</f>
        <v>3.51</v>
      </c>
      <c r="S375" s="192">
        <v>0</v>
      </c>
      <c r="T375" s="19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94" t="s">
        <v>221</v>
      </c>
      <c r="AT375" s="194" t="s">
        <v>345</v>
      </c>
      <c r="AU375" s="194" t="s">
        <v>89</v>
      </c>
      <c r="AY375" s="20" t="s">
        <v>142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20" t="s">
        <v>87</v>
      </c>
      <c r="BK375" s="195">
        <f>ROUND(I375*H375,2)</f>
        <v>0</v>
      </c>
      <c r="BL375" s="20" t="s">
        <v>148</v>
      </c>
      <c r="BM375" s="194" t="s">
        <v>584</v>
      </c>
    </row>
    <row r="376" spans="1:65" s="2" customFormat="1" ht="16.5" customHeight="1">
      <c r="A376" s="38"/>
      <c r="B376" s="39"/>
      <c r="C376" s="225" t="s">
        <v>585</v>
      </c>
      <c r="D376" s="225" t="s">
        <v>345</v>
      </c>
      <c r="E376" s="226" t="s">
        <v>586</v>
      </c>
      <c r="F376" s="227" t="s">
        <v>587</v>
      </c>
      <c r="G376" s="228" t="s">
        <v>452</v>
      </c>
      <c r="H376" s="229">
        <v>6</v>
      </c>
      <c r="I376" s="230"/>
      <c r="J376" s="229">
        <f>ROUND(I376*H376,2)</f>
        <v>0</v>
      </c>
      <c r="K376" s="231"/>
      <c r="L376" s="232"/>
      <c r="M376" s="233" t="s">
        <v>78</v>
      </c>
      <c r="N376" s="234" t="s">
        <v>50</v>
      </c>
      <c r="O376" s="68"/>
      <c r="P376" s="192">
        <f>O376*H376</f>
        <v>0</v>
      </c>
      <c r="Q376" s="192">
        <v>0.62</v>
      </c>
      <c r="R376" s="192">
        <f>Q376*H376</f>
        <v>3.7199999999999998</v>
      </c>
      <c r="S376" s="192">
        <v>0</v>
      </c>
      <c r="T376" s="19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4" t="s">
        <v>221</v>
      </c>
      <c r="AT376" s="194" t="s">
        <v>345</v>
      </c>
      <c r="AU376" s="194" t="s">
        <v>89</v>
      </c>
      <c r="AY376" s="20" t="s">
        <v>142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20" t="s">
        <v>87</v>
      </c>
      <c r="BK376" s="195">
        <f>ROUND(I376*H376,2)</f>
        <v>0</v>
      </c>
      <c r="BL376" s="20" t="s">
        <v>148</v>
      </c>
      <c r="BM376" s="194" t="s">
        <v>588</v>
      </c>
    </row>
    <row r="377" spans="1:65" s="2" customFormat="1" ht="16.5" customHeight="1">
      <c r="A377" s="38"/>
      <c r="B377" s="39"/>
      <c r="C377" s="225" t="s">
        <v>589</v>
      </c>
      <c r="D377" s="225" t="s">
        <v>345</v>
      </c>
      <c r="E377" s="226" t="s">
        <v>590</v>
      </c>
      <c r="F377" s="227" t="s">
        <v>591</v>
      </c>
      <c r="G377" s="228" t="s">
        <v>452</v>
      </c>
      <c r="H377" s="229">
        <v>1</v>
      </c>
      <c r="I377" s="230"/>
      <c r="J377" s="229">
        <f>ROUND(I377*H377,2)</f>
        <v>0</v>
      </c>
      <c r="K377" s="231"/>
      <c r="L377" s="232"/>
      <c r="M377" s="233" t="s">
        <v>78</v>
      </c>
      <c r="N377" s="234" t="s">
        <v>50</v>
      </c>
      <c r="O377" s="68"/>
      <c r="P377" s="192">
        <f>O377*H377</f>
        <v>0</v>
      </c>
      <c r="Q377" s="192">
        <v>0.7</v>
      </c>
      <c r="R377" s="192">
        <f>Q377*H377</f>
        <v>0.7</v>
      </c>
      <c r="S377" s="192">
        <v>0</v>
      </c>
      <c r="T377" s="19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4" t="s">
        <v>221</v>
      </c>
      <c r="AT377" s="194" t="s">
        <v>345</v>
      </c>
      <c r="AU377" s="194" t="s">
        <v>89</v>
      </c>
      <c r="AY377" s="20" t="s">
        <v>142</v>
      </c>
      <c r="BE377" s="195">
        <f>IF(N377="základní",J377,0)</f>
        <v>0</v>
      </c>
      <c r="BF377" s="195">
        <f>IF(N377="snížená",J377,0)</f>
        <v>0</v>
      </c>
      <c r="BG377" s="195">
        <f>IF(N377="zákl. přenesená",J377,0)</f>
        <v>0</v>
      </c>
      <c r="BH377" s="195">
        <f>IF(N377="sníž. přenesená",J377,0)</f>
        <v>0</v>
      </c>
      <c r="BI377" s="195">
        <f>IF(N377="nulová",J377,0)</f>
        <v>0</v>
      </c>
      <c r="BJ377" s="20" t="s">
        <v>87</v>
      </c>
      <c r="BK377" s="195">
        <f>ROUND(I377*H377,2)</f>
        <v>0</v>
      </c>
      <c r="BL377" s="20" t="s">
        <v>148</v>
      </c>
      <c r="BM377" s="194" t="s">
        <v>592</v>
      </c>
    </row>
    <row r="378" spans="1:65" s="2" customFormat="1" ht="16.5" customHeight="1">
      <c r="A378" s="38"/>
      <c r="B378" s="39"/>
      <c r="C378" s="183" t="s">
        <v>593</v>
      </c>
      <c r="D378" s="183" t="s">
        <v>144</v>
      </c>
      <c r="E378" s="184" t="s">
        <v>594</v>
      </c>
      <c r="F378" s="185" t="s">
        <v>595</v>
      </c>
      <c r="G378" s="186" t="s">
        <v>452</v>
      </c>
      <c r="H378" s="187">
        <v>13</v>
      </c>
      <c r="I378" s="188"/>
      <c r="J378" s="187">
        <f>ROUND(I378*H378,2)</f>
        <v>0</v>
      </c>
      <c r="K378" s="189"/>
      <c r="L378" s="43"/>
      <c r="M378" s="190" t="s">
        <v>78</v>
      </c>
      <c r="N378" s="191" t="s">
        <v>50</v>
      </c>
      <c r="O378" s="68"/>
      <c r="P378" s="192">
        <f>O378*H378</f>
        <v>0</v>
      </c>
      <c r="Q378" s="192">
        <v>0.02854</v>
      </c>
      <c r="R378" s="192">
        <f>Q378*H378</f>
        <v>0.37102</v>
      </c>
      <c r="S378" s="192">
        <v>0</v>
      </c>
      <c r="T378" s="19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94" t="s">
        <v>148</v>
      </c>
      <c r="AT378" s="194" t="s">
        <v>144</v>
      </c>
      <c r="AU378" s="194" t="s">
        <v>89</v>
      </c>
      <c r="AY378" s="20" t="s">
        <v>142</v>
      </c>
      <c r="BE378" s="195">
        <f>IF(N378="základní",J378,0)</f>
        <v>0</v>
      </c>
      <c r="BF378" s="195">
        <f>IF(N378="snížená",J378,0)</f>
        <v>0</v>
      </c>
      <c r="BG378" s="195">
        <f>IF(N378="zákl. přenesená",J378,0)</f>
        <v>0</v>
      </c>
      <c r="BH378" s="195">
        <f>IF(N378="sníž. přenesená",J378,0)</f>
        <v>0</v>
      </c>
      <c r="BI378" s="195">
        <f>IF(N378="nulová",J378,0)</f>
        <v>0</v>
      </c>
      <c r="BJ378" s="20" t="s">
        <v>87</v>
      </c>
      <c r="BK378" s="195">
        <f>ROUND(I378*H378,2)</f>
        <v>0</v>
      </c>
      <c r="BL378" s="20" t="s">
        <v>148</v>
      </c>
      <c r="BM378" s="194" t="s">
        <v>596</v>
      </c>
    </row>
    <row r="379" spans="1:47" s="2" customFormat="1" ht="11.25">
      <c r="A379" s="38"/>
      <c r="B379" s="39"/>
      <c r="C379" s="40"/>
      <c r="D379" s="196" t="s">
        <v>150</v>
      </c>
      <c r="E379" s="40"/>
      <c r="F379" s="197" t="s">
        <v>597</v>
      </c>
      <c r="G379" s="40"/>
      <c r="H379" s="40"/>
      <c r="I379" s="198"/>
      <c r="J379" s="40"/>
      <c r="K379" s="40"/>
      <c r="L379" s="43"/>
      <c r="M379" s="199"/>
      <c r="N379" s="200"/>
      <c r="O379" s="68"/>
      <c r="P379" s="68"/>
      <c r="Q379" s="68"/>
      <c r="R379" s="68"/>
      <c r="S379" s="68"/>
      <c r="T379" s="69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20" t="s">
        <v>150</v>
      </c>
      <c r="AU379" s="20" t="s">
        <v>89</v>
      </c>
    </row>
    <row r="380" spans="2:51" s="13" customFormat="1" ht="11.25">
      <c r="B380" s="201"/>
      <c r="C380" s="202"/>
      <c r="D380" s="203" t="s">
        <v>152</v>
      </c>
      <c r="E380" s="204" t="s">
        <v>78</v>
      </c>
      <c r="F380" s="205" t="s">
        <v>598</v>
      </c>
      <c r="G380" s="202"/>
      <c r="H380" s="206">
        <v>13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152</v>
      </c>
      <c r="AU380" s="212" t="s">
        <v>89</v>
      </c>
      <c r="AV380" s="13" t="s">
        <v>89</v>
      </c>
      <c r="AW380" s="13" t="s">
        <v>40</v>
      </c>
      <c r="AX380" s="13" t="s">
        <v>87</v>
      </c>
      <c r="AY380" s="212" t="s">
        <v>142</v>
      </c>
    </row>
    <row r="381" spans="1:65" s="2" customFormat="1" ht="16.5" customHeight="1">
      <c r="A381" s="38"/>
      <c r="B381" s="39"/>
      <c r="C381" s="225" t="s">
        <v>599</v>
      </c>
      <c r="D381" s="225" t="s">
        <v>345</v>
      </c>
      <c r="E381" s="226" t="s">
        <v>600</v>
      </c>
      <c r="F381" s="227" t="s">
        <v>601</v>
      </c>
      <c r="G381" s="228" t="s">
        <v>452</v>
      </c>
      <c r="H381" s="229">
        <v>12</v>
      </c>
      <c r="I381" s="230"/>
      <c r="J381" s="229">
        <f>ROUND(I381*H381,2)</f>
        <v>0</v>
      </c>
      <c r="K381" s="231"/>
      <c r="L381" s="232"/>
      <c r="M381" s="233" t="s">
        <v>78</v>
      </c>
      <c r="N381" s="234" t="s">
        <v>50</v>
      </c>
      <c r="O381" s="68"/>
      <c r="P381" s="192">
        <f>O381*H381</f>
        <v>0</v>
      </c>
      <c r="Q381" s="192">
        <v>1.83</v>
      </c>
      <c r="R381" s="192">
        <f>Q381*H381</f>
        <v>21.96</v>
      </c>
      <c r="S381" s="192">
        <v>0</v>
      </c>
      <c r="T381" s="19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94" t="s">
        <v>221</v>
      </c>
      <c r="AT381" s="194" t="s">
        <v>345</v>
      </c>
      <c r="AU381" s="194" t="s">
        <v>89</v>
      </c>
      <c r="AY381" s="20" t="s">
        <v>142</v>
      </c>
      <c r="BE381" s="195">
        <f>IF(N381="základní",J381,0)</f>
        <v>0</v>
      </c>
      <c r="BF381" s="195">
        <f>IF(N381="snížená",J381,0)</f>
        <v>0</v>
      </c>
      <c r="BG381" s="195">
        <f>IF(N381="zákl. přenesená",J381,0)</f>
        <v>0</v>
      </c>
      <c r="BH381" s="195">
        <f>IF(N381="sníž. přenesená",J381,0)</f>
        <v>0</v>
      </c>
      <c r="BI381" s="195">
        <f>IF(N381="nulová",J381,0)</f>
        <v>0</v>
      </c>
      <c r="BJ381" s="20" t="s">
        <v>87</v>
      </c>
      <c r="BK381" s="195">
        <f>ROUND(I381*H381,2)</f>
        <v>0</v>
      </c>
      <c r="BL381" s="20" t="s">
        <v>148</v>
      </c>
      <c r="BM381" s="194" t="s">
        <v>602</v>
      </c>
    </row>
    <row r="382" spans="1:65" s="2" customFormat="1" ht="16.5" customHeight="1">
      <c r="A382" s="38"/>
      <c r="B382" s="39"/>
      <c r="C382" s="225" t="s">
        <v>603</v>
      </c>
      <c r="D382" s="225" t="s">
        <v>345</v>
      </c>
      <c r="E382" s="226" t="s">
        <v>604</v>
      </c>
      <c r="F382" s="227" t="s">
        <v>605</v>
      </c>
      <c r="G382" s="228" t="s">
        <v>452</v>
      </c>
      <c r="H382" s="229">
        <v>1</v>
      </c>
      <c r="I382" s="230"/>
      <c r="J382" s="229">
        <f>ROUND(I382*H382,2)</f>
        <v>0</v>
      </c>
      <c r="K382" s="231"/>
      <c r="L382" s="232"/>
      <c r="M382" s="233" t="s">
        <v>78</v>
      </c>
      <c r="N382" s="234" t="s">
        <v>50</v>
      </c>
      <c r="O382" s="68"/>
      <c r="P382" s="192">
        <f>O382*H382</f>
        <v>0</v>
      </c>
      <c r="Q382" s="192">
        <v>2.74</v>
      </c>
      <c r="R382" s="192">
        <f>Q382*H382</f>
        <v>2.74</v>
      </c>
      <c r="S382" s="192">
        <v>0</v>
      </c>
      <c r="T382" s="19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4" t="s">
        <v>221</v>
      </c>
      <c r="AT382" s="194" t="s">
        <v>345</v>
      </c>
      <c r="AU382" s="194" t="s">
        <v>89</v>
      </c>
      <c r="AY382" s="20" t="s">
        <v>142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20" t="s">
        <v>87</v>
      </c>
      <c r="BK382" s="195">
        <f>ROUND(I382*H382,2)</f>
        <v>0</v>
      </c>
      <c r="BL382" s="20" t="s">
        <v>148</v>
      </c>
      <c r="BM382" s="194" t="s">
        <v>606</v>
      </c>
    </row>
    <row r="383" spans="1:65" s="2" customFormat="1" ht="16.5" customHeight="1">
      <c r="A383" s="38"/>
      <c r="B383" s="39"/>
      <c r="C383" s="225" t="s">
        <v>607</v>
      </c>
      <c r="D383" s="225" t="s">
        <v>345</v>
      </c>
      <c r="E383" s="226" t="s">
        <v>608</v>
      </c>
      <c r="F383" s="227" t="s">
        <v>609</v>
      </c>
      <c r="G383" s="228" t="s">
        <v>452</v>
      </c>
      <c r="H383" s="229">
        <v>22</v>
      </c>
      <c r="I383" s="230"/>
      <c r="J383" s="229">
        <f>ROUND(I383*H383,2)</f>
        <v>0</v>
      </c>
      <c r="K383" s="231"/>
      <c r="L383" s="232"/>
      <c r="M383" s="233" t="s">
        <v>78</v>
      </c>
      <c r="N383" s="234" t="s">
        <v>50</v>
      </c>
      <c r="O383" s="68"/>
      <c r="P383" s="192">
        <f>O383*H383</f>
        <v>0</v>
      </c>
      <c r="Q383" s="192">
        <v>0.002</v>
      </c>
      <c r="R383" s="192">
        <f>Q383*H383</f>
        <v>0.044</v>
      </c>
      <c r="S383" s="192">
        <v>0</v>
      </c>
      <c r="T383" s="19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94" t="s">
        <v>221</v>
      </c>
      <c r="AT383" s="194" t="s">
        <v>345</v>
      </c>
      <c r="AU383" s="194" t="s">
        <v>89</v>
      </c>
      <c r="AY383" s="20" t="s">
        <v>142</v>
      </c>
      <c r="BE383" s="195">
        <f>IF(N383="základní",J383,0)</f>
        <v>0</v>
      </c>
      <c r="BF383" s="195">
        <f>IF(N383="snížená",J383,0)</f>
        <v>0</v>
      </c>
      <c r="BG383" s="195">
        <f>IF(N383="zákl. přenesená",J383,0)</f>
        <v>0</v>
      </c>
      <c r="BH383" s="195">
        <f>IF(N383="sníž. přenesená",J383,0)</f>
        <v>0</v>
      </c>
      <c r="BI383" s="195">
        <f>IF(N383="nulová",J383,0)</f>
        <v>0</v>
      </c>
      <c r="BJ383" s="20" t="s">
        <v>87</v>
      </c>
      <c r="BK383" s="195">
        <f>ROUND(I383*H383,2)</f>
        <v>0</v>
      </c>
      <c r="BL383" s="20" t="s">
        <v>148</v>
      </c>
      <c r="BM383" s="194" t="s">
        <v>610</v>
      </c>
    </row>
    <row r="384" spans="2:51" s="13" customFormat="1" ht="11.25">
      <c r="B384" s="201"/>
      <c r="C384" s="202"/>
      <c r="D384" s="203" t="s">
        <v>152</v>
      </c>
      <c r="E384" s="204" t="s">
        <v>78</v>
      </c>
      <c r="F384" s="205" t="s">
        <v>611</v>
      </c>
      <c r="G384" s="202"/>
      <c r="H384" s="206">
        <v>22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152</v>
      </c>
      <c r="AU384" s="212" t="s">
        <v>89</v>
      </c>
      <c r="AV384" s="13" t="s">
        <v>89</v>
      </c>
      <c r="AW384" s="13" t="s">
        <v>40</v>
      </c>
      <c r="AX384" s="13" t="s">
        <v>87</v>
      </c>
      <c r="AY384" s="212" t="s">
        <v>142</v>
      </c>
    </row>
    <row r="385" spans="1:65" s="2" customFormat="1" ht="16.5" customHeight="1">
      <c r="A385" s="38"/>
      <c r="B385" s="39"/>
      <c r="C385" s="183" t="s">
        <v>612</v>
      </c>
      <c r="D385" s="183" t="s">
        <v>144</v>
      </c>
      <c r="E385" s="184" t="s">
        <v>613</v>
      </c>
      <c r="F385" s="185" t="s">
        <v>614</v>
      </c>
      <c r="G385" s="186" t="s">
        <v>452</v>
      </c>
      <c r="H385" s="187">
        <v>13</v>
      </c>
      <c r="I385" s="188"/>
      <c r="J385" s="187">
        <f>ROUND(I385*H385,2)</f>
        <v>0</v>
      </c>
      <c r="K385" s="189"/>
      <c r="L385" s="43"/>
      <c r="M385" s="190" t="s">
        <v>78</v>
      </c>
      <c r="N385" s="191" t="s">
        <v>50</v>
      </c>
      <c r="O385" s="68"/>
      <c r="P385" s="192">
        <f>O385*H385</f>
        <v>0</v>
      </c>
      <c r="Q385" s="192">
        <v>0</v>
      </c>
      <c r="R385" s="192">
        <f>Q385*H385</f>
        <v>0</v>
      </c>
      <c r="S385" s="192">
        <v>0.1</v>
      </c>
      <c r="T385" s="193">
        <f>S385*H385</f>
        <v>1.3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194" t="s">
        <v>148</v>
      </c>
      <c r="AT385" s="194" t="s">
        <v>144</v>
      </c>
      <c r="AU385" s="194" t="s">
        <v>89</v>
      </c>
      <c r="AY385" s="20" t="s">
        <v>142</v>
      </c>
      <c r="BE385" s="195">
        <f>IF(N385="základní",J385,0)</f>
        <v>0</v>
      </c>
      <c r="BF385" s="195">
        <f>IF(N385="snížená",J385,0)</f>
        <v>0</v>
      </c>
      <c r="BG385" s="195">
        <f>IF(N385="zákl. přenesená",J385,0)</f>
        <v>0</v>
      </c>
      <c r="BH385" s="195">
        <f>IF(N385="sníž. přenesená",J385,0)</f>
        <v>0</v>
      </c>
      <c r="BI385" s="195">
        <f>IF(N385="nulová",J385,0)</f>
        <v>0</v>
      </c>
      <c r="BJ385" s="20" t="s">
        <v>87</v>
      </c>
      <c r="BK385" s="195">
        <f>ROUND(I385*H385,2)</f>
        <v>0</v>
      </c>
      <c r="BL385" s="20" t="s">
        <v>148</v>
      </c>
      <c r="BM385" s="194" t="s">
        <v>615</v>
      </c>
    </row>
    <row r="386" spans="1:47" s="2" customFormat="1" ht="11.25">
      <c r="A386" s="38"/>
      <c r="B386" s="39"/>
      <c r="C386" s="40"/>
      <c r="D386" s="196" t="s">
        <v>150</v>
      </c>
      <c r="E386" s="40"/>
      <c r="F386" s="197" t="s">
        <v>616</v>
      </c>
      <c r="G386" s="40"/>
      <c r="H386" s="40"/>
      <c r="I386" s="198"/>
      <c r="J386" s="40"/>
      <c r="K386" s="40"/>
      <c r="L386" s="43"/>
      <c r="M386" s="199"/>
      <c r="N386" s="200"/>
      <c r="O386" s="68"/>
      <c r="P386" s="68"/>
      <c r="Q386" s="68"/>
      <c r="R386" s="68"/>
      <c r="S386" s="68"/>
      <c r="T386" s="69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20" t="s">
        <v>150</v>
      </c>
      <c r="AU386" s="20" t="s">
        <v>89</v>
      </c>
    </row>
    <row r="387" spans="1:65" s="2" customFormat="1" ht="21.75" customHeight="1">
      <c r="A387" s="38"/>
      <c r="B387" s="39"/>
      <c r="C387" s="183" t="s">
        <v>617</v>
      </c>
      <c r="D387" s="183" t="s">
        <v>144</v>
      </c>
      <c r="E387" s="184" t="s">
        <v>618</v>
      </c>
      <c r="F387" s="185" t="s">
        <v>619</v>
      </c>
      <c r="G387" s="186" t="s">
        <v>452</v>
      </c>
      <c r="H387" s="187">
        <v>13</v>
      </c>
      <c r="I387" s="188"/>
      <c r="J387" s="187">
        <f>ROUND(I387*H387,2)</f>
        <v>0</v>
      </c>
      <c r="K387" s="189"/>
      <c r="L387" s="43"/>
      <c r="M387" s="190" t="s">
        <v>78</v>
      </c>
      <c r="N387" s="191" t="s">
        <v>50</v>
      </c>
      <c r="O387" s="68"/>
      <c r="P387" s="192">
        <f>O387*H387</f>
        <v>0</v>
      </c>
      <c r="Q387" s="192">
        <v>0.09</v>
      </c>
      <c r="R387" s="192">
        <f>Q387*H387</f>
        <v>1.17</v>
      </c>
      <c r="S387" s="192">
        <v>0</v>
      </c>
      <c r="T387" s="19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4" t="s">
        <v>148</v>
      </c>
      <c r="AT387" s="194" t="s">
        <v>144</v>
      </c>
      <c r="AU387" s="194" t="s">
        <v>89</v>
      </c>
      <c r="AY387" s="20" t="s">
        <v>142</v>
      </c>
      <c r="BE387" s="195">
        <f>IF(N387="základní",J387,0)</f>
        <v>0</v>
      </c>
      <c r="BF387" s="195">
        <f>IF(N387="snížená",J387,0)</f>
        <v>0</v>
      </c>
      <c r="BG387" s="195">
        <f>IF(N387="zákl. přenesená",J387,0)</f>
        <v>0</v>
      </c>
      <c r="BH387" s="195">
        <f>IF(N387="sníž. přenesená",J387,0)</f>
        <v>0</v>
      </c>
      <c r="BI387" s="195">
        <f>IF(N387="nulová",J387,0)</f>
        <v>0</v>
      </c>
      <c r="BJ387" s="20" t="s">
        <v>87</v>
      </c>
      <c r="BK387" s="195">
        <f>ROUND(I387*H387,2)</f>
        <v>0</v>
      </c>
      <c r="BL387" s="20" t="s">
        <v>148</v>
      </c>
      <c r="BM387" s="194" t="s">
        <v>620</v>
      </c>
    </row>
    <row r="388" spans="1:47" s="2" customFormat="1" ht="11.25">
      <c r="A388" s="38"/>
      <c r="B388" s="39"/>
      <c r="C388" s="40"/>
      <c r="D388" s="196" t="s">
        <v>150</v>
      </c>
      <c r="E388" s="40"/>
      <c r="F388" s="197" t="s">
        <v>621</v>
      </c>
      <c r="G388" s="40"/>
      <c r="H388" s="40"/>
      <c r="I388" s="198"/>
      <c r="J388" s="40"/>
      <c r="K388" s="40"/>
      <c r="L388" s="43"/>
      <c r="M388" s="199"/>
      <c r="N388" s="200"/>
      <c r="O388" s="68"/>
      <c r="P388" s="68"/>
      <c r="Q388" s="68"/>
      <c r="R388" s="68"/>
      <c r="S388" s="68"/>
      <c r="T388" s="69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20" t="s">
        <v>150</v>
      </c>
      <c r="AU388" s="20" t="s">
        <v>89</v>
      </c>
    </row>
    <row r="389" spans="1:65" s="2" customFormat="1" ht="24.2" customHeight="1">
      <c r="A389" s="38"/>
      <c r="B389" s="39"/>
      <c r="C389" s="225" t="s">
        <v>622</v>
      </c>
      <c r="D389" s="225" t="s">
        <v>345</v>
      </c>
      <c r="E389" s="226" t="s">
        <v>623</v>
      </c>
      <c r="F389" s="227" t="s">
        <v>624</v>
      </c>
      <c r="G389" s="228" t="s">
        <v>452</v>
      </c>
      <c r="H389" s="229">
        <v>1</v>
      </c>
      <c r="I389" s="230"/>
      <c r="J389" s="229">
        <f>ROUND(I389*H389,2)</f>
        <v>0</v>
      </c>
      <c r="K389" s="231"/>
      <c r="L389" s="232"/>
      <c r="M389" s="233" t="s">
        <v>78</v>
      </c>
      <c r="N389" s="234" t="s">
        <v>50</v>
      </c>
      <c r="O389" s="68"/>
      <c r="P389" s="192">
        <f>O389*H389</f>
        <v>0</v>
      </c>
      <c r="Q389" s="192">
        <v>0.114</v>
      </c>
      <c r="R389" s="192">
        <f>Q389*H389</f>
        <v>0.114</v>
      </c>
      <c r="S389" s="192">
        <v>0</v>
      </c>
      <c r="T389" s="19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194" t="s">
        <v>221</v>
      </c>
      <c r="AT389" s="194" t="s">
        <v>345</v>
      </c>
      <c r="AU389" s="194" t="s">
        <v>89</v>
      </c>
      <c r="AY389" s="20" t="s">
        <v>142</v>
      </c>
      <c r="BE389" s="195">
        <f>IF(N389="základní",J389,0)</f>
        <v>0</v>
      </c>
      <c r="BF389" s="195">
        <f>IF(N389="snížená",J389,0)</f>
        <v>0</v>
      </c>
      <c r="BG389" s="195">
        <f>IF(N389="zákl. přenesená",J389,0)</f>
        <v>0</v>
      </c>
      <c r="BH389" s="195">
        <f>IF(N389="sníž. přenesená",J389,0)</f>
        <v>0</v>
      </c>
      <c r="BI389" s="195">
        <f>IF(N389="nulová",J389,0)</f>
        <v>0</v>
      </c>
      <c r="BJ389" s="20" t="s">
        <v>87</v>
      </c>
      <c r="BK389" s="195">
        <f>ROUND(I389*H389,2)</f>
        <v>0</v>
      </c>
      <c r="BL389" s="20" t="s">
        <v>148</v>
      </c>
      <c r="BM389" s="194" t="s">
        <v>625</v>
      </c>
    </row>
    <row r="390" spans="1:65" s="2" customFormat="1" ht="24.2" customHeight="1">
      <c r="A390" s="38"/>
      <c r="B390" s="39"/>
      <c r="C390" s="225" t="s">
        <v>626</v>
      </c>
      <c r="D390" s="225" t="s">
        <v>345</v>
      </c>
      <c r="E390" s="226" t="s">
        <v>627</v>
      </c>
      <c r="F390" s="227" t="s">
        <v>628</v>
      </c>
      <c r="G390" s="228" t="s">
        <v>452</v>
      </c>
      <c r="H390" s="229">
        <v>12</v>
      </c>
      <c r="I390" s="230"/>
      <c r="J390" s="229">
        <f>ROUND(I390*H390,2)</f>
        <v>0</v>
      </c>
      <c r="K390" s="231"/>
      <c r="L390" s="232"/>
      <c r="M390" s="233" t="s">
        <v>78</v>
      </c>
      <c r="N390" s="234" t="s">
        <v>50</v>
      </c>
      <c r="O390" s="68"/>
      <c r="P390" s="192">
        <f>O390*H390</f>
        <v>0</v>
      </c>
      <c r="Q390" s="192">
        <v>0.114</v>
      </c>
      <c r="R390" s="192">
        <f>Q390*H390</f>
        <v>1.368</v>
      </c>
      <c r="S390" s="192">
        <v>0</v>
      </c>
      <c r="T390" s="19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94" t="s">
        <v>221</v>
      </c>
      <c r="AT390" s="194" t="s">
        <v>345</v>
      </c>
      <c r="AU390" s="194" t="s">
        <v>89</v>
      </c>
      <c r="AY390" s="20" t="s">
        <v>142</v>
      </c>
      <c r="BE390" s="195">
        <f>IF(N390="základní",J390,0)</f>
        <v>0</v>
      </c>
      <c r="BF390" s="195">
        <f>IF(N390="snížená",J390,0)</f>
        <v>0</v>
      </c>
      <c r="BG390" s="195">
        <f>IF(N390="zákl. přenesená",J390,0)</f>
        <v>0</v>
      </c>
      <c r="BH390" s="195">
        <f>IF(N390="sníž. přenesená",J390,0)</f>
        <v>0</v>
      </c>
      <c r="BI390" s="195">
        <f>IF(N390="nulová",J390,0)</f>
        <v>0</v>
      </c>
      <c r="BJ390" s="20" t="s">
        <v>87</v>
      </c>
      <c r="BK390" s="195">
        <f>ROUND(I390*H390,2)</f>
        <v>0</v>
      </c>
      <c r="BL390" s="20" t="s">
        <v>148</v>
      </c>
      <c r="BM390" s="194" t="s">
        <v>629</v>
      </c>
    </row>
    <row r="391" spans="1:65" s="2" customFormat="1" ht="16.5" customHeight="1">
      <c r="A391" s="38"/>
      <c r="B391" s="39"/>
      <c r="C391" s="183" t="s">
        <v>630</v>
      </c>
      <c r="D391" s="183" t="s">
        <v>144</v>
      </c>
      <c r="E391" s="184" t="s">
        <v>631</v>
      </c>
      <c r="F391" s="185" t="s">
        <v>632</v>
      </c>
      <c r="G391" s="186" t="s">
        <v>175</v>
      </c>
      <c r="H391" s="187">
        <v>2.5</v>
      </c>
      <c r="I391" s="188"/>
      <c r="J391" s="187">
        <f>ROUND(I391*H391,2)</f>
        <v>0</v>
      </c>
      <c r="K391" s="189"/>
      <c r="L391" s="43"/>
      <c r="M391" s="190" t="s">
        <v>78</v>
      </c>
      <c r="N391" s="191" t="s">
        <v>50</v>
      </c>
      <c r="O391" s="68"/>
      <c r="P391" s="192">
        <f>O391*H391</f>
        <v>0</v>
      </c>
      <c r="Q391" s="192">
        <v>0</v>
      </c>
      <c r="R391" s="192">
        <f>Q391*H391</f>
        <v>0</v>
      </c>
      <c r="S391" s="192">
        <v>0</v>
      </c>
      <c r="T391" s="19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94" t="s">
        <v>148</v>
      </c>
      <c r="AT391" s="194" t="s">
        <v>144</v>
      </c>
      <c r="AU391" s="194" t="s">
        <v>89</v>
      </c>
      <c r="AY391" s="20" t="s">
        <v>142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20" t="s">
        <v>87</v>
      </c>
      <c r="BK391" s="195">
        <f>ROUND(I391*H391,2)</f>
        <v>0</v>
      </c>
      <c r="BL391" s="20" t="s">
        <v>148</v>
      </c>
      <c r="BM391" s="194" t="s">
        <v>633</v>
      </c>
    </row>
    <row r="392" spans="1:47" s="2" customFormat="1" ht="11.25">
      <c r="A392" s="38"/>
      <c r="B392" s="39"/>
      <c r="C392" s="40"/>
      <c r="D392" s="196" t="s">
        <v>150</v>
      </c>
      <c r="E392" s="40"/>
      <c r="F392" s="197" t="s">
        <v>634</v>
      </c>
      <c r="G392" s="40"/>
      <c r="H392" s="40"/>
      <c r="I392" s="198"/>
      <c r="J392" s="40"/>
      <c r="K392" s="40"/>
      <c r="L392" s="43"/>
      <c r="M392" s="199"/>
      <c r="N392" s="200"/>
      <c r="O392" s="68"/>
      <c r="P392" s="68"/>
      <c r="Q392" s="68"/>
      <c r="R392" s="68"/>
      <c r="S392" s="68"/>
      <c r="T392" s="69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20" t="s">
        <v>150</v>
      </c>
      <c r="AU392" s="20" t="s">
        <v>89</v>
      </c>
    </row>
    <row r="393" spans="2:51" s="13" customFormat="1" ht="11.25">
      <c r="B393" s="201"/>
      <c r="C393" s="202"/>
      <c r="D393" s="203" t="s">
        <v>152</v>
      </c>
      <c r="E393" s="204" t="s">
        <v>78</v>
      </c>
      <c r="F393" s="205" t="s">
        <v>635</v>
      </c>
      <c r="G393" s="202"/>
      <c r="H393" s="206">
        <v>2.5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152</v>
      </c>
      <c r="AU393" s="212" t="s">
        <v>89</v>
      </c>
      <c r="AV393" s="13" t="s">
        <v>89</v>
      </c>
      <c r="AW393" s="13" t="s">
        <v>40</v>
      </c>
      <c r="AX393" s="13" t="s">
        <v>87</v>
      </c>
      <c r="AY393" s="212" t="s">
        <v>142</v>
      </c>
    </row>
    <row r="394" spans="2:63" s="12" customFormat="1" ht="22.9" customHeight="1">
      <c r="B394" s="167"/>
      <c r="C394" s="168"/>
      <c r="D394" s="169" t="s">
        <v>79</v>
      </c>
      <c r="E394" s="181" t="s">
        <v>227</v>
      </c>
      <c r="F394" s="181" t="s">
        <v>636</v>
      </c>
      <c r="G394" s="168"/>
      <c r="H394" s="168"/>
      <c r="I394" s="171"/>
      <c r="J394" s="182">
        <f>BK394</f>
        <v>0</v>
      </c>
      <c r="K394" s="168"/>
      <c r="L394" s="173"/>
      <c r="M394" s="174"/>
      <c r="N394" s="175"/>
      <c r="O394" s="175"/>
      <c r="P394" s="176">
        <f>P395</f>
        <v>0</v>
      </c>
      <c r="Q394" s="175"/>
      <c r="R394" s="176">
        <f>R395</f>
        <v>0</v>
      </c>
      <c r="S394" s="175"/>
      <c r="T394" s="177">
        <f>T395</f>
        <v>0</v>
      </c>
      <c r="AR394" s="178" t="s">
        <v>87</v>
      </c>
      <c r="AT394" s="179" t="s">
        <v>79</v>
      </c>
      <c r="AU394" s="179" t="s">
        <v>87</v>
      </c>
      <c r="AY394" s="178" t="s">
        <v>142</v>
      </c>
      <c r="BK394" s="180">
        <f>BK395</f>
        <v>0</v>
      </c>
    </row>
    <row r="395" spans="1:65" s="2" customFormat="1" ht="16.5" customHeight="1">
      <c r="A395" s="38"/>
      <c r="B395" s="39"/>
      <c r="C395" s="183" t="s">
        <v>637</v>
      </c>
      <c r="D395" s="183" t="s">
        <v>144</v>
      </c>
      <c r="E395" s="184" t="s">
        <v>638</v>
      </c>
      <c r="F395" s="185" t="s">
        <v>639</v>
      </c>
      <c r="G395" s="186" t="s">
        <v>640</v>
      </c>
      <c r="H395" s="187">
        <v>6</v>
      </c>
      <c r="I395" s="188"/>
      <c r="J395" s="187">
        <f>ROUND(I395*H395,2)</f>
        <v>0</v>
      </c>
      <c r="K395" s="189"/>
      <c r="L395" s="43"/>
      <c r="M395" s="190" t="s">
        <v>78</v>
      </c>
      <c r="N395" s="191" t="s">
        <v>50</v>
      </c>
      <c r="O395" s="68"/>
      <c r="P395" s="192">
        <f>O395*H395</f>
        <v>0</v>
      </c>
      <c r="Q395" s="192">
        <v>0</v>
      </c>
      <c r="R395" s="192">
        <f>Q395*H395</f>
        <v>0</v>
      </c>
      <c r="S395" s="192">
        <v>0</v>
      </c>
      <c r="T395" s="19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94" t="s">
        <v>148</v>
      </c>
      <c r="AT395" s="194" t="s">
        <v>144</v>
      </c>
      <c r="AU395" s="194" t="s">
        <v>89</v>
      </c>
      <c r="AY395" s="20" t="s">
        <v>142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20" t="s">
        <v>87</v>
      </c>
      <c r="BK395" s="195">
        <f>ROUND(I395*H395,2)</f>
        <v>0</v>
      </c>
      <c r="BL395" s="20" t="s">
        <v>148</v>
      </c>
      <c r="BM395" s="194" t="s">
        <v>641</v>
      </c>
    </row>
    <row r="396" spans="2:63" s="12" customFormat="1" ht="22.9" customHeight="1">
      <c r="B396" s="167"/>
      <c r="C396" s="168"/>
      <c r="D396" s="169" t="s">
        <v>79</v>
      </c>
      <c r="E396" s="181" t="s">
        <v>642</v>
      </c>
      <c r="F396" s="181" t="s">
        <v>643</v>
      </c>
      <c r="G396" s="168"/>
      <c r="H396" s="168"/>
      <c r="I396" s="171"/>
      <c r="J396" s="182">
        <f>BK396</f>
        <v>0</v>
      </c>
      <c r="K396" s="168"/>
      <c r="L396" s="173"/>
      <c r="M396" s="174"/>
      <c r="N396" s="175"/>
      <c r="O396" s="175"/>
      <c r="P396" s="176">
        <f>SUM(P397:P406)</f>
        <v>0</v>
      </c>
      <c r="Q396" s="175"/>
      <c r="R396" s="176">
        <f>SUM(R397:R406)</f>
        <v>0</v>
      </c>
      <c r="S396" s="175"/>
      <c r="T396" s="177">
        <f>SUM(T397:T406)</f>
        <v>0</v>
      </c>
      <c r="AR396" s="178" t="s">
        <v>87</v>
      </c>
      <c r="AT396" s="179" t="s">
        <v>79</v>
      </c>
      <c r="AU396" s="179" t="s">
        <v>87</v>
      </c>
      <c r="AY396" s="178" t="s">
        <v>142</v>
      </c>
      <c r="BK396" s="180">
        <f>SUM(BK397:BK406)</f>
        <v>0</v>
      </c>
    </row>
    <row r="397" spans="1:65" s="2" customFormat="1" ht="21.75" customHeight="1">
      <c r="A397" s="38"/>
      <c r="B397" s="39"/>
      <c r="C397" s="183" t="s">
        <v>644</v>
      </c>
      <c r="D397" s="183" t="s">
        <v>144</v>
      </c>
      <c r="E397" s="184" t="s">
        <v>645</v>
      </c>
      <c r="F397" s="185" t="s">
        <v>646</v>
      </c>
      <c r="G397" s="186" t="s">
        <v>305</v>
      </c>
      <c r="H397" s="187">
        <v>326.61</v>
      </c>
      <c r="I397" s="188"/>
      <c r="J397" s="187">
        <f>ROUND(I397*H397,2)</f>
        <v>0</v>
      </c>
      <c r="K397" s="189"/>
      <c r="L397" s="43"/>
      <c r="M397" s="190" t="s">
        <v>78</v>
      </c>
      <c r="N397" s="191" t="s">
        <v>50</v>
      </c>
      <c r="O397" s="68"/>
      <c r="P397" s="192">
        <f>O397*H397</f>
        <v>0</v>
      </c>
      <c r="Q397" s="192">
        <v>0</v>
      </c>
      <c r="R397" s="192">
        <f>Q397*H397</f>
        <v>0</v>
      </c>
      <c r="S397" s="192">
        <v>0</v>
      </c>
      <c r="T397" s="19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94" t="s">
        <v>148</v>
      </c>
      <c r="AT397" s="194" t="s">
        <v>144</v>
      </c>
      <c r="AU397" s="194" t="s">
        <v>89</v>
      </c>
      <c r="AY397" s="20" t="s">
        <v>142</v>
      </c>
      <c r="BE397" s="195">
        <f>IF(N397="základní",J397,0)</f>
        <v>0</v>
      </c>
      <c r="BF397" s="195">
        <f>IF(N397="snížená",J397,0)</f>
        <v>0</v>
      </c>
      <c r="BG397" s="195">
        <f>IF(N397="zákl. přenesená",J397,0)</f>
        <v>0</v>
      </c>
      <c r="BH397" s="195">
        <f>IF(N397="sníž. přenesená",J397,0)</f>
        <v>0</v>
      </c>
      <c r="BI397" s="195">
        <f>IF(N397="nulová",J397,0)</f>
        <v>0</v>
      </c>
      <c r="BJ397" s="20" t="s">
        <v>87</v>
      </c>
      <c r="BK397" s="195">
        <f>ROUND(I397*H397,2)</f>
        <v>0</v>
      </c>
      <c r="BL397" s="20" t="s">
        <v>148</v>
      </c>
      <c r="BM397" s="194" t="s">
        <v>647</v>
      </c>
    </row>
    <row r="398" spans="1:47" s="2" customFormat="1" ht="11.25">
      <c r="A398" s="38"/>
      <c r="B398" s="39"/>
      <c r="C398" s="40"/>
      <c r="D398" s="196" t="s">
        <v>150</v>
      </c>
      <c r="E398" s="40"/>
      <c r="F398" s="197" t="s">
        <v>648</v>
      </c>
      <c r="G398" s="40"/>
      <c r="H398" s="40"/>
      <c r="I398" s="198"/>
      <c r="J398" s="40"/>
      <c r="K398" s="40"/>
      <c r="L398" s="43"/>
      <c r="M398" s="199"/>
      <c r="N398" s="200"/>
      <c r="O398" s="68"/>
      <c r="P398" s="68"/>
      <c r="Q398" s="68"/>
      <c r="R398" s="68"/>
      <c r="S398" s="68"/>
      <c r="T398" s="69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20" t="s">
        <v>150</v>
      </c>
      <c r="AU398" s="20" t="s">
        <v>89</v>
      </c>
    </row>
    <row r="399" spans="1:65" s="2" customFormat="1" ht="24.2" customHeight="1">
      <c r="A399" s="38"/>
      <c r="B399" s="39"/>
      <c r="C399" s="183" t="s">
        <v>649</v>
      </c>
      <c r="D399" s="183" t="s">
        <v>144</v>
      </c>
      <c r="E399" s="184" t="s">
        <v>650</v>
      </c>
      <c r="F399" s="185" t="s">
        <v>651</v>
      </c>
      <c r="G399" s="186" t="s">
        <v>305</v>
      </c>
      <c r="H399" s="187">
        <v>3266.1</v>
      </c>
      <c r="I399" s="188"/>
      <c r="J399" s="187">
        <f>ROUND(I399*H399,2)</f>
        <v>0</v>
      </c>
      <c r="K399" s="189"/>
      <c r="L399" s="43"/>
      <c r="M399" s="190" t="s">
        <v>78</v>
      </c>
      <c r="N399" s="191" t="s">
        <v>50</v>
      </c>
      <c r="O399" s="68"/>
      <c r="P399" s="192">
        <f>O399*H399</f>
        <v>0</v>
      </c>
      <c r="Q399" s="192">
        <v>0</v>
      </c>
      <c r="R399" s="192">
        <f>Q399*H399</f>
        <v>0</v>
      </c>
      <c r="S399" s="192">
        <v>0</v>
      </c>
      <c r="T399" s="19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94" t="s">
        <v>148</v>
      </c>
      <c r="AT399" s="194" t="s">
        <v>144</v>
      </c>
      <c r="AU399" s="194" t="s">
        <v>89</v>
      </c>
      <c r="AY399" s="20" t="s">
        <v>142</v>
      </c>
      <c r="BE399" s="195">
        <f>IF(N399="základní",J399,0)</f>
        <v>0</v>
      </c>
      <c r="BF399" s="195">
        <f>IF(N399="snížená",J399,0)</f>
        <v>0</v>
      </c>
      <c r="BG399" s="195">
        <f>IF(N399="zákl. přenesená",J399,0)</f>
        <v>0</v>
      </c>
      <c r="BH399" s="195">
        <f>IF(N399="sníž. přenesená",J399,0)</f>
        <v>0</v>
      </c>
      <c r="BI399" s="195">
        <f>IF(N399="nulová",J399,0)</f>
        <v>0</v>
      </c>
      <c r="BJ399" s="20" t="s">
        <v>87</v>
      </c>
      <c r="BK399" s="195">
        <f>ROUND(I399*H399,2)</f>
        <v>0</v>
      </c>
      <c r="BL399" s="20" t="s">
        <v>148</v>
      </c>
      <c r="BM399" s="194" t="s">
        <v>652</v>
      </c>
    </row>
    <row r="400" spans="1:47" s="2" customFormat="1" ht="11.25">
      <c r="A400" s="38"/>
      <c r="B400" s="39"/>
      <c r="C400" s="40"/>
      <c r="D400" s="196" t="s">
        <v>150</v>
      </c>
      <c r="E400" s="40"/>
      <c r="F400" s="197" t="s">
        <v>653</v>
      </c>
      <c r="G400" s="40"/>
      <c r="H400" s="40"/>
      <c r="I400" s="198"/>
      <c r="J400" s="40"/>
      <c r="K400" s="40"/>
      <c r="L400" s="43"/>
      <c r="M400" s="199"/>
      <c r="N400" s="200"/>
      <c r="O400" s="68"/>
      <c r="P400" s="68"/>
      <c r="Q400" s="68"/>
      <c r="R400" s="68"/>
      <c r="S400" s="68"/>
      <c r="T400" s="69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20" t="s">
        <v>150</v>
      </c>
      <c r="AU400" s="20" t="s">
        <v>89</v>
      </c>
    </row>
    <row r="401" spans="2:51" s="13" customFormat="1" ht="11.25">
      <c r="B401" s="201"/>
      <c r="C401" s="202"/>
      <c r="D401" s="203" t="s">
        <v>152</v>
      </c>
      <c r="E401" s="204" t="s">
        <v>78</v>
      </c>
      <c r="F401" s="205" t="s">
        <v>654</v>
      </c>
      <c r="G401" s="202"/>
      <c r="H401" s="206">
        <v>3266.1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152</v>
      </c>
      <c r="AU401" s="212" t="s">
        <v>89</v>
      </c>
      <c r="AV401" s="13" t="s">
        <v>89</v>
      </c>
      <c r="AW401" s="13" t="s">
        <v>40</v>
      </c>
      <c r="AX401" s="13" t="s">
        <v>87</v>
      </c>
      <c r="AY401" s="212" t="s">
        <v>142</v>
      </c>
    </row>
    <row r="402" spans="1:65" s="2" customFormat="1" ht="24.2" customHeight="1">
      <c r="A402" s="38"/>
      <c r="B402" s="39"/>
      <c r="C402" s="183" t="s">
        <v>655</v>
      </c>
      <c r="D402" s="183" t="s">
        <v>144</v>
      </c>
      <c r="E402" s="184" t="s">
        <v>656</v>
      </c>
      <c r="F402" s="185" t="s">
        <v>657</v>
      </c>
      <c r="G402" s="186" t="s">
        <v>305</v>
      </c>
      <c r="H402" s="187">
        <v>325.31</v>
      </c>
      <c r="I402" s="188"/>
      <c r="J402" s="187">
        <f>ROUND(I402*H402,2)</f>
        <v>0</v>
      </c>
      <c r="K402" s="189"/>
      <c r="L402" s="43"/>
      <c r="M402" s="190" t="s">
        <v>78</v>
      </c>
      <c r="N402" s="191" t="s">
        <v>50</v>
      </c>
      <c r="O402" s="68"/>
      <c r="P402" s="192">
        <f>O402*H402</f>
        <v>0</v>
      </c>
      <c r="Q402" s="192">
        <v>0</v>
      </c>
      <c r="R402" s="192">
        <f>Q402*H402</f>
        <v>0</v>
      </c>
      <c r="S402" s="192">
        <v>0</v>
      </c>
      <c r="T402" s="19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194" t="s">
        <v>148</v>
      </c>
      <c r="AT402" s="194" t="s">
        <v>144</v>
      </c>
      <c r="AU402" s="194" t="s">
        <v>89</v>
      </c>
      <c r="AY402" s="20" t="s">
        <v>142</v>
      </c>
      <c r="BE402" s="195">
        <f>IF(N402="základní",J402,0)</f>
        <v>0</v>
      </c>
      <c r="BF402" s="195">
        <f>IF(N402="snížená",J402,0)</f>
        <v>0</v>
      </c>
      <c r="BG402" s="195">
        <f>IF(N402="zákl. přenesená",J402,0)</f>
        <v>0</v>
      </c>
      <c r="BH402" s="195">
        <f>IF(N402="sníž. přenesená",J402,0)</f>
        <v>0</v>
      </c>
      <c r="BI402" s="195">
        <f>IF(N402="nulová",J402,0)</f>
        <v>0</v>
      </c>
      <c r="BJ402" s="20" t="s">
        <v>87</v>
      </c>
      <c r="BK402" s="195">
        <f>ROUND(I402*H402,2)</f>
        <v>0</v>
      </c>
      <c r="BL402" s="20" t="s">
        <v>148</v>
      </c>
      <c r="BM402" s="194" t="s">
        <v>658</v>
      </c>
    </row>
    <row r="403" spans="1:47" s="2" customFormat="1" ht="29.25">
      <c r="A403" s="38"/>
      <c r="B403" s="39"/>
      <c r="C403" s="40"/>
      <c r="D403" s="203" t="s">
        <v>308</v>
      </c>
      <c r="E403" s="40"/>
      <c r="F403" s="224" t="s">
        <v>309</v>
      </c>
      <c r="G403" s="40"/>
      <c r="H403" s="40"/>
      <c r="I403" s="198"/>
      <c r="J403" s="40"/>
      <c r="K403" s="40"/>
      <c r="L403" s="43"/>
      <c r="M403" s="199"/>
      <c r="N403" s="200"/>
      <c r="O403" s="68"/>
      <c r="P403" s="68"/>
      <c r="Q403" s="68"/>
      <c r="R403" s="68"/>
      <c r="S403" s="68"/>
      <c r="T403" s="69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20" t="s">
        <v>308</v>
      </c>
      <c r="AU403" s="20" t="s">
        <v>89</v>
      </c>
    </row>
    <row r="404" spans="2:51" s="13" customFormat="1" ht="11.25">
      <c r="B404" s="201"/>
      <c r="C404" s="202"/>
      <c r="D404" s="203" t="s">
        <v>152</v>
      </c>
      <c r="E404" s="204" t="s">
        <v>78</v>
      </c>
      <c r="F404" s="205" t="s">
        <v>659</v>
      </c>
      <c r="G404" s="202"/>
      <c r="H404" s="206">
        <v>325.31</v>
      </c>
      <c r="I404" s="207"/>
      <c r="J404" s="202"/>
      <c r="K404" s="202"/>
      <c r="L404" s="208"/>
      <c r="M404" s="209"/>
      <c r="N404" s="210"/>
      <c r="O404" s="210"/>
      <c r="P404" s="210"/>
      <c r="Q404" s="210"/>
      <c r="R404" s="210"/>
      <c r="S404" s="210"/>
      <c r="T404" s="211"/>
      <c r="AT404" s="212" t="s">
        <v>152</v>
      </c>
      <c r="AU404" s="212" t="s">
        <v>89</v>
      </c>
      <c r="AV404" s="13" t="s">
        <v>89</v>
      </c>
      <c r="AW404" s="13" t="s">
        <v>40</v>
      </c>
      <c r="AX404" s="13" t="s">
        <v>87</v>
      </c>
      <c r="AY404" s="212" t="s">
        <v>142</v>
      </c>
    </row>
    <row r="405" spans="1:65" s="2" customFormat="1" ht="16.5" customHeight="1">
      <c r="A405" s="38"/>
      <c r="B405" s="39"/>
      <c r="C405" s="183" t="s">
        <v>660</v>
      </c>
      <c r="D405" s="183" t="s">
        <v>144</v>
      </c>
      <c r="E405" s="184" t="s">
        <v>661</v>
      </c>
      <c r="F405" s="185" t="s">
        <v>662</v>
      </c>
      <c r="G405" s="186" t="s">
        <v>305</v>
      </c>
      <c r="H405" s="187">
        <v>-1.3</v>
      </c>
      <c r="I405" s="188"/>
      <c r="J405" s="187">
        <f>ROUND(I405*H405,2)</f>
        <v>0</v>
      </c>
      <c r="K405" s="189"/>
      <c r="L405" s="43"/>
      <c r="M405" s="190" t="s">
        <v>78</v>
      </c>
      <c r="N405" s="191" t="s">
        <v>50</v>
      </c>
      <c r="O405" s="68"/>
      <c r="P405" s="192">
        <f>O405*H405</f>
        <v>0</v>
      </c>
      <c r="Q405" s="192">
        <v>0</v>
      </c>
      <c r="R405" s="192">
        <f>Q405*H405</f>
        <v>0</v>
      </c>
      <c r="S405" s="192">
        <v>0</v>
      </c>
      <c r="T405" s="19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194" t="s">
        <v>148</v>
      </c>
      <c r="AT405" s="194" t="s">
        <v>144</v>
      </c>
      <c r="AU405" s="194" t="s">
        <v>89</v>
      </c>
      <c r="AY405" s="20" t="s">
        <v>142</v>
      </c>
      <c r="BE405" s="195">
        <f>IF(N405="základní",J405,0)</f>
        <v>0</v>
      </c>
      <c r="BF405" s="195">
        <f>IF(N405="snížená",J405,0)</f>
        <v>0</v>
      </c>
      <c r="BG405" s="195">
        <f>IF(N405="zákl. přenesená",J405,0)</f>
        <v>0</v>
      </c>
      <c r="BH405" s="195">
        <f>IF(N405="sníž. přenesená",J405,0)</f>
        <v>0</v>
      </c>
      <c r="BI405" s="195">
        <f>IF(N405="nulová",J405,0)</f>
        <v>0</v>
      </c>
      <c r="BJ405" s="20" t="s">
        <v>87</v>
      </c>
      <c r="BK405" s="195">
        <f>ROUND(I405*H405,2)</f>
        <v>0</v>
      </c>
      <c r="BL405" s="20" t="s">
        <v>148</v>
      </c>
      <c r="BM405" s="194" t="s">
        <v>663</v>
      </c>
    </row>
    <row r="406" spans="2:51" s="13" customFormat="1" ht="11.25">
      <c r="B406" s="201"/>
      <c r="C406" s="202"/>
      <c r="D406" s="203" t="s">
        <v>152</v>
      </c>
      <c r="E406" s="204" t="s">
        <v>78</v>
      </c>
      <c r="F406" s="205" t="s">
        <v>664</v>
      </c>
      <c r="G406" s="202"/>
      <c r="H406" s="206">
        <v>-1.3</v>
      </c>
      <c r="I406" s="207"/>
      <c r="J406" s="202"/>
      <c r="K406" s="202"/>
      <c r="L406" s="208"/>
      <c r="M406" s="209"/>
      <c r="N406" s="210"/>
      <c r="O406" s="210"/>
      <c r="P406" s="210"/>
      <c r="Q406" s="210"/>
      <c r="R406" s="210"/>
      <c r="S406" s="210"/>
      <c r="T406" s="211"/>
      <c r="AT406" s="212" t="s">
        <v>152</v>
      </c>
      <c r="AU406" s="212" t="s">
        <v>89</v>
      </c>
      <c r="AV406" s="13" t="s">
        <v>89</v>
      </c>
      <c r="AW406" s="13" t="s">
        <v>40</v>
      </c>
      <c r="AX406" s="13" t="s">
        <v>87</v>
      </c>
      <c r="AY406" s="212" t="s">
        <v>142</v>
      </c>
    </row>
    <row r="407" spans="2:63" s="12" customFormat="1" ht="22.9" customHeight="1">
      <c r="B407" s="167"/>
      <c r="C407" s="168"/>
      <c r="D407" s="169" t="s">
        <v>79</v>
      </c>
      <c r="E407" s="181" t="s">
        <v>665</v>
      </c>
      <c r="F407" s="181" t="s">
        <v>666</v>
      </c>
      <c r="G407" s="168"/>
      <c r="H407" s="168"/>
      <c r="I407" s="171"/>
      <c r="J407" s="182">
        <f>BK407</f>
        <v>0</v>
      </c>
      <c r="K407" s="168"/>
      <c r="L407" s="173"/>
      <c r="M407" s="174"/>
      <c r="N407" s="175"/>
      <c r="O407" s="175"/>
      <c r="P407" s="176">
        <f>SUM(P408:P409)</f>
        <v>0</v>
      </c>
      <c r="Q407" s="175"/>
      <c r="R407" s="176">
        <f>SUM(R408:R409)</f>
        <v>0</v>
      </c>
      <c r="S407" s="175"/>
      <c r="T407" s="177">
        <f>SUM(T408:T409)</f>
        <v>0</v>
      </c>
      <c r="AR407" s="178" t="s">
        <v>87</v>
      </c>
      <c r="AT407" s="179" t="s">
        <v>79</v>
      </c>
      <c r="AU407" s="179" t="s">
        <v>87</v>
      </c>
      <c r="AY407" s="178" t="s">
        <v>142</v>
      </c>
      <c r="BK407" s="180">
        <f>SUM(BK408:BK409)</f>
        <v>0</v>
      </c>
    </row>
    <row r="408" spans="1:65" s="2" customFormat="1" ht="24.2" customHeight="1">
      <c r="A408" s="38"/>
      <c r="B408" s="39"/>
      <c r="C408" s="183" t="s">
        <v>667</v>
      </c>
      <c r="D408" s="183" t="s">
        <v>144</v>
      </c>
      <c r="E408" s="184" t="s">
        <v>668</v>
      </c>
      <c r="F408" s="185" t="s">
        <v>669</v>
      </c>
      <c r="G408" s="186" t="s">
        <v>305</v>
      </c>
      <c r="H408" s="187">
        <v>192.15</v>
      </c>
      <c r="I408" s="188"/>
      <c r="J408" s="187">
        <f>ROUND(I408*H408,2)</f>
        <v>0</v>
      </c>
      <c r="K408" s="189"/>
      <c r="L408" s="43"/>
      <c r="M408" s="190" t="s">
        <v>78</v>
      </c>
      <c r="N408" s="191" t="s">
        <v>50</v>
      </c>
      <c r="O408" s="68"/>
      <c r="P408" s="192">
        <f>O408*H408</f>
        <v>0</v>
      </c>
      <c r="Q408" s="192">
        <v>0</v>
      </c>
      <c r="R408" s="192">
        <f>Q408*H408</f>
        <v>0</v>
      </c>
      <c r="S408" s="192">
        <v>0</v>
      </c>
      <c r="T408" s="19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94" t="s">
        <v>148</v>
      </c>
      <c r="AT408" s="194" t="s">
        <v>144</v>
      </c>
      <c r="AU408" s="194" t="s">
        <v>89</v>
      </c>
      <c r="AY408" s="20" t="s">
        <v>142</v>
      </c>
      <c r="BE408" s="195">
        <f>IF(N408="základní",J408,0)</f>
        <v>0</v>
      </c>
      <c r="BF408" s="195">
        <f>IF(N408="snížená",J408,0)</f>
        <v>0</v>
      </c>
      <c r="BG408" s="195">
        <f>IF(N408="zákl. přenesená",J408,0)</f>
        <v>0</v>
      </c>
      <c r="BH408" s="195">
        <f>IF(N408="sníž. přenesená",J408,0)</f>
        <v>0</v>
      </c>
      <c r="BI408" s="195">
        <f>IF(N408="nulová",J408,0)</f>
        <v>0</v>
      </c>
      <c r="BJ408" s="20" t="s">
        <v>87</v>
      </c>
      <c r="BK408" s="195">
        <f>ROUND(I408*H408,2)</f>
        <v>0</v>
      </c>
      <c r="BL408" s="20" t="s">
        <v>148</v>
      </c>
      <c r="BM408" s="194" t="s">
        <v>670</v>
      </c>
    </row>
    <row r="409" spans="1:47" s="2" customFormat="1" ht="11.25">
      <c r="A409" s="38"/>
      <c r="B409" s="39"/>
      <c r="C409" s="40"/>
      <c r="D409" s="196" t="s">
        <v>150</v>
      </c>
      <c r="E409" s="40"/>
      <c r="F409" s="197" t="s">
        <v>671</v>
      </c>
      <c r="G409" s="40"/>
      <c r="H409" s="40"/>
      <c r="I409" s="198"/>
      <c r="J409" s="40"/>
      <c r="K409" s="40"/>
      <c r="L409" s="43"/>
      <c r="M409" s="245"/>
      <c r="N409" s="246"/>
      <c r="O409" s="247"/>
      <c r="P409" s="247"/>
      <c r="Q409" s="247"/>
      <c r="R409" s="247"/>
      <c r="S409" s="247"/>
      <c r="T409" s="24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20" t="s">
        <v>150</v>
      </c>
      <c r="AU409" s="20" t="s">
        <v>89</v>
      </c>
    </row>
    <row r="410" spans="1:31" s="2" customFormat="1" ht="6.95" customHeight="1">
      <c r="A410" s="38"/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43"/>
      <c r="M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</row>
  </sheetData>
  <sheetProtection algorithmName="SHA-512" hashValue="v9WOQ59GzxfI+poFOb2Pql4bJXyteNVR6ELbbSpd2/SJvG4FdksfXsNwyV4BZNHXeNGWW2JoOo1crMtQpZu+sw==" saltValue="TODL23X1VpDAMv77inhwa5V5j9JNXKJMclggmGEIkdlK4NCJ+c7/9pO9V0NjK98LYIrHoKmTdyKd5oFgKEhR5w==" spinCount="100000" sheet="1" objects="1" scenarios="1" formatColumns="0" formatRows="0" autoFilter="0"/>
  <autoFilter ref="C93:K40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4_01/115001103"/>
    <hyperlink ref="F101" r:id="rId2" display="https://podminky.urs.cz/item/CS_URS_2024_01/115101201"/>
    <hyperlink ref="F104" r:id="rId3" display="https://podminky.urs.cz/item/CS_URS_2024_01/115101301"/>
    <hyperlink ref="F107" r:id="rId4" display="https://podminky.urs.cz/item/CS_URS_2024_01/119001421"/>
    <hyperlink ref="F110" r:id="rId5" display="https://podminky.urs.cz/item/CS_URS_2024_01/120001101"/>
    <hyperlink ref="F113" r:id="rId6" display="https://podminky.urs.cz/item/CS_URS_2024_01/132254205"/>
    <hyperlink ref="F145" r:id="rId7" display="https://podminky.urs.cz/item/CS_URS_2024_01/132354205"/>
    <hyperlink ref="F150" r:id="rId8" display="https://podminky.urs.cz/item/CS_URS_2024_01/132454205"/>
    <hyperlink ref="F153" r:id="rId9" display="https://podminky.urs.cz/item/CS_URS_2024_01/151101102"/>
    <hyperlink ref="F185" r:id="rId10" display="https://podminky.urs.cz/item/CS_URS_2024_01/151101112"/>
    <hyperlink ref="F187" r:id="rId11" display="https://podminky.urs.cz/item/CS_URS_2024_01/162351104"/>
    <hyperlink ref="F190" r:id="rId12" display="https://podminky.urs.cz/item/CS_URS_2024_01/162751117"/>
    <hyperlink ref="F193" r:id="rId13" display="https://podminky.urs.cz/item/CS_URS_2024_01/162751119"/>
    <hyperlink ref="F196" r:id="rId14" display="https://podminky.urs.cz/item/CS_URS_2024_01/162751137"/>
    <hyperlink ref="F199" r:id="rId15" display="https://podminky.urs.cz/item/CS_URS_2024_01/162751139"/>
    <hyperlink ref="F202" r:id="rId16" display="https://podminky.urs.cz/item/CS_URS_2024_01/167151111"/>
    <hyperlink ref="F205" r:id="rId17" display="https://podminky.urs.cz/item/CS_URS_2024_01/171201231"/>
    <hyperlink ref="F209" r:id="rId18" display="https://podminky.urs.cz/item/CS_URS_2024_01/174101101"/>
    <hyperlink ref="F242" r:id="rId19" display="https://podminky.urs.cz/item/CS_URS_2024_01/175151101"/>
    <hyperlink ref="F268" r:id="rId20" display="https://podminky.urs.cz/item/CS_URS_2024_01/215901101"/>
    <hyperlink ref="F287" r:id="rId21" display="https://podminky.urs.cz/item/CS_URS_2024_01/458591111"/>
    <hyperlink ref="F293" r:id="rId22" display="https://podminky.urs.cz/item/CS_URS_2024_01/358315114"/>
    <hyperlink ref="F299" r:id="rId23" display="https://podminky.urs.cz/item/CS_URS_2024_01/359901211"/>
    <hyperlink ref="F302" r:id="rId24" display="https://podminky.urs.cz/item/CS_URS_2024_01/451573111"/>
    <hyperlink ref="F322" r:id="rId25" display="https://podminky.urs.cz/item/CS_URS_2024_01/452112111"/>
    <hyperlink ref="F329" r:id="rId26" display="https://podminky.urs.cz/item/CS_URS_2024_01/452311131"/>
    <hyperlink ref="F337" r:id="rId27" display="https://podminky.urs.cz/item/CS_URS_2024_01/831422121"/>
    <hyperlink ref="F342" r:id="rId28" display="https://podminky.urs.cz/item/CS_URS_2024_01/813421111"/>
    <hyperlink ref="F346" r:id="rId29" display="https://podminky.urs.cz/item/CS_URS_2024_01/831312121"/>
    <hyperlink ref="F351" r:id="rId30" display="https://podminky.urs.cz/item/CS_URS_2024_01/831312193"/>
    <hyperlink ref="F353" r:id="rId31" display="https://podminky.urs.cz/item/CS_URS_2024_01/837312221"/>
    <hyperlink ref="F359" r:id="rId32" display="https://podminky.urs.cz/item/CS_URS_2024_01/837422221"/>
    <hyperlink ref="F364" r:id="rId33" display="https://podminky.urs.cz/item/CS_URS_2024_01/892422121"/>
    <hyperlink ref="F366" r:id="rId34" display="https://podminky.urs.cz/item/CS_URS_2024_01/894411311"/>
    <hyperlink ref="F373" r:id="rId35" display="https://podminky.urs.cz/item/CS_URS_2024_01/894412411"/>
    <hyperlink ref="F379" r:id="rId36" display="https://podminky.urs.cz/item/CS_URS_2024_01/894414111"/>
    <hyperlink ref="F386" r:id="rId37" display="https://podminky.urs.cz/item/CS_URS_2024_01/899102211"/>
    <hyperlink ref="F388" r:id="rId38" display="https://podminky.urs.cz/item/CS_URS_2024_01/899104112"/>
    <hyperlink ref="F392" r:id="rId39" display="https://podminky.urs.cz/item/CS_URS_2024_01/899623161"/>
    <hyperlink ref="F398" r:id="rId40" display="https://podminky.urs.cz/item/CS_URS_2024_01/997013511"/>
    <hyperlink ref="F400" r:id="rId41" display="https://podminky.urs.cz/item/CS_URS_2024_01/997013509"/>
    <hyperlink ref="F409" r:id="rId42" display="https://podminky.urs.cz/item/CS_URS_2024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0" t="s">
        <v>97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89</v>
      </c>
    </row>
    <row r="4" spans="2:46" s="1" customFormat="1" ht="24.95" customHeight="1">
      <c r="B4" s="23"/>
      <c r="D4" s="114" t="s">
        <v>108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15</v>
      </c>
      <c r="L6" s="23"/>
    </row>
    <row r="7" spans="2:12" s="1" customFormat="1" ht="16.5" customHeight="1">
      <c r="B7" s="23"/>
      <c r="E7" s="395" t="str">
        <f>'Rekapitulace stavby'!K6</f>
        <v>Decin_Na_Vysinach_RK_R4</v>
      </c>
      <c r="F7" s="396"/>
      <c r="G7" s="396"/>
      <c r="H7" s="396"/>
      <c r="L7" s="23"/>
    </row>
    <row r="8" spans="2:12" s="1" customFormat="1" ht="12" customHeight="1">
      <c r="B8" s="23"/>
      <c r="D8" s="116" t="s">
        <v>109</v>
      </c>
      <c r="L8" s="23"/>
    </row>
    <row r="9" spans="1:31" s="2" customFormat="1" ht="16.5" customHeight="1">
      <c r="A9" s="38"/>
      <c r="B9" s="43"/>
      <c r="C9" s="38"/>
      <c r="D9" s="38"/>
      <c r="E9" s="395" t="s">
        <v>110</v>
      </c>
      <c r="F9" s="397"/>
      <c r="G9" s="397"/>
      <c r="H9" s="397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111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398" t="s">
        <v>672</v>
      </c>
      <c r="F11" s="397"/>
      <c r="G11" s="397"/>
      <c r="H11" s="397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17</v>
      </c>
      <c r="E13" s="38"/>
      <c r="F13" s="107" t="s">
        <v>18</v>
      </c>
      <c r="G13" s="38"/>
      <c r="H13" s="38"/>
      <c r="I13" s="116" t="s">
        <v>19</v>
      </c>
      <c r="J13" s="107" t="s">
        <v>89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21</v>
      </c>
      <c r="E14" s="38"/>
      <c r="F14" s="107" t="s">
        <v>22</v>
      </c>
      <c r="G14" s="38"/>
      <c r="H14" s="38"/>
      <c r="I14" s="116" t="s">
        <v>23</v>
      </c>
      <c r="J14" s="118" t="str">
        <f>'Rekapitulace stavby'!AN8</f>
        <v>---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28</v>
      </c>
      <c r="E16" s="38"/>
      <c r="F16" s="38"/>
      <c r="G16" s="38"/>
      <c r="H16" s="38"/>
      <c r="I16" s="116" t="s">
        <v>29</v>
      </c>
      <c r="J16" s="107" t="s">
        <v>30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31</v>
      </c>
      <c r="F17" s="38"/>
      <c r="G17" s="38"/>
      <c r="H17" s="38"/>
      <c r="I17" s="116" t="s">
        <v>32</v>
      </c>
      <c r="J17" s="107" t="s">
        <v>33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34</v>
      </c>
      <c r="E19" s="38"/>
      <c r="F19" s="38"/>
      <c r="G19" s="38"/>
      <c r="H19" s="38"/>
      <c r="I19" s="116" t="s">
        <v>29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399" t="str">
        <f>'Rekapitulace stavby'!E14</f>
        <v>Vyplň údaj</v>
      </c>
      <c r="F20" s="400"/>
      <c r="G20" s="400"/>
      <c r="H20" s="400"/>
      <c r="I20" s="116" t="s">
        <v>32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36</v>
      </c>
      <c r="E22" s="38"/>
      <c r="F22" s="38"/>
      <c r="G22" s="38"/>
      <c r="H22" s="38"/>
      <c r="I22" s="116" t="s">
        <v>29</v>
      </c>
      <c r="J22" s="107" t="s">
        <v>37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38</v>
      </c>
      <c r="F23" s="38"/>
      <c r="G23" s="38"/>
      <c r="H23" s="38"/>
      <c r="I23" s="116" t="s">
        <v>32</v>
      </c>
      <c r="J23" s="107" t="s">
        <v>39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29</v>
      </c>
      <c r="J25" s="107" t="s">
        <v>37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42</v>
      </c>
      <c r="F26" s="38"/>
      <c r="G26" s="38"/>
      <c r="H26" s="38"/>
      <c r="I26" s="116" t="s">
        <v>32</v>
      </c>
      <c r="J26" s="107" t="s">
        <v>39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19"/>
      <c r="B29" s="120"/>
      <c r="C29" s="119"/>
      <c r="D29" s="119"/>
      <c r="E29" s="401" t="s">
        <v>113</v>
      </c>
      <c r="F29" s="401"/>
      <c r="G29" s="401"/>
      <c r="H29" s="401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2"/>
      <c r="E31" s="122"/>
      <c r="F31" s="122"/>
      <c r="G31" s="122"/>
      <c r="H31" s="122"/>
      <c r="I31" s="122"/>
      <c r="J31" s="122"/>
      <c r="K31" s="122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3" t="s">
        <v>45</v>
      </c>
      <c r="E32" s="38"/>
      <c r="F32" s="38"/>
      <c r="G32" s="38"/>
      <c r="H32" s="38"/>
      <c r="I32" s="38"/>
      <c r="J32" s="124">
        <f>ROUND(J95,2)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2"/>
      <c r="E33" s="122"/>
      <c r="F33" s="122"/>
      <c r="G33" s="122"/>
      <c r="H33" s="122"/>
      <c r="I33" s="122"/>
      <c r="J33" s="122"/>
      <c r="K33" s="122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5" t="s">
        <v>47</v>
      </c>
      <c r="G34" s="38"/>
      <c r="H34" s="38"/>
      <c r="I34" s="125" t="s">
        <v>46</v>
      </c>
      <c r="J34" s="125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6" t="s">
        <v>49</v>
      </c>
      <c r="E35" s="116" t="s">
        <v>50</v>
      </c>
      <c r="F35" s="127">
        <f>ROUND((SUM(BE95:BE289)),2)</f>
        <v>0</v>
      </c>
      <c r="G35" s="38"/>
      <c r="H35" s="38"/>
      <c r="I35" s="128">
        <v>0.21</v>
      </c>
      <c r="J35" s="127">
        <f>ROUND(((SUM(BE95:BE289))*I35),2)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7">
        <f>ROUND((SUM(BF95:BF289)),2)</f>
        <v>0</v>
      </c>
      <c r="G36" s="38"/>
      <c r="H36" s="38"/>
      <c r="I36" s="128">
        <v>0.12</v>
      </c>
      <c r="J36" s="127">
        <f>ROUND(((SUM(BF95:BF289))*I36),2)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7">
        <f>ROUND((SUM(BG95:BG289)),2)</f>
        <v>0</v>
      </c>
      <c r="G37" s="38"/>
      <c r="H37" s="38"/>
      <c r="I37" s="128">
        <v>0.21</v>
      </c>
      <c r="J37" s="127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7">
        <f>ROUND((SUM(BH95:BH289)),2)</f>
        <v>0</v>
      </c>
      <c r="G38" s="38"/>
      <c r="H38" s="38"/>
      <c r="I38" s="128">
        <v>0.12</v>
      </c>
      <c r="J38" s="127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7">
        <f>ROUND((SUM(BI95:BI289)),2)</f>
        <v>0</v>
      </c>
      <c r="G39" s="38"/>
      <c r="H39" s="38"/>
      <c r="I39" s="128">
        <v>0</v>
      </c>
      <c r="J39" s="127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114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15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402" t="str">
        <f>E7</f>
        <v>Decin_Na_Vysinach_RK_R4</v>
      </c>
      <c r="F50" s="403"/>
      <c r="G50" s="403"/>
      <c r="H50" s="403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2" t="s">
        <v>110</v>
      </c>
      <c r="F52" s="404"/>
      <c r="G52" s="404"/>
      <c r="H52" s="404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1" t="str">
        <f>E11</f>
        <v>01.2 - Kanalizace KTH DN/ID 500 - spadiště Š2</v>
      </c>
      <c r="F54" s="404"/>
      <c r="G54" s="404"/>
      <c r="H54" s="404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30" t="str">
        <f>F14</f>
        <v>Děčín</v>
      </c>
      <c r="G56" s="40"/>
      <c r="H56" s="40"/>
      <c r="I56" s="32" t="s">
        <v>23</v>
      </c>
      <c r="J56" s="63" t="str">
        <f>IF(J14="","",J14)</f>
        <v>---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28</v>
      </c>
      <c r="D58" s="40"/>
      <c r="E58" s="40"/>
      <c r="F58" s="30" t="str">
        <f>E17</f>
        <v>Severočeské vodovody a kanalizace a.s.</v>
      </c>
      <c r="G58" s="40"/>
      <c r="H58" s="40"/>
      <c r="I58" s="32" t="s">
        <v>36</v>
      </c>
      <c r="J58" s="36" t="str">
        <f>E23</f>
        <v>KO-KA s.r.o.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7" customHeight="1">
      <c r="A59" s="38"/>
      <c r="B59" s="39"/>
      <c r="C59" s="32" t="s">
        <v>34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>Mgr. Lenka Foffová, KO-KA s.r.o.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0" t="s">
        <v>115</v>
      </c>
      <c r="D61" s="141"/>
      <c r="E61" s="141"/>
      <c r="F61" s="141"/>
      <c r="G61" s="141"/>
      <c r="H61" s="141"/>
      <c r="I61" s="141"/>
      <c r="J61" s="142" t="s">
        <v>116</v>
      </c>
      <c r="K61" s="141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3" t="s">
        <v>77</v>
      </c>
      <c r="D63" s="40"/>
      <c r="E63" s="40"/>
      <c r="F63" s="40"/>
      <c r="G63" s="40"/>
      <c r="H63" s="40"/>
      <c r="I63" s="40"/>
      <c r="J63" s="81">
        <f>J95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117</v>
      </c>
    </row>
    <row r="64" spans="2:12" s="9" customFormat="1" ht="24.95" customHeight="1">
      <c r="B64" s="144"/>
      <c r="C64" s="145"/>
      <c r="D64" s="146" t="s">
        <v>118</v>
      </c>
      <c r="E64" s="147"/>
      <c r="F64" s="147"/>
      <c r="G64" s="147"/>
      <c r="H64" s="147"/>
      <c r="I64" s="147"/>
      <c r="J64" s="148">
        <f>J96</f>
        <v>0</v>
      </c>
      <c r="K64" s="145"/>
      <c r="L64" s="149"/>
    </row>
    <row r="65" spans="2:12" s="10" customFormat="1" ht="19.9" customHeight="1">
      <c r="B65" s="150"/>
      <c r="C65" s="101"/>
      <c r="D65" s="151" t="s">
        <v>119</v>
      </c>
      <c r="E65" s="152"/>
      <c r="F65" s="152"/>
      <c r="G65" s="152"/>
      <c r="H65" s="152"/>
      <c r="I65" s="152"/>
      <c r="J65" s="153">
        <f>J97</f>
        <v>0</v>
      </c>
      <c r="K65" s="101"/>
      <c r="L65" s="154"/>
    </row>
    <row r="66" spans="2:12" s="10" customFormat="1" ht="19.9" customHeight="1">
      <c r="B66" s="150"/>
      <c r="C66" s="101"/>
      <c r="D66" s="151" t="s">
        <v>120</v>
      </c>
      <c r="E66" s="152"/>
      <c r="F66" s="152"/>
      <c r="G66" s="152"/>
      <c r="H66" s="152"/>
      <c r="I66" s="152"/>
      <c r="J66" s="153">
        <f>J145</f>
        <v>0</v>
      </c>
      <c r="K66" s="101"/>
      <c r="L66" s="154"/>
    </row>
    <row r="67" spans="2:12" s="10" customFormat="1" ht="19.9" customHeight="1">
      <c r="B67" s="150"/>
      <c r="C67" s="101"/>
      <c r="D67" s="151" t="s">
        <v>121</v>
      </c>
      <c r="E67" s="152"/>
      <c r="F67" s="152"/>
      <c r="G67" s="152"/>
      <c r="H67" s="152"/>
      <c r="I67" s="152"/>
      <c r="J67" s="153">
        <f>J164</f>
        <v>0</v>
      </c>
      <c r="K67" s="101"/>
      <c r="L67" s="154"/>
    </row>
    <row r="68" spans="2:12" s="10" customFormat="1" ht="19.9" customHeight="1">
      <c r="B68" s="150"/>
      <c r="C68" s="101"/>
      <c r="D68" s="151" t="s">
        <v>122</v>
      </c>
      <c r="E68" s="152"/>
      <c r="F68" s="152"/>
      <c r="G68" s="152"/>
      <c r="H68" s="152"/>
      <c r="I68" s="152"/>
      <c r="J68" s="153">
        <f>J179</f>
        <v>0</v>
      </c>
      <c r="K68" s="101"/>
      <c r="L68" s="154"/>
    </row>
    <row r="69" spans="2:12" s="10" customFormat="1" ht="19.9" customHeight="1">
      <c r="B69" s="150"/>
      <c r="C69" s="101"/>
      <c r="D69" s="151" t="s">
        <v>123</v>
      </c>
      <c r="E69" s="152"/>
      <c r="F69" s="152"/>
      <c r="G69" s="152"/>
      <c r="H69" s="152"/>
      <c r="I69" s="152"/>
      <c r="J69" s="153">
        <f>J187</f>
        <v>0</v>
      </c>
      <c r="K69" s="101"/>
      <c r="L69" s="154"/>
    </row>
    <row r="70" spans="2:12" s="10" customFormat="1" ht="19.9" customHeight="1">
      <c r="B70" s="150"/>
      <c r="C70" s="101"/>
      <c r="D70" s="151" t="s">
        <v>673</v>
      </c>
      <c r="E70" s="152"/>
      <c r="F70" s="152"/>
      <c r="G70" s="152"/>
      <c r="H70" s="152"/>
      <c r="I70" s="152"/>
      <c r="J70" s="153">
        <f>J247</f>
        <v>0</v>
      </c>
      <c r="K70" s="101"/>
      <c r="L70" s="154"/>
    </row>
    <row r="71" spans="2:12" s="10" customFormat="1" ht="19.9" customHeight="1">
      <c r="B71" s="150"/>
      <c r="C71" s="101"/>
      <c r="D71" s="151" t="s">
        <v>124</v>
      </c>
      <c r="E71" s="152"/>
      <c r="F71" s="152"/>
      <c r="G71" s="152"/>
      <c r="H71" s="152"/>
      <c r="I71" s="152"/>
      <c r="J71" s="153">
        <f>J271</f>
        <v>0</v>
      </c>
      <c r="K71" s="101"/>
      <c r="L71" s="154"/>
    </row>
    <row r="72" spans="2:12" s="10" customFormat="1" ht="19.9" customHeight="1">
      <c r="B72" s="150"/>
      <c r="C72" s="101"/>
      <c r="D72" s="151" t="s">
        <v>125</v>
      </c>
      <c r="E72" s="152"/>
      <c r="F72" s="152"/>
      <c r="G72" s="152"/>
      <c r="H72" s="152"/>
      <c r="I72" s="152"/>
      <c r="J72" s="153">
        <f>J275</f>
        <v>0</v>
      </c>
      <c r="K72" s="101"/>
      <c r="L72" s="154"/>
    </row>
    <row r="73" spans="2:12" s="10" customFormat="1" ht="19.9" customHeight="1">
      <c r="B73" s="150"/>
      <c r="C73" s="101"/>
      <c r="D73" s="151" t="s">
        <v>126</v>
      </c>
      <c r="E73" s="152"/>
      <c r="F73" s="152"/>
      <c r="G73" s="152"/>
      <c r="H73" s="152"/>
      <c r="I73" s="152"/>
      <c r="J73" s="153">
        <f>J287</f>
        <v>0</v>
      </c>
      <c r="K73" s="101"/>
      <c r="L73" s="154"/>
    </row>
    <row r="74" spans="1:31" s="2" customFormat="1" ht="21.7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6" t="s">
        <v>127</v>
      </c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15</v>
      </c>
      <c r="D82" s="40"/>
      <c r="E82" s="40"/>
      <c r="F82" s="40"/>
      <c r="G82" s="40"/>
      <c r="H82" s="40"/>
      <c r="I82" s="40"/>
      <c r="J82" s="40"/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402" t="str">
        <f>E7</f>
        <v>Decin_Na_Vysinach_RK_R4</v>
      </c>
      <c r="F83" s="403"/>
      <c r="G83" s="403"/>
      <c r="H83" s="403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4"/>
      <c r="C84" s="32" t="s">
        <v>109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8"/>
      <c r="B85" s="39"/>
      <c r="C85" s="40"/>
      <c r="D85" s="40"/>
      <c r="E85" s="402" t="s">
        <v>110</v>
      </c>
      <c r="F85" s="404"/>
      <c r="G85" s="404"/>
      <c r="H85" s="404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351" t="str">
        <f>E11</f>
        <v>01.2 - Kanalizace KTH DN/ID 500 - spadiště Š2</v>
      </c>
      <c r="F87" s="404"/>
      <c r="G87" s="404"/>
      <c r="H87" s="404"/>
      <c r="I87" s="40"/>
      <c r="J87" s="40"/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30" t="str">
        <f>F14</f>
        <v>Děčín</v>
      </c>
      <c r="G89" s="40"/>
      <c r="H89" s="40"/>
      <c r="I89" s="32" t="s">
        <v>23</v>
      </c>
      <c r="J89" s="63" t="str">
        <f>IF(J14="","",J14)</f>
        <v>---</v>
      </c>
      <c r="K89" s="40"/>
      <c r="L89" s="11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1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2" customHeight="1">
      <c r="A91" s="38"/>
      <c r="B91" s="39"/>
      <c r="C91" s="32" t="s">
        <v>28</v>
      </c>
      <c r="D91" s="40"/>
      <c r="E91" s="40"/>
      <c r="F91" s="30" t="str">
        <f>E17</f>
        <v>Severočeské vodovody a kanalizace a.s.</v>
      </c>
      <c r="G91" s="40"/>
      <c r="H91" s="40"/>
      <c r="I91" s="32" t="s">
        <v>36</v>
      </c>
      <c r="J91" s="36" t="str">
        <f>E23</f>
        <v>KO-KA s.r.o.</v>
      </c>
      <c r="K91" s="40"/>
      <c r="L91" s="11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7" customHeight="1">
      <c r="A92" s="38"/>
      <c r="B92" s="39"/>
      <c r="C92" s="32" t="s">
        <v>34</v>
      </c>
      <c r="D92" s="40"/>
      <c r="E92" s="40"/>
      <c r="F92" s="30" t="str">
        <f>IF(E20="","",E20)</f>
        <v>Vyplň údaj</v>
      </c>
      <c r="G92" s="40"/>
      <c r="H92" s="40"/>
      <c r="I92" s="32" t="s">
        <v>41</v>
      </c>
      <c r="J92" s="36" t="str">
        <f>E26</f>
        <v>Mgr. Lenka Foffová, KO-KA s.r.o.</v>
      </c>
      <c r="K92" s="40"/>
      <c r="L92" s="11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1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55"/>
      <c r="B94" s="156"/>
      <c r="C94" s="157" t="s">
        <v>128</v>
      </c>
      <c r="D94" s="158" t="s">
        <v>64</v>
      </c>
      <c r="E94" s="158" t="s">
        <v>60</v>
      </c>
      <c r="F94" s="158" t="s">
        <v>61</v>
      </c>
      <c r="G94" s="158" t="s">
        <v>129</v>
      </c>
      <c r="H94" s="158" t="s">
        <v>130</v>
      </c>
      <c r="I94" s="158" t="s">
        <v>131</v>
      </c>
      <c r="J94" s="159" t="s">
        <v>116</v>
      </c>
      <c r="K94" s="160" t="s">
        <v>132</v>
      </c>
      <c r="L94" s="161"/>
      <c r="M94" s="72" t="s">
        <v>78</v>
      </c>
      <c r="N94" s="73" t="s">
        <v>49</v>
      </c>
      <c r="O94" s="73" t="s">
        <v>133</v>
      </c>
      <c r="P94" s="73" t="s">
        <v>134</v>
      </c>
      <c r="Q94" s="73" t="s">
        <v>135</v>
      </c>
      <c r="R94" s="73" t="s">
        <v>136</v>
      </c>
      <c r="S94" s="73" t="s">
        <v>137</v>
      </c>
      <c r="T94" s="74" t="s">
        <v>138</v>
      </c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1:63" s="2" customFormat="1" ht="22.9" customHeight="1">
      <c r="A95" s="38"/>
      <c r="B95" s="39"/>
      <c r="C95" s="79" t="s">
        <v>139</v>
      </c>
      <c r="D95" s="40"/>
      <c r="E95" s="40"/>
      <c r="F95" s="40"/>
      <c r="G95" s="40"/>
      <c r="H95" s="40"/>
      <c r="I95" s="40"/>
      <c r="J95" s="162">
        <f>BK95</f>
        <v>0</v>
      </c>
      <c r="K95" s="40"/>
      <c r="L95" s="43"/>
      <c r="M95" s="75"/>
      <c r="N95" s="163"/>
      <c r="O95" s="76"/>
      <c r="P95" s="164">
        <f>P96</f>
        <v>0</v>
      </c>
      <c r="Q95" s="76"/>
      <c r="R95" s="164">
        <f>R96</f>
        <v>94.51595979999999</v>
      </c>
      <c r="S95" s="76"/>
      <c r="T95" s="165">
        <f>T96</f>
        <v>1.7380000000000002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20" t="s">
        <v>79</v>
      </c>
      <c r="AU95" s="20" t="s">
        <v>117</v>
      </c>
      <c r="BK95" s="166">
        <f>BK96</f>
        <v>0</v>
      </c>
    </row>
    <row r="96" spans="2:63" s="12" customFormat="1" ht="25.9" customHeight="1">
      <c r="B96" s="167"/>
      <c r="C96" s="168"/>
      <c r="D96" s="169" t="s">
        <v>79</v>
      </c>
      <c r="E96" s="170" t="s">
        <v>140</v>
      </c>
      <c r="F96" s="170" t="s">
        <v>141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P97+P145+P164+P179+P187+P247+P271+P275+P287</f>
        <v>0</v>
      </c>
      <c r="Q96" s="175"/>
      <c r="R96" s="176">
        <f>R97+R145+R164+R179+R187+R247+R271+R275+R287</f>
        <v>94.51595979999999</v>
      </c>
      <c r="S96" s="175"/>
      <c r="T96" s="177">
        <f>T97+T145+T164+T179+T187+T247+T271+T275+T287</f>
        <v>1.7380000000000002</v>
      </c>
      <c r="AR96" s="178" t="s">
        <v>87</v>
      </c>
      <c r="AT96" s="179" t="s">
        <v>79</v>
      </c>
      <c r="AU96" s="179" t="s">
        <v>80</v>
      </c>
      <c r="AY96" s="178" t="s">
        <v>142</v>
      </c>
      <c r="BK96" s="180">
        <f>BK97+BK145+BK164+BK179+BK187+BK247+BK271+BK275+BK287</f>
        <v>0</v>
      </c>
    </row>
    <row r="97" spans="2:63" s="12" customFormat="1" ht="22.9" customHeight="1">
      <c r="B97" s="167"/>
      <c r="C97" s="168"/>
      <c r="D97" s="169" t="s">
        <v>79</v>
      </c>
      <c r="E97" s="181" t="s">
        <v>87</v>
      </c>
      <c r="F97" s="181" t="s">
        <v>143</v>
      </c>
      <c r="G97" s="168"/>
      <c r="H97" s="168"/>
      <c r="I97" s="171"/>
      <c r="J97" s="182">
        <f>BK97</f>
        <v>0</v>
      </c>
      <c r="K97" s="168"/>
      <c r="L97" s="173"/>
      <c r="M97" s="174"/>
      <c r="N97" s="175"/>
      <c r="O97" s="175"/>
      <c r="P97" s="176">
        <f>SUM(P98:P144)</f>
        <v>0</v>
      </c>
      <c r="Q97" s="175"/>
      <c r="R97" s="176">
        <f>SUM(R98:R144)</f>
        <v>10.6963484</v>
      </c>
      <c r="S97" s="175"/>
      <c r="T97" s="177">
        <f>SUM(T98:T144)</f>
        <v>0</v>
      </c>
      <c r="AR97" s="178" t="s">
        <v>87</v>
      </c>
      <c r="AT97" s="179" t="s">
        <v>79</v>
      </c>
      <c r="AU97" s="179" t="s">
        <v>87</v>
      </c>
      <c r="AY97" s="178" t="s">
        <v>142</v>
      </c>
      <c r="BK97" s="180">
        <f>SUM(BK98:BK144)</f>
        <v>0</v>
      </c>
    </row>
    <row r="98" spans="1:65" s="2" customFormat="1" ht="37.9" customHeight="1">
      <c r="A98" s="38"/>
      <c r="B98" s="39"/>
      <c r="C98" s="183" t="s">
        <v>87</v>
      </c>
      <c r="D98" s="183" t="s">
        <v>144</v>
      </c>
      <c r="E98" s="184" t="s">
        <v>674</v>
      </c>
      <c r="F98" s="185" t="s">
        <v>675</v>
      </c>
      <c r="G98" s="186" t="s">
        <v>175</v>
      </c>
      <c r="H98" s="187">
        <v>50.9</v>
      </c>
      <c r="I98" s="188"/>
      <c r="J98" s="187">
        <f>ROUND(I98*H98,2)</f>
        <v>0</v>
      </c>
      <c r="K98" s="189"/>
      <c r="L98" s="43"/>
      <c r="M98" s="190" t="s">
        <v>78</v>
      </c>
      <c r="N98" s="191" t="s">
        <v>50</v>
      </c>
      <c r="O98" s="68"/>
      <c r="P98" s="192">
        <f>O98*H98</f>
        <v>0</v>
      </c>
      <c r="Q98" s="192">
        <v>4E-05</v>
      </c>
      <c r="R98" s="192">
        <f>Q98*H98</f>
        <v>0.002036</v>
      </c>
      <c r="S98" s="192">
        <v>0</v>
      </c>
      <c r="T98" s="193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4" t="s">
        <v>148</v>
      </c>
      <c r="AT98" s="194" t="s">
        <v>144</v>
      </c>
      <c r="AU98" s="194" t="s">
        <v>89</v>
      </c>
      <c r="AY98" s="20" t="s">
        <v>142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20" t="s">
        <v>87</v>
      </c>
      <c r="BK98" s="195">
        <f>ROUND(I98*H98,2)</f>
        <v>0</v>
      </c>
      <c r="BL98" s="20" t="s">
        <v>148</v>
      </c>
      <c r="BM98" s="194" t="s">
        <v>676</v>
      </c>
    </row>
    <row r="99" spans="1:47" s="2" customFormat="1" ht="11.25">
      <c r="A99" s="38"/>
      <c r="B99" s="39"/>
      <c r="C99" s="40"/>
      <c r="D99" s="196" t="s">
        <v>150</v>
      </c>
      <c r="E99" s="40"/>
      <c r="F99" s="197" t="s">
        <v>677</v>
      </c>
      <c r="G99" s="40"/>
      <c r="H99" s="40"/>
      <c r="I99" s="198"/>
      <c r="J99" s="40"/>
      <c r="K99" s="40"/>
      <c r="L99" s="43"/>
      <c r="M99" s="199"/>
      <c r="N99" s="200"/>
      <c r="O99" s="68"/>
      <c r="P99" s="68"/>
      <c r="Q99" s="68"/>
      <c r="R99" s="68"/>
      <c r="S99" s="68"/>
      <c r="T99" s="69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20" t="s">
        <v>150</v>
      </c>
      <c r="AU99" s="20" t="s">
        <v>89</v>
      </c>
    </row>
    <row r="100" spans="2:51" s="13" customFormat="1" ht="11.25">
      <c r="B100" s="201"/>
      <c r="C100" s="202"/>
      <c r="D100" s="203" t="s">
        <v>152</v>
      </c>
      <c r="E100" s="204" t="s">
        <v>78</v>
      </c>
      <c r="F100" s="205" t="s">
        <v>678</v>
      </c>
      <c r="G100" s="202"/>
      <c r="H100" s="206">
        <v>50.9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152</v>
      </c>
      <c r="AU100" s="212" t="s">
        <v>89</v>
      </c>
      <c r="AV100" s="13" t="s">
        <v>89</v>
      </c>
      <c r="AW100" s="13" t="s">
        <v>40</v>
      </c>
      <c r="AX100" s="13" t="s">
        <v>87</v>
      </c>
      <c r="AY100" s="212" t="s">
        <v>142</v>
      </c>
    </row>
    <row r="101" spans="1:65" s="2" customFormat="1" ht="24.2" customHeight="1">
      <c r="A101" s="38"/>
      <c r="B101" s="39"/>
      <c r="C101" s="183" t="s">
        <v>89</v>
      </c>
      <c r="D101" s="183" t="s">
        <v>144</v>
      </c>
      <c r="E101" s="184" t="s">
        <v>679</v>
      </c>
      <c r="F101" s="185" t="s">
        <v>680</v>
      </c>
      <c r="G101" s="186" t="s">
        <v>230</v>
      </c>
      <c r="H101" s="187">
        <v>52</v>
      </c>
      <c r="I101" s="188"/>
      <c r="J101" s="187">
        <f>ROUND(I101*H101,2)</f>
        <v>0</v>
      </c>
      <c r="K101" s="189"/>
      <c r="L101" s="43"/>
      <c r="M101" s="190" t="s">
        <v>78</v>
      </c>
      <c r="N101" s="191" t="s">
        <v>50</v>
      </c>
      <c r="O101" s="68"/>
      <c r="P101" s="192">
        <f>O101*H101</f>
        <v>0</v>
      </c>
      <c r="Q101" s="192">
        <v>0.06679</v>
      </c>
      <c r="R101" s="192">
        <f>Q101*H101</f>
        <v>3.47308</v>
      </c>
      <c r="S101" s="192">
        <v>0</v>
      </c>
      <c r="T101" s="193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4" t="s">
        <v>148</v>
      </c>
      <c r="AT101" s="194" t="s">
        <v>144</v>
      </c>
      <c r="AU101" s="194" t="s">
        <v>89</v>
      </c>
      <c r="AY101" s="20" t="s">
        <v>142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0" t="s">
        <v>87</v>
      </c>
      <c r="BK101" s="195">
        <f>ROUND(I101*H101,2)</f>
        <v>0</v>
      </c>
      <c r="BL101" s="20" t="s">
        <v>148</v>
      </c>
      <c r="BM101" s="194" t="s">
        <v>681</v>
      </c>
    </row>
    <row r="102" spans="1:47" s="2" customFormat="1" ht="11.25">
      <c r="A102" s="38"/>
      <c r="B102" s="39"/>
      <c r="C102" s="40"/>
      <c r="D102" s="196" t="s">
        <v>150</v>
      </c>
      <c r="E102" s="40"/>
      <c r="F102" s="197" t="s">
        <v>682</v>
      </c>
      <c r="G102" s="40"/>
      <c r="H102" s="40"/>
      <c r="I102" s="198"/>
      <c r="J102" s="40"/>
      <c r="K102" s="40"/>
      <c r="L102" s="43"/>
      <c r="M102" s="199"/>
      <c r="N102" s="200"/>
      <c r="O102" s="68"/>
      <c r="P102" s="68"/>
      <c r="Q102" s="68"/>
      <c r="R102" s="68"/>
      <c r="S102" s="68"/>
      <c r="T102" s="69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20" t="s">
        <v>150</v>
      </c>
      <c r="AU102" s="20" t="s">
        <v>89</v>
      </c>
    </row>
    <row r="103" spans="2:51" s="13" customFormat="1" ht="11.25">
      <c r="B103" s="201"/>
      <c r="C103" s="202"/>
      <c r="D103" s="203" t="s">
        <v>152</v>
      </c>
      <c r="E103" s="204" t="s">
        <v>78</v>
      </c>
      <c r="F103" s="205" t="s">
        <v>683</v>
      </c>
      <c r="G103" s="202"/>
      <c r="H103" s="206">
        <v>52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152</v>
      </c>
      <c r="AU103" s="212" t="s">
        <v>89</v>
      </c>
      <c r="AV103" s="13" t="s">
        <v>89</v>
      </c>
      <c r="AW103" s="13" t="s">
        <v>40</v>
      </c>
      <c r="AX103" s="13" t="s">
        <v>87</v>
      </c>
      <c r="AY103" s="212" t="s">
        <v>142</v>
      </c>
    </row>
    <row r="104" spans="1:65" s="2" customFormat="1" ht="21.75" customHeight="1">
      <c r="A104" s="38"/>
      <c r="B104" s="39"/>
      <c r="C104" s="183" t="s">
        <v>160</v>
      </c>
      <c r="D104" s="183" t="s">
        <v>144</v>
      </c>
      <c r="E104" s="184" t="s">
        <v>684</v>
      </c>
      <c r="F104" s="185" t="s">
        <v>685</v>
      </c>
      <c r="G104" s="186" t="s">
        <v>230</v>
      </c>
      <c r="H104" s="187">
        <v>19.5</v>
      </c>
      <c r="I104" s="188"/>
      <c r="J104" s="187">
        <f>ROUND(I104*H104,2)</f>
        <v>0</v>
      </c>
      <c r="K104" s="189"/>
      <c r="L104" s="43"/>
      <c r="M104" s="190" t="s">
        <v>78</v>
      </c>
      <c r="N104" s="191" t="s">
        <v>50</v>
      </c>
      <c r="O104" s="68"/>
      <c r="P104" s="192">
        <f>O104*H104</f>
        <v>0</v>
      </c>
      <c r="Q104" s="192">
        <v>0.01169</v>
      </c>
      <c r="R104" s="192">
        <f>Q104*H104</f>
        <v>0.22795500000000002</v>
      </c>
      <c r="S104" s="192">
        <v>0</v>
      </c>
      <c r="T104" s="193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4" t="s">
        <v>148</v>
      </c>
      <c r="AT104" s="194" t="s">
        <v>144</v>
      </c>
      <c r="AU104" s="194" t="s">
        <v>89</v>
      </c>
      <c r="AY104" s="20" t="s">
        <v>142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0" t="s">
        <v>87</v>
      </c>
      <c r="BK104" s="195">
        <f>ROUND(I104*H104,2)</f>
        <v>0</v>
      </c>
      <c r="BL104" s="20" t="s">
        <v>148</v>
      </c>
      <c r="BM104" s="194" t="s">
        <v>686</v>
      </c>
    </row>
    <row r="105" spans="1:47" s="2" customFormat="1" ht="11.25">
      <c r="A105" s="38"/>
      <c r="B105" s="39"/>
      <c r="C105" s="40"/>
      <c r="D105" s="196" t="s">
        <v>150</v>
      </c>
      <c r="E105" s="40"/>
      <c r="F105" s="197" t="s">
        <v>687</v>
      </c>
      <c r="G105" s="40"/>
      <c r="H105" s="40"/>
      <c r="I105" s="198"/>
      <c r="J105" s="40"/>
      <c r="K105" s="40"/>
      <c r="L105" s="43"/>
      <c r="M105" s="199"/>
      <c r="N105" s="200"/>
      <c r="O105" s="68"/>
      <c r="P105" s="68"/>
      <c r="Q105" s="68"/>
      <c r="R105" s="68"/>
      <c r="S105" s="68"/>
      <c r="T105" s="69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20" t="s">
        <v>150</v>
      </c>
      <c r="AU105" s="20" t="s">
        <v>89</v>
      </c>
    </row>
    <row r="106" spans="2:51" s="13" customFormat="1" ht="11.25">
      <c r="B106" s="201"/>
      <c r="C106" s="202"/>
      <c r="D106" s="203" t="s">
        <v>152</v>
      </c>
      <c r="E106" s="204" t="s">
        <v>78</v>
      </c>
      <c r="F106" s="205" t="s">
        <v>688</v>
      </c>
      <c r="G106" s="202"/>
      <c r="H106" s="206">
        <v>19.5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152</v>
      </c>
      <c r="AU106" s="212" t="s">
        <v>89</v>
      </c>
      <c r="AV106" s="13" t="s">
        <v>89</v>
      </c>
      <c r="AW106" s="13" t="s">
        <v>40</v>
      </c>
      <c r="AX106" s="13" t="s">
        <v>87</v>
      </c>
      <c r="AY106" s="212" t="s">
        <v>142</v>
      </c>
    </row>
    <row r="107" spans="1:65" s="2" customFormat="1" ht="16.5" customHeight="1">
      <c r="A107" s="38"/>
      <c r="B107" s="39"/>
      <c r="C107" s="183" t="s">
        <v>148</v>
      </c>
      <c r="D107" s="183" t="s">
        <v>144</v>
      </c>
      <c r="E107" s="184" t="s">
        <v>689</v>
      </c>
      <c r="F107" s="185" t="s">
        <v>690</v>
      </c>
      <c r="G107" s="186" t="s">
        <v>230</v>
      </c>
      <c r="H107" s="187">
        <v>19.5</v>
      </c>
      <c r="I107" s="188"/>
      <c r="J107" s="187">
        <f>ROUND(I107*H107,2)</f>
        <v>0</v>
      </c>
      <c r="K107" s="189"/>
      <c r="L107" s="43"/>
      <c r="M107" s="190" t="s">
        <v>78</v>
      </c>
      <c r="N107" s="191" t="s">
        <v>50</v>
      </c>
      <c r="O107" s="68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4" t="s">
        <v>148</v>
      </c>
      <c r="AT107" s="194" t="s">
        <v>144</v>
      </c>
      <c r="AU107" s="194" t="s">
        <v>89</v>
      </c>
      <c r="AY107" s="20" t="s">
        <v>142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0" t="s">
        <v>87</v>
      </c>
      <c r="BK107" s="195">
        <f>ROUND(I107*H107,2)</f>
        <v>0</v>
      </c>
      <c r="BL107" s="20" t="s">
        <v>148</v>
      </c>
      <c r="BM107" s="194" t="s">
        <v>691</v>
      </c>
    </row>
    <row r="108" spans="1:47" s="2" customFormat="1" ht="11.25">
      <c r="A108" s="38"/>
      <c r="B108" s="39"/>
      <c r="C108" s="40"/>
      <c r="D108" s="196" t="s">
        <v>150</v>
      </c>
      <c r="E108" s="40"/>
      <c r="F108" s="197" t="s">
        <v>692</v>
      </c>
      <c r="G108" s="40"/>
      <c r="H108" s="40"/>
      <c r="I108" s="198"/>
      <c r="J108" s="40"/>
      <c r="K108" s="40"/>
      <c r="L108" s="43"/>
      <c r="M108" s="199"/>
      <c r="N108" s="200"/>
      <c r="O108" s="68"/>
      <c r="P108" s="68"/>
      <c r="Q108" s="68"/>
      <c r="R108" s="68"/>
      <c r="S108" s="68"/>
      <c r="T108" s="69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20" t="s">
        <v>150</v>
      </c>
      <c r="AU108" s="20" t="s">
        <v>89</v>
      </c>
    </row>
    <row r="109" spans="1:65" s="2" customFormat="1" ht="37.9" customHeight="1">
      <c r="A109" s="38"/>
      <c r="B109" s="39"/>
      <c r="C109" s="183" t="s">
        <v>172</v>
      </c>
      <c r="D109" s="183" t="s">
        <v>144</v>
      </c>
      <c r="E109" s="184" t="s">
        <v>693</v>
      </c>
      <c r="F109" s="185" t="s">
        <v>694</v>
      </c>
      <c r="G109" s="186" t="s">
        <v>695</v>
      </c>
      <c r="H109" s="187">
        <v>2356.42</v>
      </c>
      <c r="I109" s="188"/>
      <c r="J109" s="187">
        <f>ROUND(I109*H109,2)</f>
        <v>0</v>
      </c>
      <c r="K109" s="189"/>
      <c r="L109" s="43"/>
      <c r="M109" s="190" t="s">
        <v>78</v>
      </c>
      <c r="N109" s="191" t="s">
        <v>50</v>
      </c>
      <c r="O109" s="68"/>
      <c r="P109" s="192">
        <f>O109*H109</f>
        <v>0</v>
      </c>
      <c r="Q109" s="192">
        <v>0.00118</v>
      </c>
      <c r="R109" s="192">
        <f>Q109*H109</f>
        <v>2.7805756</v>
      </c>
      <c r="S109" s="192">
        <v>0</v>
      </c>
      <c r="T109" s="193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4" t="s">
        <v>148</v>
      </c>
      <c r="AT109" s="194" t="s">
        <v>144</v>
      </c>
      <c r="AU109" s="194" t="s">
        <v>89</v>
      </c>
      <c r="AY109" s="20" t="s">
        <v>142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0" t="s">
        <v>87</v>
      </c>
      <c r="BK109" s="195">
        <f>ROUND(I109*H109,2)</f>
        <v>0</v>
      </c>
      <c r="BL109" s="20" t="s">
        <v>148</v>
      </c>
      <c r="BM109" s="194" t="s">
        <v>696</v>
      </c>
    </row>
    <row r="110" spans="1:47" s="2" customFormat="1" ht="11.25">
      <c r="A110" s="38"/>
      <c r="B110" s="39"/>
      <c r="C110" s="40"/>
      <c r="D110" s="196" t="s">
        <v>150</v>
      </c>
      <c r="E110" s="40"/>
      <c r="F110" s="197" t="s">
        <v>697</v>
      </c>
      <c r="G110" s="40"/>
      <c r="H110" s="40"/>
      <c r="I110" s="198"/>
      <c r="J110" s="40"/>
      <c r="K110" s="40"/>
      <c r="L110" s="43"/>
      <c r="M110" s="199"/>
      <c r="N110" s="200"/>
      <c r="O110" s="68"/>
      <c r="P110" s="68"/>
      <c r="Q110" s="68"/>
      <c r="R110" s="68"/>
      <c r="S110" s="68"/>
      <c r="T110" s="69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20" t="s">
        <v>150</v>
      </c>
      <c r="AU110" s="20" t="s">
        <v>89</v>
      </c>
    </row>
    <row r="111" spans="2:51" s="15" customFormat="1" ht="11.25">
      <c r="B111" s="235"/>
      <c r="C111" s="236"/>
      <c r="D111" s="203" t="s">
        <v>152</v>
      </c>
      <c r="E111" s="237" t="s">
        <v>78</v>
      </c>
      <c r="F111" s="238" t="s">
        <v>698</v>
      </c>
      <c r="G111" s="236"/>
      <c r="H111" s="237" t="s">
        <v>78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152</v>
      </c>
      <c r="AU111" s="244" t="s">
        <v>89</v>
      </c>
      <c r="AV111" s="15" t="s">
        <v>87</v>
      </c>
      <c r="AW111" s="15" t="s">
        <v>40</v>
      </c>
      <c r="AX111" s="15" t="s">
        <v>80</v>
      </c>
      <c r="AY111" s="244" t="s">
        <v>142</v>
      </c>
    </row>
    <row r="112" spans="2:51" s="15" customFormat="1" ht="11.25">
      <c r="B112" s="235"/>
      <c r="C112" s="236"/>
      <c r="D112" s="203" t="s">
        <v>152</v>
      </c>
      <c r="E112" s="237" t="s">
        <v>78</v>
      </c>
      <c r="F112" s="238" t="s">
        <v>699</v>
      </c>
      <c r="G112" s="236"/>
      <c r="H112" s="237" t="s">
        <v>78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152</v>
      </c>
      <c r="AU112" s="244" t="s">
        <v>89</v>
      </c>
      <c r="AV112" s="15" t="s">
        <v>87</v>
      </c>
      <c r="AW112" s="15" t="s">
        <v>40</v>
      </c>
      <c r="AX112" s="15" t="s">
        <v>80</v>
      </c>
      <c r="AY112" s="244" t="s">
        <v>142</v>
      </c>
    </row>
    <row r="113" spans="2:51" s="13" customFormat="1" ht="11.25">
      <c r="B113" s="201"/>
      <c r="C113" s="202"/>
      <c r="D113" s="203" t="s">
        <v>152</v>
      </c>
      <c r="E113" s="204" t="s">
        <v>78</v>
      </c>
      <c r="F113" s="205" t="s">
        <v>700</v>
      </c>
      <c r="G113" s="202"/>
      <c r="H113" s="206">
        <v>1983.5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152</v>
      </c>
      <c r="AU113" s="212" t="s">
        <v>89</v>
      </c>
      <c r="AV113" s="13" t="s">
        <v>89</v>
      </c>
      <c r="AW113" s="13" t="s">
        <v>40</v>
      </c>
      <c r="AX113" s="13" t="s">
        <v>80</v>
      </c>
      <c r="AY113" s="212" t="s">
        <v>142</v>
      </c>
    </row>
    <row r="114" spans="2:51" s="13" customFormat="1" ht="11.25">
      <c r="B114" s="201"/>
      <c r="C114" s="202"/>
      <c r="D114" s="203" t="s">
        <v>152</v>
      </c>
      <c r="E114" s="204" t="s">
        <v>78</v>
      </c>
      <c r="F114" s="205" t="s">
        <v>701</v>
      </c>
      <c r="G114" s="202"/>
      <c r="H114" s="206">
        <v>372.92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152</v>
      </c>
      <c r="AU114" s="212" t="s">
        <v>89</v>
      </c>
      <c r="AV114" s="13" t="s">
        <v>89</v>
      </c>
      <c r="AW114" s="13" t="s">
        <v>40</v>
      </c>
      <c r="AX114" s="13" t="s">
        <v>80</v>
      </c>
      <c r="AY114" s="212" t="s">
        <v>142</v>
      </c>
    </row>
    <row r="115" spans="2:51" s="14" customFormat="1" ht="11.25">
      <c r="B115" s="213"/>
      <c r="C115" s="214"/>
      <c r="D115" s="203" t="s">
        <v>152</v>
      </c>
      <c r="E115" s="215" t="s">
        <v>78</v>
      </c>
      <c r="F115" s="216" t="s">
        <v>212</v>
      </c>
      <c r="G115" s="214"/>
      <c r="H115" s="217">
        <v>2356.42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152</v>
      </c>
      <c r="AU115" s="223" t="s">
        <v>89</v>
      </c>
      <c r="AV115" s="14" t="s">
        <v>148</v>
      </c>
      <c r="AW115" s="14" t="s">
        <v>40</v>
      </c>
      <c r="AX115" s="14" t="s">
        <v>87</v>
      </c>
      <c r="AY115" s="223" t="s">
        <v>142</v>
      </c>
    </row>
    <row r="116" spans="1:65" s="2" customFormat="1" ht="37.9" customHeight="1">
      <c r="A116" s="38"/>
      <c r="B116" s="39"/>
      <c r="C116" s="183" t="s">
        <v>179</v>
      </c>
      <c r="D116" s="183" t="s">
        <v>144</v>
      </c>
      <c r="E116" s="184" t="s">
        <v>702</v>
      </c>
      <c r="F116" s="185" t="s">
        <v>703</v>
      </c>
      <c r="G116" s="186" t="s">
        <v>695</v>
      </c>
      <c r="H116" s="187">
        <v>793.4</v>
      </c>
      <c r="I116" s="188"/>
      <c r="J116" s="187">
        <f>ROUND(I116*H116,2)</f>
        <v>0</v>
      </c>
      <c r="K116" s="189"/>
      <c r="L116" s="43"/>
      <c r="M116" s="190" t="s">
        <v>78</v>
      </c>
      <c r="N116" s="191" t="s">
        <v>50</v>
      </c>
      <c r="O116" s="68"/>
      <c r="P116" s="192">
        <f>O116*H116</f>
        <v>0</v>
      </c>
      <c r="Q116" s="192">
        <v>0.00045</v>
      </c>
      <c r="R116" s="192">
        <f>Q116*H116</f>
        <v>0.35702999999999996</v>
      </c>
      <c r="S116" s="192">
        <v>0</v>
      </c>
      <c r="T116" s="19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4" t="s">
        <v>148</v>
      </c>
      <c r="AT116" s="194" t="s">
        <v>144</v>
      </c>
      <c r="AU116" s="194" t="s">
        <v>89</v>
      </c>
      <c r="AY116" s="20" t="s">
        <v>142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0" t="s">
        <v>87</v>
      </c>
      <c r="BK116" s="195">
        <f>ROUND(I116*H116,2)</f>
        <v>0</v>
      </c>
      <c r="BL116" s="20" t="s">
        <v>148</v>
      </c>
      <c r="BM116" s="194" t="s">
        <v>704</v>
      </c>
    </row>
    <row r="117" spans="1:47" s="2" customFormat="1" ht="11.25">
      <c r="A117" s="38"/>
      <c r="B117" s="39"/>
      <c r="C117" s="40"/>
      <c r="D117" s="196" t="s">
        <v>150</v>
      </c>
      <c r="E117" s="40"/>
      <c r="F117" s="197" t="s">
        <v>705</v>
      </c>
      <c r="G117" s="40"/>
      <c r="H117" s="40"/>
      <c r="I117" s="198"/>
      <c r="J117" s="40"/>
      <c r="K117" s="40"/>
      <c r="L117" s="43"/>
      <c r="M117" s="199"/>
      <c r="N117" s="200"/>
      <c r="O117" s="68"/>
      <c r="P117" s="68"/>
      <c r="Q117" s="68"/>
      <c r="R117" s="68"/>
      <c r="S117" s="68"/>
      <c r="T117" s="69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20" t="s">
        <v>150</v>
      </c>
      <c r="AU117" s="20" t="s">
        <v>89</v>
      </c>
    </row>
    <row r="118" spans="2:51" s="15" customFormat="1" ht="11.25">
      <c r="B118" s="235"/>
      <c r="C118" s="236"/>
      <c r="D118" s="203" t="s">
        <v>152</v>
      </c>
      <c r="E118" s="237" t="s">
        <v>78</v>
      </c>
      <c r="F118" s="238" t="s">
        <v>698</v>
      </c>
      <c r="G118" s="236"/>
      <c r="H118" s="237" t="s">
        <v>78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152</v>
      </c>
      <c r="AU118" s="244" t="s">
        <v>89</v>
      </c>
      <c r="AV118" s="15" t="s">
        <v>87</v>
      </c>
      <c r="AW118" s="15" t="s">
        <v>40</v>
      </c>
      <c r="AX118" s="15" t="s">
        <v>80</v>
      </c>
      <c r="AY118" s="244" t="s">
        <v>142</v>
      </c>
    </row>
    <row r="119" spans="2:51" s="13" customFormat="1" ht="11.25">
      <c r="B119" s="201"/>
      <c r="C119" s="202"/>
      <c r="D119" s="203" t="s">
        <v>152</v>
      </c>
      <c r="E119" s="204" t="s">
        <v>78</v>
      </c>
      <c r="F119" s="205" t="s">
        <v>706</v>
      </c>
      <c r="G119" s="202"/>
      <c r="H119" s="206">
        <v>793.4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152</v>
      </c>
      <c r="AU119" s="212" t="s">
        <v>89</v>
      </c>
      <c r="AV119" s="13" t="s">
        <v>89</v>
      </c>
      <c r="AW119" s="13" t="s">
        <v>40</v>
      </c>
      <c r="AX119" s="13" t="s">
        <v>87</v>
      </c>
      <c r="AY119" s="212" t="s">
        <v>142</v>
      </c>
    </row>
    <row r="120" spans="1:65" s="2" customFormat="1" ht="33" customHeight="1">
      <c r="A120" s="38"/>
      <c r="B120" s="39"/>
      <c r="C120" s="183" t="s">
        <v>214</v>
      </c>
      <c r="D120" s="183" t="s">
        <v>144</v>
      </c>
      <c r="E120" s="184" t="s">
        <v>707</v>
      </c>
      <c r="F120" s="185" t="s">
        <v>708</v>
      </c>
      <c r="G120" s="186" t="s">
        <v>695</v>
      </c>
      <c r="H120" s="187">
        <v>793.4</v>
      </c>
      <c r="I120" s="188"/>
      <c r="J120" s="187">
        <f>ROUND(I120*H120,2)</f>
        <v>0</v>
      </c>
      <c r="K120" s="189"/>
      <c r="L120" s="43"/>
      <c r="M120" s="190" t="s">
        <v>78</v>
      </c>
      <c r="N120" s="191" t="s">
        <v>50</v>
      </c>
      <c r="O120" s="68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4" t="s">
        <v>148</v>
      </c>
      <c r="AT120" s="194" t="s">
        <v>144</v>
      </c>
      <c r="AU120" s="194" t="s">
        <v>89</v>
      </c>
      <c r="AY120" s="20" t="s">
        <v>142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0" t="s">
        <v>87</v>
      </c>
      <c r="BK120" s="195">
        <f>ROUND(I120*H120,2)</f>
        <v>0</v>
      </c>
      <c r="BL120" s="20" t="s">
        <v>148</v>
      </c>
      <c r="BM120" s="194" t="s">
        <v>709</v>
      </c>
    </row>
    <row r="121" spans="1:47" s="2" customFormat="1" ht="11.25">
      <c r="A121" s="38"/>
      <c r="B121" s="39"/>
      <c r="C121" s="40"/>
      <c r="D121" s="196" t="s">
        <v>150</v>
      </c>
      <c r="E121" s="40"/>
      <c r="F121" s="197" t="s">
        <v>710</v>
      </c>
      <c r="G121" s="40"/>
      <c r="H121" s="40"/>
      <c r="I121" s="198"/>
      <c r="J121" s="40"/>
      <c r="K121" s="40"/>
      <c r="L121" s="43"/>
      <c r="M121" s="199"/>
      <c r="N121" s="200"/>
      <c r="O121" s="68"/>
      <c r="P121" s="68"/>
      <c r="Q121" s="68"/>
      <c r="R121" s="68"/>
      <c r="S121" s="68"/>
      <c r="T121" s="6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20" t="s">
        <v>150</v>
      </c>
      <c r="AU121" s="20" t="s">
        <v>89</v>
      </c>
    </row>
    <row r="122" spans="1:65" s="2" customFormat="1" ht="24.2" customHeight="1">
      <c r="A122" s="38"/>
      <c r="B122" s="39"/>
      <c r="C122" s="183" t="s">
        <v>221</v>
      </c>
      <c r="D122" s="183" t="s">
        <v>144</v>
      </c>
      <c r="E122" s="184" t="s">
        <v>711</v>
      </c>
      <c r="F122" s="185" t="s">
        <v>712</v>
      </c>
      <c r="G122" s="186" t="s">
        <v>695</v>
      </c>
      <c r="H122" s="187">
        <v>566.82</v>
      </c>
      <c r="I122" s="188"/>
      <c r="J122" s="187">
        <f>ROUND(I122*H122,2)</f>
        <v>0</v>
      </c>
      <c r="K122" s="189"/>
      <c r="L122" s="43"/>
      <c r="M122" s="190" t="s">
        <v>78</v>
      </c>
      <c r="N122" s="191" t="s">
        <v>50</v>
      </c>
      <c r="O122" s="68"/>
      <c r="P122" s="192">
        <f>O122*H122</f>
        <v>0</v>
      </c>
      <c r="Q122" s="192">
        <v>0.00026</v>
      </c>
      <c r="R122" s="192">
        <f>Q122*H122</f>
        <v>0.1473732</v>
      </c>
      <c r="S122" s="192">
        <v>0</v>
      </c>
      <c r="T122" s="19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4" t="s">
        <v>148</v>
      </c>
      <c r="AT122" s="194" t="s">
        <v>144</v>
      </c>
      <c r="AU122" s="194" t="s">
        <v>89</v>
      </c>
      <c r="AY122" s="20" t="s">
        <v>142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0" t="s">
        <v>87</v>
      </c>
      <c r="BK122" s="195">
        <f>ROUND(I122*H122,2)</f>
        <v>0</v>
      </c>
      <c r="BL122" s="20" t="s">
        <v>148</v>
      </c>
      <c r="BM122" s="194" t="s">
        <v>713</v>
      </c>
    </row>
    <row r="123" spans="1:47" s="2" customFormat="1" ht="11.25">
      <c r="A123" s="38"/>
      <c r="B123" s="39"/>
      <c r="C123" s="40"/>
      <c r="D123" s="196" t="s">
        <v>150</v>
      </c>
      <c r="E123" s="40"/>
      <c r="F123" s="197" t="s">
        <v>714</v>
      </c>
      <c r="G123" s="40"/>
      <c r="H123" s="40"/>
      <c r="I123" s="198"/>
      <c r="J123" s="40"/>
      <c r="K123" s="40"/>
      <c r="L123" s="43"/>
      <c r="M123" s="199"/>
      <c r="N123" s="200"/>
      <c r="O123" s="68"/>
      <c r="P123" s="68"/>
      <c r="Q123" s="68"/>
      <c r="R123" s="68"/>
      <c r="S123" s="68"/>
      <c r="T123" s="69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20" t="s">
        <v>150</v>
      </c>
      <c r="AU123" s="20" t="s">
        <v>89</v>
      </c>
    </row>
    <row r="124" spans="2:51" s="15" customFormat="1" ht="11.25">
      <c r="B124" s="235"/>
      <c r="C124" s="236"/>
      <c r="D124" s="203" t="s">
        <v>152</v>
      </c>
      <c r="E124" s="237" t="s">
        <v>78</v>
      </c>
      <c r="F124" s="238" t="s">
        <v>715</v>
      </c>
      <c r="G124" s="236"/>
      <c r="H124" s="237" t="s">
        <v>78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152</v>
      </c>
      <c r="AU124" s="244" t="s">
        <v>89</v>
      </c>
      <c r="AV124" s="15" t="s">
        <v>87</v>
      </c>
      <c r="AW124" s="15" t="s">
        <v>40</v>
      </c>
      <c r="AX124" s="15" t="s">
        <v>80</v>
      </c>
      <c r="AY124" s="244" t="s">
        <v>142</v>
      </c>
    </row>
    <row r="125" spans="2:51" s="13" customFormat="1" ht="11.25">
      <c r="B125" s="201"/>
      <c r="C125" s="202"/>
      <c r="D125" s="203" t="s">
        <v>152</v>
      </c>
      <c r="E125" s="204" t="s">
        <v>78</v>
      </c>
      <c r="F125" s="205" t="s">
        <v>716</v>
      </c>
      <c r="G125" s="202"/>
      <c r="H125" s="206">
        <v>400.86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152</v>
      </c>
      <c r="AU125" s="212" t="s">
        <v>89</v>
      </c>
      <c r="AV125" s="13" t="s">
        <v>89</v>
      </c>
      <c r="AW125" s="13" t="s">
        <v>40</v>
      </c>
      <c r="AX125" s="13" t="s">
        <v>80</v>
      </c>
      <c r="AY125" s="212" t="s">
        <v>142</v>
      </c>
    </row>
    <row r="126" spans="2:51" s="13" customFormat="1" ht="11.25">
      <c r="B126" s="201"/>
      <c r="C126" s="202"/>
      <c r="D126" s="203" t="s">
        <v>152</v>
      </c>
      <c r="E126" s="204" t="s">
        <v>78</v>
      </c>
      <c r="F126" s="205" t="s">
        <v>717</v>
      </c>
      <c r="G126" s="202"/>
      <c r="H126" s="206">
        <v>96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152</v>
      </c>
      <c r="AU126" s="212" t="s">
        <v>89</v>
      </c>
      <c r="AV126" s="13" t="s">
        <v>89</v>
      </c>
      <c r="AW126" s="13" t="s">
        <v>40</v>
      </c>
      <c r="AX126" s="13" t="s">
        <v>80</v>
      </c>
      <c r="AY126" s="212" t="s">
        <v>142</v>
      </c>
    </row>
    <row r="127" spans="2:51" s="13" customFormat="1" ht="11.25">
      <c r="B127" s="201"/>
      <c r="C127" s="202"/>
      <c r="D127" s="203" t="s">
        <v>152</v>
      </c>
      <c r="E127" s="204" t="s">
        <v>78</v>
      </c>
      <c r="F127" s="205" t="s">
        <v>718</v>
      </c>
      <c r="G127" s="202"/>
      <c r="H127" s="206">
        <v>69.96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152</v>
      </c>
      <c r="AU127" s="212" t="s">
        <v>89</v>
      </c>
      <c r="AV127" s="13" t="s">
        <v>89</v>
      </c>
      <c r="AW127" s="13" t="s">
        <v>40</v>
      </c>
      <c r="AX127" s="13" t="s">
        <v>80</v>
      </c>
      <c r="AY127" s="212" t="s">
        <v>142</v>
      </c>
    </row>
    <row r="128" spans="2:51" s="14" customFormat="1" ht="11.25">
      <c r="B128" s="213"/>
      <c r="C128" s="214"/>
      <c r="D128" s="203" t="s">
        <v>152</v>
      </c>
      <c r="E128" s="215" t="s">
        <v>78</v>
      </c>
      <c r="F128" s="216" t="s">
        <v>212</v>
      </c>
      <c r="G128" s="214"/>
      <c r="H128" s="217">
        <v>566.82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152</v>
      </c>
      <c r="AU128" s="223" t="s">
        <v>89</v>
      </c>
      <c r="AV128" s="14" t="s">
        <v>148</v>
      </c>
      <c r="AW128" s="14" t="s">
        <v>40</v>
      </c>
      <c r="AX128" s="14" t="s">
        <v>87</v>
      </c>
      <c r="AY128" s="223" t="s">
        <v>142</v>
      </c>
    </row>
    <row r="129" spans="1:65" s="2" customFormat="1" ht="21.75" customHeight="1">
      <c r="A129" s="38"/>
      <c r="B129" s="39"/>
      <c r="C129" s="183" t="s">
        <v>227</v>
      </c>
      <c r="D129" s="183" t="s">
        <v>144</v>
      </c>
      <c r="E129" s="184" t="s">
        <v>719</v>
      </c>
      <c r="F129" s="185" t="s">
        <v>720</v>
      </c>
      <c r="G129" s="186" t="s">
        <v>695</v>
      </c>
      <c r="H129" s="187">
        <v>555.16</v>
      </c>
      <c r="I129" s="188"/>
      <c r="J129" s="187">
        <f>ROUND(I129*H129,2)</f>
        <v>0</v>
      </c>
      <c r="K129" s="189"/>
      <c r="L129" s="43"/>
      <c r="M129" s="190" t="s">
        <v>78</v>
      </c>
      <c r="N129" s="191" t="s">
        <v>50</v>
      </c>
      <c r="O129" s="68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4" t="s">
        <v>148</v>
      </c>
      <c r="AT129" s="194" t="s">
        <v>144</v>
      </c>
      <c r="AU129" s="194" t="s">
        <v>89</v>
      </c>
      <c r="AY129" s="20" t="s">
        <v>142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20" t="s">
        <v>87</v>
      </c>
      <c r="BK129" s="195">
        <f>ROUND(I129*H129,2)</f>
        <v>0</v>
      </c>
      <c r="BL129" s="20" t="s">
        <v>148</v>
      </c>
      <c r="BM129" s="194" t="s">
        <v>721</v>
      </c>
    </row>
    <row r="130" spans="1:47" s="2" customFormat="1" ht="11.25">
      <c r="A130" s="38"/>
      <c r="B130" s="39"/>
      <c r="C130" s="40"/>
      <c r="D130" s="196" t="s">
        <v>150</v>
      </c>
      <c r="E130" s="40"/>
      <c r="F130" s="197" t="s">
        <v>722</v>
      </c>
      <c r="G130" s="40"/>
      <c r="H130" s="40"/>
      <c r="I130" s="198"/>
      <c r="J130" s="40"/>
      <c r="K130" s="40"/>
      <c r="L130" s="43"/>
      <c r="M130" s="199"/>
      <c r="N130" s="200"/>
      <c r="O130" s="68"/>
      <c r="P130" s="68"/>
      <c r="Q130" s="68"/>
      <c r="R130" s="68"/>
      <c r="S130" s="68"/>
      <c r="T130" s="69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20" t="s">
        <v>150</v>
      </c>
      <c r="AU130" s="20" t="s">
        <v>89</v>
      </c>
    </row>
    <row r="131" spans="1:65" s="2" customFormat="1" ht="16.5" customHeight="1">
      <c r="A131" s="38"/>
      <c r="B131" s="39"/>
      <c r="C131" s="225" t="s">
        <v>262</v>
      </c>
      <c r="D131" s="225" t="s">
        <v>345</v>
      </c>
      <c r="E131" s="226" t="s">
        <v>723</v>
      </c>
      <c r="F131" s="227" t="s">
        <v>724</v>
      </c>
      <c r="G131" s="228" t="s">
        <v>305</v>
      </c>
      <c r="H131" s="229">
        <v>2.94</v>
      </c>
      <c r="I131" s="230"/>
      <c r="J131" s="229">
        <f>ROUND(I131*H131,2)</f>
        <v>0</v>
      </c>
      <c r="K131" s="231"/>
      <c r="L131" s="232"/>
      <c r="M131" s="233" t="s">
        <v>78</v>
      </c>
      <c r="N131" s="234" t="s">
        <v>50</v>
      </c>
      <c r="O131" s="68"/>
      <c r="P131" s="192">
        <f>O131*H131</f>
        <v>0</v>
      </c>
      <c r="Q131" s="192">
        <v>1</v>
      </c>
      <c r="R131" s="192">
        <f>Q131*H131</f>
        <v>2.94</v>
      </c>
      <c r="S131" s="192">
        <v>0</v>
      </c>
      <c r="T131" s="19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4" t="s">
        <v>221</v>
      </c>
      <c r="AT131" s="194" t="s">
        <v>345</v>
      </c>
      <c r="AU131" s="194" t="s">
        <v>89</v>
      </c>
      <c r="AY131" s="20" t="s">
        <v>142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0" t="s">
        <v>87</v>
      </c>
      <c r="BK131" s="195">
        <f>ROUND(I131*H131,2)</f>
        <v>0</v>
      </c>
      <c r="BL131" s="20" t="s">
        <v>148</v>
      </c>
      <c r="BM131" s="194" t="s">
        <v>725</v>
      </c>
    </row>
    <row r="132" spans="1:47" s="2" customFormat="1" ht="19.5">
      <c r="A132" s="38"/>
      <c r="B132" s="39"/>
      <c r="C132" s="40"/>
      <c r="D132" s="203" t="s">
        <v>308</v>
      </c>
      <c r="E132" s="40"/>
      <c r="F132" s="224" t="s">
        <v>726</v>
      </c>
      <c r="G132" s="40"/>
      <c r="H132" s="40"/>
      <c r="I132" s="198"/>
      <c r="J132" s="40"/>
      <c r="K132" s="40"/>
      <c r="L132" s="43"/>
      <c r="M132" s="199"/>
      <c r="N132" s="200"/>
      <c r="O132" s="68"/>
      <c r="P132" s="68"/>
      <c r="Q132" s="68"/>
      <c r="R132" s="68"/>
      <c r="S132" s="68"/>
      <c r="T132" s="69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20" t="s">
        <v>308</v>
      </c>
      <c r="AU132" s="20" t="s">
        <v>89</v>
      </c>
    </row>
    <row r="133" spans="2:51" s="13" customFormat="1" ht="11.25">
      <c r="B133" s="201"/>
      <c r="C133" s="202"/>
      <c r="D133" s="203" t="s">
        <v>152</v>
      </c>
      <c r="E133" s="204" t="s">
        <v>78</v>
      </c>
      <c r="F133" s="205" t="s">
        <v>727</v>
      </c>
      <c r="G133" s="202"/>
      <c r="H133" s="206">
        <v>2.94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152</v>
      </c>
      <c r="AU133" s="212" t="s">
        <v>89</v>
      </c>
      <c r="AV133" s="13" t="s">
        <v>89</v>
      </c>
      <c r="AW133" s="13" t="s">
        <v>40</v>
      </c>
      <c r="AX133" s="13" t="s">
        <v>87</v>
      </c>
      <c r="AY133" s="212" t="s">
        <v>142</v>
      </c>
    </row>
    <row r="134" spans="1:65" s="2" customFormat="1" ht="16.5" customHeight="1">
      <c r="A134" s="38"/>
      <c r="B134" s="39"/>
      <c r="C134" s="225" t="s">
        <v>267</v>
      </c>
      <c r="D134" s="225" t="s">
        <v>345</v>
      </c>
      <c r="E134" s="226" t="s">
        <v>728</v>
      </c>
      <c r="F134" s="227" t="s">
        <v>729</v>
      </c>
      <c r="G134" s="228" t="s">
        <v>305</v>
      </c>
      <c r="H134" s="229">
        <v>0.54</v>
      </c>
      <c r="I134" s="230"/>
      <c r="J134" s="229">
        <f>ROUND(I134*H134,2)</f>
        <v>0</v>
      </c>
      <c r="K134" s="231"/>
      <c r="L134" s="232"/>
      <c r="M134" s="233" t="s">
        <v>78</v>
      </c>
      <c r="N134" s="234" t="s">
        <v>50</v>
      </c>
      <c r="O134" s="68"/>
      <c r="P134" s="192">
        <f>O134*H134</f>
        <v>0</v>
      </c>
      <c r="Q134" s="192">
        <v>1</v>
      </c>
      <c r="R134" s="192">
        <f>Q134*H134</f>
        <v>0.54</v>
      </c>
      <c r="S134" s="192">
        <v>0</v>
      </c>
      <c r="T134" s="19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4" t="s">
        <v>221</v>
      </c>
      <c r="AT134" s="194" t="s">
        <v>345</v>
      </c>
      <c r="AU134" s="194" t="s">
        <v>89</v>
      </c>
      <c r="AY134" s="20" t="s">
        <v>142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20" t="s">
        <v>87</v>
      </c>
      <c r="BK134" s="195">
        <f>ROUND(I134*H134,2)</f>
        <v>0</v>
      </c>
      <c r="BL134" s="20" t="s">
        <v>148</v>
      </c>
      <c r="BM134" s="194" t="s">
        <v>730</v>
      </c>
    </row>
    <row r="135" spans="1:47" s="2" customFormat="1" ht="19.5">
      <c r="A135" s="38"/>
      <c r="B135" s="39"/>
      <c r="C135" s="40"/>
      <c r="D135" s="203" t="s">
        <v>308</v>
      </c>
      <c r="E135" s="40"/>
      <c r="F135" s="224" t="s">
        <v>731</v>
      </c>
      <c r="G135" s="40"/>
      <c r="H135" s="40"/>
      <c r="I135" s="198"/>
      <c r="J135" s="40"/>
      <c r="K135" s="40"/>
      <c r="L135" s="43"/>
      <c r="M135" s="199"/>
      <c r="N135" s="200"/>
      <c r="O135" s="68"/>
      <c r="P135" s="68"/>
      <c r="Q135" s="68"/>
      <c r="R135" s="68"/>
      <c r="S135" s="68"/>
      <c r="T135" s="69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20" t="s">
        <v>308</v>
      </c>
      <c r="AU135" s="20" t="s">
        <v>89</v>
      </c>
    </row>
    <row r="136" spans="2:51" s="13" customFormat="1" ht="11.25">
      <c r="B136" s="201"/>
      <c r="C136" s="202"/>
      <c r="D136" s="203" t="s">
        <v>152</v>
      </c>
      <c r="E136" s="204" t="s">
        <v>78</v>
      </c>
      <c r="F136" s="205" t="s">
        <v>732</v>
      </c>
      <c r="G136" s="202"/>
      <c r="H136" s="206">
        <v>0.54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152</v>
      </c>
      <c r="AU136" s="212" t="s">
        <v>89</v>
      </c>
      <c r="AV136" s="13" t="s">
        <v>89</v>
      </c>
      <c r="AW136" s="13" t="s">
        <v>40</v>
      </c>
      <c r="AX136" s="13" t="s">
        <v>87</v>
      </c>
      <c r="AY136" s="212" t="s">
        <v>142</v>
      </c>
    </row>
    <row r="137" spans="1:65" s="2" customFormat="1" ht="16.5" customHeight="1">
      <c r="A137" s="38"/>
      <c r="B137" s="39"/>
      <c r="C137" s="225" t="s">
        <v>8</v>
      </c>
      <c r="D137" s="225" t="s">
        <v>345</v>
      </c>
      <c r="E137" s="226" t="s">
        <v>733</v>
      </c>
      <c r="F137" s="227" t="s">
        <v>734</v>
      </c>
      <c r="G137" s="228" t="s">
        <v>305</v>
      </c>
      <c r="H137" s="229">
        <v>0.16</v>
      </c>
      <c r="I137" s="230"/>
      <c r="J137" s="229">
        <f>ROUND(I137*H137,2)</f>
        <v>0</v>
      </c>
      <c r="K137" s="231"/>
      <c r="L137" s="232"/>
      <c r="M137" s="233" t="s">
        <v>78</v>
      </c>
      <c r="N137" s="234" t="s">
        <v>50</v>
      </c>
      <c r="O137" s="68"/>
      <c r="P137" s="192">
        <f>O137*H137</f>
        <v>0</v>
      </c>
      <c r="Q137" s="192">
        <v>1</v>
      </c>
      <c r="R137" s="192">
        <f>Q137*H137</f>
        <v>0.16</v>
      </c>
      <c r="S137" s="192">
        <v>0</v>
      </c>
      <c r="T137" s="19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4" t="s">
        <v>221</v>
      </c>
      <c r="AT137" s="194" t="s">
        <v>345</v>
      </c>
      <c r="AU137" s="194" t="s">
        <v>89</v>
      </c>
      <c r="AY137" s="20" t="s">
        <v>142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20" t="s">
        <v>87</v>
      </c>
      <c r="BK137" s="195">
        <f>ROUND(I137*H137,2)</f>
        <v>0</v>
      </c>
      <c r="BL137" s="20" t="s">
        <v>148</v>
      </c>
      <c r="BM137" s="194" t="s">
        <v>735</v>
      </c>
    </row>
    <row r="138" spans="1:47" s="2" customFormat="1" ht="19.5">
      <c r="A138" s="38"/>
      <c r="B138" s="39"/>
      <c r="C138" s="40"/>
      <c r="D138" s="203" t="s">
        <v>308</v>
      </c>
      <c r="E138" s="40"/>
      <c r="F138" s="224" t="s">
        <v>736</v>
      </c>
      <c r="G138" s="40"/>
      <c r="H138" s="40"/>
      <c r="I138" s="198"/>
      <c r="J138" s="40"/>
      <c r="K138" s="40"/>
      <c r="L138" s="43"/>
      <c r="M138" s="199"/>
      <c r="N138" s="200"/>
      <c r="O138" s="68"/>
      <c r="P138" s="68"/>
      <c r="Q138" s="68"/>
      <c r="R138" s="68"/>
      <c r="S138" s="68"/>
      <c r="T138" s="69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20" t="s">
        <v>308</v>
      </c>
      <c r="AU138" s="20" t="s">
        <v>89</v>
      </c>
    </row>
    <row r="139" spans="2:51" s="13" customFormat="1" ht="11.25">
      <c r="B139" s="201"/>
      <c r="C139" s="202"/>
      <c r="D139" s="203" t="s">
        <v>152</v>
      </c>
      <c r="E139" s="204" t="s">
        <v>78</v>
      </c>
      <c r="F139" s="205" t="s">
        <v>737</v>
      </c>
      <c r="G139" s="202"/>
      <c r="H139" s="206">
        <v>0.16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152</v>
      </c>
      <c r="AU139" s="212" t="s">
        <v>89</v>
      </c>
      <c r="AV139" s="13" t="s">
        <v>89</v>
      </c>
      <c r="AW139" s="13" t="s">
        <v>40</v>
      </c>
      <c r="AX139" s="13" t="s">
        <v>87</v>
      </c>
      <c r="AY139" s="212" t="s">
        <v>142</v>
      </c>
    </row>
    <row r="140" spans="1:65" s="2" customFormat="1" ht="16.5" customHeight="1">
      <c r="A140" s="38"/>
      <c r="B140" s="39"/>
      <c r="C140" s="225" t="s">
        <v>278</v>
      </c>
      <c r="D140" s="225" t="s">
        <v>345</v>
      </c>
      <c r="E140" s="226" t="s">
        <v>738</v>
      </c>
      <c r="F140" s="227" t="s">
        <v>739</v>
      </c>
      <c r="G140" s="228" t="s">
        <v>147</v>
      </c>
      <c r="H140" s="229">
        <v>1.02</v>
      </c>
      <c r="I140" s="230"/>
      <c r="J140" s="229">
        <f>ROUND(I140*H140,2)</f>
        <v>0</v>
      </c>
      <c r="K140" s="231"/>
      <c r="L140" s="232"/>
      <c r="M140" s="233" t="s">
        <v>78</v>
      </c>
      <c r="N140" s="234" t="s">
        <v>50</v>
      </c>
      <c r="O140" s="68"/>
      <c r="P140" s="192">
        <f>O140*H140</f>
        <v>0</v>
      </c>
      <c r="Q140" s="192">
        <v>0.00343</v>
      </c>
      <c r="R140" s="192">
        <f>Q140*H140</f>
        <v>0.0034986</v>
      </c>
      <c r="S140" s="192">
        <v>0</v>
      </c>
      <c r="T140" s="19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4" t="s">
        <v>221</v>
      </c>
      <c r="AT140" s="194" t="s">
        <v>345</v>
      </c>
      <c r="AU140" s="194" t="s">
        <v>89</v>
      </c>
      <c r="AY140" s="20" t="s">
        <v>142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20" t="s">
        <v>87</v>
      </c>
      <c r="BK140" s="195">
        <f>ROUND(I140*H140,2)</f>
        <v>0</v>
      </c>
      <c r="BL140" s="20" t="s">
        <v>148</v>
      </c>
      <c r="BM140" s="194" t="s">
        <v>740</v>
      </c>
    </row>
    <row r="141" spans="2:51" s="13" customFormat="1" ht="11.25">
      <c r="B141" s="201"/>
      <c r="C141" s="202"/>
      <c r="D141" s="203" t="s">
        <v>152</v>
      </c>
      <c r="E141" s="204" t="s">
        <v>78</v>
      </c>
      <c r="F141" s="205" t="s">
        <v>741</v>
      </c>
      <c r="G141" s="202"/>
      <c r="H141" s="206">
        <v>1.02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152</v>
      </c>
      <c r="AU141" s="212" t="s">
        <v>89</v>
      </c>
      <c r="AV141" s="13" t="s">
        <v>89</v>
      </c>
      <c r="AW141" s="13" t="s">
        <v>40</v>
      </c>
      <c r="AX141" s="13" t="s">
        <v>87</v>
      </c>
      <c r="AY141" s="212" t="s">
        <v>142</v>
      </c>
    </row>
    <row r="142" spans="1:65" s="2" customFormat="1" ht="16.5" customHeight="1">
      <c r="A142" s="38"/>
      <c r="B142" s="39"/>
      <c r="C142" s="183" t="s">
        <v>284</v>
      </c>
      <c r="D142" s="183" t="s">
        <v>144</v>
      </c>
      <c r="E142" s="184" t="s">
        <v>742</v>
      </c>
      <c r="F142" s="185" t="s">
        <v>743</v>
      </c>
      <c r="G142" s="186" t="s">
        <v>452</v>
      </c>
      <c r="H142" s="187">
        <v>324</v>
      </c>
      <c r="I142" s="188"/>
      <c r="J142" s="187">
        <f>ROUND(I142*H142,2)</f>
        <v>0</v>
      </c>
      <c r="K142" s="189"/>
      <c r="L142" s="43"/>
      <c r="M142" s="190" t="s">
        <v>78</v>
      </c>
      <c r="N142" s="191" t="s">
        <v>50</v>
      </c>
      <c r="O142" s="68"/>
      <c r="P142" s="192">
        <f>O142*H142</f>
        <v>0</v>
      </c>
      <c r="Q142" s="192">
        <v>0.0002</v>
      </c>
      <c r="R142" s="192">
        <f>Q142*H142</f>
        <v>0.0648</v>
      </c>
      <c r="S142" s="192">
        <v>0</v>
      </c>
      <c r="T142" s="19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4" t="s">
        <v>148</v>
      </c>
      <c r="AT142" s="194" t="s">
        <v>144</v>
      </c>
      <c r="AU142" s="194" t="s">
        <v>89</v>
      </c>
      <c r="AY142" s="20" t="s">
        <v>142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0" t="s">
        <v>87</v>
      </c>
      <c r="BK142" s="195">
        <f>ROUND(I142*H142,2)</f>
        <v>0</v>
      </c>
      <c r="BL142" s="20" t="s">
        <v>148</v>
      </c>
      <c r="BM142" s="194" t="s">
        <v>744</v>
      </c>
    </row>
    <row r="143" spans="1:47" s="2" customFormat="1" ht="11.25">
      <c r="A143" s="38"/>
      <c r="B143" s="39"/>
      <c r="C143" s="40"/>
      <c r="D143" s="196" t="s">
        <v>150</v>
      </c>
      <c r="E143" s="40"/>
      <c r="F143" s="197" t="s">
        <v>745</v>
      </c>
      <c r="G143" s="40"/>
      <c r="H143" s="40"/>
      <c r="I143" s="198"/>
      <c r="J143" s="40"/>
      <c r="K143" s="40"/>
      <c r="L143" s="43"/>
      <c r="M143" s="199"/>
      <c r="N143" s="200"/>
      <c r="O143" s="68"/>
      <c r="P143" s="68"/>
      <c r="Q143" s="68"/>
      <c r="R143" s="68"/>
      <c r="S143" s="68"/>
      <c r="T143" s="69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20" t="s">
        <v>150</v>
      </c>
      <c r="AU143" s="20" t="s">
        <v>89</v>
      </c>
    </row>
    <row r="144" spans="2:51" s="13" customFormat="1" ht="11.25">
      <c r="B144" s="201"/>
      <c r="C144" s="202"/>
      <c r="D144" s="203" t="s">
        <v>152</v>
      </c>
      <c r="E144" s="204" t="s">
        <v>78</v>
      </c>
      <c r="F144" s="205" t="s">
        <v>746</v>
      </c>
      <c r="G144" s="202"/>
      <c r="H144" s="206">
        <v>324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152</v>
      </c>
      <c r="AU144" s="212" t="s">
        <v>89</v>
      </c>
      <c r="AV144" s="13" t="s">
        <v>89</v>
      </c>
      <c r="AW144" s="13" t="s">
        <v>40</v>
      </c>
      <c r="AX144" s="13" t="s">
        <v>87</v>
      </c>
      <c r="AY144" s="212" t="s">
        <v>142</v>
      </c>
    </row>
    <row r="145" spans="2:63" s="12" customFormat="1" ht="22.9" customHeight="1">
      <c r="B145" s="167"/>
      <c r="C145" s="168"/>
      <c r="D145" s="169" t="s">
        <v>79</v>
      </c>
      <c r="E145" s="181" t="s">
        <v>89</v>
      </c>
      <c r="F145" s="181" t="s">
        <v>379</v>
      </c>
      <c r="G145" s="168"/>
      <c r="H145" s="168"/>
      <c r="I145" s="171"/>
      <c r="J145" s="182">
        <f>BK145</f>
        <v>0</v>
      </c>
      <c r="K145" s="168"/>
      <c r="L145" s="173"/>
      <c r="M145" s="174"/>
      <c r="N145" s="175"/>
      <c r="O145" s="175"/>
      <c r="P145" s="176">
        <f>SUM(P146:P163)</f>
        <v>0</v>
      </c>
      <c r="Q145" s="175"/>
      <c r="R145" s="176">
        <f>SUM(R146:R163)</f>
        <v>3.5715376</v>
      </c>
      <c r="S145" s="175"/>
      <c r="T145" s="177">
        <f>SUM(T146:T163)</f>
        <v>0</v>
      </c>
      <c r="AR145" s="178" t="s">
        <v>87</v>
      </c>
      <c r="AT145" s="179" t="s">
        <v>79</v>
      </c>
      <c r="AU145" s="179" t="s">
        <v>87</v>
      </c>
      <c r="AY145" s="178" t="s">
        <v>142</v>
      </c>
      <c r="BK145" s="180">
        <f>SUM(BK146:BK163)</f>
        <v>0</v>
      </c>
    </row>
    <row r="146" spans="1:65" s="2" customFormat="1" ht="24.2" customHeight="1">
      <c r="A146" s="38"/>
      <c r="B146" s="39"/>
      <c r="C146" s="183" t="s">
        <v>290</v>
      </c>
      <c r="D146" s="183" t="s">
        <v>144</v>
      </c>
      <c r="E146" s="184" t="s">
        <v>747</v>
      </c>
      <c r="F146" s="185" t="s">
        <v>748</v>
      </c>
      <c r="G146" s="186" t="s">
        <v>230</v>
      </c>
      <c r="H146" s="187">
        <v>7.14</v>
      </c>
      <c r="I146" s="188"/>
      <c r="J146" s="187">
        <f>ROUND(I146*H146,2)</f>
        <v>0</v>
      </c>
      <c r="K146" s="189"/>
      <c r="L146" s="43"/>
      <c r="M146" s="190" t="s">
        <v>78</v>
      </c>
      <c r="N146" s="191" t="s">
        <v>50</v>
      </c>
      <c r="O146" s="68"/>
      <c r="P146" s="192">
        <f>O146*H146</f>
        <v>0</v>
      </c>
      <c r="Q146" s="192">
        <v>0.0001</v>
      </c>
      <c r="R146" s="192">
        <f>Q146*H146</f>
        <v>0.000714</v>
      </c>
      <c r="S146" s="192">
        <v>0</v>
      </c>
      <c r="T146" s="19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4" t="s">
        <v>148</v>
      </c>
      <c r="AT146" s="194" t="s">
        <v>144</v>
      </c>
      <c r="AU146" s="194" t="s">
        <v>89</v>
      </c>
      <c r="AY146" s="20" t="s">
        <v>142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20" t="s">
        <v>87</v>
      </c>
      <c r="BK146" s="195">
        <f>ROUND(I146*H146,2)</f>
        <v>0</v>
      </c>
      <c r="BL146" s="20" t="s">
        <v>148</v>
      </c>
      <c r="BM146" s="194" t="s">
        <v>749</v>
      </c>
    </row>
    <row r="147" spans="1:47" s="2" customFormat="1" ht="11.25">
      <c r="A147" s="38"/>
      <c r="B147" s="39"/>
      <c r="C147" s="40"/>
      <c r="D147" s="196" t="s">
        <v>150</v>
      </c>
      <c r="E147" s="40"/>
      <c r="F147" s="197" t="s">
        <v>750</v>
      </c>
      <c r="G147" s="40"/>
      <c r="H147" s="40"/>
      <c r="I147" s="198"/>
      <c r="J147" s="40"/>
      <c r="K147" s="40"/>
      <c r="L147" s="43"/>
      <c r="M147" s="199"/>
      <c r="N147" s="200"/>
      <c r="O147" s="68"/>
      <c r="P147" s="68"/>
      <c r="Q147" s="68"/>
      <c r="R147" s="68"/>
      <c r="S147" s="68"/>
      <c r="T147" s="69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20" t="s">
        <v>150</v>
      </c>
      <c r="AU147" s="20" t="s">
        <v>89</v>
      </c>
    </row>
    <row r="148" spans="2:51" s="13" customFormat="1" ht="11.25">
      <c r="B148" s="201"/>
      <c r="C148" s="202"/>
      <c r="D148" s="203" t="s">
        <v>152</v>
      </c>
      <c r="E148" s="204" t="s">
        <v>78</v>
      </c>
      <c r="F148" s="205" t="s">
        <v>751</v>
      </c>
      <c r="G148" s="202"/>
      <c r="H148" s="206">
        <v>5.06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152</v>
      </c>
      <c r="AU148" s="212" t="s">
        <v>89</v>
      </c>
      <c r="AV148" s="13" t="s">
        <v>89</v>
      </c>
      <c r="AW148" s="13" t="s">
        <v>40</v>
      </c>
      <c r="AX148" s="13" t="s">
        <v>80</v>
      </c>
      <c r="AY148" s="212" t="s">
        <v>142</v>
      </c>
    </row>
    <row r="149" spans="2:51" s="13" customFormat="1" ht="11.25">
      <c r="B149" s="201"/>
      <c r="C149" s="202"/>
      <c r="D149" s="203" t="s">
        <v>152</v>
      </c>
      <c r="E149" s="204" t="s">
        <v>78</v>
      </c>
      <c r="F149" s="205" t="s">
        <v>752</v>
      </c>
      <c r="G149" s="202"/>
      <c r="H149" s="206">
        <v>1.43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152</v>
      </c>
      <c r="AU149" s="212" t="s">
        <v>89</v>
      </c>
      <c r="AV149" s="13" t="s">
        <v>89</v>
      </c>
      <c r="AW149" s="13" t="s">
        <v>40</v>
      </c>
      <c r="AX149" s="13" t="s">
        <v>80</v>
      </c>
      <c r="AY149" s="212" t="s">
        <v>142</v>
      </c>
    </row>
    <row r="150" spans="2:51" s="14" customFormat="1" ht="11.25">
      <c r="B150" s="213"/>
      <c r="C150" s="214"/>
      <c r="D150" s="203" t="s">
        <v>152</v>
      </c>
      <c r="E150" s="215" t="s">
        <v>78</v>
      </c>
      <c r="F150" s="216" t="s">
        <v>212</v>
      </c>
      <c r="G150" s="214"/>
      <c r="H150" s="217">
        <v>6.49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152</v>
      </c>
      <c r="AU150" s="223" t="s">
        <v>89</v>
      </c>
      <c r="AV150" s="14" t="s">
        <v>148</v>
      </c>
      <c r="AW150" s="14" t="s">
        <v>40</v>
      </c>
      <c r="AX150" s="14" t="s">
        <v>80</v>
      </c>
      <c r="AY150" s="223" t="s">
        <v>142</v>
      </c>
    </row>
    <row r="151" spans="2:51" s="13" customFormat="1" ht="11.25">
      <c r="B151" s="201"/>
      <c r="C151" s="202"/>
      <c r="D151" s="203" t="s">
        <v>152</v>
      </c>
      <c r="E151" s="204" t="s">
        <v>78</v>
      </c>
      <c r="F151" s="205" t="s">
        <v>753</v>
      </c>
      <c r="G151" s="202"/>
      <c r="H151" s="206">
        <v>7.14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152</v>
      </c>
      <c r="AU151" s="212" t="s">
        <v>89</v>
      </c>
      <c r="AV151" s="13" t="s">
        <v>89</v>
      </c>
      <c r="AW151" s="13" t="s">
        <v>40</v>
      </c>
      <c r="AX151" s="13" t="s">
        <v>87</v>
      </c>
      <c r="AY151" s="212" t="s">
        <v>142</v>
      </c>
    </row>
    <row r="152" spans="1:65" s="2" customFormat="1" ht="16.5" customHeight="1">
      <c r="A152" s="38"/>
      <c r="B152" s="39"/>
      <c r="C152" s="225" t="s">
        <v>296</v>
      </c>
      <c r="D152" s="225" t="s">
        <v>345</v>
      </c>
      <c r="E152" s="226" t="s">
        <v>754</v>
      </c>
      <c r="F152" s="227" t="s">
        <v>755</v>
      </c>
      <c r="G152" s="228" t="s">
        <v>230</v>
      </c>
      <c r="H152" s="229">
        <v>7.14</v>
      </c>
      <c r="I152" s="230"/>
      <c r="J152" s="229">
        <f>ROUND(I152*H152,2)</f>
        <v>0</v>
      </c>
      <c r="K152" s="231"/>
      <c r="L152" s="232"/>
      <c r="M152" s="233" t="s">
        <v>78</v>
      </c>
      <c r="N152" s="234" t="s">
        <v>50</v>
      </c>
      <c r="O152" s="68"/>
      <c r="P152" s="192">
        <f>O152*H152</f>
        <v>0</v>
      </c>
      <c r="Q152" s="192">
        <v>0.0008</v>
      </c>
      <c r="R152" s="192">
        <f>Q152*H152</f>
        <v>0.005712</v>
      </c>
      <c r="S152" s="192">
        <v>0</v>
      </c>
      <c r="T152" s="19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4" t="s">
        <v>221</v>
      </c>
      <c r="AT152" s="194" t="s">
        <v>345</v>
      </c>
      <c r="AU152" s="194" t="s">
        <v>89</v>
      </c>
      <c r="AY152" s="20" t="s">
        <v>142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20" t="s">
        <v>87</v>
      </c>
      <c r="BK152" s="195">
        <f>ROUND(I152*H152,2)</f>
        <v>0</v>
      </c>
      <c r="BL152" s="20" t="s">
        <v>148</v>
      </c>
      <c r="BM152" s="194" t="s">
        <v>756</v>
      </c>
    </row>
    <row r="153" spans="1:65" s="2" customFormat="1" ht="24.2" customHeight="1">
      <c r="A153" s="38"/>
      <c r="B153" s="39"/>
      <c r="C153" s="183" t="s">
        <v>302</v>
      </c>
      <c r="D153" s="183" t="s">
        <v>144</v>
      </c>
      <c r="E153" s="184" t="s">
        <v>757</v>
      </c>
      <c r="F153" s="185" t="s">
        <v>758</v>
      </c>
      <c r="G153" s="186" t="s">
        <v>230</v>
      </c>
      <c r="H153" s="187">
        <v>7.14</v>
      </c>
      <c r="I153" s="188"/>
      <c r="J153" s="187">
        <f>ROUND(I153*H153,2)</f>
        <v>0</v>
      </c>
      <c r="K153" s="189"/>
      <c r="L153" s="43"/>
      <c r="M153" s="190" t="s">
        <v>78</v>
      </c>
      <c r="N153" s="191" t="s">
        <v>50</v>
      </c>
      <c r="O153" s="68"/>
      <c r="P153" s="192">
        <f>O153*H153</f>
        <v>0</v>
      </c>
      <c r="Q153" s="192">
        <v>0.004</v>
      </c>
      <c r="R153" s="192">
        <f>Q153*H153</f>
        <v>0.02856</v>
      </c>
      <c r="S153" s="192">
        <v>0</v>
      </c>
      <c r="T153" s="19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4" t="s">
        <v>296</v>
      </c>
      <c r="AT153" s="194" t="s">
        <v>144</v>
      </c>
      <c r="AU153" s="194" t="s">
        <v>89</v>
      </c>
      <c r="AY153" s="20" t="s">
        <v>142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20" t="s">
        <v>87</v>
      </c>
      <c r="BK153" s="195">
        <f>ROUND(I153*H153,2)</f>
        <v>0</v>
      </c>
      <c r="BL153" s="20" t="s">
        <v>296</v>
      </c>
      <c r="BM153" s="194" t="s">
        <v>759</v>
      </c>
    </row>
    <row r="154" spans="1:47" s="2" customFormat="1" ht="11.25">
      <c r="A154" s="38"/>
      <c r="B154" s="39"/>
      <c r="C154" s="40"/>
      <c r="D154" s="196" t="s">
        <v>150</v>
      </c>
      <c r="E154" s="40"/>
      <c r="F154" s="197" t="s">
        <v>760</v>
      </c>
      <c r="G154" s="40"/>
      <c r="H154" s="40"/>
      <c r="I154" s="198"/>
      <c r="J154" s="40"/>
      <c r="K154" s="40"/>
      <c r="L154" s="43"/>
      <c r="M154" s="199"/>
      <c r="N154" s="200"/>
      <c r="O154" s="68"/>
      <c r="P154" s="68"/>
      <c r="Q154" s="68"/>
      <c r="R154" s="68"/>
      <c r="S154" s="68"/>
      <c r="T154" s="69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20" t="s">
        <v>150</v>
      </c>
      <c r="AU154" s="20" t="s">
        <v>89</v>
      </c>
    </row>
    <row r="155" spans="1:65" s="2" customFormat="1" ht="16.5" customHeight="1">
      <c r="A155" s="38"/>
      <c r="B155" s="39"/>
      <c r="C155" s="183" t="s">
        <v>311</v>
      </c>
      <c r="D155" s="183" t="s">
        <v>144</v>
      </c>
      <c r="E155" s="184" t="s">
        <v>761</v>
      </c>
      <c r="F155" s="185" t="s">
        <v>762</v>
      </c>
      <c r="G155" s="186" t="s">
        <v>230</v>
      </c>
      <c r="H155" s="187">
        <v>10</v>
      </c>
      <c r="I155" s="188"/>
      <c r="J155" s="187">
        <f>ROUND(I155*H155,2)</f>
        <v>0</v>
      </c>
      <c r="K155" s="189"/>
      <c r="L155" s="43"/>
      <c r="M155" s="190" t="s">
        <v>78</v>
      </c>
      <c r="N155" s="191" t="s">
        <v>50</v>
      </c>
      <c r="O155" s="68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4" t="s">
        <v>148</v>
      </c>
      <c r="AT155" s="194" t="s">
        <v>144</v>
      </c>
      <c r="AU155" s="194" t="s">
        <v>89</v>
      </c>
      <c r="AY155" s="20" t="s">
        <v>142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0" t="s">
        <v>87</v>
      </c>
      <c r="BK155" s="195">
        <f>ROUND(I155*H155,2)</f>
        <v>0</v>
      </c>
      <c r="BL155" s="20" t="s">
        <v>148</v>
      </c>
      <c r="BM155" s="194" t="s">
        <v>763</v>
      </c>
    </row>
    <row r="156" spans="1:47" s="2" customFormat="1" ht="11.25">
      <c r="A156" s="38"/>
      <c r="B156" s="39"/>
      <c r="C156" s="40"/>
      <c r="D156" s="196" t="s">
        <v>150</v>
      </c>
      <c r="E156" s="40"/>
      <c r="F156" s="197" t="s">
        <v>764</v>
      </c>
      <c r="G156" s="40"/>
      <c r="H156" s="40"/>
      <c r="I156" s="198"/>
      <c r="J156" s="40"/>
      <c r="K156" s="40"/>
      <c r="L156" s="43"/>
      <c r="M156" s="199"/>
      <c r="N156" s="200"/>
      <c r="O156" s="68"/>
      <c r="P156" s="68"/>
      <c r="Q156" s="68"/>
      <c r="R156" s="68"/>
      <c r="S156" s="68"/>
      <c r="T156" s="69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20" t="s">
        <v>150</v>
      </c>
      <c r="AU156" s="20" t="s">
        <v>89</v>
      </c>
    </row>
    <row r="157" spans="2:51" s="13" customFormat="1" ht="11.25">
      <c r="B157" s="201"/>
      <c r="C157" s="202"/>
      <c r="D157" s="203" t="s">
        <v>152</v>
      </c>
      <c r="E157" s="204" t="s">
        <v>78</v>
      </c>
      <c r="F157" s="205" t="s">
        <v>765</v>
      </c>
      <c r="G157" s="202"/>
      <c r="H157" s="206">
        <v>10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152</v>
      </c>
      <c r="AU157" s="212" t="s">
        <v>89</v>
      </c>
      <c r="AV157" s="13" t="s">
        <v>89</v>
      </c>
      <c r="AW157" s="13" t="s">
        <v>40</v>
      </c>
      <c r="AX157" s="13" t="s">
        <v>87</v>
      </c>
      <c r="AY157" s="212" t="s">
        <v>142</v>
      </c>
    </row>
    <row r="158" spans="1:65" s="2" customFormat="1" ht="16.5" customHeight="1">
      <c r="A158" s="38"/>
      <c r="B158" s="39"/>
      <c r="C158" s="183" t="s">
        <v>344</v>
      </c>
      <c r="D158" s="183" t="s">
        <v>144</v>
      </c>
      <c r="E158" s="184" t="s">
        <v>766</v>
      </c>
      <c r="F158" s="185" t="s">
        <v>767</v>
      </c>
      <c r="G158" s="186" t="s">
        <v>175</v>
      </c>
      <c r="H158" s="187">
        <v>1.5</v>
      </c>
      <c r="I158" s="188"/>
      <c r="J158" s="187">
        <f>ROUND(I158*H158,2)</f>
        <v>0</v>
      </c>
      <c r="K158" s="189"/>
      <c r="L158" s="43"/>
      <c r="M158" s="190" t="s">
        <v>78</v>
      </c>
      <c r="N158" s="191" t="s">
        <v>50</v>
      </c>
      <c r="O158" s="68"/>
      <c r="P158" s="192">
        <f>O158*H158</f>
        <v>0</v>
      </c>
      <c r="Q158" s="192">
        <v>2.30102</v>
      </c>
      <c r="R158" s="192">
        <f>Q158*H158</f>
        <v>3.45153</v>
      </c>
      <c r="S158" s="192">
        <v>0</v>
      </c>
      <c r="T158" s="19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4" t="s">
        <v>148</v>
      </c>
      <c r="AT158" s="194" t="s">
        <v>144</v>
      </c>
      <c r="AU158" s="194" t="s">
        <v>89</v>
      </c>
      <c r="AY158" s="20" t="s">
        <v>142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20" t="s">
        <v>87</v>
      </c>
      <c r="BK158" s="195">
        <f>ROUND(I158*H158,2)</f>
        <v>0</v>
      </c>
      <c r="BL158" s="20" t="s">
        <v>148</v>
      </c>
      <c r="BM158" s="194" t="s">
        <v>768</v>
      </c>
    </row>
    <row r="159" spans="1:47" s="2" customFormat="1" ht="11.25">
      <c r="A159" s="38"/>
      <c r="B159" s="39"/>
      <c r="C159" s="40"/>
      <c r="D159" s="196" t="s">
        <v>150</v>
      </c>
      <c r="E159" s="40"/>
      <c r="F159" s="197" t="s">
        <v>769</v>
      </c>
      <c r="G159" s="40"/>
      <c r="H159" s="40"/>
      <c r="I159" s="198"/>
      <c r="J159" s="40"/>
      <c r="K159" s="40"/>
      <c r="L159" s="43"/>
      <c r="M159" s="199"/>
      <c r="N159" s="200"/>
      <c r="O159" s="68"/>
      <c r="P159" s="68"/>
      <c r="Q159" s="68"/>
      <c r="R159" s="68"/>
      <c r="S159" s="68"/>
      <c r="T159" s="69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20" t="s">
        <v>150</v>
      </c>
      <c r="AU159" s="20" t="s">
        <v>89</v>
      </c>
    </row>
    <row r="160" spans="2:51" s="13" customFormat="1" ht="11.25">
      <c r="B160" s="201"/>
      <c r="C160" s="202"/>
      <c r="D160" s="203" t="s">
        <v>152</v>
      </c>
      <c r="E160" s="204" t="s">
        <v>78</v>
      </c>
      <c r="F160" s="205" t="s">
        <v>770</v>
      </c>
      <c r="G160" s="202"/>
      <c r="H160" s="206">
        <v>1.5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152</v>
      </c>
      <c r="AU160" s="212" t="s">
        <v>89</v>
      </c>
      <c r="AV160" s="13" t="s">
        <v>89</v>
      </c>
      <c r="AW160" s="13" t="s">
        <v>40</v>
      </c>
      <c r="AX160" s="13" t="s">
        <v>87</v>
      </c>
      <c r="AY160" s="212" t="s">
        <v>142</v>
      </c>
    </row>
    <row r="161" spans="1:65" s="2" customFormat="1" ht="16.5" customHeight="1">
      <c r="A161" s="38"/>
      <c r="B161" s="39"/>
      <c r="C161" s="183" t="s">
        <v>350</v>
      </c>
      <c r="D161" s="183" t="s">
        <v>144</v>
      </c>
      <c r="E161" s="184" t="s">
        <v>771</v>
      </c>
      <c r="F161" s="185" t="s">
        <v>772</v>
      </c>
      <c r="G161" s="186" t="s">
        <v>305</v>
      </c>
      <c r="H161" s="187">
        <v>0.08</v>
      </c>
      <c r="I161" s="188"/>
      <c r="J161" s="187">
        <f>ROUND(I161*H161,2)</f>
        <v>0</v>
      </c>
      <c r="K161" s="189"/>
      <c r="L161" s="43"/>
      <c r="M161" s="190" t="s">
        <v>78</v>
      </c>
      <c r="N161" s="191" t="s">
        <v>50</v>
      </c>
      <c r="O161" s="68"/>
      <c r="P161" s="192">
        <f>O161*H161</f>
        <v>0</v>
      </c>
      <c r="Q161" s="192">
        <v>1.06277</v>
      </c>
      <c r="R161" s="192">
        <f>Q161*H161</f>
        <v>0.0850216</v>
      </c>
      <c r="S161" s="192">
        <v>0</v>
      </c>
      <c r="T161" s="19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4" t="s">
        <v>148</v>
      </c>
      <c r="AT161" s="194" t="s">
        <v>144</v>
      </c>
      <c r="AU161" s="194" t="s">
        <v>89</v>
      </c>
      <c r="AY161" s="20" t="s">
        <v>142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0" t="s">
        <v>87</v>
      </c>
      <c r="BK161" s="195">
        <f>ROUND(I161*H161,2)</f>
        <v>0</v>
      </c>
      <c r="BL161" s="20" t="s">
        <v>148</v>
      </c>
      <c r="BM161" s="194" t="s">
        <v>773</v>
      </c>
    </row>
    <row r="162" spans="1:47" s="2" customFormat="1" ht="11.25">
      <c r="A162" s="38"/>
      <c r="B162" s="39"/>
      <c r="C162" s="40"/>
      <c r="D162" s="196" t="s">
        <v>150</v>
      </c>
      <c r="E162" s="40"/>
      <c r="F162" s="197" t="s">
        <v>774</v>
      </c>
      <c r="G162" s="40"/>
      <c r="H162" s="40"/>
      <c r="I162" s="198"/>
      <c r="J162" s="40"/>
      <c r="K162" s="40"/>
      <c r="L162" s="43"/>
      <c r="M162" s="199"/>
      <c r="N162" s="200"/>
      <c r="O162" s="68"/>
      <c r="P162" s="68"/>
      <c r="Q162" s="68"/>
      <c r="R162" s="68"/>
      <c r="S162" s="68"/>
      <c r="T162" s="69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20" t="s">
        <v>150</v>
      </c>
      <c r="AU162" s="20" t="s">
        <v>89</v>
      </c>
    </row>
    <row r="163" spans="2:51" s="13" customFormat="1" ht="11.25">
      <c r="B163" s="201"/>
      <c r="C163" s="202"/>
      <c r="D163" s="203" t="s">
        <v>152</v>
      </c>
      <c r="E163" s="204" t="s">
        <v>78</v>
      </c>
      <c r="F163" s="205" t="s">
        <v>775</v>
      </c>
      <c r="G163" s="202"/>
      <c r="H163" s="206">
        <v>0.08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152</v>
      </c>
      <c r="AU163" s="212" t="s">
        <v>89</v>
      </c>
      <c r="AV163" s="13" t="s">
        <v>89</v>
      </c>
      <c r="AW163" s="13" t="s">
        <v>40</v>
      </c>
      <c r="AX163" s="13" t="s">
        <v>87</v>
      </c>
      <c r="AY163" s="212" t="s">
        <v>142</v>
      </c>
    </row>
    <row r="164" spans="2:63" s="12" customFormat="1" ht="22.9" customHeight="1">
      <c r="B164" s="167"/>
      <c r="C164" s="168"/>
      <c r="D164" s="169" t="s">
        <v>79</v>
      </c>
      <c r="E164" s="181" t="s">
        <v>160</v>
      </c>
      <c r="F164" s="181" t="s">
        <v>412</v>
      </c>
      <c r="G164" s="168"/>
      <c r="H164" s="168"/>
      <c r="I164" s="171"/>
      <c r="J164" s="182">
        <f>BK164</f>
        <v>0</v>
      </c>
      <c r="K164" s="168"/>
      <c r="L164" s="173"/>
      <c r="M164" s="174"/>
      <c r="N164" s="175"/>
      <c r="O164" s="175"/>
      <c r="P164" s="176">
        <f>SUM(P165:P178)</f>
        <v>0</v>
      </c>
      <c r="Q164" s="175"/>
      <c r="R164" s="176">
        <f>SUM(R165:R178)</f>
        <v>0.167</v>
      </c>
      <c r="S164" s="175"/>
      <c r="T164" s="177">
        <f>SUM(T165:T178)</f>
        <v>1.7380000000000002</v>
      </c>
      <c r="AR164" s="178" t="s">
        <v>87</v>
      </c>
      <c r="AT164" s="179" t="s">
        <v>79</v>
      </c>
      <c r="AU164" s="179" t="s">
        <v>87</v>
      </c>
      <c r="AY164" s="178" t="s">
        <v>142</v>
      </c>
      <c r="BK164" s="180">
        <f>SUM(BK165:BK178)</f>
        <v>0</v>
      </c>
    </row>
    <row r="165" spans="1:65" s="2" customFormat="1" ht="21.75" customHeight="1">
      <c r="A165" s="38"/>
      <c r="B165" s="39"/>
      <c r="C165" s="183" t="s">
        <v>7</v>
      </c>
      <c r="D165" s="183" t="s">
        <v>144</v>
      </c>
      <c r="E165" s="184" t="s">
        <v>414</v>
      </c>
      <c r="F165" s="185" t="s">
        <v>415</v>
      </c>
      <c r="G165" s="186" t="s">
        <v>175</v>
      </c>
      <c r="H165" s="187">
        <v>0.79</v>
      </c>
      <c r="I165" s="188"/>
      <c r="J165" s="187">
        <f>ROUND(I165*H165,2)</f>
        <v>0</v>
      </c>
      <c r="K165" s="189"/>
      <c r="L165" s="43"/>
      <c r="M165" s="190" t="s">
        <v>78</v>
      </c>
      <c r="N165" s="191" t="s">
        <v>50</v>
      </c>
      <c r="O165" s="68"/>
      <c r="P165" s="192">
        <f>O165*H165</f>
        <v>0</v>
      </c>
      <c r="Q165" s="192">
        <v>0</v>
      </c>
      <c r="R165" s="192">
        <f>Q165*H165</f>
        <v>0</v>
      </c>
      <c r="S165" s="192">
        <v>2.2</v>
      </c>
      <c r="T165" s="193">
        <f>S165*H165</f>
        <v>1.7380000000000002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4" t="s">
        <v>148</v>
      </c>
      <c r="AT165" s="194" t="s">
        <v>144</v>
      </c>
      <c r="AU165" s="194" t="s">
        <v>89</v>
      </c>
      <c r="AY165" s="20" t="s">
        <v>142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20" t="s">
        <v>87</v>
      </c>
      <c r="BK165" s="195">
        <f>ROUND(I165*H165,2)</f>
        <v>0</v>
      </c>
      <c r="BL165" s="20" t="s">
        <v>148</v>
      </c>
      <c r="BM165" s="194" t="s">
        <v>776</v>
      </c>
    </row>
    <row r="166" spans="1:47" s="2" customFormat="1" ht="11.25">
      <c r="A166" s="38"/>
      <c r="B166" s="39"/>
      <c r="C166" s="40"/>
      <c r="D166" s="196" t="s">
        <v>150</v>
      </c>
      <c r="E166" s="40"/>
      <c r="F166" s="197" t="s">
        <v>417</v>
      </c>
      <c r="G166" s="40"/>
      <c r="H166" s="40"/>
      <c r="I166" s="198"/>
      <c r="J166" s="40"/>
      <c r="K166" s="40"/>
      <c r="L166" s="43"/>
      <c r="M166" s="199"/>
      <c r="N166" s="200"/>
      <c r="O166" s="68"/>
      <c r="P166" s="68"/>
      <c r="Q166" s="68"/>
      <c r="R166" s="68"/>
      <c r="S166" s="68"/>
      <c r="T166" s="69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20" t="s">
        <v>150</v>
      </c>
      <c r="AU166" s="20" t="s">
        <v>89</v>
      </c>
    </row>
    <row r="167" spans="2:51" s="13" customFormat="1" ht="11.25">
      <c r="B167" s="201"/>
      <c r="C167" s="202"/>
      <c r="D167" s="203" t="s">
        <v>152</v>
      </c>
      <c r="E167" s="204" t="s">
        <v>78</v>
      </c>
      <c r="F167" s="205" t="s">
        <v>777</v>
      </c>
      <c r="G167" s="202"/>
      <c r="H167" s="206">
        <v>0.19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152</v>
      </c>
      <c r="AU167" s="212" t="s">
        <v>89</v>
      </c>
      <c r="AV167" s="13" t="s">
        <v>89</v>
      </c>
      <c r="AW167" s="13" t="s">
        <v>40</v>
      </c>
      <c r="AX167" s="13" t="s">
        <v>80</v>
      </c>
      <c r="AY167" s="212" t="s">
        <v>142</v>
      </c>
    </row>
    <row r="168" spans="2:51" s="13" customFormat="1" ht="11.25">
      <c r="B168" s="201"/>
      <c r="C168" s="202"/>
      <c r="D168" s="203" t="s">
        <v>152</v>
      </c>
      <c r="E168" s="204" t="s">
        <v>78</v>
      </c>
      <c r="F168" s="205" t="s">
        <v>778</v>
      </c>
      <c r="G168" s="202"/>
      <c r="H168" s="206">
        <v>0.6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152</v>
      </c>
      <c r="AU168" s="212" t="s">
        <v>89</v>
      </c>
      <c r="AV168" s="13" t="s">
        <v>89</v>
      </c>
      <c r="AW168" s="13" t="s">
        <v>40</v>
      </c>
      <c r="AX168" s="13" t="s">
        <v>80</v>
      </c>
      <c r="AY168" s="212" t="s">
        <v>142</v>
      </c>
    </row>
    <row r="169" spans="2:51" s="14" customFormat="1" ht="11.25">
      <c r="B169" s="213"/>
      <c r="C169" s="214"/>
      <c r="D169" s="203" t="s">
        <v>152</v>
      </c>
      <c r="E169" s="215" t="s">
        <v>78</v>
      </c>
      <c r="F169" s="216" t="s">
        <v>212</v>
      </c>
      <c r="G169" s="214"/>
      <c r="H169" s="217">
        <v>0.79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152</v>
      </c>
      <c r="AU169" s="223" t="s">
        <v>89</v>
      </c>
      <c r="AV169" s="14" t="s">
        <v>148</v>
      </c>
      <c r="AW169" s="14" t="s">
        <v>40</v>
      </c>
      <c r="AX169" s="14" t="s">
        <v>87</v>
      </c>
      <c r="AY169" s="223" t="s">
        <v>142</v>
      </c>
    </row>
    <row r="170" spans="1:65" s="2" customFormat="1" ht="24.2" customHeight="1">
      <c r="A170" s="38"/>
      <c r="B170" s="39"/>
      <c r="C170" s="183" t="s">
        <v>380</v>
      </c>
      <c r="D170" s="183" t="s">
        <v>144</v>
      </c>
      <c r="E170" s="184" t="s">
        <v>779</v>
      </c>
      <c r="F170" s="185" t="s">
        <v>780</v>
      </c>
      <c r="G170" s="186" t="s">
        <v>230</v>
      </c>
      <c r="H170" s="187">
        <v>20.8</v>
      </c>
      <c r="I170" s="188"/>
      <c r="J170" s="187">
        <f>ROUND(I170*H170,2)</f>
        <v>0</v>
      </c>
      <c r="K170" s="189"/>
      <c r="L170" s="43"/>
      <c r="M170" s="190" t="s">
        <v>78</v>
      </c>
      <c r="N170" s="191" t="s">
        <v>50</v>
      </c>
      <c r="O170" s="68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4" t="s">
        <v>148</v>
      </c>
      <c r="AT170" s="194" t="s">
        <v>144</v>
      </c>
      <c r="AU170" s="194" t="s">
        <v>89</v>
      </c>
      <c r="AY170" s="20" t="s">
        <v>142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20" t="s">
        <v>87</v>
      </c>
      <c r="BK170" s="195">
        <f>ROUND(I170*H170,2)</f>
        <v>0</v>
      </c>
      <c r="BL170" s="20" t="s">
        <v>148</v>
      </c>
      <c r="BM170" s="194" t="s">
        <v>781</v>
      </c>
    </row>
    <row r="171" spans="1:47" s="2" customFormat="1" ht="11.25">
      <c r="A171" s="38"/>
      <c r="B171" s="39"/>
      <c r="C171" s="40"/>
      <c r="D171" s="196" t="s">
        <v>150</v>
      </c>
      <c r="E171" s="40"/>
      <c r="F171" s="197" t="s">
        <v>782</v>
      </c>
      <c r="G171" s="40"/>
      <c r="H171" s="40"/>
      <c r="I171" s="198"/>
      <c r="J171" s="40"/>
      <c r="K171" s="40"/>
      <c r="L171" s="43"/>
      <c r="M171" s="199"/>
      <c r="N171" s="200"/>
      <c r="O171" s="68"/>
      <c r="P171" s="68"/>
      <c r="Q171" s="68"/>
      <c r="R171" s="68"/>
      <c r="S171" s="68"/>
      <c r="T171" s="69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20" t="s">
        <v>150</v>
      </c>
      <c r="AU171" s="20" t="s">
        <v>89</v>
      </c>
    </row>
    <row r="172" spans="2:51" s="13" customFormat="1" ht="11.25">
      <c r="B172" s="201"/>
      <c r="C172" s="202"/>
      <c r="D172" s="203" t="s">
        <v>152</v>
      </c>
      <c r="E172" s="204" t="s">
        <v>78</v>
      </c>
      <c r="F172" s="205" t="s">
        <v>783</v>
      </c>
      <c r="G172" s="202"/>
      <c r="H172" s="206">
        <v>20.8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152</v>
      </c>
      <c r="AU172" s="212" t="s">
        <v>89</v>
      </c>
      <c r="AV172" s="13" t="s">
        <v>89</v>
      </c>
      <c r="AW172" s="13" t="s">
        <v>40</v>
      </c>
      <c r="AX172" s="13" t="s">
        <v>87</v>
      </c>
      <c r="AY172" s="212" t="s">
        <v>142</v>
      </c>
    </row>
    <row r="173" spans="1:65" s="2" customFormat="1" ht="24.2" customHeight="1">
      <c r="A173" s="38"/>
      <c r="B173" s="39"/>
      <c r="C173" s="183" t="s">
        <v>401</v>
      </c>
      <c r="D173" s="183" t="s">
        <v>144</v>
      </c>
      <c r="E173" s="184" t="s">
        <v>784</v>
      </c>
      <c r="F173" s="185" t="s">
        <v>785</v>
      </c>
      <c r="G173" s="186" t="s">
        <v>230</v>
      </c>
      <c r="H173" s="187">
        <v>20.8</v>
      </c>
      <c r="I173" s="188"/>
      <c r="J173" s="187">
        <f>ROUND(I173*H173,2)</f>
        <v>0</v>
      </c>
      <c r="K173" s="189"/>
      <c r="L173" s="43"/>
      <c r="M173" s="190" t="s">
        <v>78</v>
      </c>
      <c r="N173" s="191" t="s">
        <v>50</v>
      </c>
      <c r="O173" s="68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4" t="s">
        <v>148</v>
      </c>
      <c r="AT173" s="194" t="s">
        <v>144</v>
      </c>
      <c r="AU173" s="194" t="s">
        <v>89</v>
      </c>
      <c r="AY173" s="20" t="s">
        <v>142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20" t="s">
        <v>87</v>
      </c>
      <c r="BK173" s="195">
        <f>ROUND(I173*H173,2)</f>
        <v>0</v>
      </c>
      <c r="BL173" s="20" t="s">
        <v>148</v>
      </c>
      <c r="BM173" s="194" t="s">
        <v>786</v>
      </c>
    </row>
    <row r="174" spans="1:47" s="2" customFormat="1" ht="11.25">
      <c r="A174" s="38"/>
      <c r="B174" s="39"/>
      <c r="C174" s="40"/>
      <c r="D174" s="196" t="s">
        <v>150</v>
      </c>
      <c r="E174" s="40"/>
      <c r="F174" s="197" t="s">
        <v>787</v>
      </c>
      <c r="G174" s="40"/>
      <c r="H174" s="40"/>
      <c r="I174" s="198"/>
      <c r="J174" s="40"/>
      <c r="K174" s="40"/>
      <c r="L174" s="43"/>
      <c r="M174" s="199"/>
      <c r="N174" s="200"/>
      <c r="O174" s="68"/>
      <c r="P174" s="68"/>
      <c r="Q174" s="68"/>
      <c r="R174" s="68"/>
      <c r="S174" s="68"/>
      <c r="T174" s="69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20" t="s">
        <v>150</v>
      </c>
      <c r="AU174" s="20" t="s">
        <v>89</v>
      </c>
    </row>
    <row r="175" spans="1:65" s="2" customFormat="1" ht="16.5" customHeight="1">
      <c r="A175" s="38"/>
      <c r="B175" s="39"/>
      <c r="C175" s="183" t="s">
        <v>407</v>
      </c>
      <c r="D175" s="183" t="s">
        <v>144</v>
      </c>
      <c r="E175" s="184" t="s">
        <v>788</v>
      </c>
      <c r="F175" s="185" t="s">
        <v>789</v>
      </c>
      <c r="G175" s="186" t="s">
        <v>175</v>
      </c>
      <c r="H175" s="187">
        <v>0.26</v>
      </c>
      <c r="I175" s="188"/>
      <c r="J175" s="187">
        <f>ROUND(I175*H175,2)</f>
        <v>0</v>
      </c>
      <c r="K175" s="189"/>
      <c r="L175" s="43"/>
      <c r="M175" s="190" t="s">
        <v>78</v>
      </c>
      <c r="N175" s="191" t="s">
        <v>50</v>
      </c>
      <c r="O175" s="68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4" t="s">
        <v>148</v>
      </c>
      <c r="AT175" s="194" t="s">
        <v>144</v>
      </c>
      <c r="AU175" s="194" t="s">
        <v>89</v>
      </c>
      <c r="AY175" s="20" t="s">
        <v>142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20" t="s">
        <v>87</v>
      </c>
      <c r="BK175" s="195">
        <f>ROUND(I175*H175,2)</f>
        <v>0</v>
      </c>
      <c r="BL175" s="20" t="s">
        <v>148</v>
      </c>
      <c r="BM175" s="194" t="s">
        <v>790</v>
      </c>
    </row>
    <row r="176" spans="2:51" s="13" customFormat="1" ht="11.25">
      <c r="B176" s="201"/>
      <c r="C176" s="202"/>
      <c r="D176" s="203" t="s">
        <v>152</v>
      </c>
      <c r="E176" s="204" t="s">
        <v>78</v>
      </c>
      <c r="F176" s="205" t="s">
        <v>791</v>
      </c>
      <c r="G176" s="202"/>
      <c r="H176" s="206">
        <v>0.26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152</v>
      </c>
      <c r="AU176" s="212" t="s">
        <v>89</v>
      </c>
      <c r="AV176" s="13" t="s">
        <v>89</v>
      </c>
      <c r="AW176" s="13" t="s">
        <v>40</v>
      </c>
      <c r="AX176" s="13" t="s">
        <v>87</v>
      </c>
      <c r="AY176" s="212" t="s">
        <v>142</v>
      </c>
    </row>
    <row r="177" spans="1:65" s="2" customFormat="1" ht="24.2" customHeight="1">
      <c r="A177" s="38"/>
      <c r="B177" s="39"/>
      <c r="C177" s="183" t="s">
        <v>413</v>
      </c>
      <c r="D177" s="183" t="s">
        <v>144</v>
      </c>
      <c r="E177" s="184" t="s">
        <v>792</v>
      </c>
      <c r="F177" s="185" t="s">
        <v>793</v>
      </c>
      <c r="G177" s="186" t="s">
        <v>230</v>
      </c>
      <c r="H177" s="187">
        <v>2</v>
      </c>
      <c r="I177" s="188"/>
      <c r="J177" s="187">
        <f>ROUND(I177*H177,2)</f>
        <v>0</v>
      </c>
      <c r="K177" s="189"/>
      <c r="L177" s="43"/>
      <c r="M177" s="190" t="s">
        <v>78</v>
      </c>
      <c r="N177" s="191" t="s">
        <v>50</v>
      </c>
      <c r="O177" s="68"/>
      <c r="P177" s="192">
        <f>O177*H177</f>
        <v>0</v>
      </c>
      <c r="Q177" s="192">
        <v>0.0835</v>
      </c>
      <c r="R177" s="192">
        <f>Q177*H177</f>
        <v>0.167</v>
      </c>
      <c r="S177" s="192">
        <v>0</v>
      </c>
      <c r="T177" s="19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4" t="s">
        <v>148</v>
      </c>
      <c r="AT177" s="194" t="s">
        <v>144</v>
      </c>
      <c r="AU177" s="194" t="s">
        <v>89</v>
      </c>
      <c r="AY177" s="20" t="s">
        <v>142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20" t="s">
        <v>87</v>
      </c>
      <c r="BK177" s="195">
        <f>ROUND(I177*H177,2)</f>
        <v>0</v>
      </c>
      <c r="BL177" s="20" t="s">
        <v>148</v>
      </c>
      <c r="BM177" s="194" t="s">
        <v>794</v>
      </c>
    </row>
    <row r="178" spans="1:47" s="2" customFormat="1" ht="11.25">
      <c r="A178" s="38"/>
      <c r="B178" s="39"/>
      <c r="C178" s="40"/>
      <c r="D178" s="196" t="s">
        <v>150</v>
      </c>
      <c r="E178" s="40"/>
      <c r="F178" s="197" t="s">
        <v>795</v>
      </c>
      <c r="G178" s="40"/>
      <c r="H178" s="40"/>
      <c r="I178" s="198"/>
      <c r="J178" s="40"/>
      <c r="K178" s="40"/>
      <c r="L178" s="43"/>
      <c r="M178" s="199"/>
      <c r="N178" s="200"/>
      <c r="O178" s="68"/>
      <c r="P178" s="68"/>
      <c r="Q178" s="68"/>
      <c r="R178" s="68"/>
      <c r="S178" s="68"/>
      <c r="T178" s="69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20" t="s">
        <v>150</v>
      </c>
      <c r="AU178" s="20" t="s">
        <v>89</v>
      </c>
    </row>
    <row r="179" spans="2:63" s="12" customFormat="1" ht="22.9" customHeight="1">
      <c r="B179" s="167"/>
      <c r="C179" s="168"/>
      <c r="D179" s="169" t="s">
        <v>79</v>
      </c>
      <c r="E179" s="181" t="s">
        <v>148</v>
      </c>
      <c r="F179" s="181" t="s">
        <v>426</v>
      </c>
      <c r="G179" s="168"/>
      <c r="H179" s="168"/>
      <c r="I179" s="171"/>
      <c r="J179" s="182">
        <f>BK179</f>
        <v>0</v>
      </c>
      <c r="K179" s="168"/>
      <c r="L179" s="173"/>
      <c r="M179" s="174"/>
      <c r="N179" s="175"/>
      <c r="O179" s="175"/>
      <c r="P179" s="176">
        <f>SUM(P180:P186)</f>
        <v>0</v>
      </c>
      <c r="Q179" s="175"/>
      <c r="R179" s="176">
        <f>SUM(R180:R186)</f>
        <v>6.134809999999999</v>
      </c>
      <c r="S179" s="175"/>
      <c r="T179" s="177">
        <f>SUM(T180:T186)</f>
        <v>0</v>
      </c>
      <c r="AR179" s="178" t="s">
        <v>87</v>
      </c>
      <c r="AT179" s="179" t="s">
        <v>79</v>
      </c>
      <c r="AU179" s="179" t="s">
        <v>87</v>
      </c>
      <c r="AY179" s="178" t="s">
        <v>142</v>
      </c>
      <c r="BK179" s="180">
        <f>SUM(BK180:BK186)</f>
        <v>0</v>
      </c>
    </row>
    <row r="180" spans="1:65" s="2" customFormat="1" ht="16.5" customHeight="1">
      <c r="A180" s="38"/>
      <c r="B180" s="39"/>
      <c r="C180" s="183" t="s">
        <v>421</v>
      </c>
      <c r="D180" s="183" t="s">
        <v>144</v>
      </c>
      <c r="E180" s="184" t="s">
        <v>450</v>
      </c>
      <c r="F180" s="185" t="s">
        <v>451</v>
      </c>
      <c r="G180" s="186" t="s">
        <v>452</v>
      </c>
      <c r="H180" s="187">
        <v>3</v>
      </c>
      <c r="I180" s="188"/>
      <c r="J180" s="187">
        <f>ROUND(I180*H180,2)</f>
        <v>0</v>
      </c>
      <c r="K180" s="189"/>
      <c r="L180" s="43"/>
      <c r="M180" s="190" t="s">
        <v>78</v>
      </c>
      <c r="N180" s="191" t="s">
        <v>50</v>
      </c>
      <c r="O180" s="68"/>
      <c r="P180" s="192">
        <f>O180*H180</f>
        <v>0</v>
      </c>
      <c r="Q180" s="192">
        <v>0.08742</v>
      </c>
      <c r="R180" s="192">
        <f>Q180*H180</f>
        <v>0.26226</v>
      </c>
      <c r="S180" s="192">
        <v>0</v>
      </c>
      <c r="T180" s="19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4" t="s">
        <v>148</v>
      </c>
      <c r="AT180" s="194" t="s">
        <v>144</v>
      </c>
      <c r="AU180" s="194" t="s">
        <v>89</v>
      </c>
      <c r="AY180" s="20" t="s">
        <v>142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20" t="s">
        <v>87</v>
      </c>
      <c r="BK180" s="195">
        <f>ROUND(I180*H180,2)</f>
        <v>0</v>
      </c>
      <c r="BL180" s="20" t="s">
        <v>148</v>
      </c>
      <c r="BM180" s="194" t="s">
        <v>796</v>
      </c>
    </row>
    <row r="181" spans="1:47" s="2" customFormat="1" ht="11.25">
      <c r="A181" s="38"/>
      <c r="B181" s="39"/>
      <c r="C181" s="40"/>
      <c r="D181" s="196" t="s">
        <v>150</v>
      </c>
      <c r="E181" s="40"/>
      <c r="F181" s="197" t="s">
        <v>454</v>
      </c>
      <c r="G181" s="40"/>
      <c r="H181" s="40"/>
      <c r="I181" s="198"/>
      <c r="J181" s="40"/>
      <c r="K181" s="40"/>
      <c r="L181" s="43"/>
      <c r="M181" s="199"/>
      <c r="N181" s="200"/>
      <c r="O181" s="68"/>
      <c r="P181" s="68"/>
      <c r="Q181" s="68"/>
      <c r="R181" s="68"/>
      <c r="S181" s="68"/>
      <c r="T181" s="69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20" t="s">
        <v>150</v>
      </c>
      <c r="AU181" s="20" t="s">
        <v>89</v>
      </c>
    </row>
    <row r="182" spans="2:51" s="13" customFormat="1" ht="11.25">
      <c r="B182" s="201"/>
      <c r="C182" s="202"/>
      <c r="D182" s="203" t="s">
        <v>152</v>
      </c>
      <c r="E182" s="204" t="s">
        <v>78</v>
      </c>
      <c r="F182" s="205" t="s">
        <v>797</v>
      </c>
      <c r="G182" s="202"/>
      <c r="H182" s="206">
        <v>3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152</v>
      </c>
      <c r="AU182" s="212" t="s">
        <v>89</v>
      </c>
      <c r="AV182" s="13" t="s">
        <v>89</v>
      </c>
      <c r="AW182" s="13" t="s">
        <v>40</v>
      </c>
      <c r="AX182" s="13" t="s">
        <v>87</v>
      </c>
      <c r="AY182" s="212" t="s">
        <v>142</v>
      </c>
    </row>
    <row r="183" spans="1:65" s="2" customFormat="1" ht="16.5" customHeight="1">
      <c r="A183" s="38"/>
      <c r="B183" s="39"/>
      <c r="C183" s="225" t="s">
        <v>427</v>
      </c>
      <c r="D183" s="225" t="s">
        <v>345</v>
      </c>
      <c r="E183" s="226" t="s">
        <v>461</v>
      </c>
      <c r="F183" s="227" t="s">
        <v>462</v>
      </c>
      <c r="G183" s="228" t="s">
        <v>452</v>
      </c>
      <c r="H183" s="229">
        <v>3</v>
      </c>
      <c r="I183" s="230"/>
      <c r="J183" s="229">
        <f>ROUND(I183*H183,2)</f>
        <v>0</v>
      </c>
      <c r="K183" s="231"/>
      <c r="L183" s="232"/>
      <c r="M183" s="233" t="s">
        <v>78</v>
      </c>
      <c r="N183" s="234" t="s">
        <v>50</v>
      </c>
      <c r="O183" s="68"/>
      <c r="P183" s="192">
        <f>O183*H183</f>
        <v>0</v>
      </c>
      <c r="Q183" s="192">
        <v>0.04</v>
      </c>
      <c r="R183" s="192">
        <f>Q183*H183</f>
        <v>0.12</v>
      </c>
      <c r="S183" s="192">
        <v>0</v>
      </c>
      <c r="T183" s="19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4" t="s">
        <v>221</v>
      </c>
      <c r="AT183" s="194" t="s">
        <v>345</v>
      </c>
      <c r="AU183" s="194" t="s">
        <v>89</v>
      </c>
      <c r="AY183" s="20" t="s">
        <v>142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20" t="s">
        <v>87</v>
      </c>
      <c r="BK183" s="195">
        <f>ROUND(I183*H183,2)</f>
        <v>0</v>
      </c>
      <c r="BL183" s="20" t="s">
        <v>148</v>
      </c>
      <c r="BM183" s="194" t="s">
        <v>798</v>
      </c>
    </row>
    <row r="184" spans="1:65" s="2" customFormat="1" ht="24.2" customHeight="1">
      <c r="A184" s="38"/>
      <c r="B184" s="39"/>
      <c r="C184" s="183" t="s">
        <v>449</v>
      </c>
      <c r="D184" s="183" t="s">
        <v>144</v>
      </c>
      <c r="E184" s="184" t="s">
        <v>799</v>
      </c>
      <c r="F184" s="185" t="s">
        <v>800</v>
      </c>
      <c r="G184" s="186" t="s">
        <v>175</v>
      </c>
      <c r="H184" s="187">
        <v>2.5</v>
      </c>
      <c r="I184" s="188"/>
      <c r="J184" s="187">
        <f>ROUND(I184*H184,2)</f>
        <v>0</v>
      </c>
      <c r="K184" s="189"/>
      <c r="L184" s="43"/>
      <c r="M184" s="190" t="s">
        <v>78</v>
      </c>
      <c r="N184" s="191" t="s">
        <v>50</v>
      </c>
      <c r="O184" s="68"/>
      <c r="P184" s="192">
        <f>O184*H184</f>
        <v>0</v>
      </c>
      <c r="Q184" s="192">
        <v>2.30102</v>
      </c>
      <c r="R184" s="192">
        <f>Q184*H184</f>
        <v>5.752549999999999</v>
      </c>
      <c r="S184" s="192">
        <v>0</v>
      </c>
      <c r="T184" s="19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4" t="s">
        <v>148</v>
      </c>
      <c r="AT184" s="194" t="s">
        <v>144</v>
      </c>
      <c r="AU184" s="194" t="s">
        <v>89</v>
      </c>
      <c r="AY184" s="20" t="s">
        <v>142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20" t="s">
        <v>87</v>
      </c>
      <c r="BK184" s="195">
        <f>ROUND(I184*H184,2)</f>
        <v>0</v>
      </c>
      <c r="BL184" s="20" t="s">
        <v>148</v>
      </c>
      <c r="BM184" s="194" t="s">
        <v>801</v>
      </c>
    </row>
    <row r="185" spans="1:47" s="2" customFormat="1" ht="11.25">
      <c r="A185" s="38"/>
      <c r="B185" s="39"/>
      <c r="C185" s="40"/>
      <c r="D185" s="196" t="s">
        <v>150</v>
      </c>
      <c r="E185" s="40"/>
      <c r="F185" s="197" t="s">
        <v>802</v>
      </c>
      <c r="G185" s="40"/>
      <c r="H185" s="40"/>
      <c r="I185" s="198"/>
      <c r="J185" s="40"/>
      <c r="K185" s="40"/>
      <c r="L185" s="43"/>
      <c r="M185" s="199"/>
      <c r="N185" s="200"/>
      <c r="O185" s="68"/>
      <c r="P185" s="68"/>
      <c r="Q185" s="68"/>
      <c r="R185" s="68"/>
      <c r="S185" s="68"/>
      <c r="T185" s="69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20" t="s">
        <v>150</v>
      </c>
      <c r="AU185" s="20" t="s">
        <v>89</v>
      </c>
    </row>
    <row r="186" spans="2:51" s="13" customFormat="1" ht="11.25">
      <c r="B186" s="201"/>
      <c r="C186" s="202"/>
      <c r="D186" s="203" t="s">
        <v>152</v>
      </c>
      <c r="E186" s="204" t="s">
        <v>78</v>
      </c>
      <c r="F186" s="205" t="s">
        <v>803</v>
      </c>
      <c r="G186" s="202"/>
      <c r="H186" s="206">
        <v>2.5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152</v>
      </c>
      <c r="AU186" s="212" t="s">
        <v>89</v>
      </c>
      <c r="AV186" s="13" t="s">
        <v>89</v>
      </c>
      <c r="AW186" s="13" t="s">
        <v>40</v>
      </c>
      <c r="AX186" s="13" t="s">
        <v>87</v>
      </c>
      <c r="AY186" s="212" t="s">
        <v>142</v>
      </c>
    </row>
    <row r="187" spans="2:63" s="12" customFormat="1" ht="22.9" customHeight="1">
      <c r="B187" s="167"/>
      <c r="C187" s="168"/>
      <c r="D187" s="169" t="s">
        <v>79</v>
      </c>
      <c r="E187" s="181" t="s">
        <v>221</v>
      </c>
      <c r="F187" s="181" t="s">
        <v>479</v>
      </c>
      <c r="G187" s="168"/>
      <c r="H187" s="168"/>
      <c r="I187" s="171"/>
      <c r="J187" s="182">
        <f>BK187</f>
        <v>0</v>
      </c>
      <c r="K187" s="168"/>
      <c r="L187" s="173"/>
      <c r="M187" s="174"/>
      <c r="N187" s="175"/>
      <c r="O187" s="175"/>
      <c r="P187" s="176">
        <f>SUM(P188:P246)</f>
        <v>0</v>
      </c>
      <c r="Q187" s="175"/>
      <c r="R187" s="176">
        <f>SUM(R188:R246)</f>
        <v>72.12617499999999</v>
      </c>
      <c r="S187" s="175"/>
      <c r="T187" s="177">
        <f>SUM(T188:T246)</f>
        <v>0</v>
      </c>
      <c r="AR187" s="178" t="s">
        <v>87</v>
      </c>
      <c r="AT187" s="179" t="s">
        <v>79</v>
      </c>
      <c r="AU187" s="179" t="s">
        <v>87</v>
      </c>
      <c r="AY187" s="178" t="s">
        <v>142</v>
      </c>
      <c r="BK187" s="180">
        <f>SUM(BK188:BK246)</f>
        <v>0</v>
      </c>
    </row>
    <row r="188" spans="1:65" s="2" customFormat="1" ht="24.2" customHeight="1">
      <c r="A188" s="38"/>
      <c r="B188" s="39"/>
      <c r="C188" s="183" t="s">
        <v>456</v>
      </c>
      <c r="D188" s="183" t="s">
        <v>144</v>
      </c>
      <c r="E188" s="184" t="s">
        <v>540</v>
      </c>
      <c r="F188" s="185" t="s">
        <v>541</v>
      </c>
      <c r="G188" s="186" t="s">
        <v>452</v>
      </c>
      <c r="H188" s="187">
        <v>3</v>
      </c>
      <c r="I188" s="188"/>
      <c r="J188" s="187">
        <f>ROUND(I188*H188,2)</f>
        <v>0</v>
      </c>
      <c r="K188" s="189"/>
      <c r="L188" s="43"/>
      <c r="M188" s="190" t="s">
        <v>78</v>
      </c>
      <c r="N188" s="191" t="s">
        <v>50</v>
      </c>
      <c r="O188" s="68"/>
      <c r="P188" s="192">
        <f>O188*H188</f>
        <v>0</v>
      </c>
      <c r="Q188" s="192">
        <v>0.00012</v>
      </c>
      <c r="R188" s="192">
        <f>Q188*H188</f>
        <v>0.00036</v>
      </c>
      <c r="S188" s="192">
        <v>0</v>
      </c>
      <c r="T188" s="19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4" t="s">
        <v>148</v>
      </c>
      <c r="AT188" s="194" t="s">
        <v>144</v>
      </c>
      <c r="AU188" s="194" t="s">
        <v>89</v>
      </c>
      <c r="AY188" s="20" t="s">
        <v>142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20" t="s">
        <v>87</v>
      </c>
      <c r="BK188" s="195">
        <f>ROUND(I188*H188,2)</f>
        <v>0</v>
      </c>
      <c r="BL188" s="20" t="s">
        <v>148</v>
      </c>
      <c r="BM188" s="194" t="s">
        <v>804</v>
      </c>
    </row>
    <row r="189" spans="1:47" s="2" customFormat="1" ht="11.25">
      <c r="A189" s="38"/>
      <c r="B189" s="39"/>
      <c r="C189" s="40"/>
      <c r="D189" s="196" t="s">
        <v>150</v>
      </c>
      <c r="E189" s="40"/>
      <c r="F189" s="197" t="s">
        <v>543</v>
      </c>
      <c r="G189" s="40"/>
      <c r="H189" s="40"/>
      <c r="I189" s="198"/>
      <c r="J189" s="40"/>
      <c r="K189" s="40"/>
      <c r="L189" s="43"/>
      <c r="M189" s="199"/>
      <c r="N189" s="200"/>
      <c r="O189" s="68"/>
      <c r="P189" s="68"/>
      <c r="Q189" s="68"/>
      <c r="R189" s="68"/>
      <c r="S189" s="68"/>
      <c r="T189" s="69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20" t="s">
        <v>150</v>
      </c>
      <c r="AU189" s="20" t="s">
        <v>89</v>
      </c>
    </row>
    <row r="190" spans="2:51" s="13" customFormat="1" ht="11.25">
      <c r="B190" s="201"/>
      <c r="C190" s="202"/>
      <c r="D190" s="203" t="s">
        <v>152</v>
      </c>
      <c r="E190" s="204" t="s">
        <v>78</v>
      </c>
      <c r="F190" s="205" t="s">
        <v>805</v>
      </c>
      <c r="G190" s="202"/>
      <c r="H190" s="206">
        <v>3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152</v>
      </c>
      <c r="AU190" s="212" t="s">
        <v>89</v>
      </c>
      <c r="AV190" s="13" t="s">
        <v>89</v>
      </c>
      <c r="AW190" s="13" t="s">
        <v>40</v>
      </c>
      <c r="AX190" s="13" t="s">
        <v>87</v>
      </c>
      <c r="AY190" s="212" t="s">
        <v>142</v>
      </c>
    </row>
    <row r="191" spans="1:65" s="2" customFormat="1" ht="16.5" customHeight="1">
      <c r="A191" s="38"/>
      <c r="B191" s="39"/>
      <c r="C191" s="225" t="s">
        <v>460</v>
      </c>
      <c r="D191" s="225" t="s">
        <v>345</v>
      </c>
      <c r="E191" s="226" t="s">
        <v>546</v>
      </c>
      <c r="F191" s="227" t="s">
        <v>547</v>
      </c>
      <c r="G191" s="228" t="s">
        <v>452</v>
      </c>
      <c r="H191" s="229">
        <v>1</v>
      </c>
      <c r="I191" s="230"/>
      <c r="J191" s="229">
        <f>ROUND(I191*H191,2)</f>
        <v>0</v>
      </c>
      <c r="K191" s="231"/>
      <c r="L191" s="232"/>
      <c r="M191" s="233" t="s">
        <v>78</v>
      </c>
      <c r="N191" s="234" t="s">
        <v>50</v>
      </c>
      <c r="O191" s="68"/>
      <c r="P191" s="192">
        <f>O191*H191</f>
        <v>0</v>
      </c>
      <c r="Q191" s="192">
        <v>0.208</v>
      </c>
      <c r="R191" s="192">
        <f>Q191*H191</f>
        <v>0.208</v>
      </c>
      <c r="S191" s="192">
        <v>0</v>
      </c>
      <c r="T191" s="19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4" t="s">
        <v>221</v>
      </c>
      <c r="AT191" s="194" t="s">
        <v>345</v>
      </c>
      <c r="AU191" s="194" t="s">
        <v>89</v>
      </c>
      <c r="AY191" s="20" t="s">
        <v>142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20" t="s">
        <v>87</v>
      </c>
      <c r="BK191" s="195">
        <f>ROUND(I191*H191,2)</f>
        <v>0</v>
      </c>
      <c r="BL191" s="20" t="s">
        <v>148</v>
      </c>
      <c r="BM191" s="194" t="s">
        <v>806</v>
      </c>
    </row>
    <row r="192" spans="1:65" s="2" customFormat="1" ht="21.75" customHeight="1">
      <c r="A192" s="38"/>
      <c r="B192" s="39"/>
      <c r="C192" s="225" t="s">
        <v>464</v>
      </c>
      <c r="D192" s="225" t="s">
        <v>345</v>
      </c>
      <c r="E192" s="226" t="s">
        <v>550</v>
      </c>
      <c r="F192" s="227" t="s">
        <v>551</v>
      </c>
      <c r="G192" s="228" t="s">
        <v>452</v>
      </c>
      <c r="H192" s="229">
        <v>2</v>
      </c>
      <c r="I192" s="230"/>
      <c r="J192" s="229">
        <f>ROUND(I192*H192,2)</f>
        <v>0</v>
      </c>
      <c r="K192" s="231"/>
      <c r="L192" s="232"/>
      <c r="M192" s="233" t="s">
        <v>78</v>
      </c>
      <c r="N192" s="234" t="s">
        <v>50</v>
      </c>
      <c r="O192" s="68"/>
      <c r="P192" s="192">
        <f>O192*H192</f>
        <v>0</v>
      </c>
      <c r="Q192" s="192">
        <v>0.163</v>
      </c>
      <c r="R192" s="192">
        <f>Q192*H192</f>
        <v>0.326</v>
      </c>
      <c r="S192" s="192">
        <v>0</v>
      </c>
      <c r="T192" s="19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4" t="s">
        <v>221</v>
      </c>
      <c r="AT192" s="194" t="s">
        <v>345</v>
      </c>
      <c r="AU192" s="194" t="s">
        <v>89</v>
      </c>
      <c r="AY192" s="20" t="s">
        <v>142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20" t="s">
        <v>87</v>
      </c>
      <c r="BK192" s="195">
        <f>ROUND(I192*H192,2)</f>
        <v>0</v>
      </c>
      <c r="BL192" s="20" t="s">
        <v>148</v>
      </c>
      <c r="BM192" s="194" t="s">
        <v>807</v>
      </c>
    </row>
    <row r="193" spans="1:65" s="2" customFormat="1" ht="16.5" customHeight="1">
      <c r="A193" s="38"/>
      <c r="B193" s="39"/>
      <c r="C193" s="183" t="s">
        <v>468</v>
      </c>
      <c r="D193" s="183" t="s">
        <v>144</v>
      </c>
      <c r="E193" s="184" t="s">
        <v>808</v>
      </c>
      <c r="F193" s="185" t="s">
        <v>809</v>
      </c>
      <c r="G193" s="186" t="s">
        <v>452</v>
      </c>
      <c r="H193" s="187">
        <v>1</v>
      </c>
      <c r="I193" s="188"/>
      <c r="J193" s="187">
        <f>ROUND(I193*H193,2)</f>
        <v>0</v>
      </c>
      <c r="K193" s="189"/>
      <c r="L193" s="43"/>
      <c r="M193" s="190" t="s">
        <v>78</v>
      </c>
      <c r="N193" s="191" t="s">
        <v>50</v>
      </c>
      <c r="O193" s="68"/>
      <c r="P193" s="192">
        <f>O193*H193</f>
        <v>0</v>
      </c>
      <c r="Q193" s="192">
        <v>2E-05</v>
      </c>
      <c r="R193" s="192">
        <f>Q193*H193</f>
        <v>2E-05</v>
      </c>
      <c r="S193" s="192">
        <v>0</v>
      </c>
      <c r="T193" s="19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4" t="s">
        <v>148</v>
      </c>
      <c r="AT193" s="194" t="s">
        <v>144</v>
      </c>
      <c r="AU193" s="194" t="s">
        <v>89</v>
      </c>
      <c r="AY193" s="20" t="s">
        <v>142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20" t="s">
        <v>87</v>
      </c>
      <c r="BK193" s="195">
        <f>ROUND(I193*H193,2)</f>
        <v>0</v>
      </c>
      <c r="BL193" s="20" t="s">
        <v>148</v>
      </c>
      <c r="BM193" s="194" t="s">
        <v>810</v>
      </c>
    </row>
    <row r="194" spans="1:65" s="2" customFormat="1" ht="16.5" customHeight="1">
      <c r="A194" s="38"/>
      <c r="B194" s="39"/>
      <c r="C194" s="183" t="s">
        <v>472</v>
      </c>
      <c r="D194" s="183" t="s">
        <v>144</v>
      </c>
      <c r="E194" s="184" t="s">
        <v>811</v>
      </c>
      <c r="F194" s="185" t="s">
        <v>812</v>
      </c>
      <c r="G194" s="186" t="s">
        <v>452</v>
      </c>
      <c r="H194" s="187">
        <v>1</v>
      </c>
      <c r="I194" s="188"/>
      <c r="J194" s="187">
        <f>ROUND(I194*H194,2)</f>
        <v>0</v>
      </c>
      <c r="K194" s="189"/>
      <c r="L194" s="43"/>
      <c r="M194" s="190" t="s">
        <v>78</v>
      </c>
      <c r="N194" s="191" t="s">
        <v>50</v>
      </c>
      <c r="O194" s="68"/>
      <c r="P194" s="192">
        <f>O194*H194</f>
        <v>0</v>
      </c>
      <c r="Q194" s="192">
        <v>0.597</v>
      </c>
      <c r="R194" s="192">
        <f>Q194*H194</f>
        <v>0.597</v>
      </c>
      <c r="S194" s="192">
        <v>0</v>
      </c>
      <c r="T194" s="19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4" t="s">
        <v>148</v>
      </c>
      <c r="AT194" s="194" t="s">
        <v>144</v>
      </c>
      <c r="AU194" s="194" t="s">
        <v>89</v>
      </c>
      <c r="AY194" s="20" t="s">
        <v>142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20" t="s">
        <v>87</v>
      </c>
      <c r="BK194" s="195">
        <f>ROUND(I194*H194,2)</f>
        <v>0</v>
      </c>
      <c r="BL194" s="20" t="s">
        <v>148</v>
      </c>
      <c r="BM194" s="194" t="s">
        <v>813</v>
      </c>
    </row>
    <row r="195" spans="1:65" s="2" customFormat="1" ht="16.5" customHeight="1">
      <c r="A195" s="38"/>
      <c r="B195" s="39"/>
      <c r="C195" s="183" t="s">
        <v>480</v>
      </c>
      <c r="D195" s="183" t="s">
        <v>144</v>
      </c>
      <c r="E195" s="184" t="s">
        <v>814</v>
      </c>
      <c r="F195" s="185" t="s">
        <v>815</v>
      </c>
      <c r="G195" s="186" t="s">
        <v>452</v>
      </c>
      <c r="H195" s="187">
        <v>1</v>
      </c>
      <c r="I195" s="188"/>
      <c r="J195" s="187">
        <f>ROUND(I195*H195,2)</f>
        <v>0</v>
      </c>
      <c r="K195" s="189"/>
      <c r="L195" s="43"/>
      <c r="M195" s="190" t="s">
        <v>78</v>
      </c>
      <c r="N195" s="191" t="s">
        <v>50</v>
      </c>
      <c r="O195" s="68"/>
      <c r="P195" s="192">
        <f>O195*H195</f>
        <v>0</v>
      </c>
      <c r="Q195" s="192">
        <v>0.03927</v>
      </c>
      <c r="R195" s="192">
        <f>Q195*H195</f>
        <v>0.03927</v>
      </c>
      <c r="S195" s="192">
        <v>0</v>
      </c>
      <c r="T195" s="19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4" t="s">
        <v>148</v>
      </c>
      <c r="AT195" s="194" t="s">
        <v>144</v>
      </c>
      <c r="AU195" s="194" t="s">
        <v>89</v>
      </c>
      <c r="AY195" s="20" t="s">
        <v>142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20" t="s">
        <v>87</v>
      </c>
      <c r="BK195" s="195">
        <f>ROUND(I195*H195,2)</f>
        <v>0</v>
      </c>
      <c r="BL195" s="20" t="s">
        <v>148</v>
      </c>
      <c r="BM195" s="194" t="s">
        <v>816</v>
      </c>
    </row>
    <row r="196" spans="1:47" s="2" customFormat="1" ht="11.25">
      <c r="A196" s="38"/>
      <c r="B196" s="39"/>
      <c r="C196" s="40"/>
      <c r="D196" s="196" t="s">
        <v>150</v>
      </c>
      <c r="E196" s="40"/>
      <c r="F196" s="197" t="s">
        <v>817</v>
      </c>
      <c r="G196" s="40"/>
      <c r="H196" s="40"/>
      <c r="I196" s="198"/>
      <c r="J196" s="40"/>
      <c r="K196" s="40"/>
      <c r="L196" s="43"/>
      <c r="M196" s="199"/>
      <c r="N196" s="200"/>
      <c r="O196" s="68"/>
      <c r="P196" s="68"/>
      <c r="Q196" s="68"/>
      <c r="R196" s="68"/>
      <c r="S196" s="68"/>
      <c r="T196" s="69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20" t="s">
        <v>150</v>
      </c>
      <c r="AU196" s="20" t="s">
        <v>89</v>
      </c>
    </row>
    <row r="197" spans="1:65" s="2" customFormat="1" ht="16.5" customHeight="1">
      <c r="A197" s="38"/>
      <c r="B197" s="39"/>
      <c r="C197" s="225" t="s">
        <v>485</v>
      </c>
      <c r="D197" s="225" t="s">
        <v>345</v>
      </c>
      <c r="E197" s="226" t="s">
        <v>818</v>
      </c>
      <c r="F197" s="227" t="s">
        <v>819</v>
      </c>
      <c r="G197" s="228" t="s">
        <v>452</v>
      </c>
      <c r="H197" s="229">
        <v>1</v>
      </c>
      <c r="I197" s="230"/>
      <c r="J197" s="229">
        <f>ROUND(I197*H197,2)</f>
        <v>0</v>
      </c>
      <c r="K197" s="231"/>
      <c r="L197" s="232"/>
      <c r="M197" s="233" t="s">
        <v>78</v>
      </c>
      <c r="N197" s="234" t="s">
        <v>50</v>
      </c>
      <c r="O197" s="68"/>
      <c r="P197" s="192">
        <f>O197*H197</f>
        <v>0</v>
      </c>
      <c r="Q197" s="192">
        <v>0.345</v>
      </c>
      <c r="R197" s="192">
        <f>Q197*H197</f>
        <v>0.345</v>
      </c>
      <c r="S197" s="192">
        <v>0</v>
      </c>
      <c r="T197" s="19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4" t="s">
        <v>221</v>
      </c>
      <c r="AT197" s="194" t="s">
        <v>345</v>
      </c>
      <c r="AU197" s="194" t="s">
        <v>89</v>
      </c>
      <c r="AY197" s="20" t="s">
        <v>142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20" t="s">
        <v>87</v>
      </c>
      <c r="BK197" s="195">
        <f>ROUND(I197*H197,2)</f>
        <v>0</v>
      </c>
      <c r="BL197" s="20" t="s">
        <v>148</v>
      </c>
      <c r="BM197" s="194" t="s">
        <v>820</v>
      </c>
    </row>
    <row r="198" spans="1:65" s="2" customFormat="1" ht="21.75" customHeight="1">
      <c r="A198" s="38"/>
      <c r="B198" s="39"/>
      <c r="C198" s="183" t="s">
        <v>491</v>
      </c>
      <c r="D198" s="183" t="s">
        <v>144</v>
      </c>
      <c r="E198" s="184" t="s">
        <v>821</v>
      </c>
      <c r="F198" s="185" t="s">
        <v>822</v>
      </c>
      <c r="G198" s="186" t="s">
        <v>230</v>
      </c>
      <c r="H198" s="187">
        <v>68.55</v>
      </c>
      <c r="I198" s="188"/>
      <c r="J198" s="187">
        <f>ROUND(I198*H198,2)</f>
        <v>0</v>
      </c>
      <c r="K198" s="189"/>
      <c r="L198" s="43"/>
      <c r="M198" s="190" t="s">
        <v>78</v>
      </c>
      <c r="N198" s="191" t="s">
        <v>50</v>
      </c>
      <c r="O198" s="68"/>
      <c r="P198" s="192">
        <f>O198*H198</f>
        <v>0</v>
      </c>
      <c r="Q198" s="192">
        <v>0.00545</v>
      </c>
      <c r="R198" s="192">
        <f>Q198*H198</f>
        <v>0.37359749999999997</v>
      </c>
      <c r="S198" s="192">
        <v>0</v>
      </c>
      <c r="T198" s="19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4" t="s">
        <v>148</v>
      </c>
      <c r="AT198" s="194" t="s">
        <v>144</v>
      </c>
      <c r="AU198" s="194" t="s">
        <v>89</v>
      </c>
      <c r="AY198" s="20" t="s">
        <v>142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20" t="s">
        <v>87</v>
      </c>
      <c r="BK198" s="195">
        <f>ROUND(I198*H198,2)</f>
        <v>0</v>
      </c>
      <c r="BL198" s="20" t="s">
        <v>148</v>
      </c>
      <c r="BM198" s="194" t="s">
        <v>823</v>
      </c>
    </row>
    <row r="199" spans="1:47" s="2" customFormat="1" ht="11.25">
      <c r="A199" s="38"/>
      <c r="B199" s="39"/>
      <c r="C199" s="40"/>
      <c r="D199" s="196" t="s">
        <v>150</v>
      </c>
      <c r="E199" s="40"/>
      <c r="F199" s="197" t="s">
        <v>824</v>
      </c>
      <c r="G199" s="40"/>
      <c r="H199" s="40"/>
      <c r="I199" s="198"/>
      <c r="J199" s="40"/>
      <c r="K199" s="40"/>
      <c r="L199" s="43"/>
      <c r="M199" s="199"/>
      <c r="N199" s="200"/>
      <c r="O199" s="68"/>
      <c r="P199" s="68"/>
      <c r="Q199" s="68"/>
      <c r="R199" s="68"/>
      <c r="S199" s="68"/>
      <c r="T199" s="69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20" t="s">
        <v>150</v>
      </c>
      <c r="AU199" s="20" t="s">
        <v>89</v>
      </c>
    </row>
    <row r="200" spans="2:51" s="13" customFormat="1" ht="11.25">
      <c r="B200" s="201"/>
      <c r="C200" s="202"/>
      <c r="D200" s="203" t="s">
        <v>152</v>
      </c>
      <c r="E200" s="204" t="s">
        <v>78</v>
      </c>
      <c r="F200" s="205" t="s">
        <v>825</v>
      </c>
      <c r="G200" s="202"/>
      <c r="H200" s="206">
        <v>37.81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152</v>
      </c>
      <c r="AU200" s="212" t="s">
        <v>89</v>
      </c>
      <c r="AV200" s="13" t="s">
        <v>89</v>
      </c>
      <c r="AW200" s="13" t="s">
        <v>40</v>
      </c>
      <c r="AX200" s="13" t="s">
        <v>80</v>
      </c>
      <c r="AY200" s="212" t="s">
        <v>142</v>
      </c>
    </row>
    <row r="201" spans="2:51" s="13" customFormat="1" ht="11.25">
      <c r="B201" s="201"/>
      <c r="C201" s="202"/>
      <c r="D201" s="203" t="s">
        <v>152</v>
      </c>
      <c r="E201" s="204" t="s">
        <v>78</v>
      </c>
      <c r="F201" s="205" t="s">
        <v>826</v>
      </c>
      <c r="G201" s="202"/>
      <c r="H201" s="206">
        <v>28.26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152</v>
      </c>
      <c r="AU201" s="212" t="s">
        <v>89</v>
      </c>
      <c r="AV201" s="13" t="s">
        <v>89</v>
      </c>
      <c r="AW201" s="13" t="s">
        <v>40</v>
      </c>
      <c r="AX201" s="13" t="s">
        <v>80</v>
      </c>
      <c r="AY201" s="212" t="s">
        <v>142</v>
      </c>
    </row>
    <row r="202" spans="2:51" s="13" customFormat="1" ht="11.25">
      <c r="B202" s="201"/>
      <c r="C202" s="202"/>
      <c r="D202" s="203" t="s">
        <v>152</v>
      </c>
      <c r="E202" s="204" t="s">
        <v>78</v>
      </c>
      <c r="F202" s="205" t="s">
        <v>827</v>
      </c>
      <c r="G202" s="202"/>
      <c r="H202" s="206">
        <v>-1.13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152</v>
      </c>
      <c r="AU202" s="212" t="s">
        <v>89</v>
      </c>
      <c r="AV202" s="13" t="s">
        <v>89</v>
      </c>
      <c r="AW202" s="13" t="s">
        <v>40</v>
      </c>
      <c r="AX202" s="13" t="s">
        <v>80</v>
      </c>
      <c r="AY202" s="212" t="s">
        <v>142</v>
      </c>
    </row>
    <row r="203" spans="2:51" s="13" customFormat="1" ht="11.25">
      <c r="B203" s="201"/>
      <c r="C203" s="202"/>
      <c r="D203" s="203" t="s">
        <v>152</v>
      </c>
      <c r="E203" s="204" t="s">
        <v>78</v>
      </c>
      <c r="F203" s="205" t="s">
        <v>828</v>
      </c>
      <c r="G203" s="202"/>
      <c r="H203" s="206">
        <v>1.13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152</v>
      </c>
      <c r="AU203" s="212" t="s">
        <v>89</v>
      </c>
      <c r="AV203" s="13" t="s">
        <v>89</v>
      </c>
      <c r="AW203" s="13" t="s">
        <v>40</v>
      </c>
      <c r="AX203" s="13" t="s">
        <v>80</v>
      </c>
      <c r="AY203" s="212" t="s">
        <v>142</v>
      </c>
    </row>
    <row r="204" spans="2:51" s="13" customFormat="1" ht="11.25">
      <c r="B204" s="201"/>
      <c r="C204" s="202"/>
      <c r="D204" s="203" t="s">
        <v>152</v>
      </c>
      <c r="E204" s="204" t="s">
        <v>78</v>
      </c>
      <c r="F204" s="205" t="s">
        <v>829</v>
      </c>
      <c r="G204" s="202"/>
      <c r="H204" s="206">
        <v>2.48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152</v>
      </c>
      <c r="AU204" s="212" t="s">
        <v>89</v>
      </c>
      <c r="AV204" s="13" t="s">
        <v>89</v>
      </c>
      <c r="AW204" s="13" t="s">
        <v>40</v>
      </c>
      <c r="AX204" s="13" t="s">
        <v>80</v>
      </c>
      <c r="AY204" s="212" t="s">
        <v>142</v>
      </c>
    </row>
    <row r="205" spans="2:51" s="14" customFormat="1" ht="11.25">
      <c r="B205" s="213"/>
      <c r="C205" s="214"/>
      <c r="D205" s="203" t="s">
        <v>152</v>
      </c>
      <c r="E205" s="215" t="s">
        <v>78</v>
      </c>
      <c r="F205" s="216" t="s">
        <v>212</v>
      </c>
      <c r="G205" s="214"/>
      <c r="H205" s="217">
        <v>68.55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152</v>
      </c>
      <c r="AU205" s="223" t="s">
        <v>89</v>
      </c>
      <c r="AV205" s="14" t="s">
        <v>148</v>
      </c>
      <c r="AW205" s="14" t="s">
        <v>40</v>
      </c>
      <c r="AX205" s="14" t="s">
        <v>87</v>
      </c>
      <c r="AY205" s="223" t="s">
        <v>142</v>
      </c>
    </row>
    <row r="206" spans="1:65" s="2" customFormat="1" ht="24.2" customHeight="1">
      <c r="A206" s="38"/>
      <c r="B206" s="39"/>
      <c r="C206" s="183" t="s">
        <v>496</v>
      </c>
      <c r="D206" s="183" t="s">
        <v>144</v>
      </c>
      <c r="E206" s="184" t="s">
        <v>830</v>
      </c>
      <c r="F206" s="185" t="s">
        <v>831</v>
      </c>
      <c r="G206" s="186" t="s">
        <v>175</v>
      </c>
      <c r="H206" s="187">
        <v>9.62</v>
      </c>
      <c r="I206" s="188"/>
      <c r="J206" s="187">
        <f>ROUND(I206*H206,2)</f>
        <v>0</v>
      </c>
      <c r="K206" s="189"/>
      <c r="L206" s="43"/>
      <c r="M206" s="190" t="s">
        <v>78</v>
      </c>
      <c r="N206" s="191" t="s">
        <v>50</v>
      </c>
      <c r="O206" s="68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4" t="s">
        <v>148</v>
      </c>
      <c r="AT206" s="194" t="s">
        <v>144</v>
      </c>
      <c r="AU206" s="194" t="s">
        <v>89</v>
      </c>
      <c r="AY206" s="20" t="s">
        <v>142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20" t="s">
        <v>87</v>
      </c>
      <c r="BK206" s="195">
        <f>ROUND(I206*H206,2)</f>
        <v>0</v>
      </c>
      <c r="BL206" s="20" t="s">
        <v>148</v>
      </c>
      <c r="BM206" s="194" t="s">
        <v>832</v>
      </c>
    </row>
    <row r="207" spans="1:47" s="2" customFormat="1" ht="11.25">
      <c r="A207" s="38"/>
      <c r="B207" s="39"/>
      <c r="C207" s="40"/>
      <c r="D207" s="196" t="s">
        <v>150</v>
      </c>
      <c r="E207" s="40"/>
      <c r="F207" s="197" t="s">
        <v>833</v>
      </c>
      <c r="G207" s="40"/>
      <c r="H207" s="40"/>
      <c r="I207" s="198"/>
      <c r="J207" s="40"/>
      <c r="K207" s="40"/>
      <c r="L207" s="43"/>
      <c r="M207" s="199"/>
      <c r="N207" s="200"/>
      <c r="O207" s="68"/>
      <c r="P207" s="68"/>
      <c r="Q207" s="68"/>
      <c r="R207" s="68"/>
      <c r="S207" s="68"/>
      <c r="T207" s="69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20" t="s">
        <v>150</v>
      </c>
      <c r="AU207" s="20" t="s">
        <v>89</v>
      </c>
    </row>
    <row r="208" spans="2:51" s="13" customFormat="1" ht="11.25">
      <c r="B208" s="201"/>
      <c r="C208" s="202"/>
      <c r="D208" s="203" t="s">
        <v>152</v>
      </c>
      <c r="E208" s="204" t="s">
        <v>78</v>
      </c>
      <c r="F208" s="205" t="s">
        <v>834</v>
      </c>
      <c r="G208" s="202"/>
      <c r="H208" s="206">
        <v>9.79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152</v>
      </c>
      <c r="AU208" s="212" t="s">
        <v>89</v>
      </c>
      <c r="AV208" s="13" t="s">
        <v>89</v>
      </c>
      <c r="AW208" s="13" t="s">
        <v>40</v>
      </c>
      <c r="AX208" s="13" t="s">
        <v>80</v>
      </c>
      <c r="AY208" s="212" t="s">
        <v>142</v>
      </c>
    </row>
    <row r="209" spans="2:51" s="13" customFormat="1" ht="11.25">
      <c r="B209" s="201"/>
      <c r="C209" s="202"/>
      <c r="D209" s="203" t="s">
        <v>152</v>
      </c>
      <c r="E209" s="204" t="s">
        <v>78</v>
      </c>
      <c r="F209" s="205" t="s">
        <v>835</v>
      </c>
      <c r="G209" s="202"/>
      <c r="H209" s="206">
        <v>-0.17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152</v>
      </c>
      <c r="AU209" s="212" t="s">
        <v>89</v>
      </c>
      <c r="AV209" s="13" t="s">
        <v>89</v>
      </c>
      <c r="AW209" s="13" t="s">
        <v>40</v>
      </c>
      <c r="AX209" s="13" t="s">
        <v>80</v>
      </c>
      <c r="AY209" s="212" t="s">
        <v>142</v>
      </c>
    </row>
    <row r="210" spans="2:51" s="14" customFormat="1" ht="11.25">
      <c r="B210" s="213"/>
      <c r="C210" s="214"/>
      <c r="D210" s="203" t="s">
        <v>152</v>
      </c>
      <c r="E210" s="215" t="s">
        <v>78</v>
      </c>
      <c r="F210" s="216" t="s">
        <v>212</v>
      </c>
      <c r="G210" s="214"/>
      <c r="H210" s="217">
        <v>9.62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152</v>
      </c>
      <c r="AU210" s="223" t="s">
        <v>89</v>
      </c>
      <c r="AV210" s="14" t="s">
        <v>148</v>
      </c>
      <c r="AW210" s="14" t="s">
        <v>40</v>
      </c>
      <c r="AX210" s="14" t="s">
        <v>87</v>
      </c>
      <c r="AY210" s="223" t="s">
        <v>142</v>
      </c>
    </row>
    <row r="211" spans="1:65" s="2" customFormat="1" ht="16.5" customHeight="1">
      <c r="A211" s="38"/>
      <c r="B211" s="39"/>
      <c r="C211" s="183" t="s">
        <v>502</v>
      </c>
      <c r="D211" s="183" t="s">
        <v>144</v>
      </c>
      <c r="E211" s="184" t="s">
        <v>836</v>
      </c>
      <c r="F211" s="185" t="s">
        <v>837</v>
      </c>
      <c r="G211" s="186" t="s">
        <v>230</v>
      </c>
      <c r="H211" s="187">
        <v>8.66</v>
      </c>
      <c r="I211" s="188"/>
      <c r="J211" s="187">
        <f>ROUND(I211*H211,2)</f>
        <v>0</v>
      </c>
      <c r="K211" s="189"/>
      <c r="L211" s="43"/>
      <c r="M211" s="190" t="s">
        <v>78</v>
      </c>
      <c r="N211" s="191" t="s">
        <v>50</v>
      </c>
      <c r="O211" s="68"/>
      <c r="P211" s="192">
        <f>O211*H211</f>
        <v>0</v>
      </c>
      <c r="Q211" s="192">
        <v>0.00487</v>
      </c>
      <c r="R211" s="192">
        <f>Q211*H211</f>
        <v>0.0421742</v>
      </c>
      <c r="S211" s="192">
        <v>0</v>
      </c>
      <c r="T211" s="19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4" t="s">
        <v>148</v>
      </c>
      <c r="AT211" s="194" t="s">
        <v>144</v>
      </c>
      <c r="AU211" s="194" t="s">
        <v>89</v>
      </c>
      <c r="AY211" s="20" t="s">
        <v>142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20" t="s">
        <v>87</v>
      </c>
      <c r="BK211" s="195">
        <f>ROUND(I211*H211,2)</f>
        <v>0</v>
      </c>
      <c r="BL211" s="20" t="s">
        <v>148</v>
      </c>
      <c r="BM211" s="194" t="s">
        <v>838</v>
      </c>
    </row>
    <row r="212" spans="1:47" s="2" customFormat="1" ht="11.25">
      <c r="A212" s="38"/>
      <c r="B212" s="39"/>
      <c r="C212" s="40"/>
      <c r="D212" s="196" t="s">
        <v>150</v>
      </c>
      <c r="E212" s="40"/>
      <c r="F212" s="197" t="s">
        <v>839</v>
      </c>
      <c r="G212" s="40"/>
      <c r="H212" s="40"/>
      <c r="I212" s="198"/>
      <c r="J212" s="40"/>
      <c r="K212" s="40"/>
      <c r="L212" s="43"/>
      <c r="M212" s="199"/>
      <c r="N212" s="200"/>
      <c r="O212" s="68"/>
      <c r="P212" s="68"/>
      <c r="Q212" s="68"/>
      <c r="R212" s="68"/>
      <c r="S212" s="68"/>
      <c r="T212" s="69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20" t="s">
        <v>150</v>
      </c>
      <c r="AU212" s="20" t="s">
        <v>89</v>
      </c>
    </row>
    <row r="213" spans="2:51" s="15" customFormat="1" ht="11.25">
      <c r="B213" s="235"/>
      <c r="C213" s="236"/>
      <c r="D213" s="203" t="s">
        <v>152</v>
      </c>
      <c r="E213" s="237" t="s">
        <v>78</v>
      </c>
      <c r="F213" s="238" t="s">
        <v>840</v>
      </c>
      <c r="G213" s="236"/>
      <c r="H213" s="237" t="s">
        <v>78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152</v>
      </c>
      <c r="AU213" s="244" t="s">
        <v>89</v>
      </c>
      <c r="AV213" s="15" t="s">
        <v>87</v>
      </c>
      <c r="AW213" s="15" t="s">
        <v>40</v>
      </c>
      <c r="AX213" s="15" t="s">
        <v>80</v>
      </c>
      <c r="AY213" s="244" t="s">
        <v>142</v>
      </c>
    </row>
    <row r="214" spans="2:51" s="13" customFormat="1" ht="11.25">
      <c r="B214" s="201"/>
      <c r="C214" s="202"/>
      <c r="D214" s="203" t="s">
        <v>152</v>
      </c>
      <c r="E214" s="204" t="s">
        <v>78</v>
      </c>
      <c r="F214" s="205" t="s">
        <v>841</v>
      </c>
      <c r="G214" s="202"/>
      <c r="H214" s="206">
        <v>5.06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152</v>
      </c>
      <c r="AU214" s="212" t="s">
        <v>89</v>
      </c>
      <c r="AV214" s="13" t="s">
        <v>89</v>
      </c>
      <c r="AW214" s="13" t="s">
        <v>40</v>
      </c>
      <c r="AX214" s="13" t="s">
        <v>80</v>
      </c>
      <c r="AY214" s="212" t="s">
        <v>142</v>
      </c>
    </row>
    <row r="215" spans="2:51" s="13" customFormat="1" ht="11.25">
      <c r="B215" s="201"/>
      <c r="C215" s="202"/>
      <c r="D215" s="203" t="s">
        <v>152</v>
      </c>
      <c r="E215" s="204" t="s">
        <v>78</v>
      </c>
      <c r="F215" s="205" t="s">
        <v>842</v>
      </c>
      <c r="G215" s="202"/>
      <c r="H215" s="206">
        <v>2.85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152</v>
      </c>
      <c r="AU215" s="212" t="s">
        <v>89</v>
      </c>
      <c r="AV215" s="13" t="s">
        <v>89</v>
      </c>
      <c r="AW215" s="13" t="s">
        <v>40</v>
      </c>
      <c r="AX215" s="13" t="s">
        <v>80</v>
      </c>
      <c r="AY215" s="212" t="s">
        <v>142</v>
      </c>
    </row>
    <row r="216" spans="2:51" s="13" customFormat="1" ht="11.25">
      <c r="B216" s="201"/>
      <c r="C216" s="202"/>
      <c r="D216" s="203" t="s">
        <v>152</v>
      </c>
      <c r="E216" s="204" t="s">
        <v>78</v>
      </c>
      <c r="F216" s="205" t="s">
        <v>843</v>
      </c>
      <c r="G216" s="202"/>
      <c r="H216" s="206">
        <v>0.75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152</v>
      </c>
      <c r="AU216" s="212" t="s">
        <v>89</v>
      </c>
      <c r="AV216" s="13" t="s">
        <v>89</v>
      </c>
      <c r="AW216" s="13" t="s">
        <v>40</v>
      </c>
      <c r="AX216" s="13" t="s">
        <v>80</v>
      </c>
      <c r="AY216" s="212" t="s">
        <v>142</v>
      </c>
    </row>
    <row r="217" spans="2:51" s="14" customFormat="1" ht="11.25">
      <c r="B217" s="213"/>
      <c r="C217" s="214"/>
      <c r="D217" s="203" t="s">
        <v>152</v>
      </c>
      <c r="E217" s="215" t="s">
        <v>78</v>
      </c>
      <c r="F217" s="216" t="s">
        <v>212</v>
      </c>
      <c r="G217" s="214"/>
      <c r="H217" s="217">
        <v>8.66</v>
      </c>
      <c r="I217" s="218"/>
      <c r="J217" s="214"/>
      <c r="K217" s="214"/>
      <c r="L217" s="219"/>
      <c r="M217" s="220"/>
      <c r="N217" s="221"/>
      <c r="O217" s="221"/>
      <c r="P217" s="221"/>
      <c r="Q217" s="221"/>
      <c r="R217" s="221"/>
      <c r="S217" s="221"/>
      <c r="T217" s="222"/>
      <c r="AT217" s="223" t="s">
        <v>152</v>
      </c>
      <c r="AU217" s="223" t="s">
        <v>89</v>
      </c>
      <c r="AV217" s="14" t="s">
        <v>148</v>
      </c>
      <c r="AW217" s="14" t="s">
        <v>40</v>
      </c>
      <c r="AX217" s="14" t="s">
        <v>87</v>
      </c>
      <c r="AY217" s="223" t="s">
        <v>142</v>
      </c>
    </row>
    <row r="218" spans="1:65" s="2" customFormat="1" ht="24.2" customHeight="1">
      <c r="A218" s="38"/>
      <c r="B218" s="39"/>
      <c r="C218" s="183" t="s">
        <v>506</v>
      </c>
      <c r="D218" s="183" t="s">
        <v>144</v>
      </c>
      <c r="E218" s="184" t="s">
        <v>844</v>
      </c>
      <c r="F218" s="185" t="s">
        <v>845</v>
      </c>
      <c r="G218" s="186" t="s">
        <v>175</v>
      </c>
      <c r="H218" s="187">
        <v>1.37</v>
      </c>
      <c r="I218" s="188"/>
      <c r="J218" s="187">
        <f>ROUND(I218*H218,2)</f>
        <v>0</v>
      </c>
      <c r="K218" s="189"/>
      <c r="L218" s="43"/>
      <c r="M218" s="190" t="s">
        <v>78</v>
      </c>
      <c r="N218" s="191" t="s">
        <v>50</v>
      </c>
      <c r="O218" s="68"/>
      <c r="P218" s="192">
        <f>O218*H218</f>
        <v>0</v>
      </c>
      <c r="Q218" s="192">
        <v>2.50187</v>
      </c>
      <c r="R218" s="192">
        <f>Q218*H218</f>
        <v>3.4275619</v>
      </c>
      <c r="S218" s="192">
        <v>0</v>
      </c>
      <c r="T218" s="19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4" t="s">
        <v>148</v>
      </c>
      <c r="AT218" s="194" t="s">
        <v>144</v>
      </c>
      <c r="AU218" s="194" t="s">
        <v>89</v>
      </c>
      <c r="AY218" s="20" t="s">
        <v>142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20" t="s">
        <v>87</v>
      </c>
      <c r="BK218" s="195">
        <f>ROUND(I218*H218,2)</f>
        <v>0</v>
      </c>
      <c r="BL218" s="20" t="s">
        <v>148</v>
      </c>
      <c r="BM218" s="194" t="s">
        <v>846</v>
      </c>
    </row>
    <row r="219" spans="1:47" s="2" customFormat="1" ht="11.25">
      <c r="A219" s="38"/>
      <c r="B219" s="39"/>
      <c r="C219" s="40"/>
      <c r="D219" s="196" t="s">
        <v>150</v>
      </c>
      <c r="E219" s="40"/>
      <c r="F219" s="197" t="s">
        <v>847</v>
      </c>
      <c r="G219" s="40"/>
      <c r="H219" s="40"/>
      <c r="I219" s="198"/>
      <c r="J219" s="40"/>
      <c r="K219" s="40"/>
      <c r="L219" s="43"/>
      <c r="M219" s="199"/>
      <c r="N219" s="200"/>
      <c r="O219" s="68"/>
      <c r="P219" s="68"/>
      <c r="Q219" s="68"/>
      <c r="R219" s="68"/>
      <c r="S219" s="68"/>
      <c r="T219" s="69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20" t="s">
        <v>150</v>
      </c>
      <c r="AU219" s="20" t="s">
        <v>89</v>
      </c>
    </row>
    <row r="220" spans="2:51" s="13" customFormat="1" ht="11.25">
      <c r="B220" s="201"/>
      <c r="C220" s="202"/>
      <c r="D220" s="203" t="s">
        <v>152</v>
      </c>
      <c r="E220" s="204" t="s">
        <v>78</v>
      </c>
      <c r="F220" s="205" t="s">
        <v>848</v>
      </c>
      <c r="G220" s="202"/>
      <c r="H220" s="206">
        <v>1.52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152</v>
      </c>
      <c r="AU220" s="212" t="s">
        <v>89</v>
      </c>
      <c r="AV220" s="13" t="s">
        <v>89</v>
      </c>
      <c r="AW220" s="13" t="s">
        <v>40</v>
      </c>
      <c r="AX220" s="13" t="s">
        <v>80</v>
      </c>
      <c r="AY220" s="212" t="s">
        <v>142</v>
      </c>
    </row>
    <row r="221" spans="2:51" s="13" customFormat="1" ht="11.25">
      <c r="B221" s="201"/>
      <c r="C221" s="202"/>
      <c r="D221" s="203" t="s">
        <v>152</v>
      </c>
      <c r="E221" s="204" t="s">
        <v>78</v>
      </c>
      <c r="F221" s="205" t="s">
        <v>849</v>
      </c>
      <c r="G221" s="202"/>
      <c r="H221" s="206">
        <v>-0.15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152</v>
      </c>
      <c r="AU221" s="212" t="s">
        <v>89</v>
      </c>
      <c r="AV221" s="13" t="s">
        <v>89</v>
      </c>
      <c r="AW221" s="13" t="s">
        <v>40</v>
      </c>
      <c r="AX221" s="13" t="s">
        <v>80</v>
      </c>
      <c r="AY221" s="212" t="s">
        <v>142</v>
      </c>
    </row>
    <row r="222" spans="2:51" s="14" customFormat="1" ht="11.25">
      <c r="B222" s="213"/>
      <c r="C222" s="214"/>
      <c r="D222" s="203" t="s">
        <v>152</v>
      </c>
      <c r="E222" s="215" t="s">
        <v>78</v>
      </c>
      <c r="F222" s="216" t="s">
        <v>212</v>
      </c>
      <c r="G222" s="214"/>
      <c r="H222" s="217">
        <v>1.37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152</v>
      </c>
      <c r="AU222" s="223" t="s">
        <v>89</v>
      </c>
      <c r="AV222" s="14" t="s">
        <v>148</v>
      </c>
      <c r="AW222" s="14" t="s">
        <v>40</v>
      </c>
      <c r="AX222" s="14" t="s">
        <v>87</v>
      </c>
      <c r="AY222" s="223" t="s">
        <v>142</v>
      </c>
    </row>
    <row r="223" spans="1:65" s="2" customFormat="1" ht="16.5" customHeight="1">
      <c r="A223" s="38"/>
      <c r="B223" s="39"/>
      <c r="C223" s="183" t="s">
        <v>512</v>
      </c>
      <c r="D223" s="183" t="s">
        <v>144</v>
      </c>
      <c r="E223" s="184" t="s">
        <v>850</v>
      </c>
      <c r="F223" s="185" t="s">
        <v>851</v>
      </c>
      <c r="G223" s="186" t="s">
        <v>305</v>
      </c>
      <c r="H223" s="187">
        <v>0.01</v>
      </c>
      <c r="I223" s="188"/>
      <c r="J223" s="187">
        <f>ROUND(I223*H223,2)</f>
        <v>0</v>
      </c>
      <c r="K223" s="189"/>
      <c r="L223" s="43"/>
      <c r="M223" s="190" t="s">
        <v>78</v>
      </c>
      <c r="N223" s="191" t="s">
        <v>50</v>
      </c>
      <c r="O223" s="68"/>
      <c r="P223" s="192">
        <f>O223*H223</f>
        <v>0</v>
      </c>
      <c r="Q223" s="192">
        <v>1.04232</v>
      </c>
      <c r="R223" s="192">
        <f>Q223*H223</f>
        <v>0.010423199999999999</v>
      </c>
      <c r="S223" s="192">
        <v>0</v>
      </c>
      <c r="T223" s="19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4" t="s">
        <v>148</v>
      </c>
      <c r="AT223" s="194" t="s">
        <v>144</v>
      </c>
      <c r="AU223" s="194" t="s">
        <v>89</v>
      </c>
      <c r="AY223" s="20" t="s">
        <v>142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20" t="s">
        <v>87</v>
      </c>
      <c r="BK223" s="195">
        <f>ROUND(I223*H223,2)</f>
        <v>0</v>
      </c>
      <c r="BL223" s="20" t="s">
        <v>148</v>
      </c>
      <c r="BM223" s="194" t="s">
        <v>852</v>
      </c>
    </row>
    <row r="224" spans="1:47" s="2" customFormat="1" ht="11.25">
      <c r="A224" s="38"/>
      <c r="B224" s="39"/>
      <c r="C224" s="40"/>
      <c r="D224" s="196" t="s">
        <v>150</v>
      </c>
      <c r="E224" s="40"/>
      <c r="F224" s="197" t="s">
        <v>853</v>
      </c>
      <c r="G224" s="40"/>
      <c r="H224" s="40"/>
      <c r="I224" s="198"/>
      <c r="J224" s="40"/>
      <c r="K224" s="40"/>
      <c r="L224" s="43"/>
      <c r="M224" s="199"/>
      <c r="N224" s="200"/>
      <c r="O224" s="68"/>
      <c r="P224" s="68"/>
      <c r="Q224" s="68"/>
      <c r="R224" s="68"/>
      <c r="S224" s="68"/>
      <c r="T224" s="69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20" t="s">
        <v>150</v>
      </c>
      <c r="AU224" s="20" t="s">
        <v>89</v>
      </c>
    </row>
    <row r="225" spans="2:51" s="13" customFormat="1" ht="11.25">
      <c r="B225" s="201"/>
      <c r="C225" s="202"/>
      <c r="D225" s="203" t="s">
        <v>152</v>
      </c>
      <c r="E225" s="204" t="s">
        <v>78</v>
      </c>
      <c r="F225" s="205" t="s">
        <v>854</v>
      </c>
      <c r="G225" s="202"/>
      <c r="H225" s="206">
        <v>0.01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152</v>
      </c>
      <c r="AU225" s="212" t="s">
        <v>89</v>
      </c>
      <c r="AV225" s="13" t="s">
        <v>89</v>
      </c>
      <c r="AW225" s="13" t="s">
        <v>40</v>
      </c>
      <c r="AX225" s="13" t="s">
        <v>87</v>
      </c>
      <c r="AY225" s="212" t="s">
        <v>142</v>
      </c>
    </row>
    <row r="226" spans="1:65" s="2" customFormat="1" ht="16.5" customHeight="1">
      <c r="A226" s="38"/>
      <c r="B226" s="39"/>
      <c r="C226" s="183" t="s">
        <v>517</v>
      </c>
      <c r="D226" s="183" t="s">
        <v>144</v>
      </c>
      <c r="E226" s="184" t="s">
        <v>855</v>
      </c>
      <c r="F226" s="185" t="s">
        <v>856</v>
      </c>
      <c r="G226" s="186" t="s">
        <v>305</v>
      </c>
      <c r="H226" s="187">
        <v>0.7</v>
      </c>
      <c r="I226" s="188"/>
      <c r="J226" s="187">
        <f>ROUND(I226*H226,2)</f>
        <v>0</v>
      </c>
      <c r="K226" s="189"/>
      <c r="L226" s="43"/>
      <c r="M226" s="190" t="s">
        <v>78</v>
      </c>
      <c r="N226" s="191" t="s">
        <v>50</v>
      </c>
      <c r="O226" s="68"/>
      <c r="P226" s="192">
        <f>O226*H226</f>
        <v>0</v>
      </c>
      <c r="Q226" s="192">
        <v>0.99735</v>
      </c>
      <c r="R226" s="192">
        <f>Q226*H226</f>
        <v>0.6981449999999999</v>
      </c>
      <c r="S226" s="192">
        <v>0</v>
      </c>
      <c r="T226" s="19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4" t="s">
        <v>148</v>
      </c>
      <c r="AT226" s="194" t="s">
        <v>144</v>
      </c>
      <c r="AU226" s="194" t="s">
        <v>89</v>
      </c>
      <c r="AY226" s="20" t="s">
        <v>142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20" t="s">
        <v>87</v>
      </c>
      <c r="BK226" s="195">
        <f>ROUND(I226*H226,2)</f>
        <v>0</v>
      </c>
      <c r="BL226" s="20" t="s">
        <v>148</v>
      </c>
      <c r="BM226" s="194" t="s">
        <v>857</v>
      </c>
    </row>
    <row r="227" spans="1:47" s="2" customFormat="1" ht="11.25">
      <c r="A227" s="38"/>
      <c r="B227" s="39"/>
      <c r="C227" s="40"/>
      <c r="D227" s="196" t="s">
        <v>150</v>
      </c>
      <c r="E227" s="40"/>
      <c r="F227" s="197" t="s">
        <v>858</v>
      </c>
      <c r="G227" s="40"/>
      <c r="H227" s="40"/>
      <c r="I227" s="198"/>
      <c r="J227" s="40"/>
      <c r="K227" s="40"/>
      <c r="L227" s="43"/>
      <c r="M227" s="199"/>
      <c r="N227" s="200"/>
      <c r="O227" s="68"/>
      <c r="P227" s="68"/>
      <c r="Q227" s="68"/>
      <c r="R227" s="68"/>
      <c r="S227" s="68"/>
      <c r="T227" s="69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20" t="s">
        <v>150</v>
      </c>
      <c r="AU227" s="20" t="s">
        <v>89</v>
      </c>
    </row>
    <row r="228" spans="2:51" s="13" customFormat="1" ht="11.25">
      <c r="B228" s="201"/>
      <c r="C228" s="202"/>
      <c r="D228" s="203" t="s">
        <v>152</v>
      </c>
      <c r="E228" s="204" t="s">
        <v>78</v>
      </c>
      <c r="F228" s="205" t="s">
        <v>859</v>
      </c>
      <c r="G228" s="202"/>
      <c r="H228" s="206">
        <v>0.1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152</v>
      </c>
      <c r="AU228" s="212" t="s">
        <v>89</v>
      </c>
      <c r="AV228" s="13" t="s">
        <v>89</v>
      </c>
      <c r="AW228" s="13" t="s">
        <v>40</v>
      </c>
      <c r="AX228" s="13" t="s">
        <v>80</v>
      </c>
      <c r="AY228" s="212" t="s">
        <v>142</v>
      </c>
    </row>
    <row r="229" spans="2:51" s="13" customFormat="1" ht="11.25">
      <c r="B229" s="201"/>
      <c r="C229" s="202"/>
      <c r="D229" s="203" t="s">
        <v>152</v>
      </c>
      <c r="E229" s="204" t="s">
        <v>78</v>
      </c>
      <c r="F229" s="205" t="s">
        <v>860</v>
      </c>
      <c r="G229" s="202"/>
      <c r="H229" s="206">
        <v>0.6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152</v>
      </c>
      <c r="AU229" s="212" t="s">
        <v>89</v>
      </c>
      <c r="AV229" s="13" t="s">
        <v>89</v>
      </c>
      <c r="AW229" s="13" t="s">
        <v>40</v>
      </c>
      <c r="AX229" s="13" t="s">
        <v>80</v>
      </c>
      <c r="AY229" s="212" t="s">
        <v>142</v>
      </c>
    </row>
    <row r="230" spans="2:51" s="14" customFormat="1" ht="11.25">
      <c r="B230" s="213"/>
      <c r="C230" s="214"/>
      <c r="D230" s="203" t="s">
        <v>152</v>
      </c>
      <c r="E230" s="215" t="s">
        <v>78</v>
      </c>
      <c r="F230" s="216" t="s">
        <v>212</v>
      </c>
      <c r="G230" s="214"/>
      <c r="H230" s="217">
        <v>0.7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152</v>
      </c>
      <c r="AU230" s="223" t="s">
        <v>89</v>
      </c>
      <c r="AV230" s="14" t="s">
        <v>148</v>
      </c>
      <c r="AW230" s="14" t="s">
        <v>40</v>
      </c>
      <c r="AX230" s="14" t="s">
        <v>87</v>
      </c>
      <c r="AY230" s="223" t="s">
        <v>142</v>
      </c>
    </row>
    <row r="231" spans="1:65" s="2" customFormat="1" ht="21.75" customHeight="1">
      <c r="A231" s="38"/>
      <c r="B231" s="39"/>
      <c r="C231" s="183" t="s">
        <v>522</v>
      </c>
      <c r="D231" s="183" t="s">
        <v>144</v>
      </c>
      <c r="E231" s="184" t="s">
        <v>618</v>
      </c>
      <c r="F231" s="185" t="s">
        <v>619</v>
      </c>
      <c r="G231" s="186" t="s">
        <v>452</v>
      </c>
      <c r="H231" s="187">
        <v>1</v>
      </c>
      <c r="I231" s="188"/>
      <c r="J231" s="187">
        <f>ROUND(I231*H231,2)</f>
        <v>0</v>
      </c>
      <c r="K231" s="189"/>
      <c r="L231" s="43"/>
      <c r="M231" s="190" t="s">
        <v>78</v>
      </c>
      <c r="N231" s="191" t="s">
        <v>50</v>
      </c>
      <c r="O231" s="68"/>
      <c r="P231" s="192">
        <f>O231*H231</f>
        <v>0</v>
      </c>
      <c r="Q231" s="192">
        <v>0.09</v>
      </c>
      <c r="R231" s="192">
        <f>Q231*H231</f>
        <v>0.09</v>
      </c>
      <c r="S231" s="192">
        <v>0</v>
      </c>
      <c r="T231" s="19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4" t="s">
        <v>148</v>
      </c>
      <c r="AT231" s="194" t="s">
        <v>144</v>
      </c>
      <c r="AU231" s="194" t="s">
        <v>89</v>
      </c>
      <c r="AY231" s="20" t="s">
        <v>142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20" t="s">
        <v>87</v>
      </c>
      <c r="BK231" s="195">
        <f>ROUND(I231*H231,2)</f>
        <v>0</v>
      </c>
      <c r="BL231" s="20" t="s">
        <v>148</v>
      </c>
      <c r="BM231" s="194" t="s">
        <v>861</v>
      </c>
    </row>
    <row r="232" spans="1:47" s="2" customFormat="1" ht="11.25">
      <c r="A232" s="38"/>
      <c r="B232" s="39"/>
      <c r="C232" s="40"/>
      <c r="D232" s="196" t="s">
        <v>150</v>
      </c>
      <c r="E232" s="40"/>
      <c r="F232" s="197" t="s">
        <v>621</v>
      </c>
      <c r="G232" s="40"/>
      <c r="H232" s="40"/>
      <c r="I232" s="198"/>
      <c r="J232" s="40"/>
      <c r="K232" s="40"/>
      <c r="L232" s="43"/>
      <c r="M232" s="199"/>
      <c r="N232" s="200"/>
      <c r="O232" s="68"/>
      <c r="P232" s="68"/>
      <c r="Q232" s="68"/>
      <c r="R232" s="68"/>
      <c r="S232" s="68"/>
      <c r="T232" s="69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20" t="s">
        <v>150</v>
      </c>
      <c r="AU232" s="20" t="s">
        <v>89</v>
      </c>
    </row>
    <row r="233" spans="1:65" s="2" customFormat="1" ht="24.2" customHeight="1">
      <c r="A233" s="38"/>
      <c r="B233" s="39"/>
      <c r="C233" s="225" t="s">
        <v>527</v>
      </c>
      <c r="D233" s="225" t="s">
        <v>345</v>
      </c>
      <c r="E233" s="226" t="s">
        <v>623</v>
      </c>
      <c r="F233" s="227" t="s">
        <v>624</v>
      </c>
      <c r="G233" s="228" t="s">
        <v>452</v>
      </c>
      <c r="H233" s="229">
        <v>1</v>
      </c>
      <c r="I233" s="230"/>
      <c r="J233" s="229">
        <f>ROUND(I233*H233,2)</f>
        <v>0</v>
      </c>
      <c r="K233" s="231"/>
      <c r="L233" s="232"/>
      <c r="M233" s="233" t="s">
        <v>78</v>
      </c>
      <c r="N233" s="234" t="s">
        <v>50</v>
      </c>
      <c r="O233" s="68"/>
      <c r="P233" s="192">
        <f>O233*H233</f>
        <v>0</v>
      </c>
      <c r="Q233" s="192">
        <v>0.114</v>
      </c>
      <c r="R233" s="192">
        <f>Q233*H233</f>
        <v>0.114</v>
      </c>
      <c r="S233" s="192">
        <v>0</v>
      </c>
      <c r="T233" s="19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4" t="s">
        <v>221</v>
      </c>
      <c r="AT233" s="194" t="s">
        <v>345</v>
      </c>
      <c r="AU233" s="194" t="s">
        <v>89</v>
      </c>
      <c r="AY233" s="20" t="s">
        <v>142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20" t="s">
        <v>87</v>
      </c>
      <c r="BK233" s="195">
        <f>ROUND(I233*H233,2)</f>
        <v>0</v>
      </c>
      <c r="BL233" s="20" t="s">
        <v>148</v>
      </c>
      <c r="BM233" s="194" t="s">
        <v>862</v>
      </c>
    </row>
    <row r="234" spans="1:65" s="2" customFormat="1" ht="21.75" customHeight="1">
      <c r="A234" s="38"/>
      <c r="B234" s="39"/>
      <c r="C234" s="183" t="s">
        <v>531</v>
      </c>
      <c r="D234" s="183" t="s">
        <v>144</v>
      </c>
      <c r="E234" s="184" t="s">
        <v>863</v>
      </c>
      <c r="F234" s="185" t="s">
        <v>864</v>
      </c>
      <c r="G234" s="186" t="s">
        <v>452</v>
      </c>
      <c r="H234" s="187">
        <v>19</v>
      </c>
      <c r="I234" s="188"/>
      <c r="J234" s="187">
        <f>ROUND(I234*H234,2)</f>
        <v>0</v>
      </c>
      <c r="K234" s="189"/>
      <c r="L234" s="43"/>
      <c r="M234" s="190" t="s">
        <v>78</v>
      </c>
      <c r="N234" s="191" t="s">
        <v>50</v>
      </c>
      <c r="O234" s="68"/>
      <c r="P234" s="192">
        <f>O234*H234</f>
        <v>0</v>
      </c>
      <c r="Q234" s="192">
        <v>0.00136</v>
      </c>
      <c r="R234" s="192">
        <f>Q234*H234</f>
        <v>0.025840000000000002</v>
      </c>
      <c r="S234" s="192">
        <v>0</v>
      </c>
      <c r="T234" s="19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4" t="s">
        <v>148</v>
      </c>
      <c r="AT234" s="194" t="s">
        <v>144</v>
      </c>
      <c r="AU234" s="194" t="s">
        <v>89</v>
      </c>
      <c r="AY234" s="20" t="s">
        <v>142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20" t="s">
        <v>87</v>
      </c>
      <c r="BK234" s="195">
        <f>ROUND(I234*H234,2)</f>
        <v>0</v>
      </c>
      <c r="BL234" s="20" t="s">
        <v>148</v>
      </c>
      <c r="BM234" s="194" t="s">
        <v>865</v>
      </c>
    </row>
    <row r="235" spans="1:47" s="2" customFormat="1" ht="11.25">
      <c r="A235" s="38"/>
      <c r="B235" s="39"/>
      <c r="C235" s="40"/>
      <c r="D235" s="196" t="s">
        <v>150</v>
      </c>
      <c r="E235" s="40"/>
      <c r="F235" s="197" t="s">
        <v>866</v>
      </c>
      <c r="G235" s="40"/>
      <c r="H235" s="40"/>
      <c r="I235" s="198"/>
      <c r="J235" s="40"/>
      <c r="K235" s="40"/>
      <c r="L235" s="43"/>
      <c r="M235" s="199"/>
      <c r="N235" s="200"/>
      <c r="O235" s="68"/>
      <c r="P235" s="68"/>
      <c r="Q235" s="68"/>
      <c r="R235" s="68"/>
      <c r="S235" s="68"/>
      <c r="T235" s="69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20" t="s">
        <v>150</v>
      </c>
      <c r="AU235" s="20" t="s">
        <v>89</v>
      </c>
    </row>
    <row r="236" spans="1:65" s="2" customFormat="1" ht="16.5" customHeight="1">
      <c r="A236" s="38"/>
      <c r="B236" s="39"/>
      <c r="C236" s="183" t="s">
        <v>535</v>
      </c>
      <c r="D236" s="183" t="s">
        <v>144</v>
      </c>
      <c r="E236" s="184" t="s">
        <v>867</v>
      </c>
      <c r="F236" s="185" t="s">
        <v>868</v>
      </c>
      <c r="G236" s="186" t="s">
        <v>175</v>
      </c>
      <c r="H236" s="187">
        <v>24.89</v>
      </c>
      <c r="I236" s="188"/>
      <c r="J236" s="187">
        <f>ROUND(I236*H236,2)</f>
        <v>0</v>
      </c>
      <c r="K236" s="189"/>
      <c r="L236" s="43"/>
      <c r="M236" s="190" t="s">
        <v>78</v>
      </c>
      <c r="N236" s="191" t="s">
        <v>50</v>
      </c>
      <c r="O236" s="68"/>
      <c r="P236" s="192">
        <f>O236*H236</f>
        <v>0</v>
      </c>
      <c r="Q236" s="192">
        <v>2.30102</v>
      </c>
      <c r="R236" s="192">
        <f>Q236*H236</f>
        <v>57.2723878</v>
      </c>
      <c r="S236" s="192">
        <v>0</v>
      </c>
      <c r="T236" s="19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4" t="s">
        <v>148</v>
      </c>
      <c r="AT236" s="194" t="s">
        <v>144</v>
      </c>
      <c r="AU236" s="194" t="s">
        <v>89</v>
      </c>
      <c r="AY236" s="20" t="s">
        <v>142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20" t="s">
        <v>87</v>
      </c>
      <c r="BK236" s="195">
        <f>ROUND(I236*H236,2)</f>
        <v>0</v>
      </c>
      <c r="BL236" s="20" t="s">
        <v>148</v>
      </c>
      <c r="BM236" s="194" t="s">
        <v>869</v>
      </c>
    </row>
    <row r="237" spans="1:47" s="2" customFormat="1" ht="11.25">
      <c r="A237" s="38"/>
      <c r="B237" s="39"/>
      <c r="C237" s="40"/>
      <c r="D237" s="196" t="s">
        <v>150</v>
      </c>
      <c r="E237" s="40"/>
      <c r="F237" s="197" t="s">
        <v>870</v>
      </c>
      <c r="G237" s="40"/>
      <c r="H237" s="40"/>
      <c r="I237" s="198"/>
      <c r="J237" s="40"/>
      <c r="K237" s="40"/>
      <c r="L237" s="43"/>
      <c r="M237" s="199"/>
      <c r="N237" s="200"/>
      <c r="O237" s="68"/>
      <c r="P237" s="68"/>
      <c r="Q237" s="68"/>
      <c r="R237" s="68"/>
      <c r="S237" s="68"/>
      <c r="T237" s="69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20" t="s">
        <v>150</v>
      </c>
      <c r="AU237" s="20" t="s">
        <v>89</v>
      </c>
    </row>
    <row r="238" spans="2:51" s="13" customFormat="1" ht="11.25">
      <c r="B238" s="201"/>
      <c r="C238" s="202"/>
      <c r="D238" s="203" t="s">
        <v>152</v>
      </c>
      <c r="E238" s="204" t="s">
        <v>78</v>
      </c>
      <c r="F238" s="205" t="s">
        <v>871</v>
      </c>
      <c r="G238" s="202"/>
      <c r="H238" s="206">
        <v>0.03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152</v>
      </c>
      <c r="AU238" s="212" t="s">
        <v>89</v>
      </c>
      <c r="AV238" s="13" t="s">
        <v>89</v>
      </c>
      <c r="AW238" s="13" t="s">
        <v>40</v>
      </c>
      <c r="AX238" s="13" t="s">
        <v>80</v>
      </c>
      <c r="AY238" s="212" t="s">
        <v>142</v>
      </c>
    </row>
    <row r="239" spans="2:51" s="13" customFormat="1" ht="11.25">
      <c r="B239" s="201"/>
      <c r="C239" s="202"/>
      <c r="D239" s="203" t="s">
        <v>152</v>
      </c>
      <c r="E239" s="204" t="s">
        <v>78</v>
      </c>
      <c r="F239" s="205" t="s">
        <v>872</v>
      </c>
      <c r="G239" s="202"/>
      <c r="H239" s="206">
        <v>24.86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152</v>
      </c>
      <c r="AU239" s="212" t="s">
        <v>89</v>
      </c>
      <c r="AV239" s="13" t="s">
        <v>89</v>
      </c>
      <c r="AW239" s="13" t="s">
        <v>40</v>
      </c>
      <c r="AX239" s="13" t="s">
        <v>80</v>
      </c>
      <c r="AY239" s="212" t="s">
        <v>142</v>
      </c>
    </row>
    <row r="240" spans="2:51" s="14" customFormat="1" ht="11.25">
      <c r="B240" s="213"/>
      <c r="C240" s="214"/>
      <c r="D240" s="203" t="s">
        <v>152</v>
      </c>
      <c r="E240" s="215" t="s">
        <v>78</v>
      </c>
      <c r="F240" s="216" t="s">
        <v>212</v>
      </c>
      <c r="G240" s="214"/>
      <c r="H240" s="217">
        <v>24.89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152</v>
      </c>
      <c r="AU240" s="223" t="s">
        <v>89</v>
      </c>
      <c r="AV240" s="14" t="s">
        <v>148</v>
      </c>
      <c r="AW240" s="14" t="s">
        <v>40</v>
      </c>
      <c r="AX240" s="14" t="s">
        <v>87</v>
      </c>
      <c r="AY240" s="223" t="s">
        <v>142</v>
      </c>
    </row>
    <row r="241" spans="1:65" s="2" customFormat="1" ht="16.5" customHeight="1">
      <c r="A241" s="38"/>
      <c r="B241" s="39"/>
      <c r="C241" s="183" t="s">
        <v>539</v>
      </c>
      <c r="D241" s="183" t="s">
        <v>144</v>
      </c>
      <c r="E241" s="184" t="s">
        <v>631</v>
      </c>
      <c r="F241" s="185" t="s">
        <v>632</v>
      </c>
      <c r="G241" s="186" t="s">
        <v>175</v>
      </c>
      <c r="H241" s="187">
        <v>3.42</v>
      </c>
      <c r="I241" s="188"/>
      <c r="J241" s="187">
        <f>ROUND(I241*H241,2)</f>
        <v>0</v>
      </c>
      <c r="K241" s="189"/>
      <c r="L241" s="43"/>
      <c r="M241" s="190" t="s">
        <v>78</v>
      </c>
      <c r="N241" s="191" t="s">
        <v>50</v>
      </c>
      <c r="O241" s="68"/>
      <c r="P241" s="192">
        <f>O241*H241</f>
        <v>0</v>
      </c>
      <c r="Q241" s="192">
        <v>2.50187</v>
      </c>
      <c r="R241" s="192">
        <f>Q241*H241</f>
        <v>8.5563954</v>
      </c>
      <c r="S241" s="192">
        <v>0</v>
      </c>
      <c r="T241" s="19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4" t="s">
        <v>148</v>
      </c>
      <c r="AT241" s="194" t="s">
        <v>144</v>
      </c>
      <c r="AU241" s="194" t="s">
        <v>89</v>
      </c>
      <c r="AY241" s="20" t="s">
        <v>142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20" t="s">
        <v>87</v>
      </c>
      <c r="BK241" s="195">
        <f>ROUND(I241*H241,2)</f>
        <v>0</v>
      </c>
      <c r="BL241" s="20" t="s">
        <v>148</v>
      </c>
      <c r="BM241" s="194" t="s">
        <v>873</v>
      </c>
    </row>
    <row r="242" spans="1:47" s="2" customFormat="1" ht="11.25">
      <c r="A242" s="38"/>
      <c r="B242" s="39"/>
      <c r="C242" s="40"/>
      <c r="D242" s="196" t="s">
        <v>150</v>
      </c>
      <c r="E242" s="40"/>
      <c r="F242" s="197" t="s">
        <v>634</v>
      </c>
      <c r="G242" s="40"/>
      <c r="H242" s="40"/>
      <c r="I242" s="198"/>
      <c r="J242" s="40"/>
      <c r="K242" s="40"/>
      <c r="L242" s="43"/>
      <c r="M242" s="199"/>
      <c r="N242" s="200"/>
      <c r="O242" s="68"/>
      <c r="P242" s="68"/>
      <c r="Q242" s="68"/>
      <c r="R242" s="68"/>
      <c r="S242" s="68"/>
      <c r="T242" s="69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20" t="s">
        <v>150</v>
      </c>
      <c r="AU242" s="20" t="s">
        <v>89</v>
      </c>
    </row>
    <row r="243" spans="2:51" s="13" customFormat="1" ht="11.25">
      <c r="B243" s="201"/>
      <c r="C243" s="202"/>
      <c r="D243" s="203" t="s">
        <v>152</v>
      </c>
      <c r="E243" s="204" t="s">
        <v>78</v>
      </c>
      <c r="F243" s="205" t="s">
        <v>874</v>
      </c>
      <c r="G243" s="202"/>
      <c r="H243" s="206">
        <v>3.42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152</v>
      </c>
      <c r="AU243" s="212" t="s">
        <v>89</v>
      </c>
      <c r="AV243" s="13" t="s">
        <v>89</v>
      </c>
      <c r="AW243" s="13" t="s">
        <v>40</v>
      </c>
      <c r="AX243" s="13" t="s">
        <v>87</v>
      </c>
      <c r="AY243" s="212" t="s">
        <v>142</v>
      </c>
    </row>
    <row r="244" spans="1:65" s="2" customFormat="1" ht="16.5" customHeight="1">
      <c r="A244" s="38"/>
      <c r="B244" s="39"/>
      <c r="C244" s="183" t="s">
        <v>545</v>
      </c>
      <c r="D244" s="183" t="s">
        <v>144</v>
      </c>
      <c r="E244" s="184" t="s">
        <v>875</v>
      </c>
      <c r="F244" s="185" t="s">
        <v>876</v>
      </c>
      <c r="G244" s="186" t="s">
        <v>175</v>
      </c>
      <c r="H244" s="187">
        <v>3.45</v>
      </c>
      <c r="I244" s="188"/>
      <c r="J244" s="187">
        <f>ROUND(I244*H244,2)</f>
        <v>0</v>
      </c>
      <c r="K244" s="189"/>
      <c r="L244" s="43"/>
      <c r="M244" s="190" t="s">
        <v>78</v>
      </c>
      <c r="N244" s="191" t="s">
        <v>50</v>
      </c>
      <c r="O244" s="68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94" t="s">
        <v>148</v>
      </c>
      <c r="AT244" s="194" t="s">
        <v>144</v>
      </c>
      <c r="AU244" s="194" t="s">
        <v>89</v>
      </c>
      <c r="AY244" s="20" t="s">
        <v>142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20" t="s">
        <v>87</v>
      </c>
      <c r="BK244" s="195">
        <f>ROUND(I244*H244,2)</f>
        <v>0</v>
      </c>
      <c r="BL244" s="20" t="s">
        <v>148</v>
      </c>
      <c r="BM244" s="194" t="s">
        <v>877</v>
      </c>
    </row>
    <row r="245" spans="1:47" s="2" customFormat="1" ht="11.25">
      <c r="A245" s="38"/>
      <c r="B245" s="39"/>
      <c r="C245" s="40"/>
      <c r="D245" s="196" t="s">
        <v>150</v>
      </c>
      <c r="E245" s="40"/>
      <c r="F245" s="197" t="s">
        <v>878</v>
      </c>
      <c r="G245" s="40"/>
      <c r="H245" s="40"/>
      <c r="I245" s="198"/>
      <c r="J245" s="40"/>
      <c r="K245" s="40"/>
      <c r="L245" s="43"/>
      <c r="M245" s="199"/>
      <c r="N245" s="200"/>
      <c r="O245" s="68"/>
      <c r="P245" s="68"/>
      <c r="Q245" s="68"/>
      <c r="R245" s="68"/>
      <c r="S245" s="68"/>
      <c r="T245" s="69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20" t="s">
        <v>150</v>
      </c>
      <c r="AU245" s="20" t="s">
        <v>89</v>
      </c>
    </row>
    <row r="246" spans="2:51" s="13" customFormat="1" ht="11.25">
      <c r="B246" s="201"/>
      <c r="C246" s="202"/>
      <c r="D246" s="203" t="s">
        <v>152</v>
      </c>
      <c r="E246" s="204" t="s">
        <v>78</v>
      </c>
      <c r="F246" s="205" t="s">
        <v>879</v>
      </c>
      <c r="G246" s="202"/>
      <c r="H246" s="206">
        <v>3.45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152</v>
      </c>
      <c r="AU246" s="212" t="s">
        <v>89</v>
      </c>
      <c r="AV246" s="13" t="s">
        <v>89</v>
      </c>
      <c r="AW246" s="13" t="s">
        <v>40</v>
      </c>
      <c r="AX246" s="13" t="s">
        <v>87</v>
      </c>
      <c r="AY246" s="212" t="s">
        <v>142</v>
      </c>
    </row>
    <row r="247" spans="2:63" s="12" customFormat="1" ht="22.9" customHeight="1">
      <c r="B247" s="167"/>
      <c r="C247" s="168"/>
      <c r="D247" s="169" t="s">
        <v>79</v>
      </c>
      <c r="E247" s="181" t="s">
        <v>880</v>
      </c>
      <c r="F247" s="181" t="s">
        <v>881</v>
      </c>
      <c r="G247" s="168"/>
      <c r="H247" s="168"/>
      <c r="I247" s="171"/>
      <c r="J247" s="182">
        <f>BK247</f>
        <v>0</v>
      </c>
      <c r="K247" s="168"/>
      <c r="L247" s="173"/>
      <c r="M247" s="174"/>
      <c r="N247" s="175"/>
      <c r="O247" s="175"/>
      <c r="P247" s="176">
        <f>SUM(P248:P270)</f>
        <v>0</v>
      </c>
      <c r="Q247" s="175"/>
      <c r="R247" s="176">
        <f>SUM(R248:R270)</f>
        <v>1.8083088000000003</v>
      </c>
      <c r="S247" s="175"/>
      <c r="T247" s="177">
        <f>SUM(T248:T270)</f>
        <v>0</v>
      </c>
      <c r="AR247" s="178" t="s">
        <v>87</v>
      </c>
      <c r="AT247" s="179" t="s">
        <v>79</v>
      </c>
      <c r="AU247" s="179" t="s">
        <v>87</v>
      </c>
      <c r="AY247" s="178" t="s">
        <v>142</v>
      </c>
      <c r="BK247" s="180">
        <f>SUM(BK248:BK270)</f>
        <v>0</v>
      </c>
    </row>
    <row r="248" spans="1:65" s="2" customFormat="1" ht="16.5" customHeight="1">
      <c r="A248" s="38"/>
      <c r="B248" s="39"/>
      <c r="C248" s="183" t="s">
        <v>549</v>
      </c>
      <c r="D248" s="183" t="s">
        <v>144</v>
      </c>
      <c r="E248" s="184" t="s">
        <v>882</v>
      </c>
      <c r="F248" s="185" t="s">
        <v>883</v>
      </c>
      <c r="G248" s="186" t="s">
        <v>230</v>
      </c>
      <c r="H248" s="187">
        <v>14.42</v>
      </c>
      <c r="I248" s="188"/>
      <c r="J248" s="187">
        <f>ROUND(I248*H248,2)</f>
        <v>0</v>
      </c>
      <c r="K248" s="189"/>
      <c r="L248" s="43"/>
      <c r="M248" s="190" t="s">
        <v>78</v>
      </c>
      <c r="N248" s="191" t="s">
        <v>50</v>
      </c>
      <c r="O248" s="68"/>
      <c r="P248" s="192">
        <f>O248*H248</f>
        <v>0</v>
      </c>
      <c r="Q248" s="192">
        <v>0.00024</v>
      </c>
      <c r="R248" s="192">
        <f>Q248*H248</f>
        <v>0.0034608</v>
      </c>
      <c r="S248" s="192">
        <v>0</v>
      </c>
      <c r="T248" s="19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4" t="s">
        <v>296</v>
      </c>
      <c r="AT248" s="194" t="s">
        <v>144</v>
      </c>
      <c r="AU248" s="194" t="s">
        <v>89</v>
      </c>
      <c r="AY248" s="20" t="s">
        <v>142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20" t="s">
        <v>87</v>
      </c>
      <c r="BK248" s="195">
        <f>ROUND(I248*H248,2)</f>
        <v>0</v>
      </c>
      <c r="BL248" s="20" t="s">
        <v>296</v>
      </c>
      <c r="BM248" s="194" t="s">
        <v>884</v>
      </c>
    </row>
    <row r="249" spans="2:51" s="13" customFormat="1" ht="11.25">
      <c r="B249" s="201"/>
      <c r="C249" s="202"/>
      <c r="D249" s="203" t="s">
        <v>152</v>
      </c>
      <c r="E249" s="204" t="s">
        <v>78</v>
      </c>
      <c r="F249" s="205" t="s">
        <v>885</v>
      </c>
      <c r="G249" s="202"/>
      <c r="H249" s="206">
        <v>14.32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152</v>
      </c>
      <c r="AU249" s="212" t="s">
        <v>89</v>
      </c>
      <c r="AV249" s="13" t="s">
        <v>89</v>
      </c>
      <c r="AW249" s="13" t="s">
        <v>40</v>
      </c>
      <c r="AX249" s="13" t="s">
        <v>80</v>
      </c>
      <c r="AY249" s="212" t="s">
        <v>142</v>
      </c>
    </row>
    <row r="250" spans="2:51" s="13" customFormat="1" ht="11.25">
      <c r="B250" s="201"/>
      <c r="C250" s="202"/>
      <c r="D250" s="203" t="s">
        <v>152</v>
      </c>
      <c r="E250" s="204" t="s">
        <v>78</v>
      </c>
      <c r="F250" s="205" t="s">
        <v>886</v>
      </c>
      <c r="G250" s="202"/>
      <c r="H250" s="206">
        <v>0.1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152</v>
      </c>
      <c r="AU250" s="212" t="s">
        <v>89</v>
      </c>
      <c r="AV250" s="13" t="s">
        <v>89</v>
      </c>
      <c r="AW250" s="13" t="s">
        <v>40</v>
      </c>
      <c r="AX250" s="13" t="s">
        <v>80</v>
      </c>
      <c r="AY250" s="212" t="s">
        <v>142</v>
      </c>
    </row>
    <row r="251" spans="2:51" s="14" customFormat="1" ht="11.25">
      <c r="B251" s="213"/>
      <c r="C251" s="214"/>
      <c r="D251" s="203" t="s">
        <v>152</v>
      </c>
      <c r="E251" s="215" t="s">
        <v>78</v>
      </c>
      <c r="F251" s="216" t="s">
        <v>212</v>
      </c>
      <c r="G251" s="214"/>
      <c r="H251" s="217">
        <v>14.42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152</v>
      </c>
      <c r="AU251" s="223" t="s">
        <v>89</v>
      </c>
      <c r="AV251" s="14" t="s">
        <v>148</v>
      </c>
      <c r="AW251" s="14" t="s">
        <v>40</v>
      </c>
      <c r="AX251" s="14" t="s">
        <v>87</v>
      </c>
      <c r="AY251" s="223" t="s">
        <v>142</v>
      </c>
    </row>
    <row r="252" spans="1:65" s="2" customFormat="1" ht="16.5" customHeight="1">
      <c r="A252" s="38"/>
      <c r="B252" s="39"/>
      <c r="C252" s="225" t="s">
        <v>553</v>
      </c>
      <c r="D252" s="225" t="s">
        <v>345</v>
      </c>
      <c r="E252" s="226" t="s">
        <v>887</v>
      </c>
      <c r="F252" s="227" t="s">
        <v>888</v>
      </c>
      <c r="G252" s="228" t="s">
        <v>452</v>
      </c>
      <c r="H252" s="229">
        <v>199.52</v>
      </c>
      <c r="I252" s="230"/>
      <c r="J252" s="229">
        <f>ROUND(I252*H252,2)</f>
        <v>0</v>
      </c>
      <c r="K252" s="231"/>
      <c r="L252" s="232"/>
      <c r="M252" s="233" t="s">
        <v>78</v>
      </c>
      <c r="N252" s="234" t="s">
        <v>50</v>
      </c>
      <c r="O252" s="68"/>
      <c r="P252" s="192">
        <f>O252*H252</f>
        <v>0</v>
      </c>
      <c r="Q252" s="192">
        <v>0.00565</v>
      </c>
      <c r="R252" s="192">
        <f>Q252*H252</f>
        <v>1.127288</v>
      </c>
      <c r="S252" s="192">
        <v>0</v>
      </c>
      <c r="T252" s="19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94" t="s">
        <v>221</v>
      </c>
      <c r="AT252" s="194" t="s">
        <v>345</v>
      </c>
      <c r="AU252" s="194" t="s">
        <v>89</v>
      </c>
      <c r="AY252" s="20" t="s">
        <v>142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20" t="s">
        <v>87</v>
      </c>
      <c r="BK252" s="195">
        <f>ROUND(I252*H252,2)</f>
        <v>0</v>
      </c>
      <c r="BL252" s="20" t="s">
        <v>148</v>
      </c>
      <c r="BM252" s="194" t="s">
        <v>889</v>
      </c>
    </row>
    <row r="253" spans="2:51" s="13" customFormat="1" ht="11.25">
      <c r="B253" s="201"/>
      <c r="C253" s="202"/>
      <c r="D253" s="203" t="s">
        <v>152</v>
      </c>
      <c r="E253" s="204" t="s">
        <v>78</v>
      </c>
      <c r="F253" s="205" t="s">
        <v>890</v>
      </c>
      <c r="G253" s="202"/>
      <c r="H253" s="206">
        <v>8.92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152</v>
      </c>
      <c r="AU253" s="212" t="s">
        <v>89</v>
      </c>
      <c r="AV253" s="13" t="s">
        <v>89</v>
      </c>
      <c r="AW253" s="13" t="s">
        <v>40</v>
      </c>
      <c r="AX253" s="13" t="s">
        <v>80</v>
      </c>
      <c r="AY253" s="212" t="s">
        <v>142</v>
      </c>
    </row>
    <row r="254" spans="2:51" s="13" customFormat="1" ht="11.25">
      <c r="B254" s="201"/>
      <c r="C254" s="202"/>
      <c r="D254" s="203" t="s">
        <v>152</v>
      </c>
      <c r="E254" s="204" t="s">
        <v>78</v>
      </c>
      <c r="F254" s="205" t="s">
        <v>891</v>
      </c>
      <c r="G254" s="202"/>
      <c r="H254" s="206">
        <v>3.55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152</v>
      </c>
      <c r="AU254" s="212" t="s">
        <v>89</v>
      </c>
      <c r="AV254" s="13" t="s">
        <v>89</v>
      </c>
      <c r="AW254" s="13" t="s">
        <v>40</v>
      </c>
      <c r="AX254" s="13" t="s">
        <v>80</v>
      </c>
      <c r="AY254" s="212" t="s">
        <v>142</v>
      </c>
    </row>
    <row r="255" spans="2:51" s="14" customFormat="1" ht="11.25">
      <c r="B255" s="213"/>
      <c r="C255" s="214"/>
      <c r="D255" s="203" t="s">
        <v>152</v>
      </c>
      <c r="E255" s="215" t="s">
        <v>78</v>
      </c>
      <c r="F255" s="216" t="s">
        <v>212</v>
      </c>
      <c r="G255" s="214"/>
      <c r="H255" s="217">
        <v>12.47</v>
      </c>
      <c r="I255" s="218"/>
      <c r="J255" s="214"/>
      <c r="K255" s="214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152</v>
      </c>
      <c r="AU255" s="223" t="s">
        <v>89</v>
      </c>
      <c r="AV255" s="14" t="s">
        <v>148</v>
      </c>
      <c r="AW255" s="14" t="s">
        <v>40</v>
      </c>
      <c r="AX255" s="14" t="s">
        <v>80</v>
      </c>
      <c r="AY255" s="223" t="s">
        <v>142</v>
      </c>
    </row>
    <row r="256" spans="2:51" s="13" customFormat="1" ht="11.25">
      <c r="B256" s="201"/>
      <c r="C256" s="202"/>
      <c r="D256" s="203" t="s">
        <v>152</v>
      </c>
      <c r="E256" s="204" t="s">
        <v>78</v>
      </c>
      <c r="F256" s="205" t="s">
        <v>892</v>
      </c>
      <c r="G256" s="202"/>
      <c r="H256" s="206">
        <v>199.52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152</v>
      </c>
      <c r="AU256" s="212" t="s">
        <v>89</v>
      </c>
      <c r="AV256" s="13" t="s">
        <v>89</v>
      </c>
      <c r="AW256" s="13" t="s">
        <v>40</v>
      </c>
      <c r="AX256" s="13" t="s">
        <v>87</v>
      </c>
      <c r="AY256" s="212" t="s">
        <v>142</v>
      </c>
    </row>
    <row r="257" spans="1:65" s="2" customFormat="1" ht="16.5" customHeight="1">
      <c r="A257" s="38"/>
      <c r="B257" s="39"/>
      <c r="C257" s="225" t="s">
        <v>559</v>
      </c>
      <c r="D257" s="225" t="s">
        <v>345</v>
      </c>
      <c r="E257" s="226" t="s">
        <v>893</v>
      </c>
      <c r="F257" s="227" t="s">
        <v>894</v>
      </c>
      <c r="G257" s="228" t="s">
        <v>230</v>
      </c>
      <c r="H257" s="229">
        <v>0.5</v>
      </c>
      <c r="I257" s="230"/>
      <c r="J257" s="229">
        <f>ROUND(I257*H257,2)</f>
        <v>0</v>
      </c>
      <c r="K257" s="231"/>
      <c r="L257" s="232"/>
      <c r="M257" s="233" t="s">
        <v>78</v>
      </c>
      <c r="N257" s="234" t="s">
        <v>50</v>
      </c>
      <c r="O257" s="68"/>
      <c r="P257" s="192">
        <f>O257*H257</f>
        <v>0</v>
      </c>
      <c r="Q257" s="192">
        <v>0.08</v>
      </c>
      <c r="R257" s="192">
        <f>Q257*H257</f>
        <v>0.04</v>
      </c>
      <c r="S257" s="192">
        <v>0</v>
      </c>
      <c r="T257" s="19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4" t="s">
        <v>221</v>
      </c>
      <c r="AT257" s="194" t="s">
        <v>345</v>
      </c>
      <c r="AU257" s="194" t="s">
        <v>89</v>
      </c>
      <c r="AY257" s="20" t="s">
        <v>142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20" t="s">
        <v>87</v>
      </c>
      <c r="BK257" s="195">
        <f>ROUND(I257*H257,2)</f>
        <v>0</v>
      </c>
      <c r="BL257" s="20" t="s">
        <v>148</v>
      </c>
      <c r="BM257" s="194" t="s">
        <v>895</v>
      </c>
    </row>
    <row r="258" spans="2:51" s="13" customFormat="1" ht="11.25">
      <c r="B258" s="201"/>
      <c r="C258" s="202"/>
      <c r="D258" s="203" t="s">
        <v>152</v>
      </c>
      <c r="E258" s="204" t="s">
        <v>78</v>
      </c>
      <c r="F258" s="205" t="s">
        <v>896</v>
      </c>
      <c r="G258" s="202"/>
      <c r="H258" s="206">
        <v>0.5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152</v>
      </c>
      <c r="AU258" s="212" t="s">
        <v>89</v>
      </c>
      <c r="AV258" s="13" t="s">
        <v>89</v>
      </c>
      <c r="AW258" s="13" t="s">
        <v>40</v>
      </c>
      <c r="AX258" s="13" t="s">
        <v>87</v>
      </c>
      <c r="AY258" s="212" t="s">
        <v>142</v>
      </c>
    </row>
    <row r="259" spans="1:65" s="2" customFormat="1" ht="16.5" customHeight="1">
      <c r="A259" s="38"/>
      <c r="B259" s="39"/>
      <c r="C259" s="225" t="s">
        <v>565</v>
      </c>
      <c r="D259" s="225" t="s">
        <v>345</v>
      </c>
      <c r="E259" s="226" t="s">
        <v>897</v>
      </c>
      <c r="F259" s="227" t="s">
        <v>898</v>
      </c>
      <c r="G259" s="228" t="s">
        <v>452</v>
      </c>
      <c r="H259" s="229">
        <v>49</v>
      </c>
      <c r="I259" s="230"/>
      <c r="J259" s="229">
        <f>ROUND(I259*H259,2)</f>
        <v>0</v>
      </c>
      <c r="K259" s="231"/>
      <c r="L259" s="232"/>
      <c r="M259" s="233" t="s">
        <v>78</v>
      </c>
      <c r="N259" s="234" t="s">
        <v>50</v>
      </c>
      <c r="O259" s="68"/>
      <c r="P259" s="192">
        <f>O259*H259</f>
        <v>0</v>
      </c>
      <c r="Q259" s="192">
        <v>0.0051</v>
      </c>
      <c r="R259" s="192">
        <f>Q259*H259</f>
        <v>0.2499</v>
      </c>
      <c r="S259" s="192">
        <v>0</v>
      </c>
      <c r="T259" s="19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4" t="s">
        <v>221</v>
      </c>
      <c r="AT259" s="194" t="s">
        <v>345</v>
      </c>
      <c r="AU259" s="194" t="s">
        <v>89</v>
      </c>
      <c r="AY259" s="20" t="s">
        <v>142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20" t="s">
        <v>87</v>
      </c>
      <c r="BK259" s="195">
        <f>ROUND(I259*H259,2)</f>
        <v>0</v>
      </c>
      <c r="BL259" s="20" t="s">
        <v>148</v>
      </c>
      <c r="BM259" s="194" t="s">
        <v>899</v>
      </c>
    </row>
    <row r="260" spans="2:51" s="13" customFormat="1" ht="11.25">
      <c r="B260" s="201"/>
      <c r="C260" s="202"/>
      <c r="D260" s="203" t="s">
        <v>152</v>
      </c>
      <c r="E260" s="204" t="s">
        <v>78</v>
      </c>
      <c r="F260" s="205" t="s">
        <v>900</v>
      </c>
      <c r="G260" s="202"/>
      <c r="H260" s="206">
        <v>39</v>
      </c>
      <c r="I260" s="207"/>
      <c r="J260" s="202"/>
      <c r="K260" s="202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152</v>
      </c>
      <c r="AU260" s="212" t="s">
        <v>89</v>
      </c>
      <c r="AV260" s="13" t="s">
        <v>89</v>
      </c>
      <c r="AW260" s="13" t="s">
        <v>40</v>
      </c>
      <c r="AX260" s="13" t="s">
        <v>80</v>
      </c>
      <c r="AY260" s="212" t="s">
        <v>142</v>
      </c>
    </row>
    <row r="261" spans="2:51" s="13" customFormat="1" ht="11.25">
      <c r="B261" s="201"/>
      <c r="C261" s="202"/>
      <c r="D261" s="203" t="s">
        <v>152</v>
      </c>
      <c r="E261" s="204" t="s">
        <v>78</v>
      </c>
      <c r="F261" s="205" t="s">
        <v>901</v>
      </c>
      <c r="G261" s="202"/>
      <c r="H261" s="206">
        <v>10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152</v>
      </c>
      <c r="AU261" s="212" t="s">
        <v>89</v>
      </c>
      <c r="AV261" s="13" t="s">
        <v>89</v>
      </c>
      <c r="AW261" s="13" t="s">
        <v>40</v>
      </c>
      <c r="AX261" s="13" t="s">
        <v>80</v>
      </c>
      <c r="AY261" s="212" t="s">
        <v>142</v>
      </c>
    </row>
    <row r="262" spans="2:51" s="14" customFormat="1" ht="11.25">
      <c r="B262" s="213"/>
      <c r="C262" s="214"/>
      <c r="D262" s="203" t="s">
        <v>152</v>
      </c>
      <c r="E262" s="215" t="s">
        <v>78</v>
      </c>
      <c r="F262" s="216" t="s">
        <v>212</v>
      </c>
      <c r="G262" s="214"/>
      <c r="H262" s="217">
        <v>49</v>
      </c>
      <c r="I262" s="218"/>
      <c r="J262" s="214"/>
      <c r="K262" s="214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152</v>
      </c>
      <c r="AU262" s="223" t="s">
        <v>89</v>
      </c>
      <c r="AV262" s="14" t="s">
        <v>148</v>
      </c>
      <c r="AW262" s="14" t="s">
        <v>40</v>
      </c>
      <c r="AX262" s="14" t="s">
        <v>87</v>
      </c>
      <c r="AY262" s="223" t="s">
        <v>142</v>
      </c>
    </row>
    <row r="263" spans="1:65" s="2" customFormat="1" ht="16.5" customHeight="1">
      <c r="A263" s="38"/>
      <c r="B263" s="39"/>
      <c r="C263" s="225" t="s">
        <v>570</v>
      </c>
      <c r="D263" s="225" t="s">
        <v>345</v>
      </c>
      <c r="E263" s="226" t="s">
        <v>902</v>
      </c>
      <c r="F263" s="227" t="s">
        <v>903</v>
      </c>
      <c r="G263" s="228" t="s">
        <v>147</v>
      </c>
      <c r="H263" s="229">
        <v>1</v>
      </c>
      <c r="I263" s="230"/>
      <c r="J263" s="229">
        <f>ROUND(I263*H263,2)</f>
        <v>0</v>
      </c>
      <c r="K263" s="231"/>
      <c r="L263" s="232"/>
      <c r="M263" s="233" t="s">
        <v>78</v>
      </c>
      <c r="N263" s="234" t="s">
        <v>50</v>
      </c>
      <c r="O263" s="68"/>
      <c r="P263" s="192">
        <f>O263*H263</f>
        <v>0</v>
      </c>
      <c r="Q263" s="192">
        <v>0.056</v>
      </c>
      <c r="R263" s="192">
        <f>Q263*H263</f>
        <v>0.056</v>
      </c>
      <c r="S263" s="192">
        <v>0</v>
      </c>
      <c r="T263" s="19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4" t="s">
        <v>468</v>
      </c>
      <c r="AT263" s="194" t="s">
        <v>345</v>
      </c>
      <c r="AU263" s="194" t="s">
        <v>89</v>
      </c>
      <c r="AY263" s="20" t="s">
        <v>142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20" t="s">
        <v>87</v>
      </c>
      <c r="BK263" s="195">
        <f>ROUND(I263*H263,2)</f>
        <v>0</v>
      </c>
      <c r="BL263" s="20" t="s">
        <v>296</v>
      </c>
      <c r="BM263" s="194" t="s">
        <v>904</v>
      </c>
    </row>
    <row r="264" spans="1:65" s="2" customFormat="1" ht="16.5" customHeight="1">
      <c r="A264" s="38"/>
      <c r="B264" s="39"/>
      <c r="C264" s="225" t="s">
        <v>575</v>
      </c>
      <c r="D264" s="225" t="s">
        <v>345</v>
      </c>
      <c r="E264" s="226" t="s">
        <v>905</v>
      </c>
      <c r="F264" s="227" t="s">
        <v>906</v>
      </c>
      <c r="G264" s="228" t="s">
        <v>695</v>
      </c>
      <c r="H264" s="229">
        <v>331.66</v>
      </c>
      <c r="I264" s="230"/>
      <c r="J264" s="229">
        <f>ROUND(I264*H264,2)</f>
        <v>0</v>
      </c>
      <c r="K264" s="231"/>
      <c r="L264" s="232"/>
      <c r="M264" s="233" t="s">
        <v>78</v>
      </c>
      <c r="N264" s="234" t="s">
        <v>50</v>
      </c>
      <c r="O264" s="68"/>
      <c r="P264" s="192">
        <f>O264*H264</f>
        <v>0</v>
      </c>
      <c r="Q264" s="192">
        <v>0.001</v>
      </c>
      <c r="R264" s="192">
        <f>Q264*H264</f>
        <v>0.33166</v>
      </c>
      <c r="S264" s="192">
        <v>0</v>
      </c>
      <c r="T264" s="19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4" t="s">
        <v>468</v>
      </c>
      <c r="AT264" s="194" t="s">
        <v>345</v>
      </c>
      <c r="AU264" s="194" t="s">
        <v>89</v>
      </c>
      <c r="AY264" s="20" t="s">
        <v>142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20" t="s">
        <v>87</v>
      </c>
      <c r="BK264" s="195">
        <f>ROUND(I264*H264,2)</f>
        <v>0</v>
      </c>
      <c r="BL264" s="20" t="s">
        <v>296</v>
      </c>
      <c r="BM264" s="194" t="s">
        <v>907</v>
      </c>
    </row>
    <row r="265" spans="1:47" s="2" customFormat="1" ht="19.5">
      <c r="A265" s="38"/>
      <c r="B265" s="39"/>
      <c r="C265" s="40"/>
      <c r="D265" s="203" t="s">
        <v>308</v>
      </c>
      <c r="E265" s="40"/>
      <c r="F265" s="224" t="s">
        <v>908</v>
      </c>
      <c r="G265" s="40"/>
      <c r="H265" s="40"/>
      <c r="I265" s="198"/>
      <c r="J265" s="40"/>
      <c r="K265" s="40"/>
      <c r="L265" s="43"/>
      <c r="M265" s="199"/>
      <c r="N265" s="200"/>
      <c r="O265" s="68"/>
      <c r="P265" s="68"/>
      <c r="Q265" s="68"/>
      <c r="R265" s="68"/>
      <c r="S265" s="68"/>
      <c r="T265" s="69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20" t="s">
        <v>308</v>
      </c>
      <c r="AU265" s="20" t="s">
        <v>89</v>
      </c>
    </row>
    <row r="266" spans="2:51" s="15" customFormat="1" ht="11.25">
      <c r="B266" s="235"/>
      <c r="C266" s="236"/>
      <c r="D266" s="203" t="s">
        <v>152</v>
      </c>
      <c r="E266" s="237" t="s">
        <v>78</v>
      </c>
      <c r="F266" s="238" t="s">
        <v>909</v>
      </c>
      <c r="G266" s="236"/>
      <c r="H266" s="237" t="s">
        <v>78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152</v>
      </c>
      <c r="AU266" s="244" t="s">
        <v>89</v>
      </c>
      <c r="AV266" s="15" t="s">
        <v>87</v>
      </c>
      <c r="AW266" s="15" t="s">
        <v>40</v>
      </c>
      <c r="AX266" s="15" t="s">
        <v>80</v>
      </c>
      <c r="AY266" s="244" t="s">
        <v>142</v>
      </c>
    </row>
    <row r="267" spans="2:51" s="13" customFormat="1" ht="11.25">
      <c r="B267" s="201"/>
      <c r="C267" s="202"/>
      <c r="D267" s="203" t="s">
        <v>152</v>
      </c>
      <c r="E267" s="204" t="s">
        <v>78</v>
      </c>
      <c r="F267" s="205" t="s">
        <v>910</v>
      </c>
      <c r="G267" s="202"/>
      <c r="H267" s="206">
        <v>331.66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152</v>
      </c>
      <c r="AU267" s="212" t="s">
        <v>89</v>
      </c>
      <c r="AV267" s="13" t="s">
        <v>89</v>
      </c>
      <c r="AW267" s="13" t="s">
        <v>40</v>
      </c>
      <c r="AX267" s="13" t="s">
        <v>87</v>
      </c>
      <c r="AY267" s="212" t="s">
        <v>142</v>
      </c>
    </row>
    <row r="268" spans="1:65" s="2" customFormat="1" ht="16.5" customHeight="1">
      <c r="A268" s="38"/>
      <c r="B268" s="39"/>
      <c r="C268" s="183" t="s">
        <v>581</v>
      </c>
      <c r="D268" s="183" t="s">
        <v>144</v>
      </c>
      <c r="E268" s="184" t="s">
        <v>911</v>
      </c>
      <c r="F268" s="185" t="s">
        <v>912</v>
      </c>
      <c r="G268" s="186" t="s">
        <v>230</v>
      </c>
      <c r="H268" s="187">
        <v>14.42</v>
      </c>
      <c r="I268" s="188"/>
      <c r="J268" s="187">
        <f>ROUND(I268*H268,2)</f>
        <v>0</v>
      </c>
      <c r="K268" s="189"/>
      <c r="L268" s="43"/>
      <c r="M268" s="190" t="s">
        <v>78</v>
      </c>
      <c r="N268" s="191" t="s">
        <v>50</v>
      </c>
      <c r="O268" s="68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4" t="s">
        <v>148</v>
      </c>
      <c r="AT268" s="194" t="s">
        <v>144</v>
      </c>
      <c r="AU268" s="194" t="s">
        <v>89</v>
      </c>
      <c r="AY268" s="20" t="s">
        <v>142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20" t="s">
        <v>87</v>
      </c>
      <c r="BK268" s="195">
        <f>ROUND(I268*H268,2)</f>
        <v>0</v>
      </c>
      <c r="BL268" s="20" t="s">
        <v>148</v>
      </c>
      <c r="BM268" s="194" t="s">
        <v>913</v>
      </c>
    </row>
    <row r="269" spans="1:47" s="2" customFormat="1" ht="11.25">
      <c r="A269" s="38"/>
      <c r="B269" s="39"/>
      <c r="C269" s="40"/>
      <c r="D269" s="196" t="s">
        <v>150</v>
      </c>
      <c r="E269" s="40"/>
      <c r="F269" s="197" t="s">
        <v>914</v>
      </c>
      <c r="G269" s="40"/>
      <c r="H269" s="40"/>
      <c r="I269" s="198"/>
      <c r="J269" s="40"/>
      <c r="K269" s="40"/>
      <c r="L269" s="43"/>
      <c r="M269" s="199"/>
      <c r="N269" s="200"/>
      <c r="O269" s="68"/>
      <c r="P269" s="68"/>
      <c r="Q269" s="68"/>
      <c r="R269" s="68"/>
      <c r="S269" s="68"/>
      <c r="T269" s="69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20" t="s">
        <v>150</v>
      </c>
      <c r="AU269" s="20" t="s">
        <v>89</v>
      </c>
    </row>
    <row r="270" spans="1:65" s="2" customFormat="1" ht="16.5" customHeight="1">
      <c r="A270" s="38"/>
      <c r="B270" s="39"/>
      <c r="C270" s="183" t="s">
        <v>585</v>
      </c>
      <c r="D270" s="183" t="s">
        <v>144</v>
      </c>
      <c r="E270" s="184" t="s">
        <v>915</v>
      </c>
      <c r="F270" s="185" t="s">
        <v>916</v>
      </c>
      <c r="G270" s="186" t="s">
        <v>230</v>
      </c>
      <c r="H270" s="187">
        <v>14.42</v>
      </c>
      <c r="I270" s="188"/>
      <c r="J270" s="187">
        <f>ROUND(I270*H270,2)</f>
        <v>0</v>
      </c>
      <c r="K270" s="189"/>
      <c r="L270" s="43"/>
      <c r="M270" s="190" t="s">
        <v>78</v>
      </c>
      <c r="N270" s="191" t="s">
        <v>50</v>
      </c>
      <c r="O270" s="68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94" t="s">
        <v>148</v>
      </c>
      <c r="AT270" s="194" t="s">
        <v>144</v>
      </c>
      <c r="AU270" s="194" t="s">
        <v>89</v>
      </c>
      <c r="AY270" s="20" t="s">
        <v>142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20" t="s">
        <v>87</v>
      </c>
      <c r="BK270" s="195">
        <f>ROUND(I270*H270,2)</f>
        <v>0</v>
      </c>
      <c r="BL270" s="20" t="s">
        <v>148</v>
      </c>
      <c r="BM270" s="194" t="s">
        <v>917</v>
      </c>
    </row>
    <row r="271" spans="2:63" s="12" customFormat="1" ht="22.9" customHeight="1">
      <c r="B271" s="167"/>
      <c r="C271" s="168"/>
      <c r="D271" s="169" t="s">
        <v>79</v>
      </c>
      <c r="E271" s="181" t="s">
        <v>227</v>
      </c>
      <c r="F271" s="181" t="s">
        <v>636</v>
      </c>
      <c r="G271" s="168"/>
      <c r="H271" s="168"/>
      <c r="I271" s="171"/>
      <c r="J271" s="182">
        <f>BK271</f>
        <v>0</v>
      </c>
      <c r="K271" s="168"/>
      <c r="L271" s="173"/>
      <c r="M271" s="174"/>
      <c r="N271" s="175"/>
      <c r="O271" s="175"/>
      <c r="P271" s="176">
        <f>SUM(P272:P274)</f>
        <v>0</v>
      </c>
      <c r="Q271" s="175"/>
      <c r="R271" s="176">
        <f>SUM(R272:R274)</f>
        <v>0.01178</v>
      </c>
      <c r="S271" s="175"/>
      <c r="T271" s="177">
        <f>SUM(T272:T274)</f>
        <v>0</v>
      </c>
      <c r="AR271" s="178" t="s">
        <v>87</v>
      </c>
      <c r="AT271" s="179" t="s">
        <v>79</v>
      </c>
      <c r="AU271" s="179" t="s">
        <v>87</v>
      </c>
      <c r="AY271" s="178" t="s">
        <v>142</v>
      </c>
      <c r="BK271" s="180">
        <f>SUM(BK272:BK274)</f>
        <v>0</v>
      </c>
    </row>
    <row r="272" spans="1:65" s="2" customFormat="1" ht="16.5" customHeight="1">
      <c r="A272" s="38"/>
      <c r="B272" s="39"/>
      <c r="C272" s="183" t="s">
        <v>589</v>
      </c>
      <c r="D272" s="183" t="s">
        <v>144</v>
      </c>
      <c r="E272" s="184" t="s">
        <v>918</v>
      </c>
      <c r="F272" s="185" t="s">
        <v>919</v>
      </c>
      <c r="G272" s="186" t="s">
        <v>147</v>
      </c>
      <c r="H272" s="187">
        <v>19</v>
      </c>
      <c r="I272" s="188"/>
      <c r="J272" s="187">
        <f>ROUND(I272*H272,2)</f>
        <v>0</v>
      </c>
      <c r="K272" s="189"/>
      <c r="L272" s="43"/>
      <c r="M272" s="190" t="s">
        <v>78</v>
      </c>
      <c r="N272" s="191" t="s">
        <v>50</v>
      </c>
      <c r="O272" s="68"/>
      <c r="P272" s="192">
        <f>O272*H272</f>
        <v>0</v>
      </c>
      <c r="Q272" s="192">
        <v>0.00062</v>
      </c>
      <c r="R272" s="192">
        <f>Q272*H272</f>
        <v>0.01178</v>
      </c>
      <c r="S272" s="192">
        <v>0</v>
      </c>
      <c r="T272" s="19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4" t="s">
        <v>148</v>
      </c>
      <c r="AT272" s="194" t="s">
        <v>144</v>
      </c>
      <c r="AU272" s="194" t="s">
        <v>89</v>
      </c>
      <c r="AY272" s="20" t="s">
        <v>142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20" t="s">
        <v>87</v>
      </c>
      <c r="BK272" s="195">
        <f>ROUND(I272*H272,2)</f>
        <v>0</v>
      </c>
      <c r="BL272" s="20" t="s">
        <v>148</v>
      </c>
      <c r="BM272" s="194" t="s">
        <v>920</v>
      </c>
    </row>
    <row r="273" spans="1:47" s="2" customFormat="1" ht="11.25">
      <c r="A273" s="38"/>
      <c r="B273" s="39"/>
      <c r="C273" s="40"/>
      <c r="D273" s="196" t="s">
        <v>150</v>
      </c>
      <c r="E273" s="40"/>
      <c r="F273" s="197" t="s">
        <v>921</v>
      </c>
      <c r="G273" s="40"/>
      <c r="H273" s="40"/>
      <c r="I273" s="198"/>
      <c r="J273" s="40"/>
      <c r="K273" s="40"/>
      <c r="L273" s="43"/>
      <c r="M273" s="199"/>
      <c r="N273" s="200"/>
      <c r="O273" s="68"/>
      <c r="P273" s="68"/>
      <c r="Q273" s="68"/>
      <c r="R273" s="68"/>
      <c r="S273" s="68"/>
      <c r="T273" s="69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20" t="s">
        <v>150</v>
      </c>
      <c r="AU273" s="20" t="s">
        <v>89</v>
      </c>
    </row>
    <row r="274" spans="2:51" s="13" customFormat="1" ht="11.25">
      <c r="B274" s="201"/>
      <c r="C274" s="202"/>
      <c r="D274" s="203" t="s">
        <v>152</v>
      </c>
      <c r="E274" s="204" t="s">
        <v>78</v>
      </c>
      <c r="F274" s="205" t="s">
        <v>922</v>
      </c>
      <c r="G274" s="202"/>
      <c r="H274" s="206">
        <v>19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152</v>
      </c>
      <c r="AU274" s="212" t="s">
        <v>89</v>
      </c>
      <c r="AV274" s="13" t="s">
        <v>89</v>
      </c>
      <c r="AW274" s="13" t="s">
        <v>40</v>
      </c>
      <c r="AX274" s="13" t="s">
        <v>87</v>
      </c>
      <c r="AY274" s="212" t="s">
        <v>142</v>
      </c>
    </row>
    <row r="275" spans="2:63" s="12" customFormat="1" ht="22.9" customHeight="1">
      <c r="B275" s="167"/>
      <c r="C275" s="168"/>
      <c r="D275" s="169" t="s">
        <v>79</v>
      </c>
      <c r="E275" s="181" t="s">
        <v>642</v>
      </c>
      <c r="F275" s="181" t="s">
        <v>643</v>
      </c>
      <c r="G275" s="168"/>
      <c r="H275" s="168"/>
      <c r="I275" s="171"/>
      <c r="J275" s="182">
        <f>BK275</f>
        <v>0</v>
      </c>
      <c r="K275" s="168"/>
      <c r="L275" s="173"/>
      <c r="M275" s="174"/>
      <c r="N275" s="175"/>
      <c r="O275" s="175"/>
      <c r="P275" s="176">
        <f>SUM(P276:P286)</f>
        <v>0</v>
      </c>
      <c r="Q275" s="175"/>
      <c r="R275" s="176">
        <f>SUM(R276:R286)</f>
        <v>0</v>
      </c>
      <c r="S275" s="175"/>
      <c r="T275" s="177">
        <f>SUM(T276:T286)</f>
        <v>0</v>
      </c>
      <c r="AR275" s="178" t="s">
        <v>87</v>
      </c>
      <c r="AT275" s="179" t="s">
        <v>79</v>
      </c>
      <c r="AU275" s="179" t="s">
        <v>87</v>
      </c>
      <c r="AY275" s="178" t="s">
        <v>142</v>
      </c>
      <c r="BK275" s="180">
        <f>SUM(BK276:BK286)</f>
        <v>0</v>
      </c>
    </row>
    <row r="276" spans="1:65" s="2" customFormat="1" ht="21.75" customHeight="1">
      <c r="A276" s="38"/>
      <c r="B276" s="39"/>
      <c r="C276" s="183" t="s">
        <v>593</v>
      </c>
      <c r="D276" s="183" t="s">
        <v>144</v>
      </c>
      <c r="E276" s="184" t="s">
        <v>923</v>
      </c>
      <c r="F276" s="185" t="s">
        <v>924</v>
      </c>
      <c r="G276" s="186" t="s">
        <v>305</v>
      </c>
      <c r="H276" s="187">
        <v>119.01</v>
      </c>
      <c r="I276" s="188"/>
      <c r="J276" s="187">
        <f>ROUND(I276*H276,2)</f>
        <v>0</v>
      </c>
      <c r="K276" s="189"/>
      <c r="L276" s="43"/>
      <c r="M276" s="190" t="s">
        <v>78</v>
      </c>
      <c r="N276" s="191" t="s">
        <v>50</v>
      </c>
      <c r="O276" s="68"/>
      <c r="P276" s="192">
        <f>O276*H276</f>
        <v>0</v>
      </c>
      <c r="Q276" s="192">
        <v>0</v>
      </c>
      <c r="R276" s="192">
        <f>Q276*H276</f>
        <v>0</v>
      </c>
      <c r="S276" s="192">
        <v>0</v>
      </c>
      <c r="T276" s="19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4" t="s">
        <v>148</v>
      </c>
      <c r="AT276" s="194" t="s">
        <v>144</v>
      </c>
      <c r="AU276" s="194" t="s">
        <v>89</v>
      </c>
      <c r="AY276" s="20" t="s">
        <v>142</v>
      </c>
      <c r="BE276" s="195">
        <f>IF(N276="základní",J276,0)</f>
        <v>0</v>
      </c>
      <c r="BF276" s="195">
        <f>IF(N276="snížená",J276,0)</f>
        <v>0</v>
      </c>
      <c r="BG276" s="195">
        <f>IF(N276="zákl. přenesená",J276,0)</f>
        <v>0</v>
      </c>
      <c r="BH276" s="195">
        <f>IF(N276="sníž. přenesená",J276,0)</f>
        <v>0</v>
      </c>
      <c r="BI276" s="195">
        <f>IF(N276="nulová",J276,0)</f>
        <v>0</v>
      </c>
      <c r="BJ276" s="20" t="s">
        <v>87</v>
      </c>
      <c r="BK276" s="195">
        <f>ROUND(I276*H276,2)</f>
        <v>0</v>
      </c>
      <c r="BL276" s="20" t="s">
        <v>148</v>
      </c>
      <c r="BM276" s="194" t="s">
        <v>925</v>
      </c>
    </row>
    <row r="277" spans="1:47" s="2" customFormat="1" ht="11.25">
      <c r="A277" s="38"/>
      <c r="B277" s="39"/>
      <c r="C277" s="40"/>
      <c r="D277" s="196" t="s">
        <v>150</v>
      </c>
      <c r="E277" s="40"/>
      <c r="F277" s="197" t="s">
        <v>926</v>
      </c>
      <c r="G277" s="40"/>
      <c r="H277" s="40"/>
      <c r="I277" s="198"/>
      <c r="J277" s="40"/>
      <c r="K277" s="40"/>
      <c r="L277" s="43"/>
      <c r="M277" s="199"/>
      <c r="N277" s="200"/>
      <c r="O277" s="68"/>
      <c r="P277" s="68"/>
      <c r="Q277" s="68"/>
      <c r="R277" s="68"/>
      <c r="S277" s="68"/>
      <c r="T277" s="69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20" t="s">
        <v>150</v>
      </c>
      <c r="AU277" s="20" t="s">
        <v>89</v>
      </c>
    </row>
    <row r="278" spans="2:51" s="13" customFormat="1" ht="11.25">
      <c r="B278" s="201"/>
      <c r="C278" s="202"/>
      <c r="D278" s="203" t="s">
        <v>152</v>
      </c>
      <c r="E278" s="204" t="s">
        <v>78</v>
      </c>
      <c r="F278" s="205" t="s">
        <v>927</v>
      </c>
      <c r="G278" s="202"/>
      <c r="H278" s="206">
        <v>1.74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152</v>
      </c>
      <c r="AU278" s="212" t="s">
        <v>89</v>
      </c>
      <c r="AV278" s="13" t="s">
        <v>89</v>
      </c>
      <c r="AW278" s="13" t="s">
        <v>40</v>
      </c>
      <c r="AX278" s="13" t="s">
        <v>80</v>
      </c>
      <c r="AY278" s="212" t="s">
        <v>142</v>
      </c>
    </row>
    <row r="279" spans="2:51" s="13" customFormat="1" ht="11.25">
      <c r="B279" s="201"/>
      <c r="C279" s="202"/>
      <c r="D279" s="203" t="s">
        <v>152</v>
      </c>
      <c r="E279" s="204" t="s">
        <v>78</v>
      </c>
      <c r="F279" s="205" t="s">
        <v>928</v>
      </c>
      <c r="G279" s="202"/>
      <c r="H279" s="206">
        <v>117.27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152</v>
      </c>
      <c r="AU279" s="212" t="s">
        <v>89</v>
      </c>
      <c r="AV279" s="13" t="s">
        <v>89</v>
      </c>
      <c r="AW279" s="13" t="s">
        <v>40</v>
      </c>
      <c r="AX279" s="13" t="s">
        <v>80</v>
      </c>
      <c r="AY279" s="212" t="s">
        <v>142</v>
      </c>
    </row>
    <row r="280" spans="2:51" s="14" customFormat="1" ht="11.25">
      <c r="B280" s="213"/>
      <c r="C280" s="214"/>
      <c r="D280" s="203" t="s">
        <v>152</v>
      </c>
      <c r="E280" s="215" t="s">
        <v>78</v>
      </c>
      <c r="F280" s="216" t="s">
        <v>212</v>
      </c>
      <c r="G280" s="214"/>
      <c r="H280" s="217">
        <v>119.01</v>
      </c>
      <c r="I280" s="218"/>
      <c r="J280" s="214"/>
      <c r="K280" s="214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152</v>
      </c>
      <c r="AU280" s="223" t="s">
        <v>89</v>
      </c>
      <c r="AV280" s="14" t="s">
        <v>148</v>
      </c>
      <c r="AW280" s="14" t="s">
        <v>40</v>
      </c>
      <c r="AX280" s="14" t="s">
        <v>87</v>
      </c>
      <c r="AY280" s="223" t="s">
        <v>142</v>
      </c>
    </row>
    <row r="281" spans="1:65" s="2" customFormat="1" ht="24.2" customHeight="1">
      <c r="A281" s="38"/>
      <c r="B281" s="39"/>
      <c r="C281" s="183" t="s">
        <v>599</v>
      </c>
      <c r="D281" s="183" t="s">
        <v>144</v>
      </c>
      <c r="E281" s="184" t="s">
        <v>650</v>
      </c>
      <c r="F281" s="185" t="s">
        <v>651</v>
      </c>
      <c r="G281" s="186" t="s">
        <v>305</v>
      </c>
      <c r="H281" s="187">
        <v>1190.1</v>
      </c>
      <c r="I281" s="188"/>
      <c r="J281" s="187">
        <f>ROUND(I281*H281,2)</f>
        <v>0</v>
      </c>
      <c r="K281" s="189"/>
      <c r="L281" s="43"/>
      <c r="M281" s="190" t="s">
        <v>78</v>
      </c>
      <c r="N281" s="191" t="s">
        <v>50</v>
      </c>
      <c r="O281" s="68"/>
      <c r="P281" s="192">
        <f>O281*H281</f>
        <v>0</v>
      </c>
      <c r="Q281" s="192">
        <v>0</v>
      </c>
      <c r="R281" s="192">
        <f>Q281*H281</f>
        <v>0</v>
      </c>
      <c r="S281" s="192">
        <v>0</v>
      </c>
      <c r="T281" s="19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4" t="s">
        <v>148</v>
      </c>
      <c r="AT281" s="194" t="s">
        <v>144</v>
      </c>
      <c r="AU281" s="194" t="s">
        <v>89</v>
      </c>
      <c r="AY281" s="20" t="s">
        <v>142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20" t="s">
        <v>87</v>
      </c>
      <c r="BK281" s="195">
        <f>ROUND(I281*H281,2)</f>
        <v>0</v>
      </c>
      <c r="BL281" s="20" t="s">
        <v>148</v>
      </c>
      <c r="BM281" s="194" t="s">
        <v>929</v>
      </c>
    </row>
    <row r="282" spans="1:47" s="2" customFormat="1" ht="11.25">
      <c r="A282" s="38"/>
      <c r="B282" s="39"/>
      <c r="C282" s="40"/>
      <c r="D282" s="196" t="s">
        <v>150</v>
      </c>
      <c r="E282" s="40"/>
      <c r="F282" s="197" t="s">
        <v>653</v>
      </c>
      <c r="G282" s="40"/>
      <c r="H282" s="40"/>
      <c r="I282" s="198"/>
      <c r="J282" s="40"/>
      <c r="K282" s="40"/>
      <c r="L282" s="43"/>
      <c r="M282" s="199"/>
      <c r="N282" s="200"/>
      <c r="O282" s="68"/>
      <c r="P282" s="68"/>
      <c r="Q282" s="68"/>
      <c r="R282" s="68"/>
      <c r="S282" s="68"/>
      <c r="T282" s="69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20" t="s">
        <v>150</v>
      </c>
      <c r="AU282" s="20" t="s">
        <v>89</v>
      </c>
    </row>
    <row r="283" spans="2:51" s="13" customFormat="1" ht="11.25">
      <c r="B283" s="201"/>
      <c r="C283" s="202"/>
      <c r="D283" s="203" t="s">
        <v>152</v>
      </c>
      <c r="E283" s="204" t="s">
        <v>78</v>
      </c>
      <c r="F283" s="205" t="s">
        <v>930</v>
      </c>
      <c r="G283" s="202"/>
      <c r="H283" s="206">
        <v>1190.1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152</v>
      </c>
      <c r="AU283" s="212" t="s">
        <v>89</v>
      </c>
      <c r="AV283" s="13" t="s">
        <v>89</v>
      </c>
      <c r="AW283" s="13" t="s">
        <v>40</v>
      </c>
      <c r="AX283" s="13" t="s">
        <v>87</v>
      </c>
      <c r="AY283" s="212" t="s">
        <v>142</v>
      </c>
    </row>
    <row r="284" spans="1:65" s="2" customFormat="1" ht="24.2" customHeight="1">
      <c r="A284" s="38"/>
      <c r="B284" s="39"/>
      <c r="C284" s="183" t="s">
        <v>603</v>
      </c>
      <c r="D284" s="183" t="s">
        <v>144</v>
      </c>
      <c r="E284" s="184" t="s">
        <v>931</v>
      </c>
      <c r="F284" s="185" t="s">
        <v>304</v>
      </c>
      <c r="G284" s="186" t="s">
        <v>305</v>
      </c>
      <c r="H284" s="187">
        <v>119.01</v>
      </c>
      <c r="I284" s="188"/>
      <c r="J284" s="187">
        <f>ROUND(I284*H284,2)</f>
        <v>0</v>
      </c>
      <c r="K284" s="189"/>
      <c r="L284" s="43"/>
      <c r="M284" s="190" t="s">
        <v>78</v>
      </c>
      <c r="N284" s="191" t="s">
        <v>50</v>
      </c>
      <c r="O284" s="68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4" t="s">
        <v>148</v>
      </c>
      <c r="AT284" s="194" t="s">
        <v>144</v>
      </c>
      <c r="AU284" s="194" t="s">
        <v>89</v>
      </c>
      <c r="AY284" s="20" t="s">
        <v>142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20" t="s">
        <v>87</v>
      </c>
      <c r="BK284" s="195">
        <f>ROUND(I284*H284,2)</f>
        <v>0</v>
      </c>
      <c r="BL284" s="20" t="s">
        <v>148</v>
      </c>
      <c r="BM284" s="194" t="s">
        <v>932</v>
      </c>
    </row>
    <row r="285" spans="1:47" s="2" customFormat="1" ht="11.25">
      <c r="A285" s="38"/>
      <c r="B285" s="39"/>
      <c r="C285" s="40"/>
      <c r="D285" s="196" t="s">
        <v>150</v>
      </c>
      <c r="E285" s="40"/>
      <c r="F285" s="197" t="s">
        <v>933</v>
      </c>
      <c r="G285" s="40"/>
      <c r="H285" s="40"/>
      <c r="I285" s="198"/>
      <c r="J285" s="40"/>
      <c r="K285" s="40"/>
      <c r="L285" s="43"/>
      <c r="M285" s="199"/>
      <c r="N285" s="200"/>
      <c r="O285" s="68"/>
      <c r="P285" s="68"/>
      <c r="Q285" s="68"/>
      <c r="R285" s="68"/>
      <c r="S285" s="68"/>
      <c r="T285" s="69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20" t="s">
        <v>150</v>
      </c>
      <c r="AU285" s="20" t="s">
        <v>89</v>
      </c>
    </row>
    <row r="286" spans="1:47" s="2" customFormat="1" ht="19.5">
      <c r="A286" s="38"/>
      <c r="B286" s="39"/>
      <c r="C286" s="40"/>
      <c r="D286" s="203" t="s">
        <v>308</v>
      </c>
      <c r="E286" s="40"/>
      <c r="F286" s="224" t="s">
        <v>934</v>
      </c>
      <c r="G286" s="40"/>
      <c r="H286" s="40"/>
      <c r="I286" s="198"/>
      <c r="J286" s="40"/>
      <c r="K286" s="40"/>
      <c r="L286" s="43"/>
      <c r="M286" s="199"/>
      <c r="N286" s="200"/>
      <c r="O286" s="68"/>
      <c r="P286" s="68"/>
      <c r="Q286" s="68"/>
      <c r="R286" s="68"/>
      <c r="S286" s="68"/>
      <c r="T286" s="69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20" t="s">
        <v>308</v>
      </c>
      <c r="AU286" s="20" t="s">
        <v>89</v>
      </c>
    </row>
    <row r="287" spans="2:63" s="12" customFormat="1" ht="22.9" customHeight="1">
      <c r="B287" s="167"/>
      <c r="C287" s="168"/>
      <c r="D287" s="169" t="s">
        <v>79</v>
      </c>
      <c r="E287" s="181" t="s">
        <v>665</v>
      </c>
      <c r="F287" s="181" t="s">
        <v>666</v>
      </c>
      <c r="G287" s="168"/>
      <c r="H287" s="168"/>
      <c r="I287" s="171"/>
      <c r="J287" s="182">
        <f>BK287</f>
        <v>0</v>
      </c>
      <c r="K287" s="168"/>
      <c r="L287" s="173"/>
      <c r="M287" s="174"/>
      <c r="N287" s="175"/>
      <c r="O287" s="175"/>
      <c r="P287" s="176">
        <f>SUM(P288:P289)</f>
        <v>0</v>
      </c>
      <c r="Q287" s="175"/>
      <c r="R287" s="176">
        <f>SUM(R288:R289)</f>
        <v>0</v>
      </c>
      <c r="S287" s="175"/>
      <c r="T287" s="177">
        <f>SUM(T288:T289)</f>
        <v>0</v>
      </c>
      <c r="AR287" s="178" t="s">
        <v>87</v>
      </c>
      <c r="AT287" s="179" t="s">
        <v>79</v>
      </c>
      <c r="AU287" s="179" t="s">
        <v>87</v>
      </c>
      <c r="AY287" s="178" t="s">
        <v>142</v>
      </c>
      <c r="BK287" s="180">
        <f>SUM(BK288:BK289)</f>
        <v>0</v>
      </c>
    </row>
    <row r="288" spans="1:65" s="2" customFormat="1" ht="24.2" customHeight="1">
      <c r="A288" s="38"/>
      <c r="B288" s="39"/>
      <c r="C288" s="183" t="s">
        <v>607</v>
      </c>
      <c r="D288" s="183" t="s">
        <v>144</v>
      </c>
      <c r="E288" s="184" t="s">
        <v>668</v>
      </c>
      <c r="F288" s="185" t="s">
        <v>669</v>
      </c>
      <c r="G288" s="186" t="s">
        <v>305</v>
      </c>
      <c r="H288" s="187">
        <v>94.1</v>
      </c>
      <c r="I288" s="188"/>
      <c r="J288" s="187">
        <f>ROUND(I288*H288,2)</f>
        <v>0</v>
      </c>
      <c r="K288" s="189"/>
      <c r="L288" s="43"/>
      <c r="M288" s="190" t="s">
        <v>78</v>
      </c>
      <c r="N288" s="191" t="s">
        <v>50</v>
      </c>
      <c r="O288" s="68"/>
      <c r="P288" s="192">
        <f>O288*H288</f>
        <v>0</v>
      </c>
      <c r="Q288" s="192">
        <v>0</v>
      </c>
      <c r="R288" s="192">
        <f>Q288*H288</f>
        <v>0</v>
      </c>
      <c r="S288" s="192">
        <v>0</v>
      </c>
      <c r="T288" s="19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4" t="s">
        <v>148</v>
      </c>
      <c r="AT288" s="194" t="s">
        <v>144</v>
      </c>
      <c r="AU288" s="194" t="s">
        <v>89</v>
      </c>
      <c r="AY288" s="20" t="s">
        <v>142</v>
      </c>
      <c r="BE288" s="195">
        <f>IF(N288="základní",J288,0)</f>
        <v>0</v>
      </c>
      <c r="BF288" s="195">
        <f>IF(N288="snížená",J288,0)</f>
        <v>0</v>
      </c>
      <c r="BG288" s="195">
        <f>IF(N288="zákl. přenesená",J288,0)</f>
        <v>0</v>
      </c>
      <c r="BH288" s="195">
        <f>IF(N288="sníž. přenesená",J288,0)</f>
        <v>0</v>
      </c>
      <c r="BI288" s="195">
        <f>IF(N288="nulová",J288,0)</f>
        <v>0</v>
      </c>
      <c r="BJ288" s="20" t="s">
        <v>87</v>
      </c>
      <c r="BK288" s="195">
        <f>ROUND(I288*H288,2)</f>
        <v>0</v>
      </c>
      <c r="BL288" s="20" t="s">
        <v>148</v>
      </c>
      <c r="BM288" s="194" t="s">
        <v>935</v>
      </c>
    </row>
    <row r="289" spans="1:47" s="2" customFormat="1" ht="11.25">
      <c r="A289" s="38"/>
      <c r="B289" s="39"/>
      <c r="C289" s="40"/>
      <c r="D289" s="196" t="s">
        <v>150</v>
      </c>
      <c r="E289" s="40"/>
      <c r="F289" s="197" t="s">
        <v>671</v>
      </c>
      <c r="G289" s="40"/>
      <c r="H289" s="40"/>
      <c r="I289" s="198"/>
      <c r="J289" s="40"/>
      <c r="K289" s="40"/>
      <c r="L289" s="43"/>
      <c r="M289" s="245"/>
      <c r="N289" s="246"/>
      <c r="O289" s="247"/>
      <c r="P289" s="247"/>
      <c r="Q289" s="247"/>
      <c r="R289" s="247"/>
      <c r="S289" s="247"/>
      <c r="T289" s="24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20" t="s">
        <v>150</v>
      </c>
      <c r="AU289" s="20" t="s">
        <v>89</v>
      </c>
    </row>
    <row r="290" spans="1:31" s="2" customFormat="1" ht="6.95" customHeight="1">
      <c r="A290" s="38"/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43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algorithmName="SHA-512" hashValue="ZBwnO8/rqHsVa6t2e19vq9C8pW4mO7lyhuJ2Xh+6yXM5dGYXOvBH4E+dCBe5/Fo3GsRtZKWXUHSKHlSqFEeuhg==" saltValue="pPQH0c53n3kl2Lb6Bx82x97X530P/HudxRAjOKDB5Za0m15GA2I+HFHDUBXQzoLCLm3Kru2RFPigODYv4ME2xA==" spinCount="100000" sheet="1" objects="1" scenarios="1" formatColumns="0" formatRows="0" autoFilter="0"/>
  <autoFilter ref="C94:K28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4_01/144261111"/>
    <hyperlink ref="F102" r:id="rId2" display="https://podminky.urs.cz/item/CS_URS_2024_01/154065423"/>
    <hyperlink ref="F105" r:id="rId3" display="https://podminky.urs.cz/item/CS_URS_2024_01/154065421"/>
    <hyperlink ref="F108" r:id="rId4" display="https://podminky.urs.cz/item/CS_URS_2024_01/154065521"/>
    <hyperlink ref="F110" r:id="rId5" display="https://podminky.urs.cz/item/CS_URS_2024_01/154067141"/>
    <hyperlink ref="F117" r:id="rId6" display="https://podminky.urs.cz/item/CS_URS_2024_01/154067241"/>
    <hyperlink ref="F121" r:id="rId7" display="https://podminky.urs.cz/item/CS_URS_2024_01/154067242"/>
    <hyperlink ref="F123" r:id="rId8" display="https://podminky.urs.cz/item/CS_URS_2024_01/154067341"/>
    <hyperlink ref="F130" r:id="rId9" display="https://podminky.urs.cz/item/CS_URS_2024_01/154067342"/>
    <hyperlink ref="F143" r:id="rId10" display="https://podminky.urs.cz/item/CS_URS_2024_01/154903111"/>
    <hyperlink ref="F147" r:id="rId11" display="https://podminky.urs.cz/item/CS_URS_2024_01/213141111"/>
    <hyperlink ref="F154" r:id="rId12" display="https://podminky.urs.cz/item/CS_URS_2024_01/711113115"/>
    <hyperlink ref="F156" r:id="rId13" display="https://podminky.urs.cz/item/CS_URS_2024_01/216906111"/>
    <hyperlink ref="F159" r:id="rId14" display="https://podminky.urs.cz/item/CS_URS_2024_01/273313611"/>
    <hyperlink ref="F162" r:id="rId15" display="https://podminky.urs.cz/item/CS_URS_2024_01/273362021"/>
    <hyperlink ref="F166" r:id="rId16" display="https://podminky.urs.cz/item/CS_URS_2024_01/358315114"/>
    <hyperlink ref="F171" r:id="rId17" display="https://podminky.urs.cz/item/CS_URS_2024_01/379345121"/>
    <hyperlink ref="F174" r:id="rId18" display="https://podminky.urs.cz/item/CS_URS_2024_01/379345122"/>
    <hyperlink ref="F178" r:id="rId19" display="https://podminky.urs.cz/item/CS_URS_2024_01/584121111R"/>
    <hyperlink ref="F181" r:id="rId20" display="https://podminky.urs.cz/item/CS_URS_2024_01/452112111"/>
    <hyperlink ref="F185" r:id="rId21" display="https://podminky.urs.cz/item/CS_URS_2024_01/452311141"/>
    <hyperlink ref="F189" r:id="rId22" display="https://podminky.urs.cz/item/CS_URS_2024_01/837422221"/>
    <hyperlink ref="F196" r:id="rId23" display="https://podminky.urs.cz/item/CS_URS_2024_01/894414211"/>
    <hyperlink ref="F199" r:id="rId24" display="https://podminky.urs.cz/item/CS_URS_2024_01/894501111"/>
    <hyperlink ref="F207" r:id="rId25" display="https://podminky.urs.cz/item/CS_URS_2024_01/894302151"/>
    <hyperlink ref="F212" r:id="rId26" display="https://podminky.urs.cz/item/CS_URS_2024_01/894501211"/>
    <hyperlink ref="F219" r:id="rId27" display="https://podminky.urs.cz/item/CS_URS_2024_01/894302251"/>
    <hyperlink ref="F224" r:id="rId28" display="https://podminky.urs.cz/item/CS_URS_2024_01/894608112"/>
    <hyperlink ref="F227" r:id="rId29" display="https://podminky.urs.cz/item/CS_URS_2024_01/894608211"/>
    <hyperlink ref="F232" r:id="rId30" display="https://podminky.urs.cz/item/CS_URS_2024_01/899104112"/>
    <hyperlink ref="F235" r:id="rId31" display="https://podminky.urs.cz/item/CS_URS_2024_01/899501221"/>
    <hyperlink ref="F237" r:id="rId32" display="https://podminky.urs.cz/item/CS_URS_2024_01/899623151"/>
    <hyperlink ref="F242" r:id="rId33" display="https://podminky.urs.cz/item/CS_URS_2024_01/899623161"/>
    <hyperlink ref="F245" r:id="rId34" display="https://podminky.urs.cz/item/CS_URS_2024_01/899623192"/>
    <hyperlink ref="F269" r:id="rId35" display="https://podminky.urs.cz/item/CS_URS_2024_01/771569192.R"/>
    <hyperlink ref="F273" r:id="rId36" display="https://podminky.urs.cz/item/CS_URS_2024_01/953334212"/>
    <hyperlink ref="F277" r:id="rId37" display="https://podminky.urs.cz/item/CS_URS_2024_01/997013501"/>
    <hyperlink ref="F282" r:id="rId38" display="https://podminky.urs.cz/item/CS_URS_2024_01/997013509"/>
    <hyperlink ref="F285" r:id="rId39" display="https://podminky.urs.cz/item/CS_URS_2024_01/997221873"/>
    <hyperlink ref="F289" r:id="rId40" display="https://podminky.urs.cz/item/CS_URS_2024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0" t="s">
        <v>100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89</v>
      </c>
    </row>
    <row r="4" spans="2:46" s="1" customFormat="1" ht="24.95" customHeight="1">
      <c r="B4" s="23"/>
      <c r="D4" s="114" t="s">
        <v>108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15</v>
      </c>
      <c r="L6" s="23"/>
    </row>
    <row r="7" spans="2:12" s="1" customFormat="1" ht="16.5" customHeight="1">
      <c r="B7" s="23"/>
      <c r="E7" s="395" t="str">
        <f>'Rekapitulace stavby'!K6</f>
        <v>Decin_Na_Vysinach_RK_R4</v>
      </c>
      <c r="F7" s="396"/>
      <c r="G7" s="396"/>
      <c r="H7" s="396"/>
      <c r="L7" s="23"/>
    </row>
    <row r="8" spans="2:12" s="1" customFormat="1" ht="12" customHeight="1">
      <c r="B8" s="23"/>
      <c r="D8" s="116" t="s">
        <v>109</v>
      </c>
      <c r="L8" s="23"/>
    </row>
    <row r="9" spans="1:31" s="2" customFormat="1" ht="16.5" customHeight="1">
      <c r="A9" s="38"/>
      <c r="B9" s="43"/>
      <c r="C9" s="38"/>
      <c r="D9" s="38"/>
      <c r="E9" s="395" t="s">
        <v>110</v>
      </c>
      <c r="F9" s="397"/>
      <c r="G9" s="397"/>
      <c r="H9" s="397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111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398" t="s">
        <v>936</v>
      </c>
      <c r="F11" s="397"/>
      <c r="G11" s="397"/>
      <c r="H11" s="397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17</v>
      </c>
      <c r="E13" s="38"/>
      <c r="F13" s="107" t="s">
        <v>18</v>
      </c>
      <c r="G13" s="38"/>
      <c r="H13" s="38"/>
      <c r="I13" s="116" t="s">
        <v>19</v>
      </c>
      <c r="J13" s="107" t="s">
        <v>89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21</v>
      </c>
      <c r="E14" s="38"/>
      <c r="F14" s="107" t="s">
        <v>22</v>
      </c>
      <c r="G14" s="38"/>
      <c r="H14" s="38"/>
      <c r="I14" s="116" t="s">
        <v>23</v>
      </c>
      <c r="J14" s="118" t="str">
        <f>'Rekapitulace stavby'!AN8</f>
        <v>---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28</v>
      </c>
      <c r="E16" s="38"/>
      <c r="F16" s="38"/>
      <c r="G16" s="38"/>
      <c r="H16" s="38"/>
      <c r="I16" s="116" t="s">
        <v>29</v>
      </c>
      <c r="J16" s="107" t="s">
        <v>30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31</v>
      </c>
      <c r="F17" s="38"/>
      <c r="G17" s="38"/>
      <c r="H17" s="38"/>
      <c r="I17" s="116" t="s">
        <v>32</v>
      </c>
      <c r="J17" s="107" t="s">
        <v>33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34</v>
      </c>
      <c r="E19" s="38"/>
      <c r="F19" s="38"/>
      <c r="G19" s="38"/>
      <c r="H19" s="38"/>
      <c r="I19" s="116" t="s">
        <v>29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399" t="str">
        <f>'Rekapitulace stavby'!E14</f>
        <v>Vyplň údaj</v>
      </c>
      <c r="F20" s="400"/>
      <c r="G20" s="400"/>
      <c r="H20" s="400"/>
      <c r="I20" s="116" t="s">
        <v>32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36</v>
      </c>
      <c r="E22" s="38"/>
      <c r="F22" s="38"/>
      <c r="G22" s="38"/>
      <c r="H22" s="38"/>
      <c r="I22" s="116" t="s">
        <v>29</v>
      </c>
      <c r="J22" s="107" t="s">
        <v>37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38</v>
      </c>
      <c r="F23" s="38"/>
      <c r="G23" s="38"/>
      <c r="H23" s="38"/>
      <c r="I23" s="116" t="s">
        <v>32</v>
      </c>
      <c r="J23" s="107" t="s">
        <v>39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29</v>
      </c>
      <c r="J25" s="107" t="s">
        <v>37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42</v>
      </c>
      <c r="F26" s="38"/>
      <c r="G26" s="38"/>
      <c r="H26" s="38"/>
      <c r="I26" s="116" t="s">
        <v>32</v>
      </c>
      <c r="J26" s="107" t="s">
        <v>39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19"/>
      <c r="B29" s="120"/>
      <c r="C29" s="119"/>
      <c r="D29" s="119"/>
      <c r="E29" s="401" t="s">
        <v>113</v>
      </c>
      <c r="F29" s="401"/>
      <c r="G29" s="401"/>
      <c r="H29" s="401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2"/>
      <c r="E31" s="122"/>
      <c r="F31" s="122"/>
      <c r="G31" s="122"/>
      <c r="H31" s="122"/>
      <c r="I31" s="122"/>
      <c r="J31" s="122"/>
      <c r="K31" s="122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3" t="s">
        <v>45</v>
      </c>
      <c r="E32" s="38"/>
      <c r="F32" s="38"/>
      <c r="G32" s="38"/>
      <c r="H32" s="38"/>
      <c r="I32" s="38"/>
      <c r="J32" s="124">
        <f>ROUND(J93,2)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2"/>
      <c r="E33" s="122"/>
      <c r="F33" s="122"/>
      <c r="G33" s="122"/>
      <c r="H33" s="122"/>
      <c r="I33" s="122"/>
      <c r="J33" s="122"/>
      <c r="K33" s="122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5" t="s">
        <v>47</v>
      </c>
      <c r="G34" s="38"/>
      <c r="H34" s="38"/>
      <c r="I34" s="125" t="s">
        <v>46</v>
      </c>
      <c r="J34" s="125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6" t="s">
        <v>49</v>
      </c>
      <c r="E35" s="116" t="s">
        <v>50</v>
      </c>
      <c r="F35" s="127">
        <f>ROUND((SUM(BE93:BE175)),2)</f>
        <v>0</v>
      </c>
      <c r="G35" s="38"/>
      <c r="H35" s="38"/>
      <c r="I35" s="128">
        <v>0.21</v>
      </c>
      <c r="J35" s="127">
        <f>ROUND(((SUM(BE93:BE175))*I35),2)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7">
        <f>ROUND((SUM(BF93:BF175)),2)</f>
        <v>0</v>
      </c>
      <c r="G36" s="38"/>
      <c r="H36" s="38"/>
      <c r="I36" s="128">
        <v>0.12</v>
      </c>
      <c r="J36" s="127">
        <f>ROUND(((SUM(BF93:BF175))*I36),2)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7">
        <f>ROUND((SUM(BG93:BG175)),2)</f>
        <v>0</v>
      </c>
      <c r="G37" s="38"/>
      <c r="H37" s="38"/>
      <c r="I37" s="128">
        <v>0.21</v>
      </c>
      <c r="J37" s="127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7">
        <f>ROUND((SUM(BH93:BH175)),2)</f>
        <v>0</v>
      </c>
      <c r="G38" s="38"/>
      <c r="H38" s="38"/>
      <c r="I38" s="128">
        <v>0.12</v>
      </c>
      <c r="J38" s="127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7">
        <f>ROUND((SUM(BI93:BI175)),2)</f>
        <v>0</v>
      </c>
      <c r="G39" s="38"/>
      <c r="H39" s="38"/>
      <c r="I39" s="128">
        <v>0</v>
      </c>
      <c r="J39" s="127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114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15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402" t="str">
        <f>E7</f>
        <v>Decin_Na_Vysinach_RK_R4</v>
      </c>
      <c r="F50" s="403"/>
      <c r="G50" s="403"/>
      <c r="H50" s="403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2" t="s">
        <v>110</v>
      </c>
      <c r="F52" s="404"/>
      <c r="G52" s="404"/>
      <c r="H52" s="404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1" t="str">
        <f>E11</f>
        <v>01.3 - Kanalizace KAT DN/ID 500 - úsek ve štole</v>
      </c>
      <c r="F54" s="404"/>
      <c r="G54" s="404"/>
      <c r="H54" s="404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30" t="str">
        <f>F14</f>
        <v>Děčín</v>
      </c>
      <c r="G56" s="40"/>
      <c r="H56" s="40"/>
      <c r="I56" s="32" t="s">
        <v>23</v>
      </c>
      <c r="J56" s="63" t="str">
        <f>IF(J14="","",J14)</f>
        <v>---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28</v>
      </c>
      <c r="D58" s="40"/>
      <c r="E58" s="40"/>
      <c r="F58" s="30" t="str">
        <f>E17</f>
        <v>Severočeské vodovody a kanalizace a.s.</v>
      </c>
      <c r="G58" s="40"/>
      <c r="H58" s="40"/>
      <c r="I58" s="32" t="s">
        <v>36</v>
      </c>
      <c r="J58" s="36" t="str">
        <f>E23</f>
        <v>KO-KA s.r.o.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7" customHeight="1">
      <c r="A59" s="38"/>
      <c r="B59" s="39"/>
      <c r="C59" s="32" t="s">
        <v>34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>Mgr. Lenka Foffová, KO-KA s.r.o.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0" t="s">
        <v>115</v>
      </c>
      <c r="D61" s="141"/>
      <c r="E61" s="141"/>
      <c r="F61" s="141"/>
      <c r="G61" s="141"/>
      <c r="H61" s="141"/>
      <c r="I61" s="141"/>
      <c r="J61" s="142" t="s">
        <v>116</v>
      </c>
      <c r="K61" s="141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3" t="s">
        <v>77</v>
      </c>
      <c r="D63" s="40"/>
      <c r="E63" s="40"/>
      <c r="F63" s="40"/>
      <c r="G63" s="40"/>
      <c r="H63" s="40"/>
      <c r="I63" s="40"/>
      <c r="J63" s="81">
        <f>J93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117</v>
      </c>
    </row>
    <row r="64" spans="2:12" s="9" customFormat="1" ht="24.95" customHeight="1">
      <c r="B64" s="144"/>
      <c r="C64" s="145"/>
      <c r="D64" s="146" t="s">
        <v>118</v>
      </c>
      <c r="E64" s="147"/>
      <c r="F64" s="147"/>
      <c r="G64" s="147"/>
      <c r="H64" s="147"/>
      <c r="I64" s="147"/>
      <c r="J64" s="148">
        <f>J94</f>
        <v>0</v>
      </c>
      <c r="K64" s="145"/>
      <c r="L64" s="149"/>
    </row>
    <row r="65" spans="2:12" s="10" customFormat="1" ht="19.9" customHeight="1">
      <c r="B65" s="150"/>
      <c r="C65" s="101"/>
      <c r="D65" s="151" t="s">
        <v>119</v>
      </c>
      <c r="E65" s="152"/>
      <c r="F65" s="152"/>
      <c r="G65" s="152"/>
      <c r="H65" s="152"/>
      <c r="I65" s="152"/>
      <c r="J65" s="153">
        <f>J95</f>
        <v>0</v>
      </c>
      <c r="K65" s="101"/>
      <c r="L65" s="154"/>
    </row>
    <row r="66" spans="2:12" s="10" customFormat="1" ht="19.9" customHeight="1">
      <c r="B66" s="150"/>
      <c r="C66" s="101"/>
      <c r="D66" s="151" t="s">
        <v>120</v>
      </c>
      <c r="E66" s="152"/>
      <c r="F66" s="152"/>
      <c r="G66" s="152"/>
      <c r="H66" s="152"/>
      <c r="I66" s="152"/>
      <c r="J66" s="153">
        <f>J119</f>
        <v>0</v>
      </c>
      <c r="K66" s="101"/>
      <c r="L66" s="154"/>
    </row>
    <row r="67" spans="2:12" s="10" customFormat="1" ht="19.9" customHeight="1">
      <c r="B67" s="150"/>
      <c r="C67" s="101"/>
      <c r="D67" s="151" t="s">
        <v>121</v>
      </c>
      <c r="E67" s="152"/>
      <c r="F67" s="152"/>
      <c r="G67" s="152"/>
      <c r="H67" s="152"/>
      <c r="I67" s="152"/>
      <c r="J67" s="153">
        <f>J126</f>
        <v>0</v>
      </c>
      <c r="K67" s="101"/>
      <c r="L67" s="154"/>
    </row>
    <row r="68" spans="2:12" s="10" customFormat="1" ht="19.9" customHeight="1">
      <c r="B68" s="150"/>
      <c r="C68" s="101"/>
      <c r="D68" s="151" t="s">
        <v>122</v>
      </c>
      <c r="E68" s="152"/>
      <c r="F68" s="152"/>
      <c r="G68" s="152"/>
      <c r="H68" s="152"/>
      <c r="I68" s="152"/>
      <c r="J68" s="153">
        <f>J137</f>
        <v>0</v>
      </c>
      <c r="K68" s="101"/>
      <c r="L68" s="154"/>
    </row>
    <row r="69" spans="2:12" s="10" customFormat="1" ht="19.9" customHeight="1">
      <c r="B69" s="150"/>
      <c r="C69" s="101"/>
      <c r="D69" s="151" t="s">
        <v>123</v>
      </c>
      <c r="E69" s="152"/>
      <c r="F69" s="152"/>
      <c r="G69" s="152"/>
      <c r="H69" s="152"/>
      <c r="I69" s="152"/>
      <c r="J69" s="153">
        <f>J143</f>
        <v>0</v>
      </c>
      <c r="K69" s="101"/>
      <c r="L69" s="154"/>
    </row>
    <row r="70" spans="2:12" s="10" customFormat="1" ht="19.9" customHeight="1">
      <c r="B70" s="150"/>
      <c r="C70" s="101"/>
      <c r="D70" s="151" t="s">
        <v>125</v>
      </c>
      <c r="E70" s="152"/>
      <c r="F70" s="152"/>
      <c r="G70" s="152"/>
      <c r="H70" s="152"/>
      <c r="I70" s="152"/>
      <c r="J70" s="153">
        <f>J163</f>
        <v>0</v>
      </c>
      <c r="K70" s="101"/>
      <c r="L70" s="154"/>
    </row>
    <row r="71" spans="2:12" s="10" customFormat="1" ht="19.9" customHeight="1">
      <c r="B71" s="150"/>
      <c r="C71" s="101"/>
      <c r="D71" s="151" t="s">
        <v>126</v>
      </c>
      <c r="E71" s="152"/>
      <c r="F71" s="152"/>
      <c r="G71" s="152"/>
      <c r="H71" s="152"/>
      <c r="I71" s="152"/>
      <c r="J71" s="153">
        <f>J173</f>
        <v>0</v>
      </c>
      <c r="K71" s="101"/>
      <c r="L71" s="154"/>
    </row>
    <row r="72" spans="1:31" s="2" customFormat="1" ht="21.7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1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6" t="s">
        <v>127</v>
      </c>
      <c r="D78" s="40"/>
      <c r="E78" s="40"/>
      <c r="F78" s="40"/>
      <c r="G78" s="40"/>
      <c r="H78" s="40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15</v>
      </c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402" t="str">
        <f>E7</f>
        <v>Decin_Na_Vysinach_RK_R4</v>
      </c>
      <c r="F81" s="403"/>
      <c r="G81" s="403"/>
      <c r="H81" s="403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2:12" s="1" customFormat="1" ht="12" customHeight="1">
      <c r="B82" s="24"/>
      <c r="C82" s="32" t="s">
        <v>109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38"/>
      <c r="B83" s="39"/>
      <c r="C83" s="40"/>
      <c r="D83" s="40"/>
      <c r="E83" s="402" t="s">
        <v>110</v>
      </c>
      <c r="F83" s="404"/>
      <c r="G83" s="404"/>
      <c r="H83" s="404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111</v>
      </c>
      <c r="D84" s="40"/>
      <c r="E84" s="40"/>
      <c r="F84" s="40"/>
      <c r="G84" s="40"/>
      <c r="H84" s="40"/>
      <c r="I84" s="40"/>
      <c r="J84" s="40"/>
      <c r="K84" s="40"/>
      <c r="L84" s="11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351" t="str">
        <f>E11</f>
        <v>01.3 - Kanalizace KAT DN/ID 500 - úsek ve štole</v>
      </c>
      <c r="F85" s="404"/>
      <c r="G85" s="404"/>
      <c r="H85" s="404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30" t="str">
        <f>F14</f>
        <v>Děčín</v>
      </c>
      <c r="G87" s="40"/>
      <c r="H87" s="40"/>
      <c r="I87" s="32" t="s">
        <v>23</v>
      </c>
      <c r="J87" s="63" t="str">
        <f>IF(J14="","",J14)</f>
        <v>---</v>
      </c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2" customHeight="1">
      <c r="A89" s="38"/>
      <c r="B89" s="39"/>
      <c r="C89" s="32" t="s">
        <v>28</v>
      </c>
      <c r="D89" s="40"/>
      <c r="E89" s="40"/>
      <c r="F89" s="30" t="str">
        <f>E17</f>
        <v>Severočeské vodovody a kanalizace a.s.</v>
      </c>
      <c r="G89" s="40"/>
      <c r="H89" s="40"/>
      <c r="I89" s="32" t="s">
        <v>36</v>
      </c>
      <c r="J89" s="36" t="str">
        <f>E23</f>
        <v>KO-KA s.r.o.</v>
      </c>
      <c r="K89" s="40"/>
      <c r="L89" s="11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7" customHeight="1">
      <c r="A90" s="38"/>
      <c r="B90" s="39"/>
      <c r="C90" s="32" t="s">
        <v>34</v>
      </c>
      <c r="D90" s="40"/>
      <c r="E90" s="40"/>
      <c r="F90" s="30" t="str">
        <f>IF(E20="","",E20)</f>
        <v>Vyplň údaj</v>
      </c>
      <c r="G90" s="40"/>
      <c r="H90" s="40"/>
      <c r="I90" s="32" t="s">
        <v>41</v>
      </c>
      <c r="J90" s="36" t="str">
        <f>E26</f>
        <v>Mgr. Lenka Foffová, KO-KA s.r.o.</v>
      </c>
      <c r="K90" s="40"/>
      <c r="L90" s="11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1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55"/>
      <c r="B92" s="156"/>
      <c r="C92" s="157" t="s">
        <v>128</v>
      </c>
      <c r="D92" s="158" t="s">
        <v>64</v>
      </c>
      <c r="E92" s="158" t="s">
        <v>60</v>
      </c>
      <c r="F92" s="158" t="s">
        <v>61</v>
      </c>
      <c r="G92" s="158" t="s">
        <v>129</v>
      </c>
      <c r="H92" s="158" t="s">
        <v>130</v>
      </c>
      <c r="I92" s="158" t="s">
        <v>131</v>
      </c>
      <c r="J92" s="159" t="s">
        <v>116</v>
      </c>
      <c r="K92" s="160" t="s">
        <v>132</v>
      </c>
      <c r="L92" s="161"/>
      <c r="M92" s="72" t="s">
        <v>78</v>
      </c>
      <c r="N92" s="73" t="s">
        <v>49</v>
      </c>
      <c r="O92" s="73" t="s">
        <v>133</v>
      </c>
      <c r="P92" s="73" t="s">
        <v>134</v>
      </c>
      <c r="Q92" s="73" t="s">
        <v>135</v>
      </c>
      <c r="R92" s="73" t="s">
        <v>136</v>
      </c>
      <c r="S92" s="73" t="s">
        <v>137</v>
      </c>
      <c r="T92" s="74" t="s">
        <v>138</v>
      </c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63" s="2" customFormat="1" ht="22.9" customHeight="1">
      <c r="A93" s="38"/>
      <c r="B93" s="39"/>
      <c r="C93" s="79" t="s">
        <v>139</v>
      </c>
      <c r="D93" s="40"/>
      <c r="E93" s="40"/>
      <c r="F93" s="40"/>
      <c r="G93" s="40"/>
      <c r="H93" s="40"/>
      <c r="I93" s="40"/>
      <c r="J93" s="162">
        <f>BK93</f>
        <v>0</v>
      </c>
      <c r="K93" s="40"/>
      <c r="L93" s="43"/>
      <c r="M93" s="75"/>
      <c r="N93" s="163"/>
      <c r="O93" s="76"/>
      <c r="P93" s="164">
        <f>P94</f>
        <v>0</v>
      </c>
      <c r="Q93" s="76"/>
      <c r="R93" s="164">
        <f>R94</f>
        <v>153.29904919999998</v>
      </c>
      <c r="S93" s="76"/>
      <c r="T93" s="165">
        <f>T94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20" t="s">
        <v>79</v>
      </c>
      <c r="AU93" s="20" t="s">
        <v>117</v>
      </c>
      <c r="BK93" s="166">
        <f>BK94</f>
        <v>0</v>
      </c>
    </row>
    <row r="94" spans="2:63" s="12" customFormat="1" ht="25.9" customHeight="1">
      <c r="B94" s="167"/>
      <c r="C94" s="168"/>
      <c r="D94" s="169" t="s">
        <v>79</v>
      </c>
      <c r="E94" s="170" t="s">
        <v>140</v>
      </c>
      <c r="F94" s="170" t="s">
        <v>141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P95+P119+P126+P137+P143+P163+P173</f>
        <v>0</v>
      </c>
      <c r="Q94" s="175"/>
      <c r="R94" s="176">
        <f>R95+R119+R126+R137+R143+R163+R173</f>
        <v>153.29904919999998</v>
      </c>
      <c r="S94" s="175"/>
      <c r="T94" s="177">
        <f>T95+T119+T126+T137+T143+T163+T173</f>
        <v>0</v>
      </c>
      <c r="AR94" s="178" t="s">
        <v>87</v>
      </c>
      <c r="AT94" s="179" t="s">
        <v>79</v>
      </c>
      <c r="AU94" s="179" t="s">
        <v>80</v>
      </c>
      <c r="AY94" s="178" t="s">
        <v>142</v>
      </c>
      <c r="BK94" s="180">
        <f>BK95+BK119+BK126+BK137+BK143+BK163+BK173</f>
        <v>0</v>
      </c>
    </row>
    <row r="95" spans="2:63" s="12" customFormat="1" ht="22.9" customHeight="1">
      <c r="B95" s="167"/>
      <c r="C95" s="168"/>
      <c r="D95" s="169" t="s">
        <v>79</v>
      </c>
      <c r="E95" s="181" t="s">
        <v>87</v>
      </c>
      <c r="F95" s="181" t="s">
        <v>143</v>
      </c>
      <c r="G95" s="168"/>
      <c r="H95" s="168"/>
      <c r="I95" s="171"/>
      <c r="J95" s="182">
        <f>BK95</f>
        <v>0</v>
      </c>
      <c r="K95" s="168"/>
      <c r="L95" s="173"/>
      <c r="M95" s="174"/>
      <c r="N95" s="175"/>
      <c r="O95" s="175"/>
      <c r="P95" s="176">
        <f>SUM(P96:P118)</f>
        <v>0</v>
      </c>
      <c r="Q95" s="175"/>
      <c r="R95" s="176">
        <f>SUM(R96:R118)</f>
        <v>10.3854853</v>
      </c>
      <c r="S95" s="175"/>
      <c r="T95" s="177">
        <f>SUM(T96:T118)</f>
        <v>0</v>
      </c>
      <c r="AR95" s="178" t="s">
        <v>87</v>
      </c>
      <c r="AT95" s="179" t="s">
        <v>79</v>
      </c>
      <c r="AU95" s="179" t="s">
        <v>87</v>
      </c>
      <c r="AY95" s="178" t="s">
        <v>142</v>
      </c>
      <c r="BK95" s="180">
        <f>SUM(BK96:BK118)</f>
        <v>0</v>
      </c>
    </row>
    <row r="96" spans="1:65" s="2" customFormat="1" ht="24.2" customHeight="1">
      <c r="A96" s="38"/>
      <c r="B96" s="39"/>
      <c r="C96" s="183" t="s">
        <v>87</v>
      </c>
      <c r="D96" s="183" t="s">
        <v>144</v>
      </c>
      <c r="E96" s="184" t="s">
        <v>937</v>
      </c>
      <c r="F96" s="185" t="s">
        <v>938</v>
      </c>
      <c r="G96" s="186" t="s">
        <v>175</v>
      </c>
      <c r="H96" s="187">
        <v>44.03</v>
      </c>
      <c r="I96" s="188"/>
      <c r="J96" s="187">
        <f>ROUND(I96*H96,2)</f>
        <v>0</v>
      </c>
      <c r="K96" s="189"/>
      <c r="L96" s="43"/>
      <c r="M96" s="190" t="s">
        <v>78</v>
      </c>
      <c r="N96" s="191" t="s">
        <v>50</v>
      </c>
      <c r="O96" s="68"/>
      <c r="P96" s="192">
        <f>O96*H96</f>
        <v>0</v>
      </c>
      <c r="Q96" s="192">
        <v>0.04147</v>
      </c>
      <c r="R96" s="192">
        <f>Q96*H96</f>
        <v>1.8259241</v>
      </c>
      <c r="S96" s="192">
        <v>0</v>
      </c>
      <c r="T96" s="193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4" t="s">
        <v>148</v>
      </c>
      <c r="AT96" s="194" t="s">
        <v>144</v>
      </c>
      <c r="AU96" s="194" t="s">
        <v>89</v>
      </c>
      <c r="AY96" s="20" t="s">
        <v>142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20" t="s">
        <v>87</v>
      </c>
      <c r="BK96" s="195">
        <f>ROUND(I96*H96,2)</f>
        <v>0</v>
      </c>
      <c r="BL96" s="20" t="s">
        <v>148</v>
      </c>
      <c r="BM96" s="194" t="s">
        <v>939</v>
      </c>
    </row>
    <row r="97" spans="1:47" s="2" customFormat="1" ht="11.25">
      <c r="A97" s="38"/>
      <c r="B97" s="39"/>
      <c r="C97" s="40"/>
      <c r="D97" s="196" t="s">
        <v>150</v>
      </c>
      <c r="E97" s="40"/>
      <c r="F97" s="197" t="s">
        <v>940</v>
      </c>
      <c r="G97" s="40"/>
      <c r="H97" s="40"/>
      <c r="I97" s="198"/>
      <c r="J97" s="40"/>
      <c r="K97" s="40"/>
      <c r="L97" s="43"/>
      <c r="M97" s="199"/>
      <c r="N97" s="200"/>
      <c r="O97" s="68"/>
      <c r="P97" s="68"/>
      <c r="Q97" s="68"/>
      <c r="R97" s="68"/>
      <c r="S97" s="68"/>
      <c r="T97" s="6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20" t="s">
        <v>150</v>
      </c>
      <c r="AU97" s="20" t="s">
        <v>89</v>
      </c>
    </row>
    <row r="98" spans="2:51" s="15" customFormat="1" ht="11.25">
      <c r="B98" s="235"/>
      <c r="C98" s="236"/>
      <c r="D98" s="203" t="s">
        <v>152</v>
      </c>
      <c r="E98" s="237" t="s">
        <v>78</v>
      </c>
      <c r="F98" s="238" t="s">
        <v>941</v>
      </c>
      <c r="G98" s="236"/>
      <c r="H98" s="237" t="s">
        <v>78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152</v>
      </c>
      <c r="AU98" s="244" t="s">
        <v>89</v>
      </c>
      <c r="AV98" s="15" t="s">
        <v>87</v>
      </c>
      <c r="AW98" s="15" t="s">
        <v>40</v>
      </c>
      <c r="AX98" s="15" t="s">
        <v>80</v>
      </c>
      <c r="AY98" s="244" t="s">
        <v>142</v>
      </c>
    </row>
    <row r="99" spans="2:51" s="13" customFormat="1" ht="11.25">
      <c r="B99" s="201"/>
      <c r="C99" s="202"/>
      <c r="D99" s="203" t="s">
        <v>152</v>
      </c>
      <c r="E99" s="204" t="s">
        <v>78</v>
      </c>
      <c r="F99" s="205" t="s">
        <v>942</v>
      </c>
      <c r="G99" s="202"/>
      <c r="H99" s="206">
        <v>44.03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152</v>
      </c>
      <c r="AU99" s="212" t="s">
        <v>89</v>
      </c>
      <c r="AV99" s="13" t="s">
        <v>89</v>
      </c>
      <c r="AW99" s="13" t="s">
        <v>40</v>
      </c>
      <c r="AX99" s="13" t="s">
        <v>87</v>
      </c>
      <c r="AY99" s="212" t="s">
        <v>142</v>
      </c>
    </row>
    <row r="100" spans="1:65" s="2" customFormat="1" ht="24.2" customHeight="1">
      <c r="A100" s="38"/>
      <c r="B100" s="39"/>
      <c r="C100" s="183" t="s">
        <v>89</v>
      </c>
      <c r="D100" s="183" t="s">
        <v>144</v>
      </c>
      <c r="E100" s="184" t="s">
        <v>943</v>
      </c>
      <c r="F100" s="185" t="s">
        <v>944</v>
      </c>
      <c r="G100" s="186" t="s">
        <v>230</v>
      </c>
      <c r="H100" s="187">
        <v>67.34</v>
      </c>
      <c r="I100" s="188"/>
      <c r="J100" s="187">
        <f>ROUND(I100*H100,2)</f>
        <v>0</v>
      </c>
      <c r="K100" s="189"/>
      <c r="L100" s="43"/>
      <c r="M100" s="190" t="s">
        <v>78</v>
      </c>
      <c r="N100" s="191" t="s">
        <v>50</v>
      </c>
      <c r="O100" s="68"/>
      <c r="P100" s="192">
        <f>O100*H100</f>
        <v>0</v>
      </c>
      <c r="Q100" s="192">
        <v>0.06304</v>
      </c>
      <c r="R100" s="192">
        <f>Q100*H100</f>
        <v>4.2451136</v>
      </c>
      <c r="S100" s="192">
        <v>0</v>
      </c>
      <c r="T100" s="193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4" t="s">
        <v>148</v>
      </c>
      <c r="AT100" s="194" t="s">
        <v>144</v>
      </c>
      <c r="AU100" s="194" t="s">
        <v>89</v>
      </c>
      <c r="AY100" s="20" t="s">
        <v>142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20" t="s">
        <v>87</v>
      </c>
      <c r="BK100" s="195">
        <f>ROUND(I100*H100,2)</f>
        <v>0</v>
      </c>
      <c r="BL100" s="20" t="s">
        <v>148</v>
      </c>
      <c r="BM100" s="194" t="s">
        <v>945</v>
      </c>
    </row>
    <row r="101" spans="1:47" s="2" customFormat="1" ht="11.25">
      <c r="A101" s="38"/>
      <c r="B101" s="39"/>
      <c r="C101" s="40"/>
      <c r="D101" s="196" t="s">
        <v>150</v>
      </c>
      <c r="E101" s="40"/>
      <c r="F101" s="197" t="s">
        <v>946</v>
      </c>
      <c r="G101" s="40"/>
      <c r="H101" s="40"/>
      <c r="I101" s="198"/>
      <c r="J101" s="40"/>
      <c r="K101" s="40"/>
      <c r="L101" s="43"/>
      <c r="M101" s="199"/>
      <c r="N101" s="200"/>
      <c r="O101" s="68"/>
      <c r="P101" s="68"/>
      <c r="Q101" s="68"/>
      <c r="R101" s="68"/>
      <c r="S101" s="68"/>
      <c r="T101" s="69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20" t="s">
        <v>150</v>
      </c>
      <c r="AU101" s="20" t="s">
        <v>89</v>
      </c>
    </row>
    <row r="102" spans="2:51" s="13" customFormat="1" ht="11.25">
      <c r="B102" s="201"/>
      <c r="C102" s="202"/>
      <c r="D102" s="203" t="s">
        <v>152</v>
      </c>
      <c r="E102" s="204" t="s">
        <v>78</v>
      </c>
      <c r="F102" s="205" t="s">
        <v>947</v>
      </c>
      <c r="G102" s="202"/>
      <c r="H102" s="206">
        <v>67.34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152</v>
      </c>
      <c r="AU102" s="212" t="s">
        <v>89</v>
      </c>
      <c r="AV102" s="13" t="s">
        <v>89</v>
      </c>
      <c r="AW102" s="13" t="s">
        <v>40</v>
      </c>
      <c r="AX102" s="13" t="s">
        <v>87</v>
      </c>
      <c r="AY102" s="212" t="s">
        <v>142</v>
      </c>
    </row>
    <row r="103" spans="1:65" s="2" customFormat="1" ht="24.2" customHeight="1">
      <c r="A103" s="38"/>
      <c r="B103" s="39"/>
      <c r="C103" s="183" t="s">
        <v>160</v>
      </c>
      <c r="D103" s="183" t="s">
        <v>144</v>
      </c>
      <c r="E103" s="184" t="s">
        <v>943</v>
      </c>
      <c r="F103" s="185" t="s">
        <v>944</v>
      </c>
      <c r="G103" s="186" t="s">
        <v>230</v>
      </c>
      <c r="H103" s="187">
        <v>67.34</v>
      </c>
      <c r="I103" s="188"/>
      <c r="J103" s="187">
        <f>ROUND(I103*H103,2)</f>
        <v>0</v>
      </c>
      <c r="K103" s="189"/>
      <c r="L103" s="43"/>
      <c r="M103" s="190" t="s">
        <v>78</v>
      </c>
      <c r="N103" s="191" t="s">
        <v>50</v>
      </c>
      <c r="O103" s="68"/>
      <c r="P103" s="192">
        <f>O103*H103</f>
        <v>0</v>
      </c>
      <c r="Q103" s="192">
        <v>0.06304</v>
      </c>
      <c r="R103" s="192">
        <f>Q103*H103</f>
        <v>4.2451136</v>
      </c>
      <c r="S103" s="192">
        <v>0</v>
      </c>
      <c r="T103" s="19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4" t="s">
        <v>148</v>
      </c>
      <c r="AT103" s="194" t="s">
        <v>144</v>
      </c>
      <c r="AU103" s="194" t="s">
        <v>89</v>
      </c>
      <c r="AY103" s="20" t="s">
        <v>142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0" t="s">
        <v>87</v>
      </c>
      <c r="BK103" s="195">
        <f>ROUND(I103*H103,2)</f>
        <v>0</v>
      </c>
      <c r="BL103" s="20" t="s">
        <v>148</v>
      </c>
      <c r="BM103" s="194" t="s">
        <v>948</v>
      </c>
    </row>
    <row r="104" spans="1:47" s="2" customFormat="1" ht="11.25">
      <c r="A104" s="38"/>
      <c r="B104" s="39"/>
      <c r="C104" s="40"/>
      <c r="D104" s="196" t="s">
        <v>150</v>
      </c>
      <c r="E104" s="40"/>
      <c r="F104" s="197" t="s">
        <v>946</v>
      </c>
      <c r="G104" s="40"/>
      <c r="H104" s="40"/>
      <c r="I104" s="198"/>
      <c r="J104" s="40"/>
      <c r="K104" s="40"/>
      <c r="L104" s="43"/>
      <c r="M104" s="199"/>
      <c r="N104" s="200"/>
      <c r="O104" s="68"/>
      <c r="P104" s="68"/>
      <c r="Q104" s="68"/>
      <c r="R104" s="68"/>
      <c r="S104" s="68"/>
      <c r="T104" s="6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20" t="s">
        <v>150</v>
      </c>
      <c r="AU104" s="20" t="s">
        <v>89</v>
      </c>
    </row>
    <row r="105" spans="1:65" s="2" customFormat="1" ht="21.75" customHeight="1">
      <c r="A105" s="38"/>
      <c r="B105" s="39"/>
      <c r="C105" s="183" t="s">
        <v>148</v>
      </c>
      <c r="D105" s="183" t="s">
        <v>144</v>
      </c>
      <c r="E105" s="184" t="s">
        <v>949</v>
      </c>
      <c r="F105" s="185" t="s">
        <v>950</v>
      </c>
      <c r="G105" s="186" t="s">
        <v>175</v>
      </c>
      <c r="H105" s="187">
        <v>3.03</v>
      </c>
      <c r="I105" s="188"/>
      <c r="J105" s="187">
        <f>ROUND(I105*H105,2)</f>
        <v>0</v>
      </c>
      <c r="K105" s="189"/>
      <c r="L105" s="43"/>
      <c r="M105" s="190" t="s">
        <v>78</v>
      </c>
      <c r="N105" s="191" t="s">
        <v>50</v>
      </c>
      <c r="O105" s="68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94" t="s">
        <v>148</v>
      </c>
      <c r="AT105" s="194" t="s">
        <v>144</v>
      </c>
      <c r="AU105" s="194" t="s">
        <v>89</v>
      </c>
      <c r="AY105" s="20" t="s">
        <v>142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20" t="s">
        <v>87</v>
      </c>
      <c r="BK105" s="195">
        <f>ROUND(I105*H105,2)</f>
        <v>0</v>
      </c>
      <c r="BL105" s="20" t="s">
        <v>148</v>
      </c>
      <c r="BM105" s="194" t="s">
        <v>951</v>
      </c>
    </row>
    <row r="106" spans="1:47" s="2" customFormat="1" ht="11.25">
      <c r="A106" s="38"/>
      <c r="B106" s="39"/>
      <c r="C106" s="40"/>
      <c r="D106" s="196" t="s">
        <v>150</v>
      </c>
      <c r="E106" s="40"/>
      <c r="F106" s="197" t="s">
        <v>952</v>
      </c>
      <c r="G106" s="40"/>
      <c r="H106" s="40"/>
      <c r="I106" s="198"/>
      <c r="J106" s="40"/>
      <c r="K106" s="40"/>
      <c r="L106" s="43"/>
      <c r="M106" s="199"/>
      <c r="N106" s="200"/>
      <c r="O106" s="68"/>
      <c r="P106" s="68"/>
      <c r="Q106" s="68"/>
      <c r="R106" s="68"/>
      <c r="S106" s="68"/>
      <c r="T106" s="69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20" t="s">
        <v>150</v>
      </c>
      <c r="AU106" s="20" t="s">
        <v>89</v>
      </c>
    </row>
    <row r="107" spans="2:51" s="13" customFormat="1" ht="11.25">
      <c r="B107" s="201"/>
      <c r="C107" s="202"/>
      <c r="D107" s="203" t="s">
        <v>152</v>
      </c>
      <c r="E107" s="204" t="s">
        <v>78</v>
      </c>
      <c r="F107" s="205" t="s">
        <v>953</v>
      </c>
      <c r="G107" s="202"/>
      <c r="H107" s="206">
        <v>3.03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152</v>
      </c>
      <c r="AU107" s="212" t="s">
        <v>89</v>
      </c>
      <c r="AV107" s="13" t="s">
        <v>89</v>
      </c>
      <c r="AW107" s="13" t="s">
        <v>40</v>
      </c>
      <c r="AX107" s="13" t="s">
        <v>87</v>
      </c>
      <c r="AY107" s="212" t="s">
        <v>142</v>
      </c>
    </row>
    <row r="108" spans="1:65" s="2" customFormat="1" ht="16.5" customHeight="1">
      <c r="A108" s="38"/>
      <c r="B108" s="39"/>
      <c r="C108" s="183" t="s">
        <v>172</v>
      </c>
      <c r="D108" s="183" t="s">
        <v>144</v>
      </c>
      <c r="E108" s="184" t="s">
        <v>742</v>
      </c>
      <c r="F108" s="185" t="s">
        <v>743</v>
      </c>
      <c r="G108" s="186" t="s">
        <v>452</v>
      </c>
      <c r="H108" s="187">
        <v>346.67</v>
      </c>
      <c r="I108" s="188"/>
      <c r="J108" s="187">
        <f>ROUND(I108*H108,2)</f>
        <v>0</v>
      </c>
      <c r="K108" s="189"/>
      <c r="L108" s="43"/>
      <c r="M108" s="190" t="s">
        <v>78</v>
      </c>
      <c r="N108" s="191" t="s">
        <v>50</v>
      </c>
      <c r="O108" s="68"/>
      <c r="P108" s="192">
        <f>O108*H108</f>
        <v>0</v>
      </c>
      <c r="Q108" s="192">
        <v>0.0002</v>
      </c>
      <c r="R108" s="192">
        <f>Q108*H108</f>
        <v>0.069334</v>
      </c>
      <c r="S108" s="192">
        <v>0</v>
      </c>
      <c r="T108" s="193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4" t="s">
        <v>148</v>
      </c>
      <c r="AT108" s="194" t="s">
        <v>144</v>
      </c>
      <c r="AU108" s="194" t="s">
        <v>89</v>
      </c>
      <c r="AY108" s="20" t="s">
        <v>142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0" t="s">
        <v>87</v>
      </c>
      <c r="BK108" s="195">
        <f>ROUND(I108*H108,2)</f>
        <v>0</v>
      </c>
      <c r="BL108" s="20" t="s">
        <v>148</v>
      </c>
      <c r="BM108" s="194" t="s">
        <v>954</v>
      </c>
    </row>
    <row r="109" spans="1:47" s="2" customFormat="1" ht="11.25">
      <c r="A109" s="38"/>
      <c r="B109" s="39"/>
      <c r="C109" s="40"/>
      <c r="D109" s="196" t="s">
        <v>150</v>
      </c>
      <c r="E109" s="40"/>
      <c r="F109" s="197" t="s">
        <v>745</v>
      </c>
      <c r="G109" s="40"/>
      <c r="H109" s="40"/>
      <c r="I109" s="198"/>
      <c r="J109" s="40"/>
      <c r="K109" s="40"/>
      <c r="L109" s="43"/>
      <c r="M109" s="199"/>
      <c r="N109" s="200"/>
      <c r="O109" s="68"/>
      <c r="P109" s="68"/>
      <c r="Q109" s="68"/>
      <c r="R109" s="68"/>
      <c r="S109" s="68"/>
      <c r="T109" s="69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20" t="s">
        <v>150</v>
      </c>
      <c r="AU109" s="20" t="s">
        <v>89</v>
      </c>
    </row>
    <row r="110" spans="2:51" s="13" customFormat="1" ht="11.25">
      <c r="B110" s="201"/>
      <c r="C110" s="202"/>
      <c r="D110" s="203" t="s">
        <v>152</v>
      </c>
      <c r="E110" s="204" t="s">
        <v>78</v>
      </c>
      <c r="F110" s="205" t="s">
        <v>955</v>
      </c>
      <c r="G110" s="202"/>
      <c r="H110" s="206">
        <v>346.67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152</v>
      </c>
      <c r="AU110" s="212" t="s">
        <v>89</v>
      </c>
      <c r="AV110" s="13" t="s">
        <v>89</v>
      </c>
      <c r="AW110" s="13" t="s">
        <v>40</v>
      </c>
      <c r="AX110" s="13" t="s">
        <v>80</v>
      </c>
      <c r="AY110" s="212" t="s">
        <v>142</v>
      </c>
    </row>
    <row r="111" spans="2:51" s="14" customFormat="1" ht="11.25">
      <c r="B111" s="213"/>
      <c r="C111" s="214"/>
      <c r="D111" s="203" t="s">
        <v>152</v>
      </c>
      <c r="E111" s="215" t="s">
        <v>78</v>
      </c>
      <c r="F111" s="216" t="s">
        <v>212</v>
      </c>
      <c r="G111" s="214"/>
      <c r="H111" s="217">
        <v>346.67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152</v>
      </c>
      <c r="AU111" s="223" t="s">
        <v>89</v>
      </c>
      <c r="AV111" s="14" t="s">
        <v>148</v>
      </c>
      <c r="AW111" s="14" t="s">
        <v>40</v>
      </c>
      <c r="AX111" s="14" t="s">
        <v>87</v>
      </c>
      <c r="AY111" s="223" t="s">
        <v>142</v>
      </c>
    </row>
    <row r="112" spans="1:65" s="2" customFormat="1" ht="16.5" customHeight="1">
      <c r="A112" s="38"/>
      <c r="B112" s="39"/>
      <c r="C112" s="183" t="s">
        <v>179</v>
      </c>
      <c r="D112" s="183" t="s">
        <v>144</v>
      </c>
      <c r="E112" s="184" t="s">
        <v>956</v>
      </c>
      <c r="F112" s="185" t="s">
        <v>957</v>
      </c>
      <c r="G112" s="186" t="s">
        <v>175</v>
      </c>
      <c r="H112" s="187">
        <v>66.05</v>
      </c>
      <c r="I112" s="188"/>
      <c r="J112" s="187">
        <f>ROUND(I112*H112,2)</f>
        <v>0</v>
      </c>
      <c r="K112" s="189"/>
      <c r="L112" s="43"/>
      <c r="M112" s="190" t="s">
        <v>78</v>
      </c>
      <c r="N112" s="191" t="s">
        <v>50</v>
      </c>
      <c r="O112" s="68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4" t="s">
        <v>148</v>
      </c>
      <c r="AT112" s="194" t="s">
        <v>144</v>
      </c>
      <c r="AU112" s="194" t="s">
        <v>89</v>
      </c>
      <c r="AY112" s="20" t="s">
        <v>142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0" t="s">
        <v>87</v>
      </c>
      <c r="BK112" s="195">
        <f>ROUND(I112*H112,2)</f>
        <v>0</v>
      </c>
      <c r="BL112" s="20" t="s">
        <v>148</v>
      </c>
      <c r="BM112" s="194" t="s">
        <v>958</v>
      </c>
    </row>
    <row r="113" spans="1:47" s="2" customFormat="1" ht="11.25">
      <c r="A113" s="38"/>
      <c r="B113" s="39"/>
      <c r="C113" s="40"/>
      <c r="D113" s="196" t="s">
        <v>150</v>
      </c>
      <c r="E113" s="40"/>
      <c r="F113" s="197" t="s">
        <v>959</v>
      </c>
      <c r="G113" s="40"/>
      <c r="H113" s="40"/>
      <c r="I113" s="198"/>
      <c r="J113" s="40"/>
      <c r="K113" s="40"/>
      <c r="L113" s="43"/>
      <c r="M113" s="199"/>
      <c r="N113" s="200"/>
      <c r="O113" s="68"/>
      <c r="P113" s="68"/>
      <c r="Q113" s="68"/>
      <c r="R113" s="68"/>
      <c r="S113" s="68"/>
      <c r="T113" s="6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20" t="s">
        <v>150</v>
      </c>
      <c r="AU113" s="20" t="s">
        <v>89</v>
      </c>
    </row>
    <row r="114" spans="2:51" s="13" customFormat="1" ht="11.25">
      <c r="B114" s="201"/>
      <c r="C114" s="202"/>
      <c r="D114" s="203" t="s">
        <v>152</v>
      </c>
      <c r="E114" s="204" t="s">
        <v>78</v>
      </c>
      <c r="F114" s="205" t="s">
        <v>960</v>
      </c>
      <c r="G114" s="202"/>
      <c r="H114" s="206">
        <v>66.05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152</v>
      </c>
      <c r="AU114" s="212" t="s">
        <v>89</v>
      </c>
      <c r="AV114" s="13" t="s">
        <v>89</v>
      </c>
      <c r="AW114" s="13" t="s">
        <v>40</v>
      </c>
      <c r="AX114" s="13" t="s">
        <v>87</v>
      </c>
      <c r="AY114" s="212" t="s">
        <v>142</v>
      </c>
    </row>
    <row r="115" spans="1:65" s="2" customFormat="1" ht="21.75" customHeight="1">
      <c r="A115" s="38"/>
      <c r="B115" s="39"/>
      <c r="C115" s="183" t="s">
        <v>214</v>
      </c>
      <c r="D115" s="183" t="s">
        <v>144</v>
      </c>
      <c r="E115" s="184" t="s">
        <v>961</v>
      </c>
      <c r="F115" s="185" t="s">
        <v>962</v>
      </c>
      <c r="G115" s="186" t="s">
        <v>175</v>
      </c>
      <c r="H115" s="187">
        <v>66.05</v>
      </c>
      <c r="I115" s="188"/>
      <c r="J115" s="187">
        <f>ROUND(I115*H115,2)</f>
        <v>0</v>
      </c>
      <c r="K115" s="189"/>
      <c r="L115" s="43"/>
      <c r="M115" s="190" t="s">
        <v>78</v>
      </c>
      <c r="N115" s="191" t="s">
        <v>50</v>
      </c>
      <c r="O115" s="68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94" t="s">
        <v>148</v>
      </c>
      <c r="AT115" s="194" t="s">
        <v>144</v>
      </c>
      <c r="AU115" s="194" t="s">
        <v>89</v>
      </c>
      <c r="AY115" s="20" t="s">
        <v>142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20" t="s">
        <v>87</v>
      </c>
      <c r="BK115" s="195">
        <f>ROUND(I115*H115,2)</f>
        <v>0</v>
      </c>
      <c r="BL115" s="20" t="s">
        <v>148</v>
      </c>
      <c r="BM115" s="194" t="s">
        <v>963</v>
      </c>
    </row>
    <row r="116" spans="1:47" s="2" customFormat="1" ht="11.25">
      <c r="A116" s="38"/>
      <c r="B116" s="39"/>
      <c r="C116" s="40"/>
      <c r="D116" s="196" t="s">
        <v>150</v>
      </c>
      <c r="E116" s="40"/>
      <c r="F116" s="197" t="s">
        <v>964</v>
      </c>
      <c r="G116" s="40"/>
      <c r="H116" s="40"/>
      <c r="I116" s="198"/>
      <c r="J116" s="40"/>
      <c r="K116" s="40"/>
      <c r="L116" s="43"/>
      <c r="M116" s="199"/>
      <c r="N116" s="200"/>
      <c r="O116" s="68"/>
      <c r="P116" s="68"/>
      <c r="Q116" s="68"/>
      <c r="R116" s="68"/>
      <c r="S116" s="68"/>
      <c r="T116" s="69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20" t="s">
        <v>150</v>
      </c>
      <c r="AU116" s="20" t="s">
        <v>89</v>
      </c>
    </row>
    <row r="117" spans="1:65" s="2" customFormat="1" ht="16.5" customHeight="1">
      <c r="A117" s="38"/>
      <c r="B117" s="39"/>
      <c r="C117" s="183" t="s">
        <v>221</v>
      </c>
      <c r="D117" s="183" t="s">
        <v>144</v>
      </c>
      <c r="E117" s="184" t="s">
        <v>965</v>
      </c>
      <c r="F117" s="185" t="s">
        <v>966</v>
      </c>
      <c r="G117" s="186" t="s">
        <v>175</v>
      </c>
      <c r="H117" s="187">
        <v>66.05</v>
      </c>
      <c r="I117" s="188"/>
      <c r="J117" s="187">
        <f>ROUND(I117*H117,2)</f>
        <v>0</v>
      </c>
      <c r="K117" s="189"/>
      <c r="L117" s="43"/>
      <c r="M117" s="190" t="s">
        <v>78</v>
      </c>
      <c r="N117" s="191" t="s">
        <v>50</v>
      </c>
      <c r="O117" s="68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4" t="s">
        <v>148</v>
      </c>
      <c r="AT117" s="194" t="s">
        <v>144</v>
      </c>
      <c r="AU117" s="194" t="s">
        <v>89</v>
      </c>
      <c r="AY117" s="20" t="s">
        <v>142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20" t="s">
        <v>87</v>
      </c>
      <c r="BK117" s="195">
        <f>ROUND(I117*H117,2)</f>
        <v>0</v>
      </c>
      <c r="BL117" s="20" t="s">
        <v>148</v>
      </c>
      <c r="BM117" s="194" t="s">
        <v>967</v>
      </c>
    </row>
    <row r="118" spans="1:47" s="2" customFormat="1" ht="11.25">
      <c r="A118" s="38"/>
      <c r="B118" s="39"/>
      <c r="C118" s="40"/>
      <c r="D118" s="196" t="s">
        <v>150</v>
      </c>
      <c r="E118" s="40"/>
      <c r="F118" s="197" t="s">
        <v>968</v>
      </c>
      <c r="G118" s="40"/>
      <c r="H118" s="40"/>
      <c r="I118" s="198"/>
      <c r="J118" s="40"/>
      <c r="K118" s="40"/>
      <c r="L118" s="43"/>
      <c r="M118" s="199"/>
      <c r="N118" s="200"/>
      <c r="O118" s="68"/>
      <c r="P118" s="68"/>
      <c r="Q118" s="68"/>
      <c r="R118" s="68"/>
      <c r="S118" s="68"/>
      <c r="T118" s="69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20" t="s">
        <v>150</v>
      </c>
      <c r="AU118" s="20" t="s">
        <v>89</v>
      </c>
    </row>
    <row r="119" spans="2:63" s="12" customFormat="1" ht="22.9" customHeight="1">
      <c r="B119" s="167"/>
      <c r="C119" s="168"/>
      <c r="D119" s="169" t="s">
        <v>79</v>
      </c>
      <c r="E119" s="181" t="s">
        <v>89</v>
      </c>
      <c r="F119" s="181" t="s">
        <v>379</v>
      </c>
      <c r="G119" s="168"/>
      <c r="H119" s="168"/>
      <c r="I119" s="171"/>
      <c r="J119" s="182">
        <f>BK119</f>
        <v>0</v>
      </c>
      <c r="K119" s="168"/>
      <c r="L119" s="173"/>
      <c r="M119" s="174"/>
      <c r="N119" s="175"/>
      <c r="O119" s="175"/>
      <c r="P119" s="176">
        <f>SUM(P120:P125)</f>
        <v>0</v>
      </c>
      <c r="Q119" s="175"/>
      <c r="R119" s="176">
        <f>SUM(R120:R125)</f>
        <v>5.141275200000001</v>
      </c>
      <c r="S119" s="175"/>
      <c r="T119" s="177">
        <f>SUM(T120:T125)</f>
        <v>0</v>
      </c>
      <c r="AR119" s="178" t="s">
        <v>87</v>
      </c>
      <c r="AT119" s="179" t="s">
        <v>79</v>
      </c>
      <c r="AU119" s="179" t="s">
        <v>87</v>
      </c>
      <c r="AY119" s="178" t="s">
        <v>142</v>
      </c>
      <c r="BK119" s="180">
        <f>SUM(BK120:BK125)</f>
        <v>0</v>
      </c>
    </row>
    <row r="120" spans="1:65" s="2" customFormat="1" ht="16.5" customHeight="1">
      <c r="A120" s="38"/>
      <c r="B120" s="39"/>
      <c r="C120" s="183" t="s">
        <v>227</v>
      </c>
      <c r="D120" s="183" t="s">
        <v>144</v>
      </c>
      <c r="E120" s="184" t="s">
        <v>969</v>
      </c>
      <c r="F120" s="185" t="s">
        <v>970</v>
      </c>
      <c r="G120" s="186" t="s">
        <v>230</v>
      </c>
      <c r="H120" s="187">
        <v>23.76</v>
      </c>
      <c r="I120" s="188"/>
      <c r="J120" s="187">
        <f>ROUND(I120*H120,2)</f>
        <v>0</v>
      </c>
      <c r="K120" s="189"/>
      <c r="L120" s="43"/>
      <c r="M120" s="190" t="s">
        <v>78</v>
      </c>
      <c r="N120" s="191" t="s">
        <v>50</v>
      </c>
      <c r="O120" s="68"/>
      <c r="P120" s="192">
        <f>O120*H120</f>
        <v>0</v>
      </c>
      <c r="Q120" s="192">
        <v>2E-05</v>
      </c>
      <c r="R120" s="192">
        <f>Q120*H120</f>
        <v>0.00047520000000000006</v>
      </c>
      <c r="S120" s="192">
        <v>0</v>
      </c>
      <c r="T120" s="193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4" t="s">
        <v>148</v>
      </c>
      <c r="AT120" s="194" t="s">
        <v>144</v>
      </c>
      <c r="AU120" s="194" t="s">
        <v>89</v>
      </c>
      <c r="AY120" s="20" t="s">
        <v>142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0" t="s">
        <v>87</v>
      </c>
      <c r="BK120" s="195">
        <f>ROUND(I120*H120,2)</f>
        <v>0</v>
      </c>
      <c r="BL120" s="20" t="s">
        <v>148</v>
      </c>
      <c r="BM120" s="194" t="s">
        <v>971</v>
      </c>
    </row>
    <row r="121" spans="1:47" s="2" customFormat="1" ht="11.25">
      <c r="A121" s="38"/>
      <c r="B121" s="39"/>
      <c r="C121" s="40"/>
      <c r="D121" s="196" t="s">
        <v>150</v>
      </c>
      <c r="E121" s="40"/>
      <c r="F121" s="197" t="s">
        <v>972</v>
      </c>
      <c r="G121" s="40"/>
      <c r="H121" s="40"/>
      <c r="I121" s="198"/>
      <c r="J121" s="40"/>
      <c r="K121" s="40"/>
      <c r="L121" s="43"/>
      <c r="M121" s="199"/>
      <c r="N121" s="200"/>
      <c r="O121" s="68"/>
      <c r="P121" s="68"/>
      <c r="Q121" s="68"/>
      <c r="R121" s="68"/>
      <c r="S121" s="68"/>
      <c r="T121" s="6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20" t="s">
        <v>150</v>
      </c>
      <c r="AU121" s="20" t="s">
        <v>89</v>
      </c>
    </row>
    <row r="122" spans="2:51" s="13" customFormat="1" ht="11.25">
      <c r="B122" s="201"/>
      <c r="C122" s="202"/>
      <c r="D122" s="203" t="s">
        <v>152</v>
      </c>
      <c r="E122" s="204" t="s">
        <v>78</v>
      </c>
      <c r="F122" s="205" t="s">
        <v>973</v>
      </c>
      <c r="G122" s="202"/>
      <c r="H122" s="206">
        <v>23.76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152</v>
      </c>
      <c r="AU122" s="212" t="s">
        <v>89</v>
      </c>
      <c r="AV122" s="13" t="s">
        <v>89</v>
      </c>
      <c r="AW122" s="13" t="s">
        <v>40</v>
      </c>
      <c r="AX122" s="13" t="s">
        <v>87</v>
      </c>
      <c r="AY122" s="212" t="s">
        <v>142</v>
      </c>
    </row>
    <row r="123" spans="1:65" s="2" customFormat="1" ht="21.75" customHeight="1">
      <c r="A123" s="38"/>
      <c r="B123" s="39"/>
      <c r="C123" s="183" t="s">
        <v>262</v>
      </c>
      <c r="D123" s="183" t="s">
        <v>144</v>
      </c>
      <c r="E123" s="184" t="s">
        <v>974</v>
      </c>
      <c r="F123" s="185" t="s">
        <v>975</v>
      </c>
      <c r="G123" s="186" t="s">
        <v>175</v>
      </c>
      <c r="H123" s="187">
        <v>2.38</v>
      </c>
      <c r="I123" s="188"/>
      <c r="J123" s="187">
        <f>ROUND(I123*H123,2)</f>
        <v>0</v>
      </c>
      <c r="K123" s="189"/>
      <c r="L123" s="43"/>
      <c r="M123" s="190" t="s">
        <v>78</v>
      </c>
      <c r="N123" s="191" t="s">
        <v>50</v>
      </c>
      <c r="O123" s="68"/>
      <c r="P123" s="192">
        <f>O123*H123</f>
        <v>0</v>
      </c>
      <c r="Q123" s="192">
        <v>2.16</v>
      </c>
      <c r="R123" s="192">
        <f>Q123*H123</f>
        <v>5.1408000000000005</v>
      </c>
      <c r="S123" s="192">
        <v>0</v>
      </c>
      <c r="T123" s="19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4" t="s">
        <v>148</v>
      </c>
      <c r="AT123" s="194" t="s">
        <v>144</v>
      </c>
      <c r="AU123" s="194" t="s">
        <v>89</v>
      </c>
      <c r="AY123" s="20" t="s">
        <v>142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20" t="s">
        <v>87</v>
      </c>
      <c r="BK123" s="195">
        <f>ROUND(I123*H123,2)</f>
        <v>0</v>
      </c>
      <c r="BL123" s="20" t="s">
        <v>148</v>
      </c>
      <c r="BM123" s="194" t="s">
        <v>976</v>
      </c>
    </row>
    <row r="124" spans="1:47" s="2" customFormat="1" ht="11.25">
      <c r="A124" s="38"/>
      <c r="B124" s="39"/>
      <c r="C124" s="40"/>
      <c r="D124" s="196" t="s">
        <v>150</v>
      </c>
      <c r="E124" s="40"/>
      <c r="F124" s="197" t="s">
        <v>977</v>
      </c>
      <c r="G124" s="40"/>
      <c r="H124" s="40"/>
      <c r="I124" s="198"/>
      <c r="J124" s="40"/>
      <c r="K124" s="40"/>
      <c r="L124" s="43"/>
      <c r="M124" s="199"/>
      <c r="N124" s="200"/>
      <c r="O124" s="68"/>
      <c r="P124" s="68"/>
      <c r="Q124" s="68"/>
      <c r="R124" s="68"/>
      <c r="S124" s="68"/>
      <c r="T124" s="69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20" t="s">
        <v>150</v>
      </c>
      <c r="AU124" s="20" t="s">
        <v>89</v>
      </c>
    </row>
    <row r="125" spans="2:51" s="13" customFormat="1" ht="11.25">
      <c r="B125" s="201"/>
      <c r="C125" s="202"/>
      <c r="D125" s="203" t="s">
        <v>152</v>
      </c>
      <c r="E125" s="204" t="s">
        <v>78</v>
      </c>
      <c r="F125" s="205" t="s">
        <v>978</v>
      </c>
      <c r="G125" s="202"/>
      <c r="H125" s="206">
        <v>2.38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152</v>
      </c>
      <c r="AU125" s="212" t="s">
        <v>89</v>
      </c>
      <c r="AV125" s="13" t="s">
        <v>89</v>
      </c>
      <c r="AW125" s="13" t="s">
        <v>40</v>
      </c>
      <c r="AX125" s="13" t="s">
        <v>87</v>
      </c>
      <c r="AY125" s="212" t="s">
        <v>142</v>
      </c>
    </row>
    <row r="126" spans="2:63" s="12" customFormat="1" ht="22.9" customHeight="1">
      <c r="B126" s="167"/>
      <c r="C126" s="168"/>
      <c r="D126" s="169" t="s">
        <v>79</v>
      </c>
      <c r="E126" s="181" t="s">
        <v>160</v>
      </c>
      <c r="F126" s="181" t="s">
        <v>412</v>
      </c>
      <c r="G126" s="168"/>
      <c r="H126" s="168"/>
      <c r="I126" s="171"/>
      <c r="J126" s="182">
        <f>BK126</f>
        <v>0</v>
      </c>
      <c r="K126" s="168"/>
      <c r="L126" s="173"/>
      <c r="M126" s="174"/>
      <c r="N126" s="175"/>
      <c r="O126" s="175"/>
      <c r="P126" s="176">
        <f>SUM(P127:P136)</f>
        <v>0</v>
      </c>
      <c r="Q126" s="175"/>
      <c r="R126" s="176">
        <f>SUM(R127:R136)</f>
        <v>96.49409809999999</v>
      </c>
      <c r="S126" s="175"/>
      <c r="T126" s="177">
        <f>SUM(T127:T136)</f>
        <v>0</v>
      </c>
      <c r="AR126" s="178" t="s">
        <v>87</v>
      </c>
      <c r="AT126" s="179" t="s">
        <v>79</v>
      </c>
      <c r="AU126" s="179" t="s">
        <v>87</v>
      </c>
      <c r="AY126" s="178" t="s">
        <v>142</v>
      </c>
      <c r="BK126" s="180">
        <f>SUM(BK127:BK136)</f>
        <v>0</v>
      </c>
    </row>
    <row r="127" spans="1:65" s="2" customFormat="1" ht="16.5" customHeight="1">
      <c r="A127" s="38"/>
      <c r="B127" s="39"/>
      <c r="C127" s="183" t="s">
        <v>267</v>
      </c>
      <c r="D127" s="183" t="s">
        <v>144</v>
      </c>
      <c r="E127" s="184" t="s">
        <v>422</v>
      </c>
      <c r="F127" s="185" t="s">
        <v>423</v>
      </c>
      <c r="G127" s="186" t="s">
        <v>147</v>
      </c>
      <c r="H127" s="187">
        <v>13</v>
      </c>
      <c r="I127" s="188"/>
      <c r="J127" s="187">
        <f>ROUND(I127*H127,2)</f>
        <v>0</v>
      </c>
      <c r="K127" s="189"/>
      <c r="L127" s="43"/>
      <c r="M127" s="190" t="s">
        <v>78</v>
      </c>
      <c r="N127" s="191" t="s">
        <v>50</v>
      </c>
      <c r="O127" s="68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4" t="s">
        <v>148</v>
      </c>
      <c r="AT127" s="194" t="s">
        <v>144</v>
      </c>
      <c r="AU127" s="194" t="s">
        <v>89</v>
      </c>
      <c r="AY127" s="20" t="s">
        <v>142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0" t="s">
        <v>87</v>
      </c>
      <c r="BK127" s="195">
        <f>ROUND(I127*H127,2)</f>
        <v>0</v>
      </c>
      <c r="BL127" s="20" t="s">
        <v>148</v>
      </c>
      <c r="BM127" s="194" t="s">
        <v>979</v>
      </c>
    </row>
    <row r="128" spans="1:47" s="2" customFormat="1" ht="11.25">
      <c r="A128" s="38"/>
      <c r="B128" s="39"/>
      <c r="C128" s="40"/>
      <c r="D128" s="196" t="s">
        <v>150</v>
      </c>
      <c r="E128" s="40"/>
      <c r="F128" s="197" t="s">
        <v>425</v>
      </c>
      <c r="G128" s="40"/>
      <c r="H128" s="40"/>
      <c r="I128" s="198"/>
      <c r="J128" s="40"/>
      <c r="K128" s="40"/>
      <c r="L128" s="43"/>
      <c r="M128" s="199"/>
      <c r="N128" s="200"/>
      <c r="O128" s="68"/>
      <c r="P128" s="68"/>
      <c r="Q128" s="68"/>
      <c r="R128" s="68"/>
      <c r="S128" s="68"/>
      <c r="T128" s="69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20" t="s">
        <v>150</v>
      </c>
      <c r="AU128" s="20" t="s">
        <v>89</v>
      </c>
    </row>
    <row r="129" spans="1:65" s="2" customFormat="1" ht="16.5" customHeight="1">
      <c r="A129" s="38"/>
      <c r="B129" s="39"/>
      <c r="C129" s="183" t="s">
        <v>8</v>
      </c>
      <c r="D129" s="183" t="s">
        <v>144</v>
      </c>
      <c r="E129" s="184" t="s">
        <v>980</v>
      </c>
      <c r="F129" s="185" t="s">
        <v>981</v>
      </c>
      <c r="G129" s="186" t="s">
        <v>175</v>
      </c>
      <c r="H129" s="187">
        <v>37.78</v>
      </c>
      <c r="I129" s="188"/>
      <c r="J129" s="187">
        <f>ROUND(I129*H129,2)</f>
        <v>0</v>
      </c>
      <c r="K129" s="189"/>
      <c r="L129" s="43"/>
      <c r="M129" s="190" t="s">
        <v>78</v>
      </c>
      <c r="N129" s="191" t="s">
        <v>50</v>
      </c>
      <c r="O129" s="68"/>
      <c r="P129" s="192">
        <f>O129*H129</f>
        <v>0</v>
      </c>
      <c r="Q129" s="192">
        <v>2.30102</v>
      </c>
      <c r="R129" s="192">
        <f>Q129*H129</f>
        <v>86.9325356</v>
      </c>
      <c r="S129" s="192">
        <v>0</v>
      </c>
      <c r="T129" s="19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4" t="s">
        <v>148</v>
      </c>
      <c r="AT129" s="194" t="s">
        <v>144</v>
      </c>
      <c r="AU129" s="194" t="s">
        <v>89</v>
      </c>
      <c r="AY129" s="20" t="s">
        <v>142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20" t="s">
        <v>87</v>
      </c>
      <c r="BK129" s="195">
        <f>ROUND(I129*H129,2)</f>
        <v>0</v>
      </c>
      <c r="BL129" s="20" t="s">
        <v>148</v>
      </c>
      <c r="BM129" s="194" t="s">
        <v>982</v>
      </c>
    </row>
    <row r="130" spans="1:47" s="2" customFormat="1" ht="11.25">
      <c r="A130" s="38"/>
      <c r="B130" s="39"/>
      <c r="C130" s="40"/>
      <c r="D130" s="196" t="s">
        <v>150</v>
      </c>
      <c r="E130" s="40"/>
      <c r="F130" s="197" t="s">
        <v>983</v>
      </c>
      <c r="G130" s="40"/>
      <c r="H130" s="40"/>
      <c r="I130" s="198"/>
      <c r="J130" s="40"/>
      <c r="K130" s="40"/>
      <c r="L130" s="43"/>
      <c r="M130" s="199"/>
      <c r="N130" s="200"/>
      <c r="O130" s="68"/>
      <c r="P130" s="68"/>
      <c r="Q130" s="68"/>
      <c r="R130" s="68"/>
      <c r="S130" s="68"/>
      <c r="T130" s="69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20" t="s">
        <v>150</v>
      </c>
      <c r="AU130" s="20" t="s">
        <v>89</v>
      </c>
    </row>
    <row r="131" spans="2:51" s="13" customFormat="1" ht="11.25">
      <c r="B131" s="201"/>
      <c r="C131" s="202"/>
      <c r="D131" s="203" t="s">
        <v>152</v>
      </c>
      <c r="E131" s="204" t="s">
        <v>78</v>
      </c>
      <c r="F131" s="205" t="s">
        <v>984</v>
      </c>
      <c r="G131" s="202"/>
      <c r="H131" s="206">
        <v>37.78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152</v>
      </c>
      <c r="AU131" s="212" t="s">
        <v>89</v>
      </c>
      <c r="AV131" s="13" t="s">
        <v>89</v>
      </c>
      <c r="AW131" s="13" t="s">
        <v>40</v>
      </c>
      <c r="AX131" s="13" t="s">
        <v>87</v>
      </c>
      <c r="AY131" s="212" t="s">
        <v>142</v>
      </c>
    </row>
    <row r="132" spans="1:65" s="2" customFormat="1" ht="24.2" customHeight="1">
      <c r="A132" s="38"/>
      <c r="B132" s="39"/>
      <c r="C132" s="183" t="s">
        <v>278</v>
      </c>
      <c r="D132" s="183" t="s">
        <v>144</v>
      </c>
      <c r="E132" s="184" t="s">
        <v>985</v>
      </c>
      <c r="F132" s="185" t="s">
        <v>986</v>
      </c>
      <c r="G132" s="186" t="s">
        <v>175</v>
      </c>
      <c r="H132" s="187">
        <v>6.25</v>
      </c>
      <c r="I132" s="188"/>
      <c r="J132" s="187">
        <f>ROUND(I132*H132,2)</f>
        <v>0</v>
      </c>
      <c r="K132" s="189"/>
      <c r="L132" s="43"/>
      <c r="M132" s="190" t="s">
        <v>78</v>
      </c>
      <c r="N132" s="191" t="s">
        <v>50</v>
      </c>
      <c r="O132" s="68"/>
      <c r="P132" s="192">
        <f>O132*H132</f>
        <v>0</v>
      </c>
      <c r="Q132" s="192">
        <v>1.52985</v>
      </c>
      <c r="R132" s="192">
        <f>Q132*H132</f>
        <v>9.561562499999999</v>
      </c>
      <c r="S132" s="192">
        <v>0</v>
      </c>
      <c r="T132" s="19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4" t="s">
        <v>148</v>
      </c>
      <c r="AT132" s="194" t="s">
        <v>144</v>
      </c>
      <c r="AU132" s="194" t="s">
        <v>89</v>
      </c>
      <c r="AY132" s="20" t="s">
        <v>142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20" t="s">
        <v>87</v>
      </c>
      <c r="BK132" s="195">
        <f>ROUND(I132*H132,2)</f>
        <v>0</v>
      </c>
      <c r="BL132" s="20" t="s">
        <v>148</v>
      </c>
      <c r="BM132" s="194" t="s">
        <v>987</v>
      </c>
    </row>
    <row r="133" spans="1:47" s="2" customFormat="1" ht="11.25">
      <c r="A133" s="38"/>
      <c r="B133" s="39"/>
      <c r="C133" s="40"/>
      <c r="D133" s="196" t="s">
        <v>150</v>
      </c>
      <c r="E133" s="40"/>
      <c r="F133" s="197" t="s">
        <v>988</v>
      </c>
      <c r="G133" s="40"/>
      <c r="H133" s="40"/>
      <c r="I133" s="198"/>
      <c r="J133" s="40"/>
      <c r="K133" s="40"/>
      <c r="L133" s="43"/>
      <c r="M133" s="199"/>
      <c r="N133" s="200"/>
      <c r="O133" s="68"/>
      <c r="P133" s="68"/>
      <c r="Q133" s="68"/>
      <c r="R133" s="68"/>
      <c r="S133" s="68"/>
      <c r="T133" s="69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20" t="s">
        <v>150</v>
      </c>
      <c r="AU133" s="20" t="s">
        <v>89</v>
      </c>
    </row>
    <row r="134" spans="2:51" s="13" customFormat="1" ht="11.25">
      <c r="B134" s="201"/>
      <c r="C134" s="202"/>
      <c r="D134" s="203" t="s">
        <v>152</v>
      </c>
      <c r="E134" s="204" t="s">
        <v>78</v>
      </c>
      <c r="F134" s="205" t="s">
        <v>989</v>
      </c>
      <c r="G134" s="202"/>
      <c r="H134" s="206">
        <v>2.59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152</v>
      </c>
      <c r="AU134" s="212" t="s">
        <v>89</v>
      </c>
      <c r="AV134" s="13" t="s">
        <v>89</v>
      </c>
      <c r="AW134" s="13" t="s">
        <v>40</v>
      </c>
      <c r="AX134" s="13" t="s">
        <v>80</v>
      </c>
      <c r="AY134" s="212" t="s">
        <v>142</v>
      </c>
    </row>
    <row r="135" spans="2:51" s="13" customFormat="1" ht="11.25">
      <c r="B135" s="201"/>
      <c r="C135" s="202"/>
      <c r="D135" s="203" t="s">
        <v>152</v>
      </c>
      <c r="E135" s="204" t="s">
        <v>78</v>
      </c>
      <c r="F135" s="205" t="s">
        <v>990</v>
      </c>
      <c r="G135" s="202"/>
      <c r="H135" s="206">
        <v>3.66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152</v>
      </c>
      <c r="AU135" s="212" t="s">
        <v>89</v>
      </c>
      <c r="AV135" s="13" t="s">
        <v>89</v>
      </c>
      <c r="AW135" s="13" t="s">
        <v>40</v>
      </c>
      <c r="AX135" s="13" t="s">
        <v>80</v>
      </c>
      <c r="AY135" s="212" t="s">
        <v>142</v>
      </c>
    </row>
    <row r="136" spans="2:51" s="14" customFormat="1" ht="11.25">
      <c r="B136" s="213"/>
      <c r="C136" s="214"/>
      <c r="D136" s="203" t="s">
        <v>152</v>
      </c>
      <c r="E136" s="215" t="s">
        <v>78</v>
      </c>
      <c r="F136" s="216" t="s">
        <v>212</v>
      </c>
      <c r="G136" s="214"/>
      <c r="H136" s="217">
        <v>6.25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152</v>
      </c>
      <c r="AU136" s="223" t="s">
        <v>89</v>
      </c>
      <c r="AV136" s="14" t="s">
        <v>148</v>
      </c>
      <c r="AW136" s="14" t="s">
        <v>40</v>
      </c>
      <c r="AX136" s="14" t="s">
        <v>87</v>
      </c>
      <c r="AY136" s="223" t="s">
        <v>142</v>
      </c>
    </row>
    <row r="137" spans="2:63" s="12" customFormat="1" ht="22.9" customHeight="1">
      <c r="B137" s="167"/>
      <c r="C137" s="168"/>
      <c r="D137" s="169" t="s">
        <v>79</v>
      </c>
      <c r="E137" s="181" t="s">
        <v>148</v>
      </c>
      <c r="F137" s="181" t="s">
        <v>426</v>
      </c>
      <c r="G137" s="168"/>
      <c r="H137" s="168"/>
      <c r="I137" s="171"/>
      <c r="J137" s="182">
        <f>BK137</f>
        <v>0</v>
      </c>
      <c r="K137" s="168"/>
      <c r="L137" s="173"/>
      <c r="M137" s="174"/>
      <c r="N137" s="175"/>
      <c r="O137" s="175"/>
      <c r="P137" s="176">
        <f>SUM(P138:P142)</f>
        <v>0</v>
      </c>
      <c r="Q137" s="175"/>
      <c r="R137" s="176">
        <f>SUM(R138:R142)</f>
        <v>5.476427599999999</v>
      </c>
      <c r="S137" s="175"/>
      <c r="T137" s="177">
        <f>SUM(T138:T142)</f>
        <v>0</v>
      </c>
      <c r="AR137" s="178" t="s">
        <v>87</v>
      </c>
      <c r="AT137" s="179" t="s">
        <v>79</v>
      </c>
      <c r="AU137" s="179" t="s">
        <v>87</v>
      </c>
      <c r="AY137" s="178" t="s">
        <v>142</v>
      </c>
      <c r="BK137" s="180">
        <f>SUM(BK138:BK142)</f>
        <v>0</v>
      </c>
    </row>
    <row r="138" spans="1:65" s="2" customFormat="1" ht="24.2" customHeight="1">
      <c r="A138" s="38"/>
      <c r="B138" s="39"/>
      <c r="C138" s="183" t="s">
        <v>284</v>
      </c>
      <c r="D138" s="183" t="s">
        <v>144</v>
      </c>
      <c r="E138" s="184" t="s">
        <v>799</v>
      </c>
      <c r="F138" s="185" t="s">
        <v>800</v>
      </c>
      <c r="G138" s="186" t="s">
        <v>175</v>
      </c>
      <c r="H138" s="187">
        <v>2.38</v>
      </c>
      <c r="I138" s="188"/>
      <c r="J138" s="187">
        <f>ROUND(I138*H138,2)</f>
        <v>0</v>
      </c>
      <c r="K138" s="189"/>
      <c r="L138" s="43"/>
      <c r="M138" s="190" t="s">
        <v>78</v>
      </c>
      <c r="N138" s="191" t="s">
        <v>50</v>
      </c>
      <c r="O138" s="68"/>
      <c r="P138" s="192">
        <f>O138*H138</f>
        <v>0</v>
      </c>
      <c r="Q138" s="192">
        <v>2.30102</v>
      </c>
      <c r="R138" s="192">
        <f>Q138*H138</f>
        <v>5.476427599999999</v>
      </c>
      <c r="S138" s="192">
        <v>0</v>
      </c>
      <c r="T138" s="19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4" t="s">
        <v>148</v>
      </c>
      <c r="AT138" s="194" t="s">
        <v>144</v>
      </c>
      <c r="AU138" s="194" t="s">
        <v>89</v>
      </c>
      <c r="AY138" s="20" t="s">
        <v>142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20" t="s">
        <v>87</v>
      </c>
      <c r="BK138" s="195">
        <f>ROUND(I138*H138,2)</f>
        <v>0</v>
      </c>
      <c r="BL138" s="20" t="s">
        <v>148</v>
      </c>
      <c r="BM138" s="194" t="s">
        <v>991</v>
      </c>
    </row>
    <row r="139" spans="1:47" s="2" customFormat="1" ht="11.25">
      <c r="A139" s="38"/>
      <c r="B139" s="39"/>
      <c r="C139" s="40"/>
      <c r="D139" s="196" t="s">
        <v>150</v>
      </c>
      <c r="E139" s="40"/>
      <c r="F139" s="197" t="s">
        <v>802</v>
      </c>
      <c r="G139" s="40"/>
      <c r="H139" s="40"/>
      <c r="I139" s="198"/>
      <c r="J139" s="40"/>
      <c r="K139" s="40"/>
      <c r="L139" s="43"/>
      <c r="M139" s="199"/>
      <c r="N139" s="200"/>
      <c r="O139" s="68"/>
      <c r="P139" s="68"/>
      <c r="Q139" s="68"/>
      <c r="R139" s="68"/>
      <c r="S139" s="68"/>
      <c r="T139" s="6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20" t="s">
        <v>150</v>
      </c>
      <c r="AU139" s="20" t="s">
        <v>89</v>
      </c>
    </row>
    <row r="140" spans="2:51" s="13" customFormat="1" ht="11.25">
      <c r="B140" s="201"/>
      <c r="C140" s="202"/>
      <c r="D140" s="203" t="s">
        <v>152</v>
      </c>
      <c r="E140" s="204" t="s">
        <v>78</v>
      </c>
      <c r="F140" s="205" t="s">
        <v>992</v>
      </c>
      <c r="G140" s="202"/>
      <c r="H140" s="206">
        <v>2.38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152</v>
      </c>
      <c r="AU140" s="212" t="s">
        <v>89</v>
      </c>
      <c r="AV140" s="13" t="s">
        <v>89</v>
      </c>
      <c r="AW140" s="13" t="s">
        <v>40</v>
      </c>
      <c r="AX140" s="13" t="s">
        <v>87</v>
      </c>
      <c r="AY140" s="212" t="s">
        <v>142</v>
      </c>
    </row>
    <row r="141" spans="1:65" s="2" customFormat="1" ht="24.2" customHeight="1">
      <c r="A141" s="38"/>
      <c r="B141" s="39"/>
      <c r="C141" s="183" t="s">
        <v>290</v>
      </c>
      <c r="D141" s="183" t="s">
        <v>144</v>
      </c>
      <c r="E141" s="184" t="s">
        <v>993</v>
      </c>
      <c r="F141" s="185" t="s">
        <v>994</v>
      </c>
      <c r="G141" s="186" t="s">
        <v>175</v>
      </c>
      <c r="H141" s="187">
        <v>2.38</v>
      </c>
      <c r="I141" s="188"/>
      <c r="J141" s="187">
        <f>ROUND(I141*H141,2)</f>
        <v>0</v>
      </c>
      <c r="K141" s="189"/>
      <c r="L141" s="43"/>
      <c r="M141" s="190" t="s">
        <v>78</v>
      </c>
      <c r="N141" s="191" t="s">
        <v>50</v>
      </c>
      <c r="O141" s="68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4" t="s">
        <v>148</v>
      </c>
      <c r="AT141" s="194" t="s">
        <v>144</v>
      </c>
      <c r="AU141" s="194" t="s">
        <v>89</v>
      </c>
      <c r="AY141" s="20" t="s">
        <v>142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0" t="s">
        <v>87</v>
      </c>
      <c r="BK141" s="195">
        <f>ROUND(I141*H141,2)</f>
        <v>0</v>
      </c>
      <c r="BL141" s="20" t="s">
        <v>148</v>
      </c>
      <c r="BM141" s="194" t="s">
        <v>995</v>
      </c>
    </row>
    <row r="142" spans="1:47" s="2" customFormat="1" ht="11.25">
      <c r="A142" s="38"/>
      <c r="B142" s="39"/>
      <c r="C142" s="40"/>
      <c r="D142" s="196" t="s">
        <v>150</v>
      </c>
      <c r="E142" s="40"/>
      <c r="F142" s="197" t="s">
        <v>996</v>
      </c>
      <c r="G142" s="40"/>
      <c r="H142" s="40"/>
      <c r="I142" s="198"/>
      <c r="J142" s="40"/>
      <c r="K142" s="40"/>
      <c r="L142" s="43"/>
      <c r="M142" s="199"/>
      <c r="N142" s="200"/>
      <c r="O142" s="68"/>
      <c r="P142" s="68"/>
      <c r="Q142" s="68"/>
      <c r="R142" s="68"/>
      <c r="S142" s="68"/>
      <c r="T142" s="69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20" t="s">
        <v>150</v>
      </c>
      <c r="AU142" s="20" t="s">
        <v>89</v>
      </c>
    </row>
    <row r="143" spans="2:63" s="12" customFormat="1" ht="22.9" customHeight="1">
      <c r="B143" s="167"/>
      <c r="C143" s="168"/>
      <c r="D143" s="169" t="s">
        <v>79</v>
      </c>
      <c r="E143" s="181" t="s">
        <v>221</v>
      </c>
      <c r="F143" s="181" t="s">
        <v>479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SUM(P144:P162)</f>
        <v>0</v>
      </c>
      <c r="Q143" s="175"/>
      <c r="R143" s="176">
        <f>SUM(R144:R162)</f>
        <v>35.801763</v>
      </c>
      <c r="S143" s="175"/>
      <c r="T143" s="177">
        <f>SUM(T144:T162)</f>
        <v>0</v>
      </c>
      <c r="AR143" s="178" t="s">
        <v>87</v>
      </c>
      <c r="AT143" s="179" t="s">
        <v>79</v>
      </c>
      <c r="AU143" s="179" t="s">
        <v>87</v>
      </c>
      <c r="AY143" s="178" t="s">
        <v>142</v>
      </c>
      <c r="BK143" s="180">
        <f>SUM(BK144:BK162)</f>
        <v>0</v>
      </c>
    </row>
    <row r="144" spans="1:65" s="2" customFormat="1" ht="16.5" customHeight="1">
      <c r="A144" s="38"/>
      <c r="B144" s="39"/>
      <c r="C144" s="183" t="s">
        <v>296</v>
      </c>
      <c r="D144" s="183" t="s">
        <v>144</v>
      </c>
      <c r="E144" s="184" t="s">
        <v>997</v>
      </c>
      <c r="F144" s="185" t="s">
        <v>998</v>
      </c>
      <c r="G144" s="186" t="s">
        <v>999</v>
      </c>
      <c r="H144" s="187">
        <v>1</v>
      </c>
      <c r="I144" s="188"/>
      <c r="J144" s="187">
        <f>ROUND(I144*H144,2)</f>
        <v>0</v>
      </c>
      <c r="K144" s="189"/>
      <c r="L144" s="43"/>
      <c r="M144" s="190" t="s">
        <v>78</v>
      </c>
      <c r="N144" s="191" t="s">
        <v>50</v>
      </c>
      <c r="O144" s="68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4" t="s">
        <v>148</v>
      </c>
      <c r="AT144" s="194" t="s">
        <v>144</v>
      </c>
      <c r="AU144" s="194" t="s">
        <v>89</v>
      </c>
      <c r="AY144" s="20" t="s">
        <v>142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0" t="s">
        <v>87</v>
      </c>
      <c r="BK144" s="195">
        <f>ROUND(I144*H144,2)</f>
        <v>0</v>
      </c>
      <c r="BL144" s="20" t="s">
        <v>148</v>
      </c>
      <c r="BM144" s="194" t="s">
        <v>1000</v>
      </c>
    </row>
    <row r="145" spans="1:47" s="2" customFormat="1" ht="19.5">
      <c r="A145" s="38"/>
      <c r="B145" s="39"/>
      <c r="C145" s="40"/>
      <c r="D145" s="203" t="s">
        <v>308</v>
      </c>
      <c r="E145" s="40"/>
      <c r="F145" s="224" t="s">
        <v>1001</v>
      </c>
      <c r="G145" s="40"/>
      <c r="H145" s="40"/>
      <c r="I145" s="198"/>
      <c r="J145" s="40"/>
      <c r="K145" s="40"/>
      <c r="L145" s="43"/>
      <c r="M145" s="199"/>
      <c r="N145" s="200"/>
      <c r="O145" s="68"/>
      <c r="P145" s="68"/>
      <c r="Q145" s="68"/>
      <c r="R145" s="68"/>
      <c r="S145" s="68"/>
      <c r="T145" s="69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20" t="s">
        <v>308</v>
      </c>
      <c r="AU145" s="20" t="s">
        <v>89</v>
      </c>
    </row>
    <row r="146" spans="1:65" s="2" customFormat="1" ht="24.2" customHeight="1">
      <c r="A146" s="38"/>
      <c r="B146" s="39"/>
      <c r="C146" s="183" t="s">
        <v>302</v>
      </c>
      <c r="D146" s="183" t="s">
        <v>144</v>
      </c>
      <c r="E146" s="184" t="s">
        <v>1002</v>
      </c>
      <c r="F146" s="185" t="s">
        <v>1003</v>
      </c>
      <c r="G146" s="186" t="s">
        <v>147</v>
      </c>
      <c r="H146" s="187">
        <v>12.95</v>
      </c>
      <c r="I146" s="188"/>
      <c r="J146" s="187">
        <f>ROUND(I146*H146,2)</f>
        <v>0</v>
      </c>
      <c r="K146" s="189"/>
      <c r="L146" s="43"/>
      <c r="M146" s="190" t="s">
        <v>78</v>
      </c>
      <c r="N146" s="191" t="s">
        <v>50</v>
      </c>
      <c r="O146" s="68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4" t="s">
        <v>148</v>
      </c>
      <c r="AT146" s="194" t="s">
        <v>144</v>
      </c>
      <c r="AU146" s="194" t="s">
        <v>89</v>
      </c>
      <c r="AY146" s="20" t="s">
        <v>142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20" t="s">
        <v>87</v>
      </c>
      <c r="BK146" s="195">
        <f>ROUND(I146*H146,2)</f>
        <v>0</v>
      </c>
      <c r="BL146" s="20" t="s">
        <v>148</v>
      </c>
      <c r="BM146" s="194" t="s">
        <v>1004</v>
      </c>
    </row>
    <row r="147" spans="1:47" s="2" customFormat="1" ht="11.25">
      <c r="A147" s="38"/>
      <c r="B147" s="39"/>
      <c r="C147" s="40"/>
      <c r="D147" s="196" t="s">
        <v>150</v>
      </c>
      <c r="E147" s="40"/>
      <c r="F147" s="197" t="s">
        <v>1005</v>
      </c>
      <c r="G147" s="40"/>
      <c r="H147" s="40"/>
      <c r="I147" s="198"/>
      <c r="J147" s="40"/>
      <c r="K147" s="40"/>
      <c r="L147" s="43"/>
      <c r="M147" s="199"/>
      <c r="N147" s="200"/>
      <c r="O147" s="68"/>
      <c r="P147" s="68"/>
      <c r="Q147" s="68"/>
      <c r="R147" s="68"/>
      <c r="S147" s="68"/>
      <c r="T147" s="69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20" t="s">
        <v>150</v>
      </c>
      <c r="AU147" s="20" t="s">
        <v>89</v>
      </c>
    </row>
    <row r="148" spans="1:65" s="2" customFormat="1" ht="24.2" customHeight="1">
      <c r="A148" s="38"/>
      <c r="B148" s="39"/>
      <c r="C148" s="183" t="s">
        <v>311</v>
      </c>
      <c r="D148" s="183" t="s">
        <v>144</v>
      </c>
      <c r="E148" s="184" t="s">
        <v>486</v>
      </c>
      <c r="F148" s="185" t="s">
        <v>487</v>
      </c>
      <c r="G148" s="186" t="s">
        <v>147</v>
      </c>
      <c r="H148" s="187">
        <v>12.2</v>
      </c>
      <c r="I148" s="188"/>
      <c r="J148" s="187">
        <f>ROUND(I148*H148,2)</f>
        <v>0</v>
      </c>
      <c r="K148" s="189"/>
      <c r="L148" s="43"/>
      <c r="M148" s="190" t="s">
        <v>78</v>
      </c>
      <c r="N148" s="191" t="s">
        <v>50</v>
      </c>
      <c r="O148" s="68"/>
      <c r="P148" s="192">
        <f>O148*H148</f>
        <v>0</v>
      </c>
      <c r="Q148" s="192">
        <v>0.00014</v>
      </c>
      <c r="R148" s="192">
        <f>Q148*H148</f>
        <v>0.0017079999999999997</v>
      </c>
      <c r="S148" s="192">
        <v>0</v>
      </c>
      <c r="T148" s="19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4" t="s">
        <v>148</v>
      </c>
      <c r="AT148" s="194" t="s">
        <v>144</v>
      </c>
      <c r="AU148" s="194" t="s">
        <v>89</v>
      </c>
      <c r="AY148" s="20" t="s">
        <v>142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20" t="s">
        <v>87</v>
      </c>
      <c r="BK148" s="195">
        <f>ROUND(I148*H148,2)</f>
        <v>0</v>
      </c>
      <c r="BL148" s="20" t="s">
        <v>148</v>
      </c>
      <c r="BM148" s="194" t="s">
        <v>1006</v>
      </c>
    </row>
    <row r="149" spans="1:47" s="2" customFormat="1" ht="11.25">
      <c r="A149" s="38"/>
      <c r="B149" s="39"/>
      <c r="C149" s="40"/>
      <c r="D149" s="196" t="s">
        <v>150</v>
      </c>
      <c r="E149" s="40"/>
      <c r="F149" s="197" t="s">
        <v>489</v>
      </c>
      <c r="G149" s="40"/>
      <c r="H149" s="40"/>
      <c r="I149" s="198"/>
      <c r="J149" s="40"/>
      <c r="K149" s="40"/>
      <c r="L149" s="43"/>
      <c r="M149" s="199"/>
      <c r="N149" s="200"/>
      <c r="O149" s="68"/>
      <c r="P149" s="68"/>
      <c r="Q149" s="68"/>
      <c r="R149" s="68"/>
      <c r="S149" s="68"/>
      <c r="T149" s="69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20" t="s">
        <v>150</v>
      </c>
      <c r="AU149" s="20" t="s">
        <v>89</v>
      </c>
    </row>
    <row r="150" spans="2:51" s="13" customFormat="1" ht="11.25">
      <c r="B150" s="201"/>
      <c r="C150" s="202"/>
      <c r="D150" s="203" t="s">
        <v>152</v>
      </c>
      <c r="E150" s="204" t="s">
        <v>78</v>
      </c>
      <c r="F150" s="205" t="s">
        <v>1007</v>
      </c>
      <c r="G150" s="202"/>
      <c r="H150" s="206">
        <v>12.2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152</v>
      </c>
      <c r="AU150" s="212" t="s">
        <v>89</v>
      </c>
      <c r="AV150" s="13" t="s">
        <v>89</v>
      </c>
      <c r="AW150" s="13" t="s">
        <v>40</v>
      </c>
      <c r="AX150" s="13" t="s">
        <v>87</v>
      </c>
      <c r="AY150" s="212" t="s">
        <v>142</v>
      </c>
    </row>
    <row r="151" spans="1:65" s="2" customFormat="1" ht="16.5" customHeight="1">
      <c r="A151" s="38"/>
      <c r="B151" s="39"/>
      <c r="C151" s="225" t="s">
        <v>344</v>
      </c>
      <c r="D151" s="225" t="s">
        <v>345</v>
      </c>
      <c r="E151" s="226" t="s">
        <v>492</v>
      </c>
      <c r="F151" s="227" t="s">
        <v>493</v>
      </c>
      <c r="G151" s="228" t="s">
        <v>147</v>
      </c>
      <c r="H151" s="229">
        <v>12.38</v>
      </c>
      <c r="I151" s="230"/>
      <c r="J151" s="229">
        <f>ROUND(I151*H151,2)</f>
        <v>0</v>
      </c>
      <c r="K151" s="231"/>
      <c r="L151" s="232"/>
      <c r="M151" s="233" t="s">
        <v>78</v>
      </c>
      <c r="N151" s="234" t="s">
        <v>50</v>
      </c>
      <c r="O151" s="68"/>
      <c r="P151" s="192">
        <f>O151*H151</f>
        <v>0</v>
      </c>
      <c r="Q151" s="192">
        <v>0.23</v>
      </c>
      <c r="R151" s="192">
        <f>Q151*H151</f>
        <v>2.8474000000000004</v>
      </c>
      <c r="S151" s="192">
        <v>0</v>
      </c>
      <c r="T151" s="19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4" t="s">
        <v>221</v>
      </c>
      <c r="AT151" s="194" t="s">
        <v>345</v>
      </c>
      <c r="AU151" s="194" t="s">
        <v>89</v>
      </c>
      <c r="AY151" s="20" t="s">
        <v>142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20" t="s">
        <v>87</v>
      </c>
      <c r="BK151" s="195">
        <f>ROUND(I151*H151,2)</f>
        <v>0</v>
      </c>
      <c r="BL151" s="20" t="s">
        <v>148</v>
      </c>
      <c r="BM151" s="194" t="s">
        <v>1008</v>
      </c>
    </row>
    <row r="152" spans="2:51" s="13" customFormat="1" ht="11.25">
      <c r="B152" s="201"/>
      <c r="C152" s="202"/>
      <c r="D152" s="203" t="s">
        <v>152</v>
      </c>
      <c r="E152" s="204" t="s">
        <v>78</v>
      </c>
      <c r="F152" s="205" t="s">
        <v>1009</v>
      </c>
      <c r="G152" s="202"/>
      <c r="H152" s="206">
        <v>12.38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152</v>
      </c>
      <c r="AU152" s="212" t="s">
        <v>89</v>
      </c>
      <c r="AV152" s="13" t="s">
        <v>89</v>
      </c>
      <c r="AW152" s="13" t="s">
        <v>40</v>
      </c>
      <c r="AX152" s="13" t="s">
        <v>87</v>
      </c>
      <c r="AY152" s="212" t="s">
        <v>142</v>
      </c>
    </row>
    <row r="153" spans="1:65" s="2" customFormat="1" ht="24.2" customHeight="1">
      <c r="A153" s="38"/>
      <c r="B153" s="39"/>
      <c r="C153" s="183" t="s">
        <v>350</v>
      </c>
      <c r="D153" s="183" t="s">
        <v>144</v>
      </c>
      <c r="E153" s="184" t="s">
        <v>540</v>
      </c>
      <c r="F153" s="185" t="s">
        <v>541</v>
      </c>
      <c r="G153" s="186" t="s">
        <v>452</v>
      </c>
      <c r="H153" s="187">
        <v>1</v>
      </c>
      <c r="I153" s="188"/>
      <c r="J153" s="187">
        <f>ROUND(I153*H153,2)</f>
        <v>0</v>
      </c>
      <c r="K153" s="189"/>
      <c r="L153" s="43"/>
      <c r="M153" s="190" t="s">
        <v>78</v>
      </c>
      <c r="N153" s="191" t="s">
        <v>50</v>
      </c>
      <c r="O153" s="68"/>
      <c r="P153" s="192">
        <f>O153*H153</f>
        <v>0</v>
      </c>
      <c r="Q153" s="192">
        <v>0.00012</v>
      </c>
      <c r="R153" s="192">
        <f>Q153*H153</f>
        <v>0.00012</v>
      </c>
      <c r="S153" s="192">
        <v>0</v>
      </c>
      <c r="T153" s="19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4" t="s">
        <v>148</v>
      </c>
      <c r="AT153" s="194" t="s">
        <v>144</v>
      </c>
      <c r="AU153" s="194" t="s">
        <v>89</v>
      </c>
      <c r="AY153" s="20" t="s">
        <v>142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20" t="s">
        <v>87</v>
      </c>
      <c r="BK153" s="195">
        <f>ROUND(I153*H153,2)</f>
        <v>0</v>
      </c>
      <c r="BL153" s="20" t="s">
        <v>148</v>
      </c>
      <c r="BM153" s="194" t="s">
        <v>1010</v>
      </c>
    </row>
    <row r="154" spans="1:47" s="2" customFormat="1" ht="11.25">
      <c r="A154" s="38"/>
      <c r="B154" s="39"/>
      <c r="C154" s="40"/>
      <c r="D154" s="196" t="s">
        <v>150</v>
      </c>
      <c r="E154" s="40"/>
      <c r="F154" s="197" t="s">
        <v>543</v>
      </c>
      <c r="G154" s="40"/>
      <c r="H154" s="40"/>
      <c r="I154" s="198"/>
      <c r="J154" s="40"/>
      <c r="K154" s="40"/>
      <c r="L154" s="43"/>
      <c r="M154" s="199"/>
      <c r="N154" s="200"/>
      <c r="O154" s="68"/>
      <c r="P154" s="68"/>
      <c r="Q154" s="68"/>
      <c r="R154" s="68"/>
      <c r="S154" s="68"/>
      <c r="T154" s="69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20" t="s">
        <v>150</v>
      </c>
      <c r="AU154" s="20" t="s">
        <v>89</v>
      </c>
    </row>
    <row r="155" spans="1:65" s="2" customFormat="1" ht="21.75" customHeight="1">
      <c r="A155" s="38"/>
      <c r="B155" s="39"/>
      <c r="C155" s="225" t="s">
        <v>7</v>
      </c>
      <c r="D155" s="225" t="s">
        <v>345</v>
      </c>
      <c r="E155" s="226" t="s">
        <v>550</v>
      </c>
      <c r="F155" s="227" t="s">
        <v>551</v>
      </c>
      <c r="G155" s="228" t="s">
        <v>452</v>
      </c>
      <c r="H155" s="229">
        <v>1</v>
      </c>
      <c r="I155" s="230"/>
      <c r="J155" s="229">
        <f>ROUND(I155*H155,2)</f>
        <v>0</v>
      </c>
      <c r="K155" s="231"/>
      <c r="L155" s="232"/>
      <c r="M155" s="233" t="s">
        <v>78</v>
      </c>
      <c r="N155" s="234" t="s">
        <v>50</v>
      </c>
      <c r="O155" s="68"/>
      <c r="P155" s="192">
        <f>O155*H155</f>
        <v>0</v>
      </c>
      <c r="Q155" s="192">
        <v>0.163</v>
      </c>
      <c r="R155" s="192">
        <f>Q155*H155</f>
        <v>0.163</v>
      </c>
      <c r="S155" s="192">
        <v>0</v>
      </c>
      <c r="T155" s="19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4" t="s">
        <v>221</v>
      </c>
      <c r="AT155" s="194" t="s">
        <v>345</v>
      </c>
      <c r="AU155" s="194" t="s">
        <v>89</v>
      </c>
      <c r="AY155" s="20" t="s">
        <v>142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0" t="s">
        <v>87</v>
      </c>
      <c r="BK155" s="195">
        <f>ROUND(I155*H155,2)</f>
        <v>0</v>
      </c>
      <c r="BL155" s="20" t="s">
        <v>148</v>
      </c>
      <c r="BM155" s="194" t="s">
        <v>1011</v>
      </c>
    </row>
    <row r="156" spans="1:65" s="2" customFormat="1" ht="33" customHeight="1">
      <c r="A156" s="38"/>
      <c r="B156" s="39"/>
      <c r="C156" s="183" t="s">
        <v>380</v>
      </c>
      <c r="D156" s="183" t="s">
        <v>144</v>
      </c>
      <c r="E156" s="184" t="s">
        <v>1012</v>
      </c>
      <c r="F156" s="185" t="s">
        <v>1013</v>
      </c>
      <c r="G156" s="186" t="s">
        <v>452</v>
      </c>
      <c r="H156" s="187">
        <v>1</v>
      </c>
      <c r="I156" s="188"/>
      <c r="J156" s="187">
        <f>ROUND(I156*H156,2)</f>
        <v>0</v>
      </c>
      <c r="K156" s="189"/>
      <c r="L156" s="43"/>
      <c r="M156" s="190" t="s">
        <v>78</v>
      </c>
      <c r="N156" s="191" t="s">
        <v>50</v>
      </c>
      <c r="O156" s="68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4" t="s">
        <v>148</v>
      </c>
      <c r="AT156" s="194" t="s">
        <v>144</v>
      </c>
      <c r="AU156" s="194" t="s">
        <v>89</v>
      </c>
      <c r="AY156" s="20" t="s">
        <v>142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20" t="s">
        <v>87</v>
      </c>
      <c r="BK156" s="195">
        <f>ROUND(I156*H156,2)</f>
        <v>0</v>
      </c>
      <c r="BL156" s="20" t="s">
        <v>148</v>
      </c>
      <c r="BM156" s="194" t="s">
        <v>1014</v>
      </c>
    </row>
    <row r="157" spans="1:47" s="2" customFormat="1" ht="11.25">
      <c r="A157" s="38"/>
      <c r="B157" s="39"/>
      <c r="C157" s="40"/>
      <c r="D157" s="196" t="s">
        <v>150</v>
      </c>
      <c r="E157" s="40"/>
      <c r="F157" s="197" t="s">
        <v>1015</v>
      </c>
      <c r="G157" s="40"/>
      <c r="H157" s="40"/>
      <c r="I157" s="198"/>
      <c r="J157" s="40"/>
      <c r="K157" s="40"/>
      <c r="L157" s="43"/>
      <c r="M157" s="199"/>
      <c r="N157" s="200"/>
      <c r="O157" s="68"/>
      <c r="P157" s="68"/>
      <c r="Q157" s="68"/>
      <c r="R157" s="68"/>
      <c r="S157" s="68"/>
      <c r="T157" s="69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20" t="s">
        <v>150</v>
      </c>
      <c r="AU157" s="20" t="s">
        <v>89</v>
      </c>
    </row>
    <row r="158" spans="1:65" s="2" customFormat="1" ht="16.5" customHeight="1">
      <c r="A158" s="38"/>
      <c r="B158" s="39"/>
      <c r="C158" s="183" t="s">
        <v>401</v>
      </c>
      <c r="D158" s="183" t="s">
        <v>144</v>
      </c>
      <c r="E158" s="184" t="s">
        <v>867</v>
      </c>
      <c r="F158" s="185" t="s">
        <v>868</v>
      </c>
      <c r="G158" s="186" t="s">
        <v>175</v>
      </c>
      <c r="H158" s="187">
        <v>14.25</v>
      </c>
      <c r="I158" s="188"/>
      <c r="J158" s="187">
        <f>ROUND(I158*H158,2)</f>
        <v>0</v>
      </c>
      <c r="K158" s="189"/>
      <c r="L158" s="43"/>
      <c r="M158" s="190" t="s">
        <v>78</v>
      </c>
      <c r="N158" s="191" t="s">
        <v>50</v>
      </c>
      <c r="O158" s="68"/>
      <c r="P158" s="192">
        <f>O158*H158</f>
        <v>0</v>
      </c>
      <c r="Q158" s="192">
        <v>2.30102</v>
      </c>
      <c r="R158" s="192">
        <f>Q158*H158</f>
        <v>32.789535</v>
      </c>
      <c r="S158" s="192">
        <v>0</v>
      </c>
      <c r="T158" s="19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4" t="s">
        <v>148</v>
      </c>
      <c r="AT158" s="194" t="s">
        <v>144</v>
      </c>
      <c r="AU158" s="194" t="s">
        <v>89</v>
      </c>
      <c r="AY158" s="20" t="s">
        <v>142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20" t="s">
        <v>87</v>
      </c>
      <c r="BK158" s="195">
        <f>ROUND(I158*H158,2)</f>
        <v>0</v>
      </c>
      <c r="BL158" s="20" t="s">
        <v>148</v>
      </c>
      <c r="BM158" s="194" t="s">
        <v>1016</v>
      </c>
    </row>
    <row r="159" spans="1:47" s="2" customFormat="1" ht="11.25">
      <c r="A159" s="38"/>
      <c r="B159" s="39"/>
      <c r="C159" s="40"/>
      <c r="D159" s="196" t="s">
        <v>150</v>
      </c>
      <c r="E159" s="40"/>
      <c r="F159" s="197" t="s">
        <v>870</v>
      </c>
      <c r="G159" s="40"/>
      <c r="H159" s="40"/>
      <c r="I159" s="198"/>
      <c r="J159" s="40"/>
      <c r="K159" s="40"/>
      <c r="L159" s="43"/>
      <c r="M159" s="199"/>
      <c r="N159" s="200"/>
      <c r="O159" s="68"/>
      <c r="P159" s="68"/>
      <c r="Q159" s="68"/>
      <c r="R159" s="68"/>
      <c r="S159" s="68"/>
      <c r="T159" s="69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20" t="s">
        <v>150</v>
      </c>
      <c r="AU159" s="20" t="s">
        <v>89</v>
      </c>
    </row>
    <row r="160" spans="2:51" s="13" customFormat="1" ht="11.25">
      <c r="B160" s="201"/>
      <c r="C160" s="202"/>
      <c r="D160" s="203" t="s">
        <v>152</v>
      </c>
      <c r="E160" s="204" t="s">
        <v>78</v>
      </c>
      <c r="F160" s="205" t="s">
        <v>1017</v>
      </c>
      <c r="G160" s="202"/>
      <c r="H160" s="206">
        <v>14.25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152</v>
      </c>
      <c r="AU160" s="212" t="s">
        <v>89</v>
      </c>
      <c r="AV160" s="13" t="s">
        <v>89</v>
      </c>
      <c r="AW160" s="13" t="s">
        <v>40</v>
      </c>
      <c r="AX160" s="13" t="s">
        <v>87</v>
      </c>
      <c r="AY160" s="212" t="s">
        <v>142</v>
      </c>
    </row>
    <row r="161" spans="1:65" s="2" customFormat="1" ht="16.5" customHeight="1">
      <c r="A161" s="38"/>
      <c r="B161" s="39"/>
      <c r="C161" s="183" t="s">
        <v>407</v>
      </c>
      <c r="D161" s="183" t="s">
        <v>144</v>
      </c>
      <c r="E161" s="184" t="s">
        <v>875</v>
      </c>
      <c r="F161" s="185" t="s">
        <v>876</v>
      </c>
      <c r="G161" s="186" t="s">
        <v>175</v>
      </c>
      <c r="H161" s="187">
        <v>14.25</v>
      </c>
      <c r="I161" s="188"/>
      <c r="J161" s="187">
        <f>ROUND(I161*H161,2)</f>
        <v>0</v>
      </c>
      <c r="K161" s="189"/>
      <c r="L161" s="43"/>
      <c r="M161" s="190" t="s">
        <v>78</v>
      </c>
      <c r="N161" s="191" t="s">
        <v>50</v>
      </c>
      <c r="O161" s="68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4" t="s">
        <v>148</v>
      </c>
      <c r="AT161" s="194" t="s">
        <v>144</v>
      </c>
      <c r="AU161" s="194" t="s">
        <v>89</v>
      </c>
      <c r="AY161" s="20" t="s">
        <v>142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0" t="s">
        <v>87</v>
      </c>
      <c r="BK161" s="195">
        <f>ROUND(I161*H161,2)</f>
        <v>0</v>
      </c>
      <c r="BL161" s="20" t="s">
        <v>148</v>
      </c>
      <c r="BM161" s="194" t="s">
        <v>1018</v>
      </c>
    </row>
    <row r="162" spans="1:47" s="2" customFormat="1" ht="11.25">
      <c r="A162" s="38"/>
      <c r="B162" s="39"/>
      <c r="C162" s="40"/>
      <c r="D162" s="196" t="s">
        <v>150</v>
      </c>
      <c r="E162" s="40"/>
      <c r="F162" s="197" t="s">
        <v>878</v>
      </c>
      <c r="G162" s="40"/>
      <c r="H162" s="40"/>
      <c r="I162" s="198"/>
      <c r="J162" s="40"/>
      <c r="K162" s="40"/>
      <c r="L162" s="43"/>
      <c r="M162" s="199"/>
      <c r="N162" s="200"/>
      <c r="O162" s="68"/>
      <c r="P162" s="68"/>
      <c r="Q162" s="68"/>
      <c r="R162" s="68"/>
      <c r="S162" s="68"/>
      <c r="T162" s="69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20" t="s">
        <v>150</v>
      </c>
      <c r="AU162" s="20" t="s">
        <v>89</v>
      </c>
    </row>
    <row r="163" spans="2:63" s="12" customFormat="1" ht="22.9" customHeight="1">
      <c r="B163" s="167"/>
      <c r="C163" s="168"/>
      <c r="D163" s="169" t="s">
        <v>79</v>
      </c>
      <c r="E163" s="181" t="s">
        <v>642</v>
      </c>
      <c r="F163" s="181" t="s">
        <v>643</v>
      </c>
      <c r="G163" s="168"/>
      <c r="H163" s="168"/>
      <c r="I163" s="171"/>
      <c r="J163" s="182">
        <f>BK163</f>
        <v>0</v>
      </c>
      <c r="K163" s="168"/>
      <c r="L163" s="173"/>
      <c r="M163" s="174"/>
      <c r="N163" s="175"/>
      <c r="O163" s="175"/>
      <c r="P163" s="176">
        <f>SUM(P164:P172)</f>
        <v>0</v>
      </c>
      <c r="Q163" s="175"/>
      <c r="R163" s="176">
        <f>SUM(R164:R172)</f>
        <v>0</v>
      </c>
      <c r="S163" s="175"/>
      <c r="T163" s="177">
        <f>SUM(T164:T172)</f>
        <v>0</v>
      </c>
      <c r="AR163" s="178" t="s">
        <v>87</v>
      </c>
      <c r="AT163" s="179" t="s">
        <v>79</v>
      </c>
      <c r="AU163" s="179" t="s">
        <v>87</v>
      </c>
      <c r="AY163" s="178" t="s">
        <v>142</v>
      </c>
      <c r="BK163" s="180">
        <f>SUM(BK164:BK172)</f>
        <v>0</v>
      </c>
    </row>
    <row r="164" spans="1:65" s="2" customFormat="1" ht="21.75" customHeight="1">
      <c r="A164" s="38"/>
      <c r="B164" s="39"/>
      <c r="C164" s="183" t="s">
        <v>413</v>
      </c>
      <c r="D164" s="183" t="s">
        <v>144</v>
      </c>
      <c r="E164" s="184" t="s">
        <v>923</v>
      </c>
      <c r="F164" s="185" t="s">
        <v>924</v>
      </c>
      <c r="G164" s="186" t="s">
        <v>305</v>
      </c>
      <c r="H164" s="187">
        <v>118.89</v>
      </c>
      <c r="I164" s="188"/>
      <c r="J164" s="187">
        <f>ROUND(I164*H164,2)</f>
        <v>0</v>
      </c>
      <c r="K164" s="189"/>
      <c r="L164" s="43"/>
      <c r="M164" s="190" t="s">
        <v>78</v>
      </c>
      <c r="N164" s="191" t="s">
        <v>50</v>
      </c>
      <c r="O164" s="68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4" t="s">
        <v>148</v>
      </c>
      <c r="AT164" s="194" t="s">
        <v>144</v>
      </c>
      <c r="AU164" s="194" t="s">
        <v>89</v>
      </c>
      <c r="AY164" s="20" t="s">
        <v>142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20" t="s">
        <v>87</v>
      </c>
      <c r="BK164" s="195">
        <f>ROUND(I164*H164,2)</f>
        <v>0</v>
      </c>
      <c r="BL164" s="20" t="s">
        <v>148</v>
      </c>
      <c r="BM164" s="194" t="s">
        <v>1019</v>
      </c>
    </row>
    <row r="165" spans="1:47" s="2" customFormat="1" ht="11.25">
      <c r="A165" s="38"/>
      <c r="B165" s="39"/>
      <c r="C165" s="40"/>
      <c r="D165" s="196" t="s">
        <v>150</v>
      </c>
      <c r="E165" s="40"/>
      <c r="F165" s="197" t="s">
        <v>926</v>
      </c>
      <c r="G165" s="40"/>
      <c r="H165" s="40"/>
      <c r="I165" s="198"/>
      <c r="J165" s="40"/>
      <c r="K165" s="40"/>
      <c r="L165" s="43"/>
      <c r="M165" s="199"/>
      <c r="N165" s="200"/>
      <c r="O165" s="68"/>
      <c r="P165" s="68"/>
      <c r="Q165" s="68"/>
      <c r="R165" s="68"/>
      <c r="S165" s="68"/>
      <c r="T165" s="69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20" t="s">
        <v>150</v>
      </c>
      <c r="AU165" s="20" t="s">
        <v>89</v>
      </c>
    </row>
    <row r="166" spans="2:51" s="13" customFormat="1" ht="11.25">
      <c r="B166" s="201"/>
      <c r="C166" s="202"/>
      <c r="D166" s="203" t="s">
        <v>152</v>
      </c>
      <c r="E166" s="204" t="s">
        <v>78</v>
      </c>
      <c r="F166" s="205" t="s">
        <v>1020</v>
      </c>
      <c r="G166" s="202"/>
      <c r="H166" s="206">
        <v>118.89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152</v>
      </c>
      <c r="AU166" s="212" t="s">
        <v>89</v>
      </c>
      <c r="AV166" s="13" t="s">
        <v>89</v>
      </c>
      <c r="AW166" s="13" t="s">
        <v>40</v>
      </c>
      <c r="AX166" s="13" t="s">
        <v>87</v>
      </c>
      <c r="AY166" s="212" t="s">
        <v>142</v>
      </c>
    </row>
    <row r="167" spans="1:65" s="2" customFormat="1" ht="24.2" customHeight="1">
      <c r="A167" s="38"/>
      <c r="B167" s="39"/>
      <c r="C167" s="183" t="s">
        <v>421</v>
      </c>
      <c r="D167" s="183" t="s">
        <v>144</v>
      </c>
      <c r="E167" s="184" t="s">
        <v>650</v>
      </c>
      <c r="F167" s="185" t="s">
        <v>651</v>
      </c>
      <c r="G167" s="186" t="s">
        <v>305</v>
      </c>
      <c r="H167" s="187">
        <v>1188.9</v>
      </c>
      <c r="I167" s="188"/>
      <c r="J167" s="187">
        <f>ROUND(I167*H167,2)</f>
        <v>0</v>
      </c>
      <c r="K167" s="189"/>
      <c r="L167" s="43"/>
      <c r="M167" s="190" t="s">
        <v>78</v>
      </c>
      <c r="N167" s="191" t="s">
        <v>50</v>
      </c>
      <c r="O167" s="68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4" t="s">
        <v>148</v>
      </c>
      <c r="AT167" s="194" t="s">
        <v>144</v>
      </c>
      <c r="AU167" s="194" t="s">
        <v>89</v>
      </c>
      <c r="AY167" s="20" t="s">
        <v>142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20" t="s">
        <v>87</v>
      </c>
      <c r="BK167" s="195">
        <f>ROUND(I167*H167,2)</f>
        <v>0</v>
      </c>
      <c r="BL167" s="20" t="s">
        <v>148</v>
      </c>
      <c r="BM167" s="194" t="s">
        <v>1021</v>
      </c>
    </row>
    <row r="168" spans="1:47" s="2" customFormat="1" ht="11.25">
      <c r="A168" s="38"/>
      <c r="B168" s="39"/>
      <c r="C168" s="40"/>
      <c r="D168" s="196" t="s">
        <v>150</v>
      </c>
      <c r="E168" s="40"/>
      <c r="F168" s="197" t="s">
        <v>653</v>
      </c>
      <c r="G168" s="40"/>
      <c r="H168" s="40"/>
      <c r="I168" s="198"/>
      <c r="J168" s="40"/>
      <c r="K168" s="40"/>
      <c r="L168" s="43"/>
      <c r="M168" s="199"/>
      <c r="N168" s="200"/>
      <c r="O168" s="68"/>
      <c r="P168" s="68"/>
      <c r="Q168" s="68"/>
      <c r="R168" s="68"/>
      <c r="S168" s="68"/>
      <c r="T168" s="69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20" t="s">
        <v>150</v>
      </c>
      <c r="AU168" s="20" t="s">
        <v>89</v>
      </c>
    </row>
    <row r="169" spans="2:51" s="13" customFormat="1" ht="11.25">
      <c r="B169" s="201"/>
      <c r="C169" s="202"/>
      <c r="D169" s="203" t="s">
        <v>152</v>
      </c>
      <c r="E169" s="204" t="s">
        <v>78</v>
      </c>
      <c r="F169" s="205" t="s">
        <v>1022</v>
      </c>
      <c r="G169" s="202"/>
      <c r="H169" s="206">
        <v>1188.9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152</v>
      </c>
      <c r="AU169" s="212" t="s">
        <v>89</v>
      </c>
      <c r="AV169" s="13" t="s">
        <v>89</v>
      </c>
      <c r="AW169" s="13" t="s">
        <v>40</v>
      </c>
      <c r="AX169" s="13" t="s">
        <v>87</v>
      </c>
      <c r="AY169" s="212" t="s">
        <v>142</v>
      </c>
    </row>
    <row r="170" spans="1:65" s="2" customFormat="1" ht="24.2" customHeight="1">
      <c r="A170" s="38"/>
      <c r="B170" s="39"/>
      <c r="C170" s="183" t="s">
        <v>427</v>
      </c>
      <c r="D170" s="183" t="s">
        <v>144</v>
      </c>
      <c r="E170" s="184" t="s">
        <v>931</v>
      </c>
      <c r="F170" s="185" t="s">
        <v>304</v>
      </c>
      <c r="G170" s="186" t="s">
        <v>305</v>
      </c>
      <c r="H170" s="187">
        <v>118.89</v>
      </c>
      <c r="I170" s="188"/>
      <c r="J170" s="187">
        <f>ROUND(I170*H170,2)</f>
        <v>0</v>
      </c>
      <c r="K170" s="189"/>
      <c r="L170" s="43"/>
      <c r="M170" s="190" t="s">
        <v>78</v>
      </c>
      <c r="N170" s="191" t="s">
        <v>50</v>
      </c>
      <c r="O170" s="68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4" t="s">
        <v>148</v>
      </c>
      <c r="AT170" s="194" t="s">
        <v>144</v>
      </c>
      <c r="AU170" s="194" t="s">
        <v>89</v>
      </c>
      <c r="AY170" s="20" t="s">
        <v>142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20" t="s">
        <v>87</v>
      </c>
      <c r="BK170" s="195">
        <f>ROUND(I170*H170,2)</f>
        <v>0</v>
      </c>
      <c r="BL170" s="20" t="s">
        <v>148</v>
      </c>
      <c r="BM170" s="194" t="s">
        <v>1023</v>
      </c>
    </row>
    <row r="171" spans="1:47" s="2" customFormat="1" ht="11.25">
      <c r="A171" s="38"/>
      <c r="B171" s="39"/>
      <c r="C171" s="40"/>
      <c r="D171" s="196" t="s">
        <v>150</v>
      </c>
      <c r="E171" s="40"/>
      <c r="F171" s="197" t="s">
        <v>933</v>
      </c>
      <c r="G171" s="40"/>
      <c r="H171" s="40"/>
      <c r="I171" s="198"/>
      <c r="J171" s="40"/>
      <c r="K171" s="40"/>
      <c r="L171" s="43"/>
      <c r="M171" s="199"/>
      <c r="N171" s="200"/>
      <c r="O171" s="68"/>
      <c r="P171" s="68"/>
      <c r="Q171" s="68"/>
      <c r="R171" s="68"/>
      <c r="S171" s="68"/>
      <c r="T171" s="69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20" t="s">
        <v>150</v>
      </c>
      <c r="AU171" s="20" t="s">
        <v>89</v>
      </c>
    </row>
    <row r="172" spans="1:47" s="2" customFormat="1" ht="19.5">
      <c r="A172" s="38"/>
      <c r="B172" s="39"/>
      <c r="C172" s="40"/>
      <c r="D172" s="203" t="s">
        <v>308</v>
      </c>
      <c r="E172" s="40"/>
      <c r="F172" s="224" t="s">
        <v>934</v>
      </c>
      <c r="G172" s="40"/>
      <c r="H172" s="40"/>
      <c r="I172" s="198"/>
      <c r="J172" s="40"/>
      <c r="K172" s="40"/>
      <c r="L172" s="43"/>
      <c r="M172" s="199"/>
      <c r="N172" s="200"/>
      <c r="O172" s="68"/>
      <c r="P172" s="68"/>
      <c r="Q172" s="68"/>
      <c r="R172" s="68"/>
      <c r="S172" s="68"/>
      <c r="T172" s="69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20" t="s">
        <v>308</v>
      </c>
      <c r="AU172" s="20" t="s">
        <v>89</v>
      </c>
    </row>
    <row r="173" spans="2:63" s="12" customFormat="1" ht="22.9" customHeight="1">
      <c r="B173" s="167"/>
      <c r="C173" s="168"/>
      <c r="D173" s="169" t="s">
        <v>79</v>
      </c>
      <c r="E173" s="181" t="s">
        <v>665</v>
      </c>
      <c r="F173" s="181" t="s">
        <v>666</v>
      </c>
      <c r="G173" s="168"/>
      <c r="H173" s="168"/>
      <c r="I173" s="171"/>
      <c r="J173" s="182">
        <f>BK173</f>
        <v>0</v>
      </c>
      <c r="K173" s="168"/>
      <c r="L173" s="173"/>
      <c r="M173" s="174"/>
      <c r="N173" s="175"/>
      <c r="O173" s="175"/>
      <c r="P173" s="176">
        <f>SUM(P174:P175)</f>
        <v>0</v>
      </c>
      <c r="Q173" s="175"/>
      <c r="R173" s="176">
        <f>SUM(R174:R175)</f>
        <v>0</v>
      </c>
      <c r="S173" s="175"/>
      <c r="T173" s="177">
        <f>SUM(T174:T175)</f>
        <v>0</v>
      </c>
      <c r="AR173" s="178" t="s">
        <v>87</v>
      </c>
      <c r="AT173" s="179" t="s">
        <v>79</v>
      </c>
      <c r="AU173" s="179" t="s">
        <v>87</v>
      </c>
      <c r="AY173" s="178" t="s">
        <v>142</v>
      </c>
      <c r="BK173" s="180">
        <f>SUM(BK174:BK175)</f>
        <v>0</v>
      </c>
    </row>
    <row r="174" spans="1:65" s="2" customFormat="1" ht="24.2" customHeight="1">
      <c r="A174" s="38"/>
      <c r="B174" s="39"/>
      <c r="C174" s="183" t="s">
        <v>449</v>
      </c>
      <c r="D174" s="183" t="s">
        <v>144</v>
      </c>
      <c r="E174" s="184" t="s">
        <v>1024</v>
      </c>
      <c r="F174" s="185" t="s">
        <v>1025</v>
      </c>
      <c r="G174" s="186" t="s">
        <v>305</v>
      </c>
      <c r="H174" s="187">
        <v>153.3</v>
      </c>
      <c r="I174" s="188"/>
      <c r="J174" s="187">
        <f>ROUND(I174*H174,2)</f>
        <v>0</v>
      </c>
      <c r="K174" s="189"/>
      <c r="L174" s="43"/>
      <c r="M174" s="190" t="s">
        <v>78</v>
      </c>
      <c r="N174" s="191" t="s">
        <v>50</v>
      </c>
      <c r="O174" s="68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4" t="s">
        <v>148</v>
      </c>
      <c r="AT174" s="194" t="s">
        <v>144</v>
      </c>
      <c r="AU174" s="194" t="s">
        <v>89</v>
      </c>
      <c r="AY174" s="20" t="s">
        <v>142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20" t="s">
        <v>87</v>
      </c>
      <c r="BK174" s="195">
        <f>ROUND(I174*H174,2)</f>
        <v>0</v>
      </c>
      <c r="BL174" s="20" t="s">
        <v>148</v>
      </c>
      <c r="BM174" s="194" t="s">
        <v>1026</v>
      </c>
    </row>
    <row r="175" spans="1:47" s="2" customFormat="1" ht="11.25">
      <c r="A175" s="38"/>
      <c r="B175" s="39"/>
      <c r="C175" s="40"/>
      <c r="D175" s="196" t="s">
        <v>150</v>
      </c>
      <c r="E175" s="40"/>
      <c r="F175" s="197" t="s">
        <v>1027</v>
      </c>
      <c r="G175" s="40"/>
      <c r="H175" s="40"/>
      <c r="I175" s="198"/>
      <c r="J175" s="40"/>
      <c r="K175" s="40"/>
      <c r="L175" s="43"/>
      <c r="M175" s="245"/>
      <c r="N175" s="246"/>
      <c r="O175" s="247"/>
      <c r="P175" s="247"/>
      <c r="Q175" s="247"/>
      <c r="R175" s="247"/>
      <c r="S175" s="247"/>
      <c r="T175" s="24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20" t="s">
        <v>150</v>
      </c>
      <c r="AU175" s="20" t="s">
        <v>89</v>
      </c>
    </row>
    <row r="176" spans="1:31" s="2" customFormat="1" ht="6.95" customHeight="1">
      <c r="A176" s="38"/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43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algorithmName="SHA-512" hashValue="hzWbG2IVwZi0GNwdcqqCHJc0fDTEu2KfznywwxPfT6OSlWRyrgr8slmeKCPBy/ymoswey/wsqPZGiUAQZ5mvoQ==" saltValue="J9sUd/jl1/yi682+t8ARAvm3GtwTnc9n2ER+elEtuF/pxhTQOEf6QyWdVbua6DHk20A9XI6wy1yRdWa5sj5ZhQ==" spinCount="100000" sheet="1" objects="1" scenarios="1" formatColumns="0" formatRows="0" autoFilter="0"/>
  <autoFilter ref="C92:K175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4_01/142264111"/>
    <hyperlink ref="F101" r:id="rId2" display="https://podminky.urs.cz/item/CS_URS_2024_01/154063111"/>
    <hyperlink ref="F104" r:id="rId3" display="https://podminky.urs.cz/item/CS_URS_2024_01/154063111"/>
    <hyperlink ref="F106" r:id="rId4" display="https://podminky.urs.cz/item/CS_URS_2024_01/154264130"/>
    <hyperlink ref="F109" r:id="rId5" display="https://podminky.urs.cz/item/CS_URS_2024_01/154903111"/>
    <hyperlink ref="F113" r:id="rId6" display="https://podminky.urs.cz/item/CS_URS_2024_01/161152111"/>
    <hyperlink ref="F116" r:id="rId7" display="https://podminky.urs.cz/item/CS_URS_2024_01/163333511"/>
    <hyperlink ref="F118" r:id="rId8" display="https://podminky.urs.cz/item/CS_URS_2024_01/167111111"/>
    <hyperlink ref="F121" r:id="rId9" display="https://podminky.urs.cz/item/CS_URS_2024_01/216902111"/>
    <hyperlink ref="F124" r:id="rId10" display="https://podminky.urs.cz/item/CS_URS_2024_01/271532211"/>
    <hyperlink ref="F128" r:id="rId11" display="https://podminky.urs.cz/item/CS_URS_2024_01/359901211"/>
    <hyperlink ref="F130" r:id="rId12" display="https://podminky.urs.cz/item/CS_URS_2024_01/369316111"/>
    <hyperlink ref="F133" r:id="rId13" display="https://podminky.urs.cz/item/CS_URS_2024_01/899910211"/>
    <hyperlink ref="F139" r:id="rId14" display="https://podminky.urs.cz/item/CS_URS_2024_01/452311141"/>
    <hyperlink ref="F142" r:id="rId15" display="https://podminky.urs.cz/item/CS_URS_2024_01/452311192"/>
    <hyperlink ref="F147" r:id="rId16" display="https://podminky.urs.cz/item/CS_URS_2024_01/831382192"/>
    <hyperlink ref="F149" r:id="rId17" display="https://podminky.urs.cz/item/CS_URS_2024_01/831422121"/>
    <hyperlink ref="F154" r:id="rId18" display="https://podminky.urs.cz/item/CS_URS_2024_01/837422221"/>
    <hyperlink ref="F157" r:id="rId19" display="https://podminky.urs.cz/item/CS_URS_2024_01/837382292"/>
    <hyperlink ref="F159" r:id="rId20" display="https://podminky.urs.cz/item/CS_URS_2024_01/899623151"/>
    <hyperlink ref="F162" r:id="rId21" display="https://podminky.urs.cz/item/CS_URS_2024_01/899623192"/>
    <hyperlink ref="F165" r:id="rId22" display="https://podminky.urs.cz/item/CS_URS_2024_01/997013501"/>
    <hyperlink ref="F168" r:id="rId23" display="https://podminky.urs.cz/item/CS_URS_2024_01/997013509"/>
    <hyperlink ref="F171" r:id="rId24" display="https://podminky.urs.cz/item/CS_URS_2024_01/997221873"/>
    <hyperlink ref="F175" r:id="rId25" display="https://podminky.urs.cz/item/CS_URS_2024_01/99827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0" t="s">
        <v>103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89</v>
      </c>
    </row>
    <row r="4" spans="2:46" s="1" customFormat="1" ht="24.95" customHeight="1">
      <c r="B4" s="23"/>
      <c r="D4" s="114" t="s">
        <v>108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15</v>
      </c>
      <c r="L6" s="23"/>
    </row>
    <row r="7" spans="2:12" s="1" customFormat="1" ht="16.5" customHeight="1">
      <c r="B7" s="23"/>
      <c r="E7" s="395" t="str">
        <f>'Rekapitulace stavby'!K6</f>
        <v>Decin_Na_Vysinach_RK_R4</v>
      </c>
      <c r="F7" s="396"/>
      <c r="G7" s="396"/>
      <c r="H7" s="396"/>
      <c r="L7" s="23"/>
    </row>
    <row r="8" spans="1:31" s="2" customFormat="1" ht="12" customHeight="1">
      <c r="A8" s="38"/>
      <c r="B8" s="43"/>
      <c r="C8" s="38"/>
      <c r="D8" s="116" t="s">
        <v>109</v>
      </c>
      <c r="E8" s="38"/>
      <c r="F8" s="38"/>
      <c r="G8" s="38"/>
      <c r="H8" s="38"/>
      <c r="I8" s="38"/>
      <c r="J8" s="38"/>
      <c r="K8" s="38"/>
      <c r="L8" s="11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398" t="s">
        <v>1028</v>
      </c>
      <c r="F9" s="397"/>
      <c r="G9" s="397"/>
      <c r="H9" s="397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16" t="s">
        <v>17</v>
      </c>
      <c r="E11" s="38"/>
      <c r="F11" s="107" t="s">
        <v>18</v>
      </c>
      <c r="G11" s="38"/>
      <c r="H11" s="38"/>
      <c r="I11" s="116" t="s">
        <v>19</v>
      </c>
      <c r="J11" s="107" t="s">
        <v>89</v>
      </c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16" t="s">
        <v>21</v>
      </c>
      <c r="E12" s="38"/>
      <c r="F12" s="107" t="s">
        <v>22</v>
      </c>
      <c r="G12" s="38"/>
      <c r="H12" s="38"/>
      <c r="I12" s="116" t="s">
        <v>23</v>
      </c>
      <c r="J12" s="118" t="str">
        <f>'Rekapitulace stavby'!AN8</f>
        <v>---</v>
      </c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28</v>
      </c>
      <c r="E14" s="38"/>
      <c r="F14" s="38"/>
      <c r="G14" s="38"/>
      <c r="H14" s="38"/>
      <c r="I14" s="116" t="s">
        <v>29</v>
      </c>
      <c r="J14" s="107" t="s">
        <v>30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07" t="s">
        <v>31</v>
      </c>
      <c r="F15" s="38"/>
      <c r="G15" s="38"/>
      <c r="H15" s="38"/>
      <c r="I15" s="116" t="s">
        <v>32</v>
      </c>
      <c r="J15" s="107" t="s">
        <v>33</v>
      </c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16" t="s">
        <v>34</v>
      </c>
      <c r="E17" s="38"/>
      <c r="F17" s="38"/>
      <c r="G17" s="38"/>
      <c r="H17" s="38"/>
      <c r="I17" s="116" t="s">
        <v>29</v>
      </c>
      <c r="J17" s="33" t="str">
        <f>'Rekapitulace stavby'!AN13</f>
        <v>Vyplň údaj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399" t="str">
        <f>'Rekapitulace stavby'!E14</f>
        <v>Vyplň údaj</v>
      </c>
      <c r="F18" s="400"/>
      <c r="G18" s="400"/>
      <c r="H18" s="400"/>
      <c r="I18" s="116" t="s">
        <v>32</v>
      </c>
      <c r="J18" s="33" t="str">
        <f>'Rekapitulace stavby'!AN14</f>
        <v>Vyplň údaj</v>
      </c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16" t="s">
        <v>36</v>
      </c>
      <c r="E20" s="38"/>
      <c r="F20" s="38"/>
      <c r="G20" s="38"/>
      <c r="H20" s="38"/>
      <c r="I20" s="116" t="s">
        <v>29</v>
      </c>
      <c r="J20" s="107" t="s">
        <v>37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07" t="s">
        <v>38</v>
      </c>
      <c r="F21" s="38"/>
      <c r="G21" s="38"/>
      <c r="H21" s="38"/>
      <c r="I21" s="116" t="s">
        <v>32</v>
      </c>
      <c r="J21" s="107" t="s">
        <v>39</v>
      </c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16" t="s">
        <v>41</v>
      </c>
      <c r="E23" s="38"/>
      <c r="F23" s="38"/>
      <c r="G23" s="38"/>
      <c r="H23" s="38"/>
      <c r="I23" s="116" t="s">
        <v>29</v>
      </c>
      <c r="J23" s="107" t="s">
        <v>37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07" t="s">
        <v>42</v>
      </c>
      <c r="F24" s="38"/>
      <c r="G24" s="38"/>
      <c r="H24" s="38"/>
      <c r="I24" s="116" t="s">
        <v>32</v>
      </c>
      <c r="J24" s="107" t="s">
        <v>39</v>
      </c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16" t="s">
        <v>43</v>
      </c>
      <c r="E26" s="38"/>
      <c r="F26" s="38"/>
      <c r="G26" s="38"/>
      <c r="H26" s="38"/>
      <c r="I26" s="38"/>
      <c r="J26" s="38"/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19"/>
      <c r="B27" s="120"/>
      <c r="C27" s="119"/>
      <c r="D27" s="119"/>
      <c r="E27" s="401" t="s">
        <v>113</v>
      </c>
      <c r="F27" s="401"/>
      <c r="G27" s="401"/>
      <c r="H27" s="401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22"/>
      <c r="E29" s="122"/>
      <c r="F29" s="122"/>
      <c r="G29" s="122"/>
      <c r="H29" s="122"/>
      <c r="I29" s="122"/>
      <c r="J29" s="122"/>
      <c r="K29" s="122"/>
      <c r="L29" s="11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23" t="s">
        <v>45</v>
      </c>
      <c r="E30" s="38"/>
      <c r="F30" s="38"/>
      <c r="G30" s="38"/>
      <c r="H30" s="38"/>
      <c r="I30" s="38"/>
      <c r="J30" s="124">
        <f>ROUND(J85,2)</f>
        <v>0</v>
      </c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2"/>
      <c r="E31" s="122"/>
      <c r="F31" s="122"/>
      <c r="G31" s="122"/>
      <c r="H31" s="122"/>
      <c r="I31" s="122"/>
      <c r="J31" s="122"/>
      <c r="K31" s="122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25" t="s">
        <v>47</v>
      </c>
      <c r="G32" s="38"/>
      <c r="H32" s="38"/>
      <c r="I32" s="125" t="s">
        <v>46</v>
      </c>
      <c r="J32" s="125" t="s">
        <v>48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6" t="s">
        <v>49</v>
      </c>
      <c r="E33" s="116" t="s">
        <v>50</v>
      </c>
      <c r="F33" s="127">
        <f>ROUND((SUM(BE85:BE129)),2)</f>
        <v>0</v>
      </c>
      <c r="G33" s="38"/>
      <c r="H33" s="38"/>
      <c r="I33" s="128">
        <v>0.21</v>
      </c>
      <c r="J33" s="127">
        <f>ROUND(((SUM(BE85:BE129))*I33),2)</f>
        <v>0</v>
      </c>
      <c r="K33" s="38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16" t="s">
        <v>51</v>
      </c>
      <c r="F34" s="127">
        <f>ROUND((SUM(BF85:BF129)),2)</f>
        <v>0</v>
      </c>
      <c r="G34" s="38"/>
      <c r="H34" s="38"/>
      <c r="I34" s="128">
        <v>0.12</v>
      </c>
      <c r="J34" s="127">
        <f>ROUND(((SUM(BF85:BF129))*I34),2)</f>
        <v>0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16" t="s">
        <v>52</v>
      </c>
      <c r="F35" s="127">
        <f>ROUND((SUM(BG85:BG129)),2)</f>
        <v>0</v>
      </c>
      <c r="G35" s="38"/>
      <c r="H35" s="38"/>
      <c r="I35" s="128">
        <v>0.21</v>
      </c>
      <c r="J35" s="127">
        <f>0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16" t="s">
        <v>53</v>
      </c>
      <c r="F36" s="127">
        <f>ROUND((SUM(BH85:BH129)),2)</f>
        <v>0</v>
      </c>
      <c r="G36" s="38"/>
      <c r="H36" s="38"/>
      <c r="I36" s="128">
        <v>0.12</v>
      </c>
      <c r="J36" s="127">
        <f>0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54</v>
      </c>
      <c r="F37" s="127">
        <f>ROUND((SUM(BI85:BI129)),2)</f>
        <v>0</v>
      </c>
      <c r="G37" s="38"/>
      <c r="H37" s="38"/>
      <c r="I37" s="128">
        <v>0</v>
      </c>
      <c r="J37" s="127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9"/>
      <c r="D39" s="130" t="s">
        <v>55</v>
      </c>
      <c r="E39" s="131"/>
      <c r="F39" s="131"/>
      <c r="G39" s="132" t="s">
        <v>56</v>
      </c>
      <c r="H39" s="133" t="s">
        <v>57</v>
      </c>
      <c r="I39" s="131"/>
      <c r="J39" s="134">
        <f>SUM(J30:J37)</f>
        <v>0</v>
      </c>
      <c r="K39" s="135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114</v>
      </c>
      <c r="D45" s="40"/>
      <c r="E45" s="40"/>
      <c r="F45" s="40"/>
      <c r="G45" s="40"/>
      <c r="H45" s="40"/>
      <c r="I45" s="40"/>
      <c r="J45" s="40"/>
      <c r="K45" s="40"/>
      <c r="L45" s="11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02" t="str">
        <f>E7</f>
        <v>Decin_Na_Vysinach_RK_R4</v>
      </c>
      <c r="F48" s="403"/>
      <c r="G48" s="403"/>
      <c r="H48" s="403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109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51" t="str">
        <f>E9</f>
        <v>02 - Obnova povrchů</v>
      </c>
      <c r="F50" s="404"/>
      <c r="G50" s="404"/>
      <c r="H50" s="404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30" t="str">
        <f>F12</f>
        <v>Děčín</v>
      </c>
      <c r="G52" s="40"/>
      <c r="H52" s="40"/>
      <c r="I52" s="32" t="s">
        <v>23</v>
      </c>
      <c r="J52" s="63" t="str">
        <f>IF(J12="","",J12)</f>
        <v>---</v>
      </c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28</v>
      </c>
      <c r="D54" s="40"/>
      <c r="E54" s="40"/>
      <c r="F54" s="30" t="str">
        <f>E15</f>
        <v>Severočeské vodovody a kanalizace a.s.</v>
      </c>
      <c r="G54" s="40"/>
      <c r="H54" s="40"/>
      <c r="I54" s="32" t="s">
        <v>36</v>
      </c>
      <c r="J54" s="36" t="str">
        <f>E21</f>
        <v>KO-KA s.r.o.</v>
      </c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7" customHeight="1">
      <c r="A55" s="38"/>
      <c r="B55" s="39"/>
      <c r="C55" s="32" t="s">
        <v>34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>Mgr. Lenka Foffová, KO-KA s.r.o.</v>
      </c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40" t="s">
        <v>115</v>
      </c>
      <c r="D57" s="141"/>
      <c r="E57" s="141"/>
      <c r="F57" s="141"/>
      <c r="G57" s="141"/>
      <c r="H57" s="141"/>
      <c r="I57" s="141"/>
      <c r="J57" s="142" t="s">
        <v>116</v>
      </c>
      <c r="K57" s="141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43" t="s">
        <v>77</v>
      </c>
      <c r="D59" s="40"/>
      <c r="E59" s="40"/>
      <c r="F59" s="40"/>
      <c r="G59" s="40"/>
      <c r="H59" s="40"/>
      <c r="I59" s="40"/>
      <c r="J59" s="81">
        <f>J85</f>
        <v>0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117</v>
      </c>
    </row>
    <row r="60" spans="2:12" s="9" customFormat="1" ht="24.95" customHeight="1">
      <c r="B60" s="144"/>
      <c r="C60" s="145"/>
      <c r="D60" s="146" t="s">
        <v>118</v>
      </c>
      <c r="E60" s="147"/>
      <c r="F60" s="147"/>
      <c r="G60" s="147"/>
      <c r="H60" s="147"/>
      <c r="I60" s="147"/>
      <c r="J60" s="148">
        <f>J86</f>
        <v>0</v>
      </c>
      <c r="K60" s="145"/>
      <c r="L60" s="149"/>
    </row>
    <row r="61" spans="2:12" s="10" customFormat="1" ht="19.9" customHeight="1">
      <c r="B61" s="150"/>
      <c r="C61" s="101"/>
      <c r="D61" s="151" t="s">
        <v>119</v>
      </c>
      <c r="E61" s="152"/>
      <c r="F61" s="152"/>
      <c r="G61" s="152"/>
      <c r="H61" s="152"/>
      <c r="I61" s="152"/>
      <c r="J61" s="153">
        <f>J87</f>
        <v>0</v>
      </c>
      <c r="K61" s="101"/>
      <c r="L61" s="154"/>
    </row>
    <row r="62" spans="2:12" s="10" customFormat="1" ht="19.9" customHeight="1">
      <c r="B62" s="150"/>
      <c r="C62" s="101"/>
      <c r="D62" s="151" t="s">
        <v>1029</v>
      </c>
      <c r="E62" s="152"/>
      <c r="F62" s="152"/>
      <c r="G62" s="152"/>
      <c r="H62" s="152"/>
      <c r="I62" s="152"/>
      <c r="J62" s="153">
        <f>J98</f>
        <v>0</v>
      </c>
      <c r="K62" s="101"/>
      <c r="L62" s="154"/>
    </row>
    <row r="63" spans="2:12" s="10" customFormat="1" ht="19.9" customHeight="1">
      <c r="B63" s="150"/>
      <c r="C63" s="101"/>
      <c r="D63" s="151" t="s">
        <v>124</v>
      </c>
      <c r="E63" s="152"/>
      <c r="F63" s="152"/>
      <c r="G63" s="152"/>
      <c r="H63" s="152"/>
      <c r="I63" s="152"/>
      <c r="J63" s="153">
        <f>J100</f>
        <v>0</v>
      </c>
      <c r="K63" s="101"/>
      <c r="L63" s="154"/>
    </row>
    <row r="64" spans="2:12" s="10" customFormat="1" ht="19.9" customHeight="1">
      <c r="B64" s="150"/>
      <c r="C64" s="101"/>
      <c r="D64" s="151" t="s">
        <v>125</v>
      </c>
      <c r="E64" s="152"/>
      <c r="F64" s="152"/>
      <c r="G64" s="152"/>
      <c r="H64" s="152"/>
      <c r="I64" s="152"/>
      <c r="J64" s="153">
        <f>J104</f>
        <v>0</v>
      </c>
      <c r="K64" s="101"/>
      <c r="L64" s="154"/>
    </row>
    <row r="65" spans="2:12" s="10" customFormat="1" ht="19.9" customHeight="1">
      <c r="B65" s="150"/>
      <c r="C65" s="101"/>
      <c r="D65" s="151" t="s">
        <v>126</v>
      </c>
      <c r="E65" s="152"/>
      <c r="F65" s="152"/>
      <c r="G65" s="152"/>
      <c r="H65" s="152"/>
      <c r="I65" s="152"/>
      <c r="J65" s="153">
        <f>J127</f>
        <v>0</v>
      </c>
      <c r="K65" s="101"/>
      <c r="L65" s="154"/>
    </row>
    <row r="66" spans="1:31" s="2" customFormat="1" ht="21.75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1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11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6" t="s">
        <v>127</v>
      </c>
      <c r="D72" s="40"/>
      <c r="E72" s="40"/>
      <c r="F72" s="40"/>
      <c r="G72" s="40"/>
      <c r="H72" s="40"/>
      <c r="I72" s="40"/>
      <c r="J72" s="40"/>
      <c r="K72" s="40"/>
      <c r="L72" s="11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15</v>
      </c>
      <c r="D74" s="40"/>
      <c r="E74" s="40"/>
      <c r="F74" s="40"/>
      <c r="G74" s="40"/>
      <c r="H74" s="40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402" t="str">
        <f>E7</f>
        <v>Decin_Na_Vysinach_RK_R4</v>
      </c>
      <c r="F75" s="403"/>
      <c r="G75" s="403"/>
      <c r="H75" s="403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109</v>
      </c>
      <c r="D76" s="40"/>
      <c r="E76" s="40"/>
      <c r="F76" s="40"/>
      <c r="G76" s="40"/>
      <c r="H76" s="40"/>
      <c r="I76" s="40"/>
      <c r="J76" s="40"/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351" t="str">
        <f>E9</f>
        <v>02 - Obnova povrchů</v>
      </c>
      <c r="F77" s="404"/>
      <c r="G77" s="404"/>
      <c r="H77" s="404"/>
      <c r="I77" s="40"/>
      <c r="J77" s="40"/>
      <c r="K77" s="40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30" t="str">
        <f>F12</f>
        <v>Děčín</v>
      </c>
      <c r="G79" s="40"/>
      <c r="H79" s="40"/>
      <c r="I79" s="32" t="s">
        <v>23</v>
      </c>
      <c r="J79" s="63" t="str">
        <f>IF(J12="","",J12)</f>
        <v>---</v>
      </c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2" customHeight="1">
      <c r="A81" s="38"/>
      <c r="B81" s="39"/>
      <c r="C81" s="32" t="s">
        <v>28</v>
      </c>
      <c r="D81" s="40"/>
      <c r="E81" s="40"/>
      <c r="F81" s="30" t="str">
        <f>E15</f>
        <v>Severočeské vodovody a kanalizace a.s.</v>
      </c>
      <c r="G81" s="40"/>
      <c r="H81" s="40"/>
      <c r="I81" s="32" t="s">
        <v>36</v>
      </c>
      <c r="J81" s="36" t="str">
        <f>E21</f>
        <v>KO-KA s.r.o.</v>
      </c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7" customHeight="1">
      <c r="A82" s="38"/>
      <c r="B82" s="39"/>
      <c r="C82" s="32" t="s">
        <v>34</v>
      </c>
      <c r="D82" s="40"/>
      <c r="E82" s="40"/>
      <c r="F82" s="30" t="str">
        <f>IF(E18="","",E18)</f>
        <v>Vyplň údaj</v>
      </c>
      <c r="G82" s="40"/>
      <c r="H82" s="40"/>
      <c r="I82" s="32" t="s">
        <v>41</v>
      </c>
      <c r="J82" s="36" t="str">
        <f>E24</f>
        <v>Mgr. Lenka Foffová, KO-KA s.r.o.</v>
      </c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55"/>
      <c r="B84" s="156"/>
      <c r="C84" s="157" t="s">
        <v>128</v>
      </c>
      <c r="D84" s="158" t="s">
        <v>64</v>
      </c>
      <c r="E84" s="158" t="s">
        <v>60</v>
      </c>
      <c r="F84" s="158" t="s">
        <v>61</v>
      </c>
      <c r="G84" s="158" t="s">
        <v>129</v>
      </c>
      <c r="H84" s="158" t="s">
        <v>130</v>
      </c>
      <c r="I84" s="158" t="s">
        <v>131</v>
      </c>
      <c r="J84" s="159" t="s">
        <v>116</v>
      </c>
      <c r="K84" s="160" t="s">
        <v>132</v>
      </c>
      <c r="L84" s="161"/>
      <c r="M84" s="72" t="s">
        <v>78</v>
      </c>
      <c r="N84" s="73" t="s">
        <v>49</v>
      </c>
      <c r="O84" s="73" t="s">
        <v>133</v>
      </c>
      <c r="P84" s="73" t="s">
        <v>134</v>
      </c>
      <c r="Q84" s="73" t="s">
        <v>135</v>
      </c>
      <c r="R84" s="73" t="s">
        <v>136</v>
      </c>
      <c r="S84" s="73" t="s">
        <v>137</v>
      </c>
      <c r="T84" s="74" t="s">
        <v>138</v>
      </c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63" s="2" customFormat="1" ht="22.9" customHeight="1">
      <c r="A85" s="38"/>
      <c r="B85" s="39"/>
      <c r="C85" s="79" t="s">
        <v>139</v>
      </c>
      <c r="D85" s="40"/>
      <c r="E85" s="40"/>
      <c r="F85" s="40"/>
      <c r="G85" s="40"/>
      <c r="H85" s="40"/>
      <c r="I85" s="40"/>
      <c r="J85" s="162">
        <f>BK85</f>
        <v>0</v>
      </c>
      <c r="K85" s="40"/>
      <c r="L85" s="43"/>
      <c r="M85" s="75"/>
      <c r="N85" s="163"/>
      <c r="O85" s="76"/>
      <c r="P85" s="164">
        <f>P86</f>
        <v>0</v>
      </c>
      <c r="Q85" s="76"/>
      <c r="R85" s="164">
        <f>R86</f>
        <v>422.48400000000004</v>
      </c>
      <c r="S85" s="76"/>
      <c r="T85" s="165">
        <f>T86</f>
        <v>462.84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20" t="s">
        <v>79</v>
      </c>
      <c r="AU85" s="20" t="s">
        <v>117</v>
      </c>
      <c r="BK85" s="166">
        <f>BK86</f>
        <v>0</v>
      </c>
    </row>
    <row r="86" spans="2:63" s="12" customFormat="1" ht="25.9" customHeight="1">
      <c r="B86" s="167"/>
      <c r="C86" s="168"/>
      <c r="D86" s="169" t="s">
        <v>79</v>
      </c>
      <c r="E86" s="170" t="s">
        <v>140</v>
      </c>
      <c r="F86" s="170" t="s">
        <v>141</v>
      </c>
      <c r="G86" s="168"/>
      <c r="H86" s="168"/>
      <c r="I86" s="171"/>
      <c r="J86" s="172">
        <f>BK86</f>
        <v>0</v>
      </c>
      <c r="K86" s="168"/>
      <c r="L86" s="173"/>
      <c r="M86" s="174"/>
      <c r="N86" s="175"/>
      <c r="O86" s="175"/>
      <c r="P86" s="176">
        <f>P87+P98+P100+P104+P127</f>
        <v>0</v>
      </c>
      <c r="Q86" s="175"/>
      <c r="R86" s="176">
        <f>R87+R98+R100+R104+R127</f>
        <v>422.48400000000004</v>
      </c>
      <c r="S86" s="175"/>
      <c r="T86" s="177">
        <f>T87+T98+T100+T104+T127</f>
        <v>462.84</v>
      </c>
      <c r="AR86" s="178" t="s">
        <v>87</v>
      </c>
      <c r="AT86" s="179" t="s">
        <v>79</v>
      </c>
      <c r="AU86" s="179" t="s">
        <v>80</v>
      </c>
      <c r="AY86" s="178" t="s">
        <v>142</v>
      </c>
      <c r="BK86" s="180">
        <f>BK87+BK98+BK100+BK104+BK127</f>
        <v>0</v>
      </c>
    </row>
    <row r="87" spans="2:63" s="12" customFormat="1" ht="22.9" customHeight="1">
      <c r="B87" s="167"/>
      <c r="C87" s="168"/>
      <c r="D87" s="169" t="s">
        <v>79</v>
      </c>
      <c r="E87" s="181" t="s">
        <v>87</v>
      </c>
      <c r="F87" s="181" t="s">
        <v>143</v>
      </c>
      <c r="G87" s="168"/>
      <c r="H87" s="168"/>
      <c r="I87" s="171"/>
      <c r="J87" s="182">
        <f>BK87</f>
        <v>0</v>
      </c>
      <c r="K87" s="168"/>
      <c r="L87" s="173"/>
      <c r="M87" s="174"/>
      <c r="N87" s="175"/>
      <c r="O87" s="175"/>
      <c r="P87" s="176">
        <f>SUM(P88:P97)</f>
        <v>0</v>
      </c>
      <c r="Q87" s="175"/>
      <c r="R87" s="176">
        <f>SUM(R88:R97)</f>
        <v>0.0228</v>
      </c>
      <c r="S87" s="175"/>
      <c r="T87" s="177">
        <f>SUM(T88:T97)</f>
        <v>462.84</v>
      </c>
      <c r="AR87" s="178" t="s">
        <v>87</v>
      </c>
      <c r="AT87" s="179" t="s">
        <v>79</v>
      </c>
      <c r="AU87" s="179" t="s">
        <v>87</v>
      </c>
      <c r="AY87" s="178" t="s">
        <v>142</v>
      </c>
      <c r="BK87" s="180">
        <f>SUM(BK88:BK97)</f>
        <v>0</v>
      </c>
    </row>
    <row r="88" spans="1:65" s="2" customFormat="1" ht="37.9" customHeight="1">
      <c r="A88" s="38"/>
      <c r="B88" s="39"/>
      <c r="C88" s="183" t="s">
        <v>87</v>
      </c>
      <c r="D88" s="183" t="s">
        <v>144</v>
      </c>
      <c r="E88" s="184" t="s">
        <v>1030</v>
      </c>
      <c r="F88" s="185" t="s">
        <v>1031</v>
      </c>
      <c r="G88" s="186" t="s">
        <v>230</v>
      </c>
      <c r="H88" s="187">
        <v>570</v>
      </c>
      <c r="I88" s="188"/>
      <c r="J88" s="187">
        <f>ROUND(I88*H88,2)</f>
        <v>0</v>
      </c>
      <c r="K88" s="189"/>
      <c r="L88" s="43"/>
      <c r="M88" s="190" t="s">
        <v>78</v>
      </c>
      <c r="N88" s="191" t="s">
        <v>50</v>
      </c>
      <c r="O88" s="68"/>
      <c r="P88" s="192">
        <f>O88*H88</f>
        <v>0</v>
      </c>
      <c r="Q88" s="192">
        <v>0</v>
      </c>
      <c r="R88" s="192">
        <f>Q88*H88</f>
        <v>0</v>
      </c>
      <c r="S88" s="192">
        <v>0.5</v>
      </c>
      <c r="T88" s="193">
        <f>S88*H88</f>
        <v>285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4" t="s">
        <v>148</v>
      </c>
      <c r="AT88" s="194" t="s">
        <v>144</v>
      </c>
      <c r="AU88" s="194" t="s">
        <v>89</v>
      </c>
      <c r="AY88" s="20" t="s">
        <v>142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0" t="s">
        <v>87</v>
      </c>
      <c r="BK88" s="195">
        <f>ROUND(I88*H88,2)</f>
        <v>0</v>
      </c>
      <c r="BL88" s="20" t="s">
        <v>148</v>
      </c>
      <c r="BM88" s="194" t="s">
        <v>1032</v>
      </c>
    </row>
    <row r="89" spans="1:47" s="2" customFormat="1" ht="11.25">
      <c r="A89" s="38"/>
      <c r="B89" s="39"/>
      <c r="C89" s="40"/>
      <c r="D89" s="196" t="s">
        <v>150</v>
      </c>
      <c r="E89" s="40"/>
      <c r="F89" s="197" t="s">
        <v>1033</v>
      </c>
      <c r="G89" s="40"/>
      <c r="H89" s="40"/>
      <c r="I89" s="198"/>
      <c r="J89" s="40"/>
      <c r="K89" s="40"/>
      <c r="L89" s="43"/>
      <c r="M89" s="199"/>
      <c r="N89" s="200"/>
      <c r="O89" s="68"/>
      <c r="P89" s="68"/>
      <c r="Q89" s="68"/>
      <c r="R89" s="68"/>
      <c r="S89" s="68"/>
      <c r="T89" s="69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20" t="s">
        <v>150</v>
      </c>
      <c r="AU89" s="20" t="s">
        <v>89</v>
      </c>
    </row>
    <row r="90" spans="2:51" s="15" customFormat="1" ht="11.25">
      <c r="B90" s="235"/>
      <c r="C90" s="236"/>
      <c r="D90" s="203" t="s">
        <v>152</v>
      </c>
      <c r="E90" s="237" t="s">
        <v>78</v>
      </c>
      <c r="F90" s="238" t="s">
        <v>1034</v>
      </c>
      <c r="G90" s="236"/>
      <c r="H90" s="237" t="s">
        <v>78</v>
      </c>
      <c r="I90" s="239"/>
      <c r="J90" s="236"/>
      <c r="K90" s="236"/>
      <c r="L90" s="240"/>
      <c r="M90" s="241"/>
      <c r="N90" s="242"/>
      <c r="O90" s="242"/>
      <c r="P90" s="242"/>
      <c r="Q90" s="242"/>
      <c r="R90" s="242"/>
      <c r="S90" s="242"/>
      <c r="T90" s="243"/>
      <c r="AT90" s="244" t="s">
        <v>152</v>
      </c>
      <c r="AU90" s="244" t="s">
        <v>89</v>
      </c>
      <c r="AV90" s="15" t="s">
        <v>87</v>
      </c>
      <c r="AW90" s="15" t="s">
        <v>40</v>
      </c>
      <c r="AX90" s="15" t="s">
        <v>80</v>
      </c>
      <c r="AY90" s="244" t="s">
        <v>142</v>
      </c>
    </row>
    <row r="91" spans="2:51" s="13" customFormat="1" ht="11.25">
      <c r="B91" s="201"/>
      <c r="C91" s="202"/>
      <c r="D91" s="203" t="s">
        <v>152</v>
      </c>
      <c r="E91" s="204" t="s">
        <v>78</v>
      </c>
      <c r="F91" s="205" t="s">
        <v>1035</v>
      </c>
      <c r="G91" s="202"/>
      <c r="H91" s="206">
        <v>570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152</v>
      </c>
      <c r="AU91" s="212" t="s">
        <v>89</v>
      </c>
      <c r="AV91" s="13" t="s">
        <v>89</v>
      </c>
      <c r="AW91" s="13" t="s">
        <v>40</v>
      </c>
      <c r="AX91" s="13" t="s">
        <v>87</v>
      </c>
      <c r="AY91" s="212" t="s">
        <v>142</v>
      </c>
    </row>
    <row r="92" spans="1:65" s="2" customFormat="1" ht="37.9" customHeight="1">
      <c r="A92" s="38"/>
      <c r="B92" s="39"/>
      <c r="C92" s="183" t="s">
        <v>89</v>
      </c>
      <c r="D92" s="183" t="s">
        <v>144</v>
      </c>
      <c r="E92" s="184" t="s">
        <v>1036</v>
      </c>
      <c r="F92" s="185" t="s">
        <v>1037</v>
      </c>
      <c r="G92" s="186" t="s">
        <v>230</v>
      </c>
      <c r="H92" s="187">
        <v>570</v>
      </c>
      <c r="I92" s="188"/>
      <c r="J92" s="187">
        <f>ROUND(I92*H92,2)</f>
        <v>0</v>
      </c>
      <c r="K92" s="189"/>
      <c r="L92" s="43"/>
      <c r="M92" s="190" t="s">
        <v>78</v>
      </c>
      <c r="N92" s="191" t="s">
        <v>50</v>
      </c>
      <c r="O92" s="68"/>
      <c r="P92" s="192">
        <f>O92*H92</f>
        <v>0</v>
      </c>
      <c r="Q92" s="192">
        <v>0</v>
      </c>
      <c r="R92" s="192">
        <f>Q92*H92</f>
        <v>0</v>
      </c>
      <c r="S92" s="192">
        <v>0.22</v>
      </c>
      <c r="T92" s="193">
        <f>S92*H92</f>
        <v>125.4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4" t="s">
        <v>148</v>
      </c>
      <c r="AT92" s="194" t="s">
        <v>144</v>
      </c>
      <c r="AU92" s="194" t="s">
        <v>89</v>
      </c>
      <c r="AY92" s="20" t="s">
        <v>142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0" t="s">
        <v>87</v>
      </c>
      <c r="BK92" s="195">
        <f>ROUND(I92*H92,2)</f>
        <v>0</v>
      </c>
      <c r="BL92" s="20" t="s">
        <v>148</v>
      </c>
      <c r="BM92" s="194" t="s">
        <v>1038</v>
      </c>
    </row>
    <row r="93" spans="1:47" s="2" customFormat="1" ht="11.25">
      <c r="A93" s="38"/>
      <c r="B93" s="39"/>
      <c r="C93" s="40"/>
      <c r="D93" s="196" t="s">
        <v>150</v>
      </c>
      <c r="E93" s="40"/>
      <c r="F93" s="197" t="s">
        <v>1039</v>
      </c>
      <c r="G93" s="40"/>
      <c r="H93" s="40"/>
      <c r="I93" s="198"/>
      <c r="J93" s="40"/>
      <c r="K93" s="40"/>
      <c r="L93" s="43"/>
      <c r="M93" s="199"/>
      <c r="N93" s="200"/>
      <c r="O93" s="68"/>
      <c r="P93" s="68"/>
      <c r="Q93" s="68"/>
      <c r="R93" s="68"/>
      <c r="S93" s="68"/>
      <c r="T93" s="69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20" t="s">
        <v>150</v>
      </c>
      <c r="AU93" s="20" t="s">
        <v>89</v>
      </c>
    </row>
    <row r="94" spans="1:65" s="2" customFormat="1" ht="24.2" customHeight="1">
      <c r="A94" s="38"/>
      <c r="B94" s="39"/>
      <c r="C94" s="183" t="s">
        <v>160</v>
      </c>
      <c r="D94" s="183" t="s">
        <v>144</v>
      </c>
      <c r="E94" s="184" t="s">
        <v>1040</v>
      </c>
      <c r="F94" s="185" t="s">
        <v>1041</v>
      </c>
      <c r="G94" s="186" t="s">
        <v>230</v>
      </c>
      <c r="H94" s="187">
        <v>570</v>
      </c>
      <c r="I94" s="188"/>
      <c r="J94" s="187">
        <f>ROUND(I94*H94,2)</f>
        <v>0</v>
      </c>
      <c r="K94" s="189"/>
      <c r="L94" s="43"/>
      <c r="M94" s="190" t="s">
        <v>78</v>
      </c>
      <c r="N94" s="191" t="s">
        <v>50</v>
      </c>
      <c r="O94" s="68"/>
      <c r="P94" s="192">
        <f>O94*H94</f>
        <v>0</v>
      </c>
      <c r="Q94" s="192">
        <v>4E-05</v>
      </c>
      <c r="R94" s="192">
        <f>Q94*H94</f>
        <v>0.0228</v>
      </c>
      <c r="S94" s="192">
        <v>0.092</v>
      </c>
      <c r="T94" s="193">
        <f>S94*H94</f>
        <v>52.44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4" t="s">
        <v>148</v>
      </c>
      <c r="AT94" s="194" t="s">
        <v>144</v>
      </c>
      <c r="AU94" s="194" t="s">
        <v>89</v>
      </c>
      <c r="AY94" s="20" t="s">
        <v>142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0" t="s">
        <v>87</v>
      </c>
      <c r="BK94" s="195">
        <f>ROUND(I94*H94,2)</f>
        <v>0</v>
      </c>
      <c r="BL94" s="20" t="s">
        <v>148</v>
      </c>
      <c r="BM94" s="194" t="s">
        <v>1042</v>
      </c>
    </row>
    <row r="95" spans="1:47" s="2" customFormat="1" ht="11.25">
      <c r="A95" s="38"/>
      <c r="B95" s="39"/>
      <c r="C95" s="40"/>
      <c r="D95" s="196" t="s">
        <v>150</v>
      </c>
      <c r="E95" s="40"/>
      <c r="F95" s="197" t="s">
        <v>1043</v>
      </c>
      <c r="G95" s="40"/>
      <c r="H95" s="40"/>
      <c r="I95" s="198"/>
      <c r="J95" s="40"/>
      <c r="K95" s="40"/>
      <c r="L95" s="43"/>
      <c r="M95" s="199"/>
      <c r="N95" s="200"/>
      <c r="O95" s="68"/>
      <c r="P95" s="68"/>
      <c r="Q95" s="68"/>
      <c r="R95" s="68"/>
      <c r="S95" s="68"/>
      <c r="T95" s="69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20" t="s">
        <v>150</v>
      </c>
      <c r="AU95" s="20" t="s">
        <v>89</v>
      </c>
    </row>
    <row r="96" spans="1:65" s="2" customFormat="1" ht="21.75" customHeight="1">
      <c r="A96" s="38"/>
      <c r="B96" s="39"/>
      <c r="C96" s="183" t="s">
        <v>148</v>
      </c>
      <c r="D96" s="183" t="s">
        <v>144</v>
      </c>
      <c r="E96" s="184" t="s">
        <v>1044</v>
      </c>
      <c r="F96" s="185" t="s">
        <v>1045</v>
      </c>
      <c r="G96" s="186" t="s">
        <v>230</v>
      </c>
      <c r="H96" s="187">
        <v>570</v>
      </c>
      <c r="I96" s="188"/>
      <c r="J96" s="187">
        <f>ROUND(I96*H96,2)</f>
        <v>0</v>
      </c>
      <c r="K96" s="189"/>
      <c r="L96" s="43"/>
      <c r="M96" s="190" t="s">
        <v>78</v>
      </c>
      <c r="N96" s="191" t="s">
        <v>50</v>
      </c>
      <c r="O96" s="68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4" t="s">
        <v>148</v>
      </c>
      <c r="AT96" s="194" t="s">
        <v>144</v>
      </c>
      <c r="AU96" s="194" t="s">
        <v>89</v>
      </c>
      <c r="AY96" s="20" t="s">
        <v>142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20" t="s">
        <v>87</v>
      </c>
      <c r="BK96" s="195">
        <f>ROUND(I96*H96,2)</f>
        <v>0</v>
      </c>
      <c r="BL96" s="20" t="s">
        <v>148</v>
      </c>
      <c r="BM96" s="194" t="s">
        <v>1046</v>
      </c>
    </row>
    <row r="97" spans="1:47" s="2" customFormat="1" ht="11.25">
      <c r="A97" s="38"/>
      <c r="B97" s="39"/>
      <c r="C97" s="40"/>
      <c r="D97" s="196" t="s">
        <v>150</v>
      </c>
      <c r="E97" s="40"/>
      <c r="F97" s="197" t="s">
        <v>1047</v>
      </c>
      <c r="G97" s="40"/>
      <c r="H97" s="40"/>
      <c r="I97" s="198"/>
      <c r="J97" s="40"/>
      <c r="K97" s="40"/>
      <c r="L97" s="43"/>
      <c r="M97" s="199"/>
      <c r="N97" s="200"/>
      <c r="O97" s="68"/>
      <c r="P97" s="68"/>
      <c r="Q97" s="68"/>
      <c r="R97" s="68"/>
      <c r="S97" s="68"/>
      <c r="T97" s="6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20" t="s">
        <v>150</v>
      </c>
      <c r="AU97" s="20" t="s">
        <v>89</v>
      </c>
    </row>
    <row r="98" spans="2:63" s="12" customFormat="1" ht="22.9" customHeight="1">
      <c r="B98" s="167"/>
      <c r="C98" s="168"/>
      <c r="D98" s="169" t="s">
        <v>79</v>
      </c>
      <c r="E98" s="181" t="s">
        <v>172</v>
      </c>
      <c r="F98" s="181" t="s">
        <v>1048</v>
      </c>
      <c r="G98" s="168"/>
      <c r="H98" s="168"/>
      <c r="I98" s="171"/>
      <c r="J98" s="182">
        <f>BK98</f>
        <v>0</v>
      </c>
      <c r="K98" s="168"/>
      <c r="L98" s="173"/>
      <c r="M98" s="174"/>
      <c r="N98" s="175"/>
      <c r="O98" s="175"/>
      <c r="P98" s="176">
        <f>P99</f>
        <v>0</v>
      </c>
      <c r="Q98" s="175"/>
      <c r="R98" s="176">
        <f>R99</f>
        <v>422.4612</v>
      </c>
      <c r="S98" s="175"/>
      <c r="T98" s="177">
        <f>T99</f>
        <v>0</v>
      </c>
      <c r="AR98" s="178" t="s">
        <v>87</v>
      </c>
      <c r="AT98" s="179" t="s">
        <v>79</v>
      </c>
      <c r="AU98" s="179" t="s">
        <v>87</v>
      </c>
      <c r="AY98" s="178" t="s">
        <v>142</v>
      </c>
      <c r="BK98" s="180">
        <f>BK99</f>
        <v>0</v>
      </c>
    </row>
    <row r="99" spans="1:65" s="2" customFormat="1" ht="24.2" customHeight="1">
      <c r="A99" s="38"/>
      <c r="B99" s="39"/>
      <c r="C99" s="183" t="s">
        <v>172</v>
      </c>
      <c r="D99" s="183" t="s">
        <v>144</v>
      </c>
      <c r="E99" s="184" t="s">
        <v>1049</v>
      </c>
      <c r="F99" s="185" t="s">
        <v>1050</v>
      </c>
      <c r="G99" s="186" t="s">
        <v>230</v>
      </c>
      <c r="H99" s="187">
        <v>570</v>
      </c>
      <c r="I99" s="188"/>
      <c r="J99" s="187">
        <f>ROUND(I99*H99,2)</f>
        <v>0</v>
      </c>
      <c r="K99" s="189"/>
      <c r="L99" s="43"/>
      <c r="M99" s="190" t="s">
        <v>78</v>
      </c>
      <c r="N99" s="191" t="s">
        <v>50</v>
      </c>
      <c r="O99" s="68"/>
      <c r="P99" s="192">
        <f>O99*H99</f>
        <v>0</v>
      </c>
      <c r="Q99" s="192">
        <v>0.74116</v>
      </c>
      <c r="R99" s="192">
        <f>Q99*H99</f>
        <v>422.4612</v>
      </c>
      <c r="S99" s="192">
        <v>0</v>
      </c>
      <c r="T99" s="193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4" t="s">
        <v>148</v>
      </c>
      <c r="AT99" s="194" t="s">
        <v>144</v>
      </c>
      <c r="AU99" s="194" t="s">
        <v>89</v>
      </c>
      <c r="AY99" s="20" t="s">
        <v>142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0" t="s">
        <v>87</v>
      </c>
      <c r="BK99" s="195">
        <f>ROUND(I99*H99,2)</f>
        <v>0</v>
      </c>
      <c r="BL99" s="20" t="s">
        <v>148</v>
      </c>
      <c r="BM99" s="194" t="s">
        <v>1051</v>
      </c>
    </row>
    <row r="100" spans="2:63" s="12" customFormat="1" ht="22.9" customHeight="1">
      <c r="B100" s="167"/>
      <c r="C100" s="168"/>
      <c r="D100" s="169" t="s">
        <v>79</v>
      </c>
      <c r="E100" s="181" t="s">
        <v>227</v>
      </c>
      <c r="F100" s="181" t="s">
        <v>636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SUM(P101:P103)</f>
        <v>0</v>
      </c>
      <c r="Q100" s="175"/>
      <c r="R100" s="176">
        <f>SUM(R101:R103)</f>
        <v>0</v>
      </c>
      <c r="S100" s="175"/>
      <c r="T100" s="177">
        <f>SUM(T101:T103)</f>
        <v>0</v>
      </c>
      <c r="AR100" s="178" t="s">
        <v>87</v>
      </c>
      <c r="AT100" s="179" t="s">
        <v>79</v>
      </c>
      <c r="AU100" s="179" t="s">
        <v>87</v>
      </c>
      <c r="AY100" s="178" t="s">
        <v>142</v>
      </c>
      <c r="BK100" s="180">
        <f>SUM(BK101:BK103)</f>
        <v>0</v>
      </c>
    </row>
    <row r="101" spans="1:65" s="2" customFormat="1" ht="16.5" customHeight="1">
      <c r="A101" s="38"/>
      <c r="B101" s="39"/>
      <c r="C101" s="183" t="s">
        <v>179</v>
      </c>
      <c r="D101" s="183" t="s">
        <v>144</v>
      </c>
      <c r="E101" s="184" t="s">
        <v>1052</v>
      </c>
      <c r="F101" s="185" t="s">
        <v>1053</v>
      </c>
      <c r="G101" s="186" t="s">
        <v>147</v>
      </c>
      <c r="H101" s="187">
        <v>930</v>
      </c>
      <c r="I101" s="188"/>
      <c r="J101" s="187">
        <f>ROUND(I101*H101,2)</f>
        <v>0</v>
      </c>
      <c r="K101" s="189"/>
      <c r="L101" s="43"/>
      <c r="M101" s="190" t="s">
        <v>78</v>
      </c>
      <c r="N101" s="191" t="s">
        <v>50</v>
      </c>
      <c r="O101" s="68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4" t="s">
        <v>148</v>
      </c>
      <c r="AT101" s="194" t="s">
        <v>144</v>
      </c>
      <c r="AU101" s="194" t="s">
        <v>89</v>
      </c>
      <c r="AY101" s="20" t="s">
        <v>142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0" t="s">
        <v>87</v>
      </c>
      <c r="BK101" s="195">
        <f>ROUND(I101*H101,2)</f>
        <v>0</v>
      </c>
      <c r="BL101" s="20" t="s">
        <v>148</v>
      </c>
      <c r="BM101" s="194" t="s">
        <v>1054</v>
      </c>
    </row>
    <row r="102" spans="1:47" s="2" customFormat="1" ht="11.25">
      <c r="A102" s="38"/>
      <c r="B102" s="39"/>
      <c r="C102" s="40"/>
      <c r="D102" s="196" t="s">
        <v>150</v>
      </c>
      <c r="E102" s="40"/>
      <c r="F102" s="197" t="s">
        <v>1055</v>
      </c>
      <c r="G102" s="40"/>
      <c r="H102" s="40"/>
      <c r="I102" s="198"/>
      <c r="J102" s="40"/>
      <c r="K102" s="40"/>
      <c r="L102" s="43"/>
      <c r="M102" s="199"/>
      <c r="N102" s="200"/>
      <c r="O102" s="68"/>
      <c r="P102" s="68"/>
      <c r="Q102" s="68"/>
      <c r="R102" s="68"/>
      <c r="S102" s="68"/>
      <c r="T102" s="69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20" t="s">
        <v>150</v>
      </c>
      <c r="AU102" s="20" t="s">
        <v>89</v>
      </c>
    </row>
    <row r="103" spans="2:51" s="13" customFormat="1" ht="11.25">
      <c r="B103" s="201"/>
      <c r="C103" s="202"/>
      <c r="D103" s="203" t="s">
        <v>152</v>
      </c>
      <c r="E103" s="204" t="s">
        <v>78</v>
      </c>
      <c r="F103" s="205" t="s">
        <v>1056</v>
      </c>
      <c r="G103" s="202"/>
      <c r="H103" s="206">
        <v>930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152</v>
      </c>
      <c r="AU103" s="212" t="s">
        <v>89</v>
      </c>
      <c r="AV103" s="13" t="s">
        <v>89</v>
      </c>
      <c r="AW103" s="13" t="s">
        <v>40</v>
      </c>
      <c r="AX103" s="13" t="s">
        <v>87</v>
      </c>
      <c r="AY103" s="212" t="s">
        <v>142</v>
      </c>
    </row>
    <row r="104" spans="2:63" s="12" customFormat="1" ht="22.9" customHeight="1">
      <c r="B104" s="167"/>
      <c r="C104" s="168"/>
      <c r="D104" s="169" t="s">
        <v>79</v>
      </c>
      <c r="E104" s="181" t="s">
        <v>642</v>
      </c>
      <c r="F104" s="181" t="s">
        <v>643</v>
      </c>
      <c r="G104" s="168"/>
      <c r="H104" s="168"/>
      <c r="I104" s="171"/>
      <c r="J104" s="182">
        <f>BK104</f>
        <v>0</v>
      </c>
      <c r="K104" s="168"/>
      <c r="L104" s="173"/>
      <c r="M104" s="174"/>
      <c r="N104" s="175"/>
      <c r="O104" s="175"/>
      <c r="P104" s="176">
        <f>SUM(P105:P126)</f>
        <v>0</v>
      </c>
      <c r="Q104" s="175"/>
      <c r="R104" s="176">
        <f>SUM(R105:R126)</f>
        <v>0</v>
      </c>
      <c r="S104" s="175"/>
      <c r="T104" s="177">
        <f>SUM(T105:T126)</f>
        <v>0</v>
      </c>
      <c r="AR104" s="178" t="s">
        <v>87</v>
      </c>
      <c r="AT104" s="179" t="s">
        <v>79</v>
      </c>
      <c r="AU104" s="179" t="s">
        <v>87</v>
      </c>
      <c r="AY104" s="178" t="s">
        <v>142</v>
      </c>
      <c r="BK104" s="180">
        <f>SUM(BK105:BK126)</f>
        <v>0</v>
      </c>
    </row>
    <row r="105" spans="1:65" s="2" customFormat="1" ht="24.2" customHeight="1">
      <c r="A105" s="38"/>
      <c r="B105" s="39"/>
      <c r="C105" s="183" t="s">
        <v>214</v>
      </c>
      <c r="D105" s="183" t="s">
        <v>144</v>
      </c>
      <c r="E105" s="184" t="s">
        <v>1057</v>
      </c>
      <c r="F105" s="185" t="s">
        <v>1058</v>
      </c>
      <c r="G105" s="186" t="s">
        <v>305</v>
      </c>
      <c r="H105" s="187">
        <v>343.71</v>
      </c>
      <c r="I105" s="188"/>
      <c r="J105" s="187">
        <f>ROUND(I105*H105,2)</f>
        <v>0</v>
      </c>
      <c r="K105" s="189"/>
      <c r="L105" s="43"/>
      <c r="M105" s="190" t="s">
        <v>78</v>
      </c>
      <c r="N105" s="191" t="s">
        <v>50</v>
      </c>
      <c r="O105" s="68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94" t="s">
        <v>148</v>
      </c>
      <c r="AT105" s="194" t="s">
        <v>144</v>
      </c>
      <c r="AU105" s="194" t="s">
        <v>89</v>
      </c>
      <c r="AY105" s="20" t="s">
        <v>142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20" t="s">
        <v>87</v>
      </c>
      <c r="BK105" s="195">
        <f>ROUND(I105*H105,2)</f>
        <v>0</v>
      </c>
      <c r="BL105" s="20" t="s">
        <v>148</v>
      </c>
      <c r="BM105" s="194" t="s">
        <v>1059</v>
      </c>
    </row>
    <row r="106" spans="1:47" s="2" customFormat="1" ht="11.25">
      <c r="A106" s="38"/>
      <c r="B106" s="39"/>
      <c r="C106" s="40"/>
      <c r="D106" s="196" t="s">
        <v>150</v>
      </c>
      <c r="E106" s="40"/>
      <c r="F106" s="197" t="s">
        <v>1060</v>
      </c>
      <c r="G106" s="40"/>
      <c r="H106" s="40"/>
      <c r="I106" s="198"/>
      <c r="J106" s="40"/>
      <c r="K106" s="40"/>
      <c r="L106" s="43"/>
      <c r="M106" s="199"/>
      <c r="N106" s="200"/>
      <c r="O106" s="68"/>
      <c r="P106" s="68"/>
      <c r="Q106" s="68"/>
      <c r="R106" s="68"/>
      <c r="S106" s="68"/>
      <c r="T106" s="69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20" t="s">
        <v>150</v>
      </c>
      <c r="AU106" s="20" t="s">
        <v>89</v>
      </c>
    </row>
    <row r="107" spans="2:51" s="13" customFormat="1" ht="11.25">
      <c r="B107" s="201"/>
      <c r="C107" s="202"/>
      <c r="D107" s="203" t="s">
        <v>152</v>
      </c>
      <c r="E107" s="204" t="s">
        <v>78</v>
      </c>
      <c r="F107" s="205" t="s">
        <v>1061</v>
      </c>
      <c r="G107" s="202"/>
      <c r="H107" s="206">
        <v>285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152</v>
      </c>
      <c r="AU107" s="212" t="s">
        <v>89</v>
      </c>
      <c r="AV107" s="13" t="s">
        <v>89</v>
      </c>
      <c r="AW107" s="13" t="s">
        <v>40</v>
      </c>
      <c r="AX107" s="13" t="s">
        <v>80</v>
      </c>
      <c r="AY107" s="212" t="s">
        <v>142</v>
      </c>
    </row>
    <row r="108" spans="2:51" s="13" customFormat="1" ht="11.25">
      <c r="B108" s="201"/>
      <c r="C108" s="202"/>
      <c r="D108" s="203" t="s">
        <v>152</v>
      </c>
      <c r="E108" s="204" t="s">
        <v>78</v>
      </c>
      <c r="F108" s="205" t="s">
        <v>1062</v>
      </c>
      <c r="G108" s="202"/>
      <c r="H108" s="206">
        <v>58.71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152</v>
      </c>
      <c r="AU108" s="212" t="s">
        <v>89</v>
      </c>
      <c r="AV108" s="13" t="s">
        <v>89</v>
      </c>
      <c r="AW108" s="13" t="s">
        <v>40</v>
      </c>
      <c r="AX108" s="13" t="s">
        <v>80</v>
      </c>
      <c r="AY108" s="212" t="s">
        <v>142</v>
      </c>
    </row>
    <row r="109" spans="2:51" s="14" customFormat="1" ht="11.25">
      <c r="B109" s="213"/>
      <c r="C109" s="214"/>
      <c r="D109" s="203" t="s">
        <v>152</v>
      </c>
      <c r="E109" s="215" t="s">
        <v>78</v>
      </c>
      <c r="F109" s="216" t="s">
        <v>212</v>
      </c>
      <c r="G109" s="214"/>
      <c r="H109" s="217">
        <v>343.71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152</v>
      </c>
      <c r="AU109" s="223" t="s">
        <v>89</v>
      </c>
      <c r="AV109" s="14" t="s">
        <v>148</v>
      </c>
      <c r="AW109" s="14" t="s">
        <v>40</v>
      </c>
      <c r="AX109" s="14" t="s">
        <v>87</v>
      </c>
      <c r="AY109" s="223" t="s">
        <v>142</v>
      </c>
    </row>
    <row r="110" spans="1:65" s="2" customFormat="1" ht="24.2" customHeight="1">
      <c r="A110" s="38"/>
      <c r="B110" s="39"/>
      <c r="C110" s="183" t="s">
        <v>221</v>
      </c>
      <c r="D110" s="183" t="s">
        <v>144</v>
      </c>
      <c r="E110" s="184" t="s">
        <v>1063</v>
      </c>
      <c r="F110" s="185" t="s">
        <v>1064</v>
      </c>
      <c r="G110" s="186" t="s">
        <v>305</v>
      </c>
      <c r="H110" s="187">
        <v>3437.1</v>
      </c>
      <c r="I110" s="188"/>
      <c r="J110" s="187">
        <f>ROUND(I110*H110,2)</f>
        <v>0</v>
      </c>
      <c r="K110" s="189"/>
      <c r="L110" s="43"/>
      <c r="M110" s="190" t="s">
        <v>78</v>
      </c>
      <c r="N110" s="191" t="s">
        <v>50</v>
      </c>
      <c r="O110" s="68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4" t="s">
        <v>148</v>
      </c>
      <c r="AT110" s="194" t="s">
        <v>144</v>
      </c>
      <c r="AU110" s="194" t="s">
        <v>89</v>
      </c>
      <c r="AY110" s="20" t="s">
        <v>142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0" t="s">
        <v>87</v>
      </c>
      <c r="BK110" s="195">
        <f>ROUND(I110*H110,2)</f>
        <v>0</v>
      </c>
      <c r="BL110" s="20" t="s">
        <v>148</v>
      </c>
      <c r="BM110" s="194" t="s">
        <v>1065</v>
      </c>
    </row>
    <row r="111" spans="1:47" s="2" customFormat="1" ht="11.25">
      <c r="A111" s="38"/>
      <c r="B111" s="39"/>
      <c r="C111" s="40"/>
      <c r="D111" s="196" t="s">
        <v>150</v>
      </c>
      <c r="E111" s="40"/>
      <c r="F111" s="197" t="s">
        <v>1066</v>
      </c>
      <c r="G111" s="40"/>
      <c r="H111" s="40"/>
      <c r="I111" s="198"/>
      <c r="J111" s="40"/>
      <c r="K111" s="40"/>
      <c r="L111" s="43"/>
      <c r="M111" s="199"/>
      <c r="N111" s="200"/>
      <c r="O111" s="68"/>
      <c r="P111" s="68"/>
      <c r="Q111" s="68"/>
      <c r="R111" s="68"/>
      <c r="S111" s="68"/>
      <c r="T111" s="69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20" t="s">
        <v>150</v>
      </c>
      <c r="AU111" s="20" t="s">
        <v>89</v>
      </c>
    </row>
    <row r="112" spans="2:51" s="13" customFormat="1" ht="11.25">
      <c r="B112" s="201"/>
      <c r="C112" s="202"/>
      <c r="D112" s="203" t="s">
        <v>152</v>
      </c>
      <c r="E112" s="204" t="s">
        <v>78</v>
      </c>
      <c r="F112" s="205" t="s">
        <v>1067</v>
      </c>
      <c r="G112" s="202"/>
      <c r="H112" s="206">
        <v>3437.1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152</v>
      </c>
      <c r="AU112" s="212" t="s">
        <v>89</v>
      </c>
      <c r="AV112" s="13" t="s">
        <v>89</v>
      </c>
      <c r="AW112" s="13" t="s">
        <v>40</v>
      </c>
      <c r="AX112" s="13" t="s">
        <v>87</v>
      </c>
      <c r="AY112" s="212" t="s">
        <v>142</v>
      </c>
    </row>
    <row r="113" spans="1:65" s="2" customFormat="1" ht="24.2" customHeight="1">
      <c r="A113" s="38"/>
      <c r="B113" s="39"/>
      <c r="C113" s="183" t="s">
        <v>227</v>
      </c>
      <c r="D113" s="183" t="s">
        <v>144</v>
      </c>
      <c r="E113" s="184" t="s">
        <v>1068</v>
      </c>
      <c r="F113" s="185" t="s">
        <v>1069</v>
      </c>
      <c r="G113" s="186" t="s">
        <v>305</v>
      </c>
      <c r="H113" s="187">
        <v>125.4</v>
      </c>
      <c r="I113" s="188"/>
      <c r="J113" s="187">
        <f>ROUND(I113*H113,2)</f>
        <v>0</v>
      </c>
      <c r="K113" s="189"/>
      <c r="L113" s="43"/>
      <c r="M113" s="190" t="s">
        <v>78</v>
      </c>
      <c r="N113" s="191" t="s">
        <v>50</v>
      </c>
      <c r="O113" s="68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4" t="s">
        <v>148</v>
      </c>
      <c r="AT113" s="194" t="s">
        <v>144</v>
      </c>
      <c r="AU113" s="194" t="s">
        <v>89</v>
      </c>
      <c r="AY113" s="20" t="s">
        <v>142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0" t="s">
        <v>87</v>
      </c>
      <c r="BK113" s="195">
        <f>ROUND(I113*H113,2)</f>
        <v>0</v>
      </c>
      <c r="BL113" s="20" t="s">
        <v>148</v>
      </c>
      <c r="BM113" s="194" t="s">
        <v>1070</v>
      </c>
    </row>
    <row r="114" spans="1:47" s="2" customFormat="1" ht="11.25">
      <c r="A114" s="38"/>
      <c r="B114" s="39"/>
      <c r="C114" s="40"/>
      <c r="D114" s="196" t="s">
        <v>150</v>
      </c>
      <c r="E114" s="40"/>
      <c r="F114" s="197" t="s">
        <v>1071</v>
      </c>
      <c r="G114" s="40"/>
      <c r="H114" s="40"/>
      <c r="I114" s="198"/>
      <c r="J114" s="40"/>
      <c r="K114" s="40"/>
      <c r="L114" s="43"/>
      <c r="M114" s="199"/>
      <c r="N114" s="200"/>
      <c r="O114" s="68"/>
      <c r="P114" s="68"/>
      <c r="Q114" s="68"/>
      <c r="R114" s="68"/>
      <c r="S114" s="68"/>
      <c r="T114" s="69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20" t="s">
        <v>150</v>
      </c>
      <c r="AU114" s="20" t="s">
        <v>89</v>
      </c>
    </row>
    <row r="115" spans="2:51" s="13" customFormat="1" ht="11.25">
      <c r="B115" s="201"/>
      <c r="C115" s="202"/>
      <c r="D115" s="203" t="s">
        <v>152</v>
      </c>
      <c r="E115" s="204" t="s">
        <v>78</v>
      </c>
      <c r="F115" s="205" t="s">
        <v>1072</v>
      </c>
      <c r="G115" s="202"/>
      <c r="H115" s="206">
        <v>125.4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152</v>
      </c>
      <c r="AU115" s="212" t="s">
        <v>89</v>
      </c>
      <c r="AV115" s="13" t="s">
        <v>89</v>
      </c>
      <c r="AW115" s="13" t="s">
        <v>40</v>
      </c>
      <c r="AX115" s="13" t="s">
        <v>87</v>
      </c>
      <c r="AY115" s="212" t="s">
        <v>142</v>
      </c>
    </row>
    <row r="116" spans="1:65" s="2" customFormat="1" ht="24.2" customHeight="1">
      <c r="A116" s="38"/>
      <c r="B116" s="39"/>
      <c r="C116" s="183" t="s">
        <v>262</v>
      </c>
      <c r="D116" s="183" t="s">
        <v>144</v>
      </c>
      <c r="E116" s="184" t="s">
        <v>1073</v>
      </c>
      <c r="F116" s="185" t="s">
        <v>1064</v>
      </c>
      <c r="G116" s="186" t="s">
        <v>305</v>
      </c>
      <c r="H116" s="187">
        <v>1254</v>
      </c>
      <c r="I116" s="188"/>
      <c r="J116" s="187">
        <f>ROUND(I116*H116,2)</f>
        <v>0</v>
      </c>
      <c r="K116" s="189"/>
      <c r="L116" s="43"/>
      <c r="M116" s="190" t="s">
        <v>78</v>
      </c>
      <c r="N116" s="191" t="s">
        <v>50</v>
      </c>
      <c r="O116" s="68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4" t="s">
        <v>148</v>
      </c>
      <c r="AT116" s="194" t="s">
        <v>144</v>
      </c>
      <c r="AU116" s="194" t="s">
        <v>89</v>
      </c>
      <c r="AY116" s="20" t="s">
        <v>142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0" t="s">
        <v>87</v>
      </c>
      <c r="BK116" s="195">
        <f>ROUND(I116*H116,2)</f>
        <v>0</v>
      </c>
      <c r="BL116" s="20" t="s">
        <v>148</v>
      </c>
      <c r="BM116" s="194" t="s">
        <v>1074</v>
      </c>
    </row>
    <row r="117" spans="1:47" s="2" customFormat="1" ht="11.25">
      <c r="A117" s="38"/>
      <c r="B117" s="39"/>
      <c r="C117" s="40"/>
      <c r="D117" s="196" t="s">
        <v>150</v>
      </c>
      <c r="E117" s="40"/>
      <c r="F117" s="197" t="s">
        <v>1075</v>
      </c>
      <c r="G117" s="40"/>
      <c r="H117" s="40"/>
      <c r="I117" s="198"/>
      <c r="J117" s="40"/>
      <c r="K117" s="40"/>
      <c r="L117" s="43"/>
      <c r="M117" s="199"/>
      <c r="N117" s="200"/>
      <c r="O117" s="68"/>
      <c r="P117" s="68"/>
      <c r="Q117" s="68"/>
      <c r="R117" s="68"/>
      <c r="S117" s="68"/>
      <c r="T117" s="69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20" t="s">
        <v>150</v>
      </c>
      <c r="AU117" s="20" t="s">
        <v>89</v>
      </c>
    </row>
    <row r="118" spans="2:51" s="13" customFormat="1" ht="11.25">
      <c r="B118" s="201"/>
      <c r="C118" s="202"/>
      <c r="D118" s="203" t="s">
        <v>152</v>
      </c>
      <c r="E118" s="204" t="s">
        <v>78</v>
      </c>
      <c r="F118" s="205" t="s">
        <v>1076</v>
      </c>
      <c r="G118" s="202"/>
      <c r="H118" s="206">
        <v>1254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152</v>
      </c>
      <c r="AU118" s="212" t="s">
        <v>89</v>
      </c>
      <c r="AV118" s="13" t="s">
        <v>89</v>
      </c>
      <c r="AW118" s="13" t="s">
        <v>40</v>
      </c>
      <c r="AX118" s="13" t="s">
        <v>87</v>
      </c>
      <c r="AY118" s="212" t="s">
        <v>142</v>
      </c>
    </row>
    <row r="119" spans="1:65" s="2" customFormat="1" ht="24.2" customHeight="1">
      <c r="A119" s="38"/>
      <c r="B119" s="39"/>
      <c r="C119" s="183" t="s">
        <v>267</v>
      </c>
      <c r="D119" s="183" t="s">
        <v>144</v>
      </c>
      <c r="E119" s="184" t="s">
        <v>1077</v>
      </c>
      <c r="F119" s="185" t="s">
        <v>1078</v>
      </c>
      <c r="G119" s="186" t="s">
        <v>305</v>
      </c>
      <c r="H119" s="187">
        <v>184.11</v>
      </c>
      <c r="I119" s="188"/>
      <c r="J119" s="187">
        <f>ROUND(I119*H119,2)</f>
        <v>0</v>
      </c>
      <c r="K119" s="189"/>
      <c r="L119" s="43"/>
      <c r="M119" s="190" t="s">
        <v>78</v>
      </c>
      <c r="N119" s="191" t="s">
        <v>50</v>
      </c>
      <c r="O119" s="68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4" t="s">
        <v>148</v>
      </c>
      <c r="AT119" s="194" t="s">
        <v>144</v>
      </c>
      <c r="AU119" s="194" t="s">
        <v>89</v>
      </c>
      <c r="AY119" s="20" t="s">
        <v>142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20" t="s">
        <v>87</v>
      </c>
      <c r="BK119" s="195">
        <f>ROUND(I119*H119,2)</f>
        <v>0</v>
      </c>
      <c r="BL119" s="20" t="s">
        <v>148</v>
      </c>
      <c r="BM119" s="194" t="s">
        <v>1079</v>
      </c>
    </row>
    <row r="120" spans="1:47" s="2" customFormat="1" ht="11.25">
      <c r="A120" s="38"/>
      <c r="B120" s="39"/>
      <c r="C120" s="40"/>
      <c r="D120" s="196" t="s">
        <v>150</v>
      </c>
      <c r="E120" s="40"/>
      <c r="F120" s="197" t="s">
        <v>1080</v>
      </c>
      <c r="G120" s="40"/>
      <c r="H120" s="40"/>
      <c r="I120" s="198"/>
      <c r="J120" s="40"/>
      <c r="K120" s="40"/>
      <c r="L120" s="43"/>
      <c r="M120" s="199"/>
      <c r="N120" s="200"/>
      <c r="O120" s="68"/>
      <c r="P120" s="68"/>
      <c r="Q120" s="68"/>
      <c r="R120" s="68"/>
      <c r="S120" s="68"/>
      <c r="T120" s="69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20" t="s">
        <v>150</v>
      </c>
      <c r="AU120" s="20" t="s">
        <v>89</v>
      </c>
    </row>
    <row r="121" spans="1:47" s="2" customFormat="1" ht="29.25">
      <c r="A121" s="38"/>
      <c r="B121" s="39"/>
      <c r="C121" s="40"/>
      <c r="D121" s="203" t="s">
        <v>308</v>
      </c>
      <c r="E121" s="40"/>
      <c r="F121" s="224" t="s">
        <v>309</v>
      </c>
      <c r="G121" s="40"/>
      <c r="H121" s="40"/>
      <c r="I121" s="198"/>
      <c r="J121" s="40"/>
      <c r="K121" s="40"/>
      <c r="L121" s="43"/>
      <c r="M121" s="199"/>
      <c r="N121" s="200"/>
      <c r="O121" s="68"/>
      <c r="P121" s="68"/>
      <c r="Q121" s="68"/>
      <c r="R121" s="68"/>
      <c r="S121" s="68"/>
      <c r="T121" s="6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20" t="s">
        <v>308</v>
      </c>
      <c r="AU121" s="20" t="s">
        <v>89</v>
      </c>
    </row>
    <row r="122" spans="2:51" s="13" customFormat="1" ht="11.25">
      <c r="B122" s="201"/>
      <c r="C122" s="202"/>
      <c r="D122" s="203" t="s">
        <v>152</v>
      </c>
      <c r="E122" s="204" t="s">
        <v>78</v>
      </c>
      <c r="F122" s="205" t="s">
        <v>1081</v>
      </c>
      <c r="G122" s="202"/>
      <c r="H122" s="206">
        <v>184.11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152</v>
      </c>
      <c r="AU122" s="212" t="s">
        <v>89</v>
      </c>
      <c r="AV122" s="13" t="s">
        <v>89</v>
      </c>
      <c r="AW122" s="13" t="s">
        <v>40</v>
      </c>
      <c r="AX122" s="13" t="s">
        <v>87</v>
      </c>
      <c r="AY122" s="212" t="s">
        <v>142</v>
      </c>
    </row>
    <row r="123" spans="1:65" s="2" customFormat="1" ht="24.2" customHeight="1">
      <c r="A123" s="38"/>
      <c r="B123" s="39"/>
      <c r="C123" s="183" t="s">
        <v>8</v>
      </c>
      <c r="D123" s="183" t="s">
        <v>144</v>
      </c>
      <c r="E123" s="184" t="s">
        <v>931</v>
      </c>
      <c r="F123" s="185" t="s">
        <v>304</v>
      </c>
      <c r="G123" s="186" t="s">
        <v>305</v>
      </c>
      <c r="H123" s="187">
        <v>285</v>
      </c>
      <c r="I123" s="188"/>
      <c r="J123" s="187">
        <f>ROUND(I123*H123,2)</f>
        <v>0</v>
      </c>
      <c r="K123" s="189"/>
      <c r="L123" s="43"/>
      <c r="M123" s="190" t="s">
        <v>78</v>
      </c>
      <c r="N123" s="191" t="s">
        <v>50</v>
      </c>
      <c r="O123" s="68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4" t="s">
        <v>148</v>
      </c>
      <c r="AT123" s="194" t="s">
        <v>144</v>
      </c>
      <c r="AU123" s="194" t="s">
        <v>89</v>
      </c>
      <c r="AY123" s="20" t="s">
        <v>142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20" t="s">
        <v>87</v>
      </c>
      <c r="BK123" s="195">
        <f>ROUND(I123*H123,2)</f>
        <v>0</v>
      </c>
      <c r="BL123" s="20" t="s">
        <v>148</v>
      </c>
      <c r="BM123" s="194" t="s">
        <v>1082</v>
      </c>
    </row>
    <row r="124" spans="1:47" s="2" customFormat="1" ht="11.25">
      <c r="A124" s="38"/>
      <c r="B124" s="39"/>
      <c r="C124" s="40"/>
      <c r="D124" s="196" t="s">
        <v>150</v>
      </c>
      <c r="E124" s="40"/>
      <c r="F124" s="197" t="s">
        <v>933</v>
      </c>
      <c r="G124" s="40"/>
      <c r="H124" s="40"/>
      <c r="I124" s="198"/>
      <c r="J124" s="40"/>
      <c r="K124" s="40"/>
      <c r="L124" s="43"/>
      <c r="M124" s="199"/>
      <c r="N124" s="200"/>
      <c r="O124" s="68"/>
      <c r="P124" s="68"/>
      <c r="Q124" s="68"/>
      <c r="R124" s="68"/>
      <c r="S124" s="68"/>
      <c r="T124" s="69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20" t="s">
        <v>150</v>
      </c>
      <c r="AU124" s="20" t="s">
        <v>89</v>
      </c>
    </row>
    <row r="125" spans="1:47" s="2" customFormat="1" ht="29.25">
      <c r="A125" s="38"/>
      <c r="B125" s="39"/>
      <c r="C125" s="40"/>
      <c r="D125" s="203" t="s">
        <v>308</v>
      </c>
      <c r="E125" s="40"/>
      <c r="F125" s="224" t="s">
        <v>309</v>
      </c>
      <c r="G125" s="40"/>
      <c r="H125" s="40"/>
      <c r="I125" s="198"/>
      <c r="J125" s="40"/>
      <c r="K125" s="40"/>
      <c r="L125" s="43"/>
      <c r="M125" s="199"/>
      <c r="N125" s="200"/>
      <c r="O125" s="68"/>
      <c r="P125" s="68"/>
      <c r="Q125" s="68"/>
      <c r="R125" s="68"/>
      <c r="S125" s="68"/>
      <c r="T125" s="69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20" t="s">
        <v>308</v>
      </c>
      <c r="AU125" s="20" t="s">
        <v>89</v>
      </c>
    </row>
    <row r="126" spans="2:51" s="13" customFormat="1" ht="11.25">
      <c r="B126" s="201"/>
      <c r="C126" s="202"/>
      <c r="D126" s="203" t="s">
        <v>152</v>
      </c>
      <c r="E126" s="204" t="s">
        <v>78</v>
      </c>
      <c r="F126" s="205" t="s">
        <v>1083</v>
      </c>
      <c r="G126" s="202"/>
      <c r="H126" s="206">
        <v>285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152</v>
      </c>
      <c r="AU126" s="212" t="s">
        <v>89</v>
      </c>
      <c r="AV126" s="13" t="s">
        <v>89</v>
      </c>
      <c r="AW126" s="13" t="s">
        <v>40</v>
      </c>
      <c r="AX126" s="13" t="s">
        <v>87</v>
      </c>
      <c r="AY126" s="212" t="s">
        <v>142</v>
      </c>
    </row>
    <row r="127" spans="2:63" s="12" customFormat="1" ht="22.9" customHeight="1">
      <c r="B127" s="167"/>
      <c r="C127" s="168"/>
      <c r="D127" s="169" t="s">
        <v>79</v>
      </c>
      <c r="E127" s="181" t="s">
        <v>665</v>
      </c>
      <c r="F127" s="181" t="s">
        <v>666</v>
      </c>
      <c r="G127" s="168"/>
      <c r="H127" s="168"/>
      <c r="I127" s="171"/>
      <c r="J127" s="182">
        <f>BK127</f>
        <v>0</v>
      </c>
      <c r="K127" s="168"/>
      <c r="L127" s="173"/>
      <c r="M127" s="174"/>
      <c r="N127" s="175"/>
      <c r="O127" s="175"/>
      <c r="P127" s="176">
        <f>SUM(P128:P129)</f>
        <v>0</v>
      </c>
      <c r="Q127" s="175"/>
      <c r="R127" s="176">
        <f>SUM(R128:R129)</f>
        <v>0</v>
      </c>
      <c r="S127" s="175"/>
      <c r="T127" s="177">
        <f>SUM(T128:T129)</f>
        <v>0</v>
      </c>
      <c r="AR127" s="178" t="s">
        <v>87</v>
      </c>
      <c r="AT127" s="179" t="s">
        <v>79</v>
      </c>
      <c r="AU127" s="179" t="s">
        <v>87</v>
      </c>
      <c r="AY127" s="178" t="s">
        <v>142</v>
      </c>
      <c r="BK127" s="180">
        <f>SUM(BK128:BK129)</f>
        <v>0</v>
      </c>
    </row>
    <row r="128" spans="1:65" s="2" customFormat="1" ht="24.2" customHeight="1">
      <c r="A128" s="38"/>
      <c r="B128" s="39"/>
      <c r="C128" s="183" t="s">
        <v>278</v>
      </c>
      <c r="D128" s="183" t="s">
        <v>144</v>
      </c>
      <c r="E128" s="184" t="s">
        <v>1084</v>
      </c>
      <c r="F128" s="185" t="s">
        <v>1085</v>
      </c>
      <c r="G128" s="186" t="s">
        <v>305</v>
      </c>
      <c r="H128" s="187">
        <v>422.48</v>
      </c>
      <c r="I128" s="188"/>
      <c r="J128" s="187">
        <f>ROUND(I128*H128,2)</f>
        <v>0</v>
      </c>
      <c r="K128" s="189"/>
      <c r="L128" s="43"/>
      <c r="M128" s="190" t="s">
        <v>78</v>
      </c>
      <c r="N128" s="191" t="s">
        <v>50</v>
      </c>
      <c r="O128" s="68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4" t="s">
        <v>148</v>
      </c>
      <c r="AT128" s="194" t="s">
        <v>144</v>
      </c>
      <c r="AU128" s="194" t="s">
        <v>89</v>
      </c>
      <c r="AY128" s="20" t="s">
        <v>142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20" t="s">
        <v>87</v>
      </c>
      <c r="BK128" s="195">
        <f>ROUND(I128*H128,2)</f>
        <v>0</v>
      </c>
      <c r="BL128" s="20" t="s">
        <v>148</v>
      </c>
      <c r="BM128" s="194" t="s">
        <v>1086</v>
      </c>
    </row>
    <row r="129" spans="1:47" s="2" customFormat="1" ht="11.25">
      <c r="A129" s="38"/>
      <c r="B129" s="39"/>
      <c r="C129" s="40"/>
      <c r="D129" s="196" t="s">
        <v>150</v>
      </c>
      <c r="E129" s="40"/>
      <c r="F129" s="197" t="s">
        <v>1087</v>
      </c>
      <c r="G129" s="40"/>
      <c r="H129" s="40"/>
      <c r="I129" s="198"/>
      <c r="J129" s="40"/>
      <c r="K129" s="40"/>
      <c r="L129" s="43"/>
      <c r="M129" s="245"/>
      <c r="N129" s="246"/>
      <c r="O129" s="247"/>
      <c r="P129" s="247"/>
      <c r="Q129" s="247"/>
      <c r="R129" s="247"/>
      <c r="S129" s="247"/>
      <c r="T129" s="24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20" t="s">
        <v>150</v>
      </c>
      <c r="AU129" s="20" t="s">
        <v>89</v>
      </c>
    </row>
    <row r="130" spans="1:31" s="2" customFormat="1" ht="6.95" customHeight="1">
      <c r="A130" s="38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43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algorithmName="SHA-512" hashValue="o/dljiz82ZaMNsgg4MS7HG10YARehzFSKV5E0ArEM5oLPBG9QlHOEljhKJ4wTH/t9uLWjGlfJ8jeC8UIu+MTiA==" saltValue="C/4BGfFy5YfekOFy5ODdzDxt0j4KFyOv0yOD1y8qLQeu6OO1fovtI1eSsDJoaYPtsLCIjBPQFVCor0Aroj1xSQ==" spinCount="100000" sheet="1" objects="1" scenarios="1" formatColumns="0" formatRows="0" autoFilter="0"/>
  <autoFilter ref="C84:K12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13107513"/>
    <hyperlink ref="F93" r:id="rId2" display="https://podminky.urs.cz/item/CS_URS_2024_01/113107542"/>
    <hyperlink ref="F95" r:id="rId3" display="https://podminky.urs.cz/item/CS_URS_2024_01/113154222"/>
    <hyperlink ref="F97" r:id="rId4" display="https://podminky.urs.cz/item/CS_URS_2024_01/181951112"/>
    <hyperlink ref="F102" r:id="rId5" display="https://podminky.urs.cz/item/CS_URS_2024_01/919735113"/>
    <hyperlink ref="F106" r:id="rId6" display="https://podminky.urs.cz/item/CS_URS_2024_01/997221551"/>
    <hyperlink ref="F111" r:id="rId7" display="https://podminky.urs.cz/item/CS_URS_2024_01/997221559"/>
    <hyperlink ref="F114" r:id="rId8" display="https://podminky.urs.cz/item/CS_URS_2024_01/997221561"/>
    <hyperlink ref="F117" r:id="rId9" display="https://podminky.urs.cz/item/CS_URS_2024_01/997221569"/>
    <hyperlink ref="F120" r:id="rId10" display="https://podminky.urs.cz/item/CS_URS_2024_01/997221875"/>
    <hyperlink ref="F124" r:id="rId11" display="https://podminky.urs.cz/item/CS_URS_2024_01/997221873"/>
    <hyperlink ref="F129" r:id="rId12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0" t="s">
        <v>107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89</v>
      </c>
    </row>
    <row r="4" spans="2:46" s="1" customFormat="1" ht="24.95" customHeight="1">
      <c r="B4" s="23"/>
      <c r="D4" s="114" t="s">
        <v>108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15</v>
      </c>
      <c r="L6" s="23"/>
    </row>
    <row r="7" spans="2:12" s="1" customFormat="1" ht="16.5" customHeight="1">
      <c r="B7" s="23"/>
      <c r="E7" s="395" t="str">
        <f>'Rekapitulace stavby'!K6</f>
        <v>Decin_Na_Vysinach_RK_R4</v>
      </c>
      <c r="F7" s="396"/>
      <c r="G7" s="396"/>
      <c r="H7" s="396"/>
      <c r="L7" s="23"/>
    </row>
    <row r="8" spans="1:31" s="2" customFormat="1" ht="12" customHeight="1">
      <c r="A8" s="38"/>
      <c r="B8" s="43"/>
      <c r="C8" s="38"/>
      <c r="D8" s="116" t="s">
        <v>109</v>
      </c>
      <c r="E8" s="38"/>
      <c r="F8" s="38"/>
      <c r="G8" s="38"/>
      <c r="H8" s="38"/>
      <c r="I8" s="38"/>
      <c r="J8" s="38"/>
      <c r="K8" s="38"/>
      <c r="L8" s="11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398" t="s">
        <v>1088</v>
      </c>
      <c r="F9" s="397"/>
      <c r="G9" s="397"/>
      <c r="H9" s="397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16" t="s">
        <v>17</v>
      </c>
      <c r="E11" s="38"/>
      <c r="F11" s="107" t="s">
        <v>18</v>
      </c>
      <c r="G11" s="38"/>
      <c r="H11" s="38"/>
      <c r="I11" s="116" t="s">
        <v>19</v>
      </c>
      <c r="J11" s="107" t="s">
        <v>78</v>
      </c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16" t="s">
        <v>21</v>
      </c>
      <c r="E12" s="38"/>
      <c r="F12" s="107" t="s">
        <v>22</v>
      </c>
      <c r="G12" s="38"/>
      <c r="H12" s="38"/>
      <c r="I12" s="116" t="s">
        <v>23</v>
      </c>
      <c r="J12" s="118" t="str">
        <f>'Rekapitulace stavby'!AN8</f>
        <v>---</v>
      </c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28</v>
      </c>
      <c r="E14" s="38"/>
      <c r="F14" s="38"/>
      <c r="G14" s="38"/>
      <c r="H14" s="38"/>
      <c r="I14" s="116" t="s">
        <v>29</v>
      </c>
      <c r="J14" s="107" t="s">
        <v>30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07" t="s">
        <v>31</v>
      </c>
      <c r="F15" s="38"/>
      <c r="G15" s="38"/>
      <c r="H15" s="38"/>
      <c r="I15" s="116" t="s">
        <v>32</v>
      </c>
      <c r="J15" s="107" t="s">
        <v>33</v>
      </c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16" t="s">
        <v>34</v>
      </c>
      <c r="E17" s="38"/>
      <c r="F17" s="38"/>
      <c r="G17" s="38"/>
      <c r="H17" s="38"/>
      <c r="I17" s="116" t="s">
        <v>29</v>
      </c>
      <c r="J17" s="33" t="str">
        <f>'Rekapitulace stavby'!AN13</f>
        <v>Vyplň údaj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399" t="str">
        <f>'Rekapitulace stavby'!E14</f>
        <v>Vyplň údaj</v>
      </c>
      <c r="F18" s="400"/>
      <c r="G18" s="400"/>
      <c r="H18" s="400"/>
      <c r="I18" s="116" t="s">
        <v>32</v>
      </c>
      <c r="J18" s="33" t="str">
        <f>'Rekapitulace stavby'!AN14</f>
        <v>Vyplň údaj</v>
      </c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16" t="s">
        <v>36</v>
      </c>
      <c r="E20" s="38"/>
      <c r="F20" s="38"/>
      <c r="G20" s="38"/>
      <c r="H20" s="38"/>
      <c r="I20" s="116" t="s">
        <v>29</v>
      </c>
      <c r="J20" s="107" t="s">
        <v>37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07" t="s">
        <v>38</v>
      </c>
      <c r="F21" s="38"/>
      <c r="G21" s="38"/>
      <c r="H21" s="38"/>
      <c r="I21" s="116" t="s">
        <v>32</v>
      </c>
      <c r="J21" s="107" t="s">
        <v>39</v>
      </c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16" t="s">
        <v>41</v>
      </c>
      <c r="E23" s="38"/>
      <c r="F23" s="38"/>
      <c r="G23" s="38"/>
      <c r="H23" s="38"/>
      <c r="I23" s="116" t="s">
        <v>29</v>
      </c>
      <c r="J23" s="107" t="s">
        <v>37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07" t="s">
        <v>42</v>
      </c>
      <c r="F24" s="38"/>
      <c r="G24" s="38"/>
      <c r="H24" s="38"/>
      <c r="I24" s="116" t="s">
        <v>32</v>
      </c>
      <c r="J24" s="107" t="s">
        <v>39</v>
      </c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16" t="s">
        <v>43</v>
      </c>
      <c r="E26" s="38"/>
      <c r="F26" s="38"/>
      <c r="G26" s="38"/>
      <c r="H26" s="38"/>
      <c r="I26" s="38"/>
      <c r="J26" s="38"/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19"/>
      <c r="B27" s="120"/>
      <c r="C27" s="119"/>
      <c r="D27" s="119"/>
      <c r="E27" s="401" t="s">
        <v>113</v>
      </c>
      <c r="F27" s="401"/>
      <c r="G27" s="401"/>
      <c r="H27" s="401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22"/>
      <c r="E29" s="122"/>
      <c r="F29" s="122"/>
      <c r="G29" s="122"/>
      <c r="H29" s="122"/>
      <c r="I29" s="122"/>
      <c r="J29" s="122"/>
      <c r="K29" s="122"/>
      <c r="L29" s="11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23" t="s">
        <v>45</v>
      </c>
      <c r="E30" s="38"/>
      <c r="F30" s="38"/>
      <c r="G30" s="38"/>
      <c r="H30" s="38"/>
      <c r="I30" s="38"/>
      <c r="J30" s="124">
        <f>ROUND(J82,2)</f>
        <v>0</v>
      </c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2"/>
      <c r="E31" s="122"/>
      <c r="F31" s="122"/>
      <c r="G31" s="122"/>
      <c r="H31" s="122"/>
      <c r="I31" s="122"/>
      <c r="J31" s="122"/>
      <c r="K31" s="122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25" t="s">
        <v>47</v>
      </c>
      <c r="G32" s="38"/>
      <c r="H32" s="38"/>
      <c r="I32" s="125" t="s">
        <v>46</v>
      </c>
      <c r="J32" s="125" t="s">
        <v>48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6" t="s">
        <v>49</v>
      </c>
      <c r="E33" s="116" t="s">
        <v>50</v>
      </c>
      <c r="F33" s="127">
        <f>ROUND((SUM(BE82:BE101)),2)</f>
        <v>0</v>
      </c>
      <c r="G33" s="38"/>
      <c r="H33" s="38"/>
      <c r="I33" s="128">
        <v>0.21</v>
      </c>
      <c r="J33" s="127">
        <f>ROUND(((SUM(BE82:BE101))*I33),2)</f>
        <v>0</v>
      </c>
      <c r="K33" s="38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16" t="s">
        <v>51</v>
      </c>
      <c r="F34" s="127">
        <f>ROUND((SUM(BF82:BF101)),2)</f>
        <v>0</v>
      </c>
      <c r="G34" s="38"/>
      <c r="H34" s="38"/>
      <c r="I34" s="128">
        <v>0.12</v>
      </c>
      <c r="J34" s="127">
        <f>ROUND(((SUM(BF82:BF101))*I34),2)</f>
        <v>0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16" t="s">
        <v>52</v>
      </c>
      <c r="F35" s="127">
        <f>ROUND((SUM(BG82:BG101)),2)</f>
        <v>0</v>
      </c>
      <c r="G35" s="38"/>
      <c r="H35" s="38"/>
      <c r="I35" s="128">
        <v>0.21</v>
      </c>
      <c r="J35" s="127">
        <f>0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16" t="s">
        <v>53</v>
      </c>
      <c r="F36" s="127">
        <f>ROUND((SUM(BH82:BH101)),2)</f>
        <v>0</v>
      </c>
      <c r="G36" s="38"/>
      <c r="H36" s="38"/>
      <c r="I36" s="128">
        <v>0.12</v>
      </c>
      <c r="J36" s="127">
        <f>0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54</v>
      </c>
      <c r="F37" s="127">
        <f>ROUND((SUM(BI82:BI101)),2)</f>
        <v>0</v>
      </c>
      <c r="G37" s="38"/>
      <c r="H37" s="38"/>
      <c r="I37" s="128">
        <v>0</v>
      </c>
      <c r="J37" s="127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9"/>
      <c r="D39" s="130" t="s">
        <v>55</v>
      </c>
      <c r="E39" s="131"/>
      <c r="F39" s="131"/>
      <c r="G39" s="132" t="s">
        <v>56</v>
      </c>
      <c r="H39" s="133" t="s">
        <v>57</v>
      </c>
      <c r="I39" s="131"/>
      <c r="J39" s="134">
        <f>SUM(J30:J37)</f>
        <v>0</v>
      </c>
      <c r="K39" s="135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114</v>
      </c>
      <c r="D45" s="40"/>
      <c r="E45" s="40"/>
      <c r="F45" s="40"/>
      <c r="G45" s="40"/>
      <c r="H45" s="40"/>
      <c r="I45" s="40"/>
      <c r="J45" s="40"/>
      <c r="K45" s="40"/>
      <c r="L45" s="11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02" t="str">
        <f>E7</f>
        <v>Decin_Na_Vysinach_RK_R4</v>
      </c>
      <c r="F48" s="403"/>
      <c r="G48" s="403"/>
      <c r="H48" s="403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109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51" t="str">
        <f>E9</f>
        <v>03 - Vedlejší a ostatní náklady</v>
      </c>
      <c r="F50" s="404"/>
      <c r="G50" s="404"/>
      <c r="H50" s="404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30" t="str">
        <f>F12</f>
        <v>Děčín</v>
      </c>
      <c r="G52" s="40"/>
      <c r="H52" s="40"/>
      <c r="I52" s="32" t="s">
        <v>23</v>
      </c>
      <c r="J52" s="63" t="str">
        <f>IF(J12="","",J12)</f>
        <v>---</v>
      </c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28</v>
      </c>
      <c r="D54" s="40"/>
      <c r="E54" s="40"/>
      <c r="F54" s="30" t="str">
        <f>E15</f>
        <v>Severočeské vodovody a kanalizace a.s.</v>
      </c>
      <c r="G54" s="40"/>
      <c r="H54" s="40"/>
      <c r="I54" s="32" t="s">
        <v>36</v>
      </c>
      <c r="J54" s="36" t="str">
        <f>E21</f>
        <v>KO-KA s.r.o.</v>
      </c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7" customHeight="1">
      <c r="A55" s="38"/>
      <c r="B55" s="39"/>
      <c r="C55" s="32" t="s">
        <v>34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>Mgr. Lenka Foffová, KO-KA s.r.o.</v>
      </c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40" t="s">
        <v>115</v>
      </c>
      <c r="D57" s="141"/>
      <c r="E57" s="141"/>
      <c r="F57" s="141"/>
      <c r="G57" s="141"/>
      <c r="H57" s="141"/>
      <c r="I57" s="141"/>
      <c r="J57" s="142" t="s">
        <v>116</v>
      </c>
      <c r="K57" s="141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43" t="s">
        <v>77</v>
      </c>
      <c r="D59" s="40"/>
      <c r="E59" s="40"/>
      <c r="F59" s="40"/>
      <c r="G59" s="40"/>
      <c r="H59" s="40"/>
      <c r="I59" s="40"/>
      <c r="J59" s="81">
        <f>J82</f>
        <v>0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117</v>
      </c>
    </row>
    <row r="60" spans="2:12" s="9" customFormat="1" ht="24.95" customHeight="1">
      <c r="B60" s="144"/>
      <c r="C60" s="145"/>
      <c r="D60" s="146" t="s">
        <v>1089</v>
      </c>
      <c r="E60" s="147"/>
      <c r="F60" s="147"/>
      <c r="G60" s="147"/>
      <c r="H60" s="147"/>
      <c r="I60" s="147"/>
      <c r="J60" s="148">
        <f>J83</f>
        <v>0</v>
      </c>
      <c r="K60" s="145"/>
      <c r="L60" s="149"/>
    </row>
    <row r="61" spans="2:12" s="10" customFormat="1" ht="19.9" customHeight="1">
      <c r="B61" s="150"/>
      <c r="C61" s="101"/>
      <c r="D61" s="151" t="s">
        <v>1090</v>
      </c>
      <c r="E61" s="152"/>
      <c r="F61" s="152"/>
      <c r="G61" s="152"/>
      <c r="H61" s="152"/>
      <c r="I61" s="152"/>
      <c r="J61" s="153">
        <f>J84</f>
        <v>0</v>
      </c>
      <c r="K61" s="101"/>
      <c r="L61" s="154"/>
    </row>
    <row r="62" spans="2:12" s="10" customFormat="1" ht="19.9" customHeight="1">
      <c r="B62" s="150"/>
      <c r="C62" s="101"/>
      <c r="D62" s="151" t="s">
        <v>1091</v>
      </c>
      <c r="E62" s="152"/>
      <c r="F62" s="152"/>
      <c r="G62" s="152"/>
      <c r="H62" s="152"/>
      <c r="I62" s="152"/>
      <c r="J62" s="153">
        <f>J91</f>
        <v>0</v>
      </c>
      <c r="K62" s="101"/>
      <c r="L62" s="154"/>
    </row>
    <row r="63" spans="1:31" s="2" customFormat="1" ht="21.75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11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11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6" t="s">
        <v>127</v>
      </c>
      <c r="D69" s="40"/>
      <c r="E69" s="40"/>
      <c r="F69" s="40"/>
      <c r="G69" s="40"/>
      <c r="H69" s="40"/>
      <c r="I69" s="40"/>
      <c r="J69" s="40"/>
      <c r="K69" s="40"/>
      <c r="L69" s="11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1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15</v>
      </c>
      <c r="D71" s="40"/>
      <c r="E71" s="40"/>
      <c r="F71" s="40"/>
      <c r="G71" s="40"/>
      <c r="H71" s="40"/>
      <c r="I71" s="40"/>
      <c r="J71" s="40"/>
      <c r="K71" s="40"/>
      <c r="L71" s="11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402" t="str">
        <f>E7</f>
        <v>Decin_Na_Vysinach_RK_R4</v>
      </c>
      <c r="F72" s="403"/>
      <c r="G72" s="403"/>
      <c r="H72" s="403"/>
      <c r="I72" s="40"/>
      <c r="J72" s="40"/>
      <c r="K72" s="40"/>
      <c r="L72" s="11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109</v>
      </c>
      <c r="D73" s="40"/>
      <c r="E73" s="40"/>
      <c r="F73" s="40"/>
      <c r="G73" s="40"/>
      <c r="H73" s="40"/>
      <c r="I73" s="40"/>
      <c r="J73" s="40"/>
      <c r="K73" s="40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351" t="str">
        <f>E9</f>
        <v>03 - Vedlejší a ostatní náklady</v>
      </c>
      <c r="F74" s="404"/>
      <c r="G74" s="404"/>
      <c r="H74" s="404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30" t="str">
        <f>F12</f>
        <v>Děčín</v>
      </c>
      <c r="G76" s="40"/>
      <c r="H76" s="40"/>
      <c r="I76" s="32" t="s">
        <v>23</v>
      </c>
      <c r="J76" s="63" t="str">
        <f>IF(J12="","",J12)</f>
        <v>---</v>
      </c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2" customHeight="1">
      <c r="A78" s="38"/>
      <c r="B78" s="39"/>
      <c r="C78" s="32" t="s">
        <v>28</v>
      </c>
      <c r="D78" s="40"/>
      <c r="E78" s="40"/>
      <c r="F78" s="30" t="str">
        <f>E15</f>
        <v>Severočeské vodovody a kanalizace a.s.</v>
      </c>
      <c r="G78" s="40"/>
      <c r="H78" s="40"/>
      <c r="I78" s="32" t="s">
        <v>36</v>
      </c>
      <c r="J78" s="36" t="str">
        <f>E21</f>
        <v>KO-KA s.r.o.</v>
      </c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7" customHeight="1">
      <c r="A79" s="38"/>
      <c r="B79" s="39"/>
      <c r="C79" s="32" t="s">
        <v>34</v>
      </c>
      <c r="D79" s="40"/>
      <c r="E79" s="40"/>
      <c r="F79" s="30" t="str">
        <f>IF(E18="","",E18)</f>
        <v>Vyplň údaj</v>
      </c>
      <c r="G79" s="40"/>
      <c r="H79" s="40"/>
      <c r="I79" s="32" t="s">
        <v>41</v>
      </c>
      <c r="J79" s="36" t="str">
        <f>E24</f>
        <v>Mgr. Lenka Foffová, KO-KA s.r.o.</v>
      </c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55"/>
      <c r="B81" s="156"/>
      <c r="C81" s="157" t="s">
        <v>128</v>
      </c>
      <c r="D81" s="158" t="s">
        <v>64</v>
      </c>
      <c r="E81" s="158" t="s">
        <v>60</v>
      </c>
      <c r="F81" s="158" t="s">
        <v>61</v>
      </c>
      <c r="G81" s="158" t="s">
        <v>129</v>
      </c>
      <c r="H81" s="158" t="s">
        <v>130</v>
      </c>
      <c r="I81" s="158" t="s">
        <v>131</v>
      </c>
      <c r="J81" s="159" t="s">
        <v>116</v>
      </c>
      <c r="K81" s="160" t="s">
        <v>132</v>
      </c>
      <c r="L81" s="161"/>
      <c r="M81" s="72" t="s">
        <v>78</v>
      </c>
      <c r="N81" s="73" t="s">
        <v>49</v>
      </c>
      <c r="O81" s="73" t="s">
        <v>133</v>
      </c>
      <c r="P81" s="73" t="s">
        <v>134</v>
      </c>
      <c r="Q81" s="73" t="s">
        <v>135</v>
      </c>
      <c r="R81" s="73" t="s">
        <v>136</v>
      </c>
      <c r="S81" s="73" t="s">
        <v>137</v>
      </c>
      <c r="T81" s="74" t="s">
        <v>138</v>
      </c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1:63" s="2" customFormat="1" ht="22.9" customHeight="1">
      <c r="A82" s="38"/>
      <c r="B82" s="39"/>
      <c r="C82" s="79" t="s">
        <v>139</v>
      </c>
      <c r="D82" s="40"/>
      <c r="E82" s="40"/>
      <c r="F82" s="40"/>
      <c r="G82" s="40"/>
      <c r="H82" s="40"/>
      <c r="I82" s="40"/>
      <c r="J82" s="162">
        <f>BK82</f>
        <v>0</v>
      </c>
      <c r="K82" s="40"/>
      <c r="L82" s="43"/>
      <c r="M82" s="75"/>
      <c r="N82" s="163"/>
      <c r="O82" s="76"/>
      <c r="P82" s="164">
        <f>P83</f>
        <v>0</v>
      </c>
      <c r="Q82" s="76"/>
      <c r="R82" s="164">
        <f>R83</f>
        <v>0</v>
      </c>
      <c r="S82" s="76"/>
      <c r="T82" s="165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20" t="s">
        <v>79</v>
      </c>
      <c r="AU82" s="20" t="s">
        <v>117</v>
      </c>
      <c r="BK82" s="166">
        <f>BK83</f>
        <v>0</v>
      </c>
    </row>
    <row r="83" spans="2:63" s="12" customFormat="1" ht="25.9" customHeight="1">
      <c r="B83" s="167"/>
      <c r="C83" s="168"/>
      <c r="D83" s="169" t="s">
        <v>79</v>
      </c>
      <c r="E83" s="170" t="s">
        <v>1092</v>
      </c>
      <c r="F83" s="170" t="s">
        <v>1093</v>
      </c>
      <c r="G83" s="168"/>
      <c r="H83" s="168"/>
      <c r="I83" s="171"/>
      <c r="J83" s="172">
        <f>BK83</f>
        <v>0</v>
      </c>
      <c r="K83" s="168"/>
      <c r="L83" s="173"/>
      <c r="M83" s="174"/>
      <c r="N83" s="175"/>
      <c r="O83" s="175"/>
      <c r="P83" s="176">
        <f>P84+P91</f>
        <v>0</v>
      </c>
      <c r="Q83" s="175"/>
      <c r="R83" s="176">
        <f>R84+R91</f>
        <v>0</v>
      </c>
      <c r="S83" s="175"/>
      <c r="T83" s="177">
        <f>T84+T91</f>
        <v>0</v>
      </c>
      <c r="AR83" s="178" t="s">
        <v>172</v>
      </c>
      <c r="AT83" s="179" t="s">
        <v>79</v>
      </c>
      <c r="AU83" s="179" t="s">
        <v>80</v>
      </c>
      <c r="AY83" s="178" t="s">
        <v>142</v>
      </c>
      <c r="BK83" s="180">
        <f>BK84+BK91</f>
        <v>0</v>
      </c>
    </row>
    <row r="84" spans="2:63" s="12" customFormat="1" ht="22.9" customHeight="1">
      <c r="B84" s="167"/>
      <c r="C84" s="168"/>
      <c r="D84" s="169" t="s">
        <v>79</v>
      </c>
      <c r="E84" s="181" t="s">
        <v>1094</v>
      </c>
      <c r="F84" s="181" t="s">
        <v>1095</v>
      </c>
      <c r="G84" s="168"/>
      <c r="H84" s="168"/>
      <c r="I84" s="171"/>
      <c r="J84" s="182">
        <f>BK84</f>
        <v>0</v>
      </c>
      <c r="K84" s="168"/>
      <c r="L84" s="173"/>
      <c r="M84" s="174"/>
      <c r="N84" s="175"/>
      <c r="O84" s="175"/>
      <c r="P84" s="176">
        <f>SUM(P85:P90)</f>
        <v>0</v>
      </c>
      <c r="Q84" s="175"/>
      <c r="R84" s="176">
        <f>SUM(R85:R90)</f>
        <v>0</v>
      </c>
      <c r="S84" s="175"/>
      <c r="T84" s="177">
        <f>SUM(T85:T90)</f>
        <v>0</v>
      </c>
      <c r="AR84" s="178" t="s">
        <v>172</v>
      </c>
      <c r="AT84" s="179" t="s">
        <v>79</v>
      </c>
      <c r="AU84" s="179" t="s">
        <v>87</v>
      </c>
      <c r="AY84" s="178" t="s">
        <v>142</v>
      </c>
      <c r="BK84" s="180">
        <f>SUM(BK85:BK90)</f>
        <v>0</v>
      </c>
    </row>
    <row r="85" spans="1:65" s="2" customFormat="1" ht="21.75" customHeight="1">
      <c r="A85" s="38"/>
      <c r="B85" s="39"/>
      <c r="C85" s="183" t="s">
        <v>87</v>
      </c>
      <c r="D85" s="183" t="s">
        <v>144</v>
      </c>
      <c r="E85" s="184" t="s">
        <v>1096</v>
      </c>
      <c r="F85" s="185" t="s">
        <v>1097</v>
      </c>
      <c r="G85" s="186" t="s">
        <v>1098</v>
      </c>
      <c r="H85" s="187">
        <v>1</v>
      </c>
      <c r="I85" s="188"/>
      <c r="J85" s="187">
        <f>ROUND(I85*H85,2)</f>
        <v>0</v>
      </c>
      <c r="K85" s="189"/>
      <c r="L85" s="43"/>
      <c r="M85" s="190" t="s">
        <v>78</v>
      </c>
      <c r="N85" s="191" t="s">
        <v>50</v>
      </c>
      <c r="O85" s="68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94" t="s">
        <v>1099</v>
      </c>
      <c r="AT85" s="194" t="s">
        <v>144</v>
      </c>
      <c r="AU85" s="194" t="s">
        <v>89</v>
      </c>
      <c r="AY85" s="20" t="s">
        <v>142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0" t="s">
        <v>87</v>
      </c>
      <c r="BK85" s="195">
        <f>ROUND(I85*H85,2)</f>
        <v>0</v>
      </c>
      <c r="BL85" s="20" t="s">
        <v>1099</v>
      </c>
      <c r="BM85" s="194" t="s">
        <v>1100</v>
      </c>
    </row>
    <row r="86" spans="1:47" s="2" customFormat="1" ht="19.5">
      <c r="A86" s="38"/>
      <c r="B86" s="39"/>
      <c r="C86" s="40"/>
      <c r="D86" s="203" t="s">
        <v>308</v>
      </c>
      <c r="E86" s="40"/>
      <c r="F86" s="224" t="s">
        <v>1101</v>
      </c>
      <c r="G86" s="40"/>
      <c r="H86" s="40"/>
      <c r="I86" s="198"/>
      <c r="J86" s="40"/>
      <c r="K86" s="40"/>
      <c r="L86" s="43"/>
      <c r="M86" s="199"/>
      <c r="N86" s="200"/>
      <c r="O86" s="68"/>
      <c r="P86" s="68"/>
      <c r="Q86" s="68"/>
      <c r="R86" s="68"/>
      <c r="S86" s="68"/>
      <c r="T86" s="69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20" t="s">
        <v>308</v>
      </c>
      <c r="AU86" s="20" t="s">
        <v>89</v>
      </c>
    </row>
    <row r="87" spans="1:65" s="2" customFormat="1" ht="16.5" customHeight="1">
      <c r="A87" s="38"/>
      <c r="B87" s="39"/>
      <c r="C87" s="183" t="s">
        <v>89</v>
      </c>
      <c r="D87" s="183" t="s">
        <v>144</v>
      </c>
      <c r="E87" s="184" t="s">
        <v>1102</v>
      </c>
      <c r="F87" s="185" t="s">
        <v>1103</v>
      </c>
      <c r="G87" s="186" t="s">
        <v>1098</v>
      </c>
      <c r="H87" s="187">
        <v>1</v>
      </c>
      <c r="I87" s="188"/>
      <c r="J87" s="187">
        <f>ROUND(I87*H87,2)</f>
        <v>0</v>
      </c>
      <c r="K87" s="189"/>
      <c r="L87" s="43"/>
      <c r="M87" s="190" t="s">
        <v>78</v>
      </c>
      <c r="N87" s="191" t="s">
        <v>50</v>
      </c>
      <c r="O87" s="68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94" t="s">
        <v>1099</v>
      </c>
      <c r="AT87" s="194" t="s">
        <v>144</v>
      </c>
      <c r="AU87" s="194" t="s">
        <v>89</v>
      </c>
      <c r="AY87" s="20" t="s">
        <v>142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20" t="s">
        <v>87</v>
      </c>
      <c r="BK87" s="195">
        <f>ROUND(I87*H87,2)</f>
        <v>0</v>
      </c>
      <c r="BL87" s="20" t="s">
        <v>1099</v>
      </c>
      <c r="BM87" s="194" t="s">
        <v>1104</v>
      </c>
    </row>
    <row r="88" spans="1:65" s="2" customFormat="1" ht="16.5" customHeight="1">
      <c r="A88" s="38"/>
      <c r="B88" s="39"/>
      <c r="C88" s="183" t="s">
        <v>160</v>
      </c>
      <c r="D88" s="183" t="s">
        <v>144</v>
      </c>
      <c r="E88" s="184" t="s">
        <v>1105</v>
      </c>
      <c r="F88" s="185" t="s">
        <v>1106</v>
      </c>
      <c r="G88" s="186" t="s">
        <v>999</v>
      </c>
      <c r="H88" s="187">
        <v>1</v>
      </c>
      <c r="I88" s="188"/>
      <c r="J88" s="187">
        <f>ROUND(I88*H88,2)</f>
        <v>0</v>
      </c>
      <c r="K88" s="189"/>
      <c r="L88" s="43"/>
      <c r="M88" s="190" t="s">
        <v>78</v>
      </c>
      <c r="N88" s="191" t="s">
        <v>50</v>
      </c>
      <c r="O88" s="68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4" t="s">
        <v>1099</v>
      </c>
      <c r="AT88" s="194" t="s">
        <v>144</v>
      </c>
      <c r="AU88" s="194" t="s">
        <v>89</v>
      </c>
      <c r="AY88" s="20" t="s">
        <v>142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0" t="s">
        <v>87</v>
      </c>
      <c r="BK88" s="195">
        <f>ROUND(I88*H88,2)</f>
        <v>0</v>
      </c>
      <c r="BL88" s="20" t="s">
        <v>1099</v>
      </c>
      <c r="BM88" s="194" t="s">
        <v>1107</v>
      </c>
    </row>
    <row r="89" spans="1:65" s="2" customFormat="1" ht="16.5" customHeight="1">
      <c r="A89" s="38"/>
      <c r="B89" s="39"/>
      <c r="C89" s="183" t="s">
        <v>148</v>
      </c>
      <c r="D89" s="183" t="s">
        <v>144</v>
      </c>
      <c r="E89" s="184" t="s">
        <v>1108</v>
      </c>
      <c r="F89" s="185" t="s">
        <v>1109</v>
      </c>
      <c r="G89" s="186" t="s">
        <v>999</v>
      </c>
      <c r="H89" s="187">
        <v>1</v>
      </c>
      <c r="I89" s="188"/>
      <c r="J89" s="187">
        <f>ROUND(I89*H89,2)</f>
        <v>0</v>
      </c>
      <c r="K89" s="189"/>
      <c r="L89" s="43"/>
      <c r="M89" s="190" t="s">
        <v>78</v>
      </c>
      <c r="N89" s="191" t="s">
        <v>50</v>
      </c>
      <c r="O89" s="68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94" t="s">
        <v>1099</v>
      </c>
      <c r="AT89" s="194" t="s">
        <v>144</v>
      </c>
      <c r="AU89" s="194" t="s">
        <v>89</v>
      </c>
      <c r="AY89" s="20" t="s">
        <v>142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0" t="s">
        <v>87</v>
      </c>
      <c r="BK89" s="195">
        <f>ROUND(I89*H89,2)</f>
        <v>0</v>
      </c>
      <c r="BL89" s="20" t="s">
        <v>1099</v>
      </c>
      <c r="BM89" s="194" t="s">
        <v>1110</v>
      </c>
    </row>
    <row r="90" spans="1:65" s="2" customFormat="1" ht="24.2" customHeight="1">
      <c r="A90" s="38"/>
      <c r="B90" s="39"/>
      <c r="C90" s="183" t="s">
        <v>172</v>
      </c>
      <c r="D90" s="183" t="s">
        <v>144</v>
      </c>
      <c r="E90" s="184" t="s">
        <v>1111</v>
      </c>
      <c r="F90" s="185" t="s">
        <v>1112</v>
      </c>
      <c r="G90" s="186" t="s">
        <v>999</v>
      </c>
      <c r="H90" s="187">
        <v>1</v>
      </c>
      <c r="I90" s="188"/>
      <c r="J90" s="187">
        <f>ROUND(I90*H90,2)</f>
        <v>0</v>
      </c>
      <c r="K90" s="189"/>
      <c r="L90" s="43"/>
      <c r="M90" s="190" t="s">
        <v>78</v>
      </c>
      <c r="N90" s="191" t="s">
        <v>50</v>
      </c>
      <c r="O90" s="68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4" t="s">
        <v>1099</v>
      </c>
      <c r="AT90" s="194" t="s">
        <v>144</v>
      </c>
      <c r="AU90" s="194" t="s">
        <v>89</v>
      </c>
      <c r="AY90" s="20" t="s">
        <v>142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20" t="s">
        <v>87</v>
      </c>
      <c r="BK90" s="195">
        <f>ROUND(I90*H90,2)</f>
        <v>0</v>
      </c>
      <c r="BL90" s="20" t="s">
        <v>1099</v>
      </c>
      <c r="BM90" s="194" t="s">
        <v>1113</v>
      </c>
    </row>
    <row r="91" spans="2:63" s="12" customFormat="1" ht="22.9" customHeight="1">
      <c r="B91" s="167"/>
      <c r="C91" s="168"/>
      <c r="D91" s="169" t="s">
        <v>79</v>
      </c>
      <c r="E91" s="181" t="s">
        <v>1114</v>
      </c>
      <c r="F91" s="181" t="s">
        <v>1115</v>
      </c>
      <c r="G91" s="168"/>
      <c r="H91" s="168"/>
      <c r="I91" s="171"/>
      <c r="J91" s="182">
        <f>BK91</f>
        <v>0</v>
      </c>
      <c r="K91" s="168"/>
      <c r="L91" s="173"/>
      <c r="M91" s="174"/>
      <c r="N91" s="175"/>
      <c r="O91" s="175"/>
      <c r="P91" s="176">
        <f>SUM(P92:P101)</f>
        <v>0</v>
      </c>
      <c r="Q91" s="175"/>
      <c r="R91" s="176">
        <f>SUM(R92:R101)</f>
        <v>0</v>
      </c>
      <c r="S91" s="175"/>
      <c r="T91" s="177">
        <f>SUM(T92:T101)</f>
        <v>0</v>
      </c>
      <c r="AR91" s="178" t="s">
        <v>172</v>
      </c>
      <c r="AT91" s="179" t="s">
        <v>79</v>
      </c>
      <c r="AU91" s="179" t="s">
        <v>87</v>
      </c>
      <c r="AY91" s="178" t="s">
        <v>142</v>
      </c>
      <c r="BK91" s="180">
        <f>SUM(BK92:BK101)</f>
        <v>0</v>
      </c>
    </row>
    <row r="92" spans="1:65" s="2" customFormat="1" ht="16.5" customHeight="1">
      <c r="A92" s="38"/>
      <c r="B92" s="39"/>
      <c r="C92" s="183" t="s">
        <v>179</v>
      </c>
      <c r="D92" s="183" t="s">
        <v>144</v>
      </c>
      <c r="E92" s="184" t="s">
        <v>1116</v>
      </c>
      <c r="F92" s="185" t="s">
        <v>1115</v>
      </c>
      <c r="G92" s="186" t="s">
        <v>999</v>
      </c>
      <c r="H92" s="187">
        <v>1</v>
      </c>
      <c r="I92" s="188"/>
      <c r="J92" s="187">
        <f>ROUND(I92*H92,2)</f>
        <v>0</v>
      </c>
      <c r="K92" s="189"/>
      <c r="L92" s="43"/>
      <c r="M92" s="190" t="s">
        <v>78</v>
      </c>
      <c r="N92" s="191" t="s">
        <v>50</v>
      </c>
      <c r="O92" s="68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4" t="s">
        <v>1099</v>
      </c>
      <c r="AT92" s="194" t="s">
        <v>144</v>
      </c>
      <c r="AU92" s="194" t="s">
        <v>89</v>
      </c>
      <c r="AY92" s="20" t="s">
        <v>142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0" t="s">
        <v>87</v>
      </c>
      <c r="BK92" s="195">
        <f>ROUND(I92*H92,2)</f>
        <v>0</v>
      </c>
      <c r="BL92" s="20" t="s">
        <v>1099</v>
      </c>
      <c r="BM92" s="194" t="s">
        <v>1117</v>
      </c>
    </row>
    <row r="93" spans="1:65" s="2" customFormat="1" ht="16.5" customHeight="1">
      <c r="A93" s="38"/>
      <c r="B93" s="39"/>
      <c r="C93" s="183" t="s">
        <v>214</v>
      </c>
      <c r="D93" s="183" t="s">
        <v>144</v>
      </c>
      <c r="E93" s="184" t="s">
        <v>1118</v>
      </c>
      <c r="F93" s="185" t="s">
        <v>1119</v>
      </c>
      <c r="G93" s="186" t="s">
        <v>999</v>
      </c>
      <c r="H93" s="187">
        <v>1</v>
      </c>
      <c r="I93" s="188"/>
      <c r="J93" s="187">
        <f>ROUND(I93*H93,2)</f>
        <v>0</v>
      </c>
      <c r="K93" s="189"/>
      <c r="L93" s="43"/>
      <c r="M93" s="190" t="s">
        <v>78</v>
      </c>
      <c r="N93" s="191" t="s">
        <v>50</v>
      </c>
      <c r="O93" s="68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4" t="s">
        <v>1099</v>
      </c>
      <c r="AT93" s="194" t="s">
        <v>144</v>
      </c>
      <c r="AU93" s="194" t="s">
        <v>89</v>
      </c>
      <c r="AY93" s="20" t="s">
        <v>142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0" t="s">
        <v>87</v>
      </c>
      <c r="BK93" s="195">
        <f>ROUND(I93*H93,2)</f>
        <v>0</v>
      </c>
      <c r="BL93" s="20" t="s">
        <v>1099</v>
      </c>
      <c r="BM93" s="194" t="s">
        <v>1120</v>
      </c>
    </row>
    <row r="94" spans="2:51" s="13" customFormat="1" ht="11.25">
      <c r="B94" s="201"/>
      <c r="C94" s="202"/>
      <c r="D94" s="203" t="s">
        <v>152</v>
      </c>
      <c r="E94" s="204" t="s">
        <v>78</v>
      </c>
      <c r="F94" s="205" t="s">
        <v>1121</v>
      </c>
      <c r="G94" s="202"/>
      <c r="H94" s="206">
        <v>1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152</v>
      </c>
      <c r="AU94" s="212" t="s">
        <v>89</v>
      </c>
      <c r="AV94" s="13" t="s">
        <v>89</v>
      </c>
      <c r="AW94" s="13" t="s">
        <v>40</v>
      </c>
      <c r="AX94" s="13" t="s">
        <v>87</v>
      </c>
      <c r="AY94" s="212" t="s">
        <v>142</v>
      </c>
    </row>
    <row r="95" spans="1:65" s="2" customFormat="1" ht="16.5" customHeight="1">
      <c r="A95" s="38"/>
      <c r="B95" s="39"/>
      <c r="C95" s="183" t="s">
        <v>221</v>
      </c>
      <c r="D95" s="183" t="s">
        <v>144</v>
      </c>
      <c r="E95" s="184" t="s">
        <v>1122</v>
      </c>
      <c r="F95" s="185" t="s">
        <v>1123</v>
      </c>
      <c r="G95" s="186" t="s">
        <v>999</v>
      </c>
      <c r="H95" s="187">
        <v>1</v>
      </c>
      <c r="I95" s="188"/>
      <c r="J95" s="187">
        <f>ROUND(I95*H95,2)</f>
        <v>0</v>
      </c>
      <c r="K95" s="189"/>
      <c r="L95" s="43"/>
      <c r="M95" s="190" t="s">
        <v>78</v>
      </c>
      <c r="N95" s="191" t="s">
        <v>50</v>
      </c>
      <c r="O95" s="68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4" t="s">
        <v>1099</v>
      </c>
      <c r="AT95" s="194" t="s">
        <v>144</v>
      </c>
      <c r="AU95" s="194" t="s">
        <v>89</v>
      </c>
      <c r="AY95" s="20" t="s">
        <v>142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0" t="s">
        <v>87</v>
      </c>
      <c r="BK95" s="195">
        <f>ROUND(I95*H95,2)</f>
        <v>0</v>
      </c>
      <c r="BL95" s="20" t="s">
        <v>1099</v>
      </c>
      <c r="BM95" s="194" t="s">
        <v>1124</v>
      </c>
    </row>
    <row r="96" spans="1:47" s="2" customFormat="1" ht="19.5">
      <c r="A96" s="38"/>
      <c r="B96" s="39"/>
      <c r="C96" s="40"/>
      <c r="D96" s="203" t="s">
        <v>308</v>
      </c>
      <c r="E96" s="40"/>
      <c r="F96" s="224" t="s">
        <v>1125</v>
      </c>
      <c r="G96" s="40"/>
      <c r="H96" s="40"/>
      <c r="I96" s="198"/>
      <c r="J96" s="40"/>
      <c r="K96" s="40"/>
      <c r="L96" s="43"/>
      <c r="M96" s="199"/>
      <c r="N96" s="200"/>
      <c r="O96" s="68"/>
      <c r="P96" s="68"/>
      <c r="Q96" s="68"/>
      <c r="R96" s="68"/>
      <c r="S96" s="68"/>
      <c r="T96" s="69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20" t="s">
        <v>308</v>
      </c>
      <c r="AU96" s="20" t="s">
        <v>89</v>
      </c>
    </row>
    <row r="97" spans="2:51" s="13" customFormat="1" ht="11.25">
      <c r="B97" s="201"/>
      <c r="C97" s="202"/>
      <c r="D97" s="203" t="s">
        <v>152</v>
      </c>
      <c r="E97" s="204" t="s">
        <v>78</v>
      </c>
      <c r="F97" s="205" t="s">
        <v>1126</v>
      </c>
      <c r="G97" s="202"/>
      <c r="H97" s="206">
        <v>127500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152</v>
      </c>
      <c r="AU97" s="212" t="s">
        <v>89</v>
      </c>
      <c r="AV97" s="13" t="s">
        <v>89</v>
      </c>
      <c r="AW97" s="13" t="s">
        <v>40</v>
      </c>
      <c r="AX97" s="13" t="s">
        <v>80</v>
      </c>
      <c r="AY97" s="212" t="s">
        <v>142</v>
      </c>
    </row>
    <row r="98" spans="2:51" s="13" customFormat="1" ht="11.25">
      <c r="B98" s="201"/>
      <c r="C98" s="202"/>
      <c r="D98" s="203" t="s">
        <v>152</v>
      </c>
      <c r="E98" s="204" t="s">
        <v>78</v>
      </c>
      <c r="F98" s="205" t="s">
        <v>1127</v>
      </c>
      <c r="G98" s="202"/>
      <c r="H98" s="206">
        <v>10000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152</v>
      </c>
      <c r="AU98" s="212" t="s">
        <v>89</v>
      </c>
      <c r="AV98" s="13" t="s">
        <v>89</v>
      </c>
      <c r="AW98" s="13" t="s">
        <v>40</v>
      </c>
      <c r="AX98" s="13" t="s">
        <v>80</v>
      </c>
      <c r="AY98" s="212" t="s">
        <v>142</v>
      </c>
    </row>
    <row r="99" spans="2:51" s="16" customFormat="1" ht="11.25">
      <c r="B99" s="249"/>
      <c r="C99" s="250"/>
      <c r="D99" s="203" t="s">
        <v>152</v>
      </c>
      <c r="E99" s="251" t="s">
        <v>78</v>
      </c>
      <c r="F99" s="252" t="s">
        <v>1128</v>
      </c>
      <c r="G99" s="250"/>
      <c r="H99" s="253">
        <v>137500</v>
      </c>
      <c r="I99" s="254"/>
      <c r="J99" s="250"/>
      <c r="K99" s="250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152</v>
      </c>
      <c r="AU99" s="259" t="s">
        <v>89</v>
      </c>
      <c r="AV99" s="16" t="s">
        <v>160</v>
      </c>
      <c r="AW99" s="16" t="s">
        <v>40</v>
      </c>
      <c r="AX99" s="16" t="s">
        <v>80</v>
      </c>
      <c r="AY99" s="259" t="s">
        <v>142</v>
      </c>
    </row>
    <row r="100" spans="2:51" s="13" customFormat="1" ht="11.25">
      <c r="B100" s="201"/>
      <c r="C100" s="202"/>
      <c r="D100" s="203" t="s">
        <v>152</v>
      </c>
      <c r="E100" s="204" t="s">
        <v>78</v>
      </c>
      <c r="F100" s="205" t="s">
        <v>87</v>
      </c>
      <c r="G100" s="202"/>
      <c r="H100" s="206">
        <v>1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152</v>
      </c>
      <c r="AU100" s="212" t="s">
        <v>89</v>
      </c>
      <c r="AV100" s="13" t="s">
        <v>89</v>
      </c>
      <c r="AW100" s="13" t="s">
        <v>40</v>
      </c>
      <c r="AX100" s="13" t="s">
        <v>87</v>
      </c>
      <c r="AY100" s="212" t="s">
        <v>142</v>
      </c>
    </row>
    <row r="101" spans="1:65" s="2" customFormat="1" ht="16.5" customHeight="1">
      <c r="A101" s="38"/>
      <c r="B101" s="39"/>
      <c r="C101" s="183" t="s">
        <v>227</v>
      </c>
      <c r="D101" s="183" t="s">
        <v>144</v>
      </c>
      <c r="E101" s="184" t="s">
        <v>1129</v>
      </c>
      <c r="F101" s="185" t="s">
        <v>1130</v>
      </c>
      <c r="G101" s="186" t="s">
        <v>999</v>
      </c>
      <c r="H101" s="187">
        <v>1</v>
      </c>
      <c r="I101" s="188"/>
      <c r="J101" s="187">
        <f>ROUND(I101*H101,2)</f>
        <v>0</v>
      </c>
      <c r="K101" s="189"/>
      <c r="L101" s="43"/>
      <c r="M101" s="260" t="s">
        <v>78</v>
      </c>
      <c r="N101" s="261" t="s">
        <v>50</v>
      </c>
      <c r="O101" s="247"/>
      <c r="P101" s="262">
        <f>O101*H101</f>
        <v>0</v>
      </c>
      <c r="Q101" s="262">
        <v>0</v>
      </c>
      <c r="R101" s="262">
        <f>Q101*H101</f>
        <v>0</v>
      </c>
      <c r="S101" s="262">
        <v>0</v>
      </c>
      <c r="T101" s="263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4" t="s">
        <v>1099</v>
      </c>
      <c r="AT101" s="194" t="s">
        <v>144</v>
      </c>
      <c r="AU101" s="194" t="s">
        <v>89</v>
      </c>
      <c r="AY101" s="20" t="s">
        <v>142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0" t="s">
        <v>87</v>
      </c>
      <c r="BK101" s="195">
        <f>ROUND(I101*H101,2)</f>
        <v>0</v>
      </c>
      <c r="BL101" s="20" t="s">
        <v>1099</v>
      </c>
      <c r="BM101" s="194" t="s">
        <v>1131</v>
      </c>
    </row>
    <row r="102" spans="1:31" s="2" customFormat="1" ht="6.95" customHeight="1">
      <c r="A102" s="38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3"/>
      <c r="M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</sheetData>
  <sheetProtection algorithmName="SHA-512" hashValue="opT9c1W5sqJV8JAgqKBq5VL8Apq9kowkB2mMB7c3k1Cg/Rr0EXB1EpUfd46OVE86HhjbtXN8FNNge82sN+I6gw==" saltValue="nuyHL1bOQa7C/ew4hnx6+r/80qS1VzjNVDjHTziTV6vICqmkLqQVfyjTZIMYc3kiKXL0LjdWwi5wA+8Pvf4Grw==" spinCount="100000" sheet="1" objects="1" scenarios="1" formatColumns="0" formatRows="0" autoFilter="0"/>
  <autoFilter ref="C81:K10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7" customFormat="1" ht="45" customHeight="1">
      <c r="B3" s="268"/>
      <c r="C3" s="407" t="s">
        <v>1132</v>
      </c>
      <c r="D3" s="407"/>
      <c r="E3" s="407"/>
      <c r="F3" s="407"/>
      <c r="G3" s="407"/>
      <c r="H3" s="407"/>
      <c r="I3" s="407"/>
      <c r="J3" s="407"/>
      <c r="K3" s="269"/>
    </row>
    <row r="4" spans="2:11" s="1" customFormat="1" ht="25.5" customHeight="1">
      <c r="B4" s="270"/>
      <c r="C4" s="406" t="s">
        <v>1133</v>
      </c>
      <c r="D4" s="406"/>
      <c r="E4" s="406"/>
      <c r="F4" s="406"/>
      <c r="G4" s="406"/>
      <c r="H4" s="406"/>
      <c r="I4" s="406"/>
      <c r="J4" s="406"/>
      <c r="K4" s="271"/>
    </row>
    <row r="5" spans="2:11" s="1" customFormat="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70"/>
      <c r="C6" s="405" t="s">
        <v>1134</v>
      </c>
      <c r="D6" s="405"/>
      <c r="E6" s="405"/>
      <c r="F6" s="405"/>
      <c r="G6" s="405"/>
      <c r="H6" s="405"/>
      <c r="I6" s="405"/>
      <c r="J6" s="405"/>
      <c r="K6" s="271"/>
    </row>
    <row r="7" spans="2:11" s="1" customFormat="1" ht="15" customHeight="1">
      <c r="B7" s="274"/>
      <c r="C7" s="405" t="s">
        <v>1135</v>
      </c>
      <c r="D7" s="405"/>
      <c r="E7" s="405"/>
      <c r="F7" s="405"/>
      <c r="G7" s="405"/>
      <c r="H7" s="405"/>
      <c r="I7" s="405"/>
      <c r="J7" s="405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405" t="s">
        <v>1136</v>
      </c>
      <c r="D9" s="405"/>
      <c r="E9" s="405"/>
      <c r="F9" s="405"/>
      <c r="G9" s="405"/>
      <c r="H9" s="405"/>
      <c r="I9" s="405"/>
      <c r="J9" s="405"/>
      <c r="K9" s="271"/>
    </row>
    <row r="10" spans="2:11" s="1" customFormat="1" ht="15" customHeight="1">
      <c r="B10" s="274"/>
      <c r="C10" s="273"/>
      <c r="D10" s="405" t="s">
        <v>1137</v>
      </c>
      <c r="E10" s="405"/>
      <c r="F10" s="405"/>
      <c r="G10" s="405"/>
      <c r="H10" s="405"/>
      <c r="I10" s="405"/>
      <c r="J10" s="405"/>
      <c r="K10" s="271"/>
    </row>
    <row r="11" spans="2:11" s="1" customFormat="1" ht="15" customHeight="1">
      <c r="B11" s="274"/>
      <c r="C11" s="275"/>
      <c r="D11" s="405" t="s">
        <v>1138</v>
      </c>
      <c r="E11" s="405"/>
      <c r="F11" s="405"/>
      <c r="G11" s="405"/>
      <c r="H11" s="405"/>
      <c r="I11" s="405"/>
      <c r="J11" s="405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1139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405" t="s">
        <v>1140</v>
      </c>
      <c r="E15" s="405"/>
      <c r="F15" s="405"/>
      <c r="G15" s="405"/>
      <c r="H15" s="405"/>
      <c r="I15" s="405"/>
      <c r="J15" s="405"/>
      <c r="K15" s="271"/>
    </row>
    <row r="16" spans="2:11" s="1" customFormat="1" ht="15" customHeight="1">
      <c r="B16" s="274"/>
      <c r="C16" s="275"/>
      <c r="D16" s="405" t="s">
        <v>1141</v>
      </c>
      <c r="E16" s="405"/>
      <c r="F16" s="405"/>
      <c r="G16" s="405"/>
      <c r="H16" s="405"/>
      <c r="I16" s="405"/>
      <c r="J16" s="405"/>
      <c r="K16" s="271"/>
    </row>
    <row r="17" spans="2:11" s="1" customFormat="1" ht="15" customHeight="1">
      <c r="B17" s="274"/>
      <c r="C17" s="275"/>
      <c r="D17" s="405" t="s">
        <v>1142</v>
      </c>
      <c r="E17" s="405"/>
      <c r="F17" s="405"/>
      <c r="G17" s="405"/>
      <c r="H17" s="405"/>
      <c r="I17" s="405"/>
      <c r="J17" s="405"/>
      <c r="K17" s="271"/>
    </row>
    <row r="18" spans="2:11" s="1" customFormat="1" ht="15" customHeight="1">
      <c r="B18" s="274"/>
      <c r="C18" s="275"/>
      <c r="D18" s="275"/>
      <c r="E18" s="277" t="s">
        <v>1143</v>
      </c>
      <c r="F18" s="405" t="s">
        <v>1144</v>
      </c>
      <c r="G18" s="405"/>
      <c r="H18" s="405"/>
      <c r="I18" s="405"/>
      <c r="J18" s="405"/>
      <c r="K18" s="271"/>
    </row>
    <row r="19" spans="2:11" s="1" customFormat="1" ht="15" customHeight="1">
      <c r="B19" s="274"/>
      <c r="C19" s="275"/>
      <c r="D19" s="275"/>
      <c r="E19" s="277" t="s">
        <v>86</v>
      </c>
      <c r="F19" s="405" t="s">
        <v>1145</v>
      </c>
      <c r="G19" s="405"/>
      <c r="H19" s="405"/>
      <c r="I19" s="405"/>
      <c r="J19" s="405"/>
      <c r="K19" s="271"/>
    </row>
    <row r="20" spans="2:11" s="1" customFormat="1" ht="15" customHeight="1">
      <c r="B20" s="274"/>
      <c r="C20" s="275"/>
      <c r="D20" s="275"/>
      <c r="E20" s="277" t="s">
        <v>1146</v>
      </c>
      <c r="F20" s="405" t="s">
        <v>1147</v>
      </c>
      <c r="G20" s="405"/>
      <c r="H20" s="405"/>
      <c r="I20" s="405"/>
      <c r="J20" s="405"/>
      <c r="K20" s="271"/>
    </row>
    <row r="21" spans="2:11" s="1" customFormat="1" ht="15" customHeight="1">
      <c r="B21" s="274"/>
      <c r="C21" s="275"/>
      <c r="D21" s="275"/>
      <c r="E21" s="277" t="s">
        <v>106</v>
      </c>
      <c r="F21" s="405" t="s">
        <v>105</v>
      </c>
      <c r="G21" s="405"/>
      <c r="H21" s="405"/>
      <c r="I21" s="405"/>
      <c r="J21" s="405"/>
      <c r="K21" s="271"/>
    </row>
    <row r="22" spans="2:11" s="1" customFormat="1" ht="15" customHeight="1">
      <c r="B22" s="274"/>
      <c r="C22" s="275"/>
      <c r="D22" s="275"/>
      <c r="E22" s="277" t="s">
        <v>1148</v>
      </c>
      <c r="F22" s="405" t="s">
        <v>1149</v>
      </c>
      <c r="G22" s="405"/>
      <c r="H22" s="405"/>
      <c r="I22" s="405"/>
      <c r="J22" s="405"/>
      <c r="K22" s="271"/>
    </row>
    <row r="23" spans="2:11" s="1" customFormat="1" ht="15" customHeight="1">
      <c r="B23" s="274"/>
      <c r="C23" s="275"/>
      <c r="D23" s="275"/>
      <c r="E23" s="277" t="s">
        <v>93</v>
      </c>
      <c r="F23" s="405" t="s">
        <v>1150</v>
      </c>
      <c r="G23" s="405"/>
      <c r="H23" s="405"/>
      <c r="I23" s="405"/>
      <c r="J23" s="405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405" t="s">
        <v>1151</v>
      </c>
      <c r="D25" s="405"/>
      <c r="E25" s="405"/>
      <c r="F25" s="405"/>
      <c r="G25" s="405"/>
      <c r="H25" s="405"/>
      <c r="I25" s="405"/>
      <c r="J25" s="405"/>
      <c r="K25" s="271"/>
    </row>
    <row r="26" spans="2:11" s="1" customFormat="1" ht="15" customHeight="1">
      <c r="B26" s="274"/>
      <c r="C26" s="405" t="s">
        <v>1152</v>
      </c>
      <c r="D26" s="405"/>
      <c r="E26" s="405"/>
      <c r="F26" s="405"/>
      <c r="G26" s="405"/>
      <c r="H26" s="405"/>
      <c r="I26" s="405"/>
      <c r="J26" s="405"/>
      <c r="K26" s="271"/>
    </row>
    <row r="27" spans="2:11" s="1" customFormat="1" ht="15" customHeight="1">
      <c r="B27" s="274"/>
      <c r="C27" s="273"/>
      <c r="D27" s="405" t="s">
        <v>1153</v>
      </c>
      <c r="E27" s="405"/>
      <c r="F27" s="405"/>
      <c r="G27" s="405"/>
      <c r="H27" s="405"/>
      <c r="I27" s="405"/>
      <c r="J27" s="405"/>
      <c r="K27" s="271"/>
    </row>
    <row r="28" spans="2:11" s="1" customFormat="1" ht="15" customHeight="1">
      <c r="B28" s="274"/>
      <c r="C28" s="275"/>
      <c r="D28" s="405" t="s">
        <v>1154</v>
      </c>
      <c r="E28" s="405"/>
      <c r="F28" s="405"/>
      <c r="G28" s="405"/>
      <c r="H28" s="405"/>
      <c r="I28" s="405"/>
      <c r="J28" s="405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405" t="s">
        <v>1155</v>
      </c>
      <c r="E30" s="405"/>
      <c r="F30" s="405"/>
      <c r="G30" s="405"/>
      <c r="H30" s="405"/>
      <c r="I30" s="405"/>
      <c r="J30" s="405"/>
      <c r="K30" s="271"/>
    </row>
    <row r="31" spans="2:11" s="1" customFormat="1" ht="15" customHeight="1">
      <c r="B31" s="274"/>
      <c r="C31" s="275"/>
      <c r="D31" s="405" t="s">
        <v>1156</v>
      </c>
      <c r="E31" s="405"/>
      <c r="F31" s="405"/>
      <c r="G31" s="405"/>
      <c r="H31" s="405"/>
      <c r="I31" s="405"/>
      <c r="J31" s="405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405" t="s">
        <v>1157</v>
      </c>
      <c r="E33" s="405"/>
      <c r="F33" s="405"/>
      <c r="G33" s="405"/>
      <c r="H33" s="405"/>
      <c r="I33" s="405"/>
      <c r="J33" s="405"/>
      <c r="K33" s="271"/>
    </row>
    <row r="34" spans="2:11" s="1" customFormat="1" ht="15" customHeight="1">
      <c r="B34" s="274"/>
      <c r="C34" s="275"/>
      <c r="D34" s="405" t="s">
        <v>1158</v>
      </c>
      <c r="E34" s="405"/>
      <c r="F34" s="405"/>
      <c r="G34" s="405"/>
      <c r="H34" s="405"/>
      <c r="I34" s="405"/>
      <c r="J34" s="405"/>
      <c r="K34" s="271"/>
    </row>
    <row r="35" spans="2:11" s="1" customFormat="1" ht="15" customHeight="1">
      <c r="B35" s="274"/>
      <c r="C35" s="275"/>
      <c r="D35" s="405" t="s">
        <v>1159</v>
      </c>
      <c r="E35" s="405"/>
      <c r="F35" s="405"/>
      <c r="G35" s="405"/>
      <c r="H35" s="405"/>
      <c r="I35" s="405"/>
      <c r="J35" s="405"/>
      <c r="K35" s="271"/>
    </row>
    <row r="36" spans="2:11" s="1" customFormat="1" ht="15" customHeight="1">
      <c r="B36" s="274"/>
      <c r="C36" s="275"/>
      <c r="D36" s="273"/>
      <c r="E36" s="276" t="s">
        <v>128</v>
      </c>
      <c r="F36" s="273"/>
      <c r="G36" s="405" t="s">
        <v>1160</v>
      </c>
      <c r="H36" s="405"/>
      <c r="I36" s="405"/>
      <c r="J36" s="405"/>
      <c r="K36" s="271"/>
    </row>
    <row r="37" spans="2:11" s="1" customFormat="1" ht="30.75" customHeight="1">
      <c r="B37" s="274"/>
      <c r="C37" s="275"/>
      <c r="D37" s="273"/>
      <c r="E37" s="276" t="s">
        <v>1161</v>
      </c>
      <c r="F37" s="273"/>
      <c r="G37" s="405" t="s">
        <v>1162</v>
      </c>
      <c r="H37" s="405"/>
      <c r="I37" s="405"/>
      <c r="J37" s="405"/>
      <c r="K37" s="271"/>
    </row>
    <row r="38" spans="2:11" s="1" customFormat="1" ht="15" customHeight="1">
      <c r="B38" s="274"/>
      <c r="C38" s="275"/>
      <c r="D38" s="273"/>
      <c r="E38" s="276" t="s">
        <v>60</v>
      </c>
      <c r="F38" s="273"/>
      <c r="G38" s="405" t="s">
        <v>1163</v>
      </c>
      <c r="H38" s="405"/>
      <c r="I38" s="405"/>
      <c r="J38" s="405"/>
      <c r="K38" s="271"/>
    </row>
    <row r="39" spans="2:11" s="1" customFormat="1" ht="15" customHeight="1">
      <c r="B39" s="274"/>
      <c r="C39" s="275"/>
      <c r="D39" s="273"/>
      <c r="E39" s="276" t="s">
        <v>61</v>
      </c>
      <c r="F39" s="273"/>
      <c r="G39" s="405" t="s">
        <v>1164</v>
      </c>
      <c r="H39" s="405"/>
      <c r="I39" s="405"/>
      <c r="J39" s="405"/>
      <c r="K39" s="271"/>
    </row>
    <row r="40" spans="2:11" s="1" customFormat="1" ht="15" customHeight="1">
      <c r="B40" s="274"/>
      <c r="C40" s="275"/>
      <c r="D40" s="273"/>
      <c r="E40" s="276" t="s">
        <v>129</v>
      </c>
      <c r="F40" s="273"/>
      <c r="G40" s="405" t="s">
        <v>1165</v>
      </c>
      <c r="H40" s="405"/>
      <c r="I40" s="405"/>
      <c r="J40" s="405"/>
      <c r="K40" s="271"/>
    </row>
    <row r="41" spans="2:11" s="1" customFormat="1" ht="15" customHeight="1">
      <c r="B41" s="274"/>
      <c r="C41" s="275"/>
      <c r="D41" s="273"/>
      <c r="E41" s="276" t="s">
        <v>130</v>
      </c>
      <c r="F41" s="273"/>
      <c r="G41" s="405" t="s">
        <v>1166</v>
      </c>
      <c r="H41" s="405"/>
      <c r="I41" s="405"/>
      <c r="J41" s="405"/>
      <c r="K41" s="271"/>
    </row>
    <row r="42" spans="2:11" s="1" customFormat="1" ht="15" customHeight="1">
      <c r="B42" s="274"/>
      <c r="C42" s="275"/>
      <c r="D42" s="273"/>
      <c r="E42" s="276" t="s">
        <v>1167</v>
      </c>
      <c r="F42" s="273"/>
      <c r="G42" s="405" t="s">
        <v>1168</v>
      </c>
      <c r="H42" s="405"/>
      <c r="I42" s="405"/>
      <c r="J42" s="405"/>
      <c r="K42" s="271"/>
    </row>
    <row r="43" spans="2:11" s="1" customFormat="1" ht="15" customHeight="1">
      <c r="B43" s="274"/>
      <c r="C43" s="275"/>
      <c r="D43" s="273"/>
      <c r="E43" s="276"/>
      <c r="F43" s="273"/>
      <c r="G43" s="405" t="s">
        <v>1169</v>
      </c>
      <c r="H43" s="405"/>
      <c r="I43" s="405"/>
      <c r="J43" s="405"/>
      <c r="K43" s="271"/>
    </row>
    <row r="44" spans="2:11" s="1" customFormat="1" ht="15" customHeight="1">
      <c r="B44" s="274"/>
      <c r="C44" s="275"/>
      <c r="D44" s="273"/>
      <c r="E44" s="276" t="s">
        <v>1170</v>
      </c>
      <c r="F44" s="273"/>
      <c r="G44" s="405" t="s">
        <v>1171</v>
      </c>
      <c r="H44" s="405"/>
      <c r="I44" s="405"/>
      <c r="J44" s="405"/>
      <c r="K44" s="271"/>
    </row>
    <row r="45" spans="2:11" s="1" customFormat="1" ht="15" customHeight="1">
      <c r="B45" s="274"/>
      <c r="C45" s="275"/>
      <c r="D45" s="273"/>
      <c r="E45" s="276" t="s">
        <v>132</v>
      </c>
      <c r="F45" s="273"/>
      <c r="G45" s="405" t="s">
        <v>1172</v>
      </c>
      <c r="H45" s="405"/>
      <c r="I45" s="405"/>
      <c r="J45" s="405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405" t="s">
        <v>1173</v>
      </c>
      <c r="E47" s="405"/>
      <c r="F47" s="405"/>
      <c r="G47" s="405"/>
      <c r="H47" s="405"/>
      <c r="I47" s="405"/>
      <c r="J47" s="405"/>
      <c r="K47" s="271"/>
    </row>
    <row r="48" spans="2:11" s="1" customFormat="1" ht="15" customHeight="1">
      <c r="B48" s="274"/>
      <c r="C48" s="275"/>
      <c r="D48" s="275"/>
      <c r="E48" s="405" t="s">
        <v>1174</v>
      </c>
      <c r="F48" s="405"/>
      <c r="G48" s="405"/>
      <c r="H48" s="405"/>
      <c r="I48" s="405"/>
      <c r="J48" s="405"/>
      <c r="K48" s="271"/>
    </row>
    <row r="49" spans="2:11" s="1" customFormat="1" ht="15" customHeight="1">
      <c r="B49" s="274"/>
      <c r="C49" s="275"/>
      <c r="D49" s="275"/>
      <c r="E49" s="405" t="s">
        <v>1175</v>
      </c>
      <c r="F49" s="405"/>
      <c r="G49" s="405"/>
      <c r="H49" s="405"/>
      <c r="I49" s="405"/>
      <c r="J49" s="405"/>
      <c r="K49" s="271"/>
    </row>
    <row r="50" spans="2:11" s="1" customFormat="1" ht="15" customHeight="1">
      <c r="B50" s="274"/>
      <c r="C50" s="275"/>
      <c r="D50" s="275"/>
      <c r="E50" s="405" t="s">
        <v>1176</v>
      </c>
      <c r="F50" s="405"/>
      <c r="G50" s="405"/>
      <c r="H50" s="405"/>
      <c r="I50" s="405"/>
      <c r="J50" s="405"/>
      <c r="K50" s="271"/>
    </row>
    <row r="51" spans="2:11" s="1" customFormat="1" ht="15" customHeight="1">
      <c r="B51" s="274"/>
      <c r="C51" s="275"/>
      <c r="D51" s="405" t="s">
        <v>1177</v>
      </c>
      <c r="E51" s="405"/>
      <c r="F51" s="405"/>
      <c r="G51" s="405"/>
      <c r="H51" s="405"/>
      <c r="I51" s="405"/>
      <c r="J51" s="405"/>
      <c r="K51" s="271"/>
    </row>
    <row r="52" spans="2:11" s="1" customFormat="1" ht="25.5" customHeight="1">
      <c r="B52" s="270"/>
      <c r="C52" s="406" t="s">
        <v>1178</v>
      </c>
      <c r="D52" s="406"/>
      <c r="E52" s="406"/>
      <c r="F52" s="406"/>
      <c r="G52" s="406"/>
      <c r="H52" s="406"/>
      <c r="I52" s="406"/>
      <c r="J52" s="406"/>
      <c r="K52" s="271"/>
    </row>
    <row r="53" spans="2:11" s="1" customFormat="1" ht="5.25" customHeight="1">
      <c r="B53" s="270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70"/>
      <c r="C54" s="405" t="s">
        <v>1179</v>
      </c>
      <c r="D54" s="405"/>
      <c r="E54" s="405"/>
      <c r="F54" s="405"/>
      <c r="G54" s="405"/>
      <c r="H54" s="405"/>
      <c r="I54" s="405"/>
      <c r="J54" s="405"/>
      <c r="K54" s="271"/>
    </row>
    <row r="55" spans="2:11" s="1" customFormat="1" ht="15" customHeight="1">
      <c r="B55" s="270"/>
      <c r="C55" s="405" t="s">
        <v>1180</v>
      </c>
      <c r="D55" s="405"/>
      <c r="E55" s="405"/>
      <c r="F55" s="405"/>
      <c r="G55" s="405"/>
      <c r="H55" s="405"/>
      <c r="I55" s="405"/>
      <c r="J55" s="405"/>
      <c r="K55" s="271"/>
    </row>
    <row r="56" spans="2:11" s="1" customFormat="1" ht="12.75" customHeight="1">
      <c r="B56" s="270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70"/>
      <c r="C57" s="405" t="s">
        <v>1181</v>
      </c>
      <c r="D57" s="405"/>
      <c r="E57" s="405"/>
      <c r="F57" s="405"/>
      <c r="G57" s="405"/>
      <c r="H57" s="405"/>
      <c r="I57" s="405"/>
      <c r="J57" s="405"/>
      <c r="K57" s="271"/>
    </row>
    <row r="58" spans="2:11" s="1" customFormat="1" ht="15" customHeight="1">
      <c r="B58" s="270"/>
      <c r="C58" s="275"/>
      <c r="D58" s="405" t="s">
        <v>1182</v>
      </c>
      <c r="E58" s="405"/>
      <c r="F58" s="405"/>
      <c r="G58" s="405"/>
      <c r="H58" s="405"/>
      <c r="I58" s="405"/>
      <c r="J58" s="405"/>
      <c r="K58" s="271"/>
    </row>
    <row r="59" spans="2:11" s="1" customFormat="1" ht="15" customHeight="1">
      <c r="B59" s="270"/>
      <c r="C59" s="275"/>
      <c r="D59" s="405" t="s">
        <v>1183</v>
      </c>
      <c r="E59" s="405"/>
      <c r="F59" s="405"/>
      <c r="G59" s="405"/>
      <c r="H59" s="405"/>
      <c r="I59" s="405"/>
      <c r="J59" s="405"/>
      <c r="K59" s="271"/>
    </row>
    <row r="60" spans="2:11" s="1" customFormat="1" ht="15" customHeight="1">
      <c r="B60" s="270"/>
      <c r="C60" s="275"/>
      <c r="D60" s="405" t="s">
        <v>1184</v>
      </c>
      <c r="E60" s="405"/>
      <c r="F60" s="405"/>
      <c r="G60" s="405"/>
      <c r="H60" s="405"/>
      <c r="I60" s="405"/>
      <c r="J60" s="405"/>
      <c r="K60" s="271"/>
    </row>
    <row r="61" spans="2:11" s="1" customFormat="1" ht="15" customHeight="1">
      <c r="B61" s="270"/>
      <c r="C61" s="275"/>
      <c r="D61" s="405" t="s">
        <v>1185</v>
      </c>
      <c r="E61" s="405"/>
      <c r="F61" s="405"/>
      <c r="G61" s="405"/>
      <c r="H61" s="405"/>
      <c r="I61" s="405"/>
      <c r="J61" s="405"/>
      <c r="K61" s="271"/>
    </row>
    <row r="62" spans="2:11" s="1" customFormat="1" ht="15" customHeight="1">
      <c r="B62" s="270"/>
      <c r="C62" s="275"/>
      <c r="D62" s="408" t="s">
        <v>1186</v>
      </c>
      <c r="E62" s="408"/>
      <c r="F62" s="408"/>
      <c r="G62" s="408"/>
      <c r="H62" s="408"/>
      <c r="I62" s="408"/>
      <c r="J62" s="408"/>
      <c r="K62" s="271"/>
    </row>
    <row r="63" spans="2:11" s="1" customFormat="1" ht="15" customHeight="1">
      <c r="B63" s="270"/>
      <c r="C63" s="275"/>
      <c r="D63" s="405" t="s">
        <v>1187</v>
      </c>
      <c r="E63" s="405"/>
      <c r="F63" s="405"/>
      <c r="G63" s="405"/>
      <c r="H63" s="405"/>
      <c r="I63" s="405"/>
      <c r="J63" s="405"/>
      <c r="K63" s="271"/>
    </row>
    <row r="64" spans="2:11" s="1" customFormat="1" ht="12.75" customHeight="1">
      <c r="B64" s="270"/>
      <c r="C64" s="275"/>
      <c r="D64" s="275"/>
      <c r="E64" s="278"/>
      <c r="F64" s="275"/>
      <c r="G64" s="275"/>
      <c r="H64" s="275"/>
      <c r="I64" s="275"/>
      <c r="J64" s="275"/>
      <c r="K64" s="271"/>
    </row>
    <row r="65" spans="2:11" s="1" customFormat="1" ht="15" customHeight="1">
      <c r="B65" s="270"/>
      <c r="C65" s="275"/>
      <c r="D65" s="405" t="s">
        <v>1188</v>
      </c>
      <c r="E65" s="405"/>
      <c r="F65" s="405"/>
      <c r="G65" s="405"/>
      <c r="H65" s="405"/>
      <c r="I65" s="405"/>
      <c r="J65" s="405"/>
      <c r="K65" s="271"/>
    </row>
    <row r="66" spans="2:11" s="1" customFormat="1" ht="15" customHeight="1">
      <c r="B66" s="270"/>
      <c r="C66" s="275"/>
      <c r="D66" s="408" t="s">
        <v>1189</v>
      </c>
      <c r="E66" s="408"/>
      <c r="F66" s="408"/>
      <c r="G66" s="408"/>
      <c r="H66" s="408"/>
      <c r="I66" s="408"/>
      <c r="J66" s="408"/>
      <c r="K66" s="271"/>
    </row>
    <row r="67" spans="2:11" s="1" customFormat="1" ht="15" customHeight="1">
      <c r="B67" s="270"/>
      <c r="C67" s="275"/>
      <c r="D67" s="405" t="s">
        <v>1190</v>
      </c>
      <c r="E67" s="405"/>
      <c r="F67" s="405"/>
      <c r="G67" s="405"/>
      <c r="H67" s="405"/>
      <c r="I67" s="405"/>
      <c r="J67" s="405"/>
      <c r="K67" s="271"/>
    </row>
    <row r="68" spans="2:11" s="1" customFormat="1" ht="15" customHeight="1">
      <c r="B68" s="270"/>
      <c r="C68" s="275"/>
      <c r="D68" s="405" t="s">
        <v>1191</v>
      </c>
      <c r="E68" s="405"/>
      <c r="F68" s="405"/>
      <c r="G68" s="405"/>
      <c r="H68" s="405"/>
      <c r="I68" s="405"/>
      <c r="J68" s="405"/>
      <c r="K68" s="271"/>
    </row>
    <row r="69" spans="2:11" s="1" customFormat="1" ht="15" customHeight="1">
      <c r="B69" s="270"/>
      <c r="C69" s="275"/>
      <c r="D69" s="405" t="s">
        <v>1192</v>
      </c>
      <c r="E69" s="405"/>
      <c r="F69" s="405"/>
      <c r="G69" s="405"/>
      <c r="H69" s="405"/>
      <c r="I69" s="405"/>
      <c r="J69" s="405"/>
      <c r="K69" s="271"/>
    </row>
    <row r="70" spans="2:11" s="1" customFormat="1" ht="15" customHeight="1">
      <c r="B70" s="270"/>
      <c r="C70" s="275"/>
      <c r="D70" s="405" t="s">
        <v>1193</v>
      </c>
      <c r="E70" s="405"/>
      <c r="F70" s="405"/>
      <c r="G70" s="405"/>
      <c r="H70" s="405"/>
      <c r="I70" s="405"/>
      <c r="J70" s="405"/>
      <c r="K70" s="271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409" t="s">
        <v>1194</v>
      </c>
      <c r="D75" s="409"/>
      <c r="E75" s="409"/>
      <c r="F75" s="409"/>
      <c r="G75" s="409"/>
      <c r="H75" s="409"/>
      <c r="I75" s="409"/>
      <c r="J75" s="409"/>
      <c r="K75" s="288"/>
    </row>
    <row r="76" spans="2:11" s="1" customFormat="1" ht="17.25" customHeight="1">
      <c r="B76" s="287"/>
      <c r="C76" s="289" t="s">
        <v>1195</v>
      </c>
      <c r="D76" s="289"/>
      <c r="E76" s="289"/>
      <c r="F76" s="289" t="s">
        <v>1196</v>
      </c>
      <c r="G76" s="290"/>
      <c r="H76" s="289" t="s">
        <v>61</v>
      </c>
      <c r="I76" s="289" t="s">
        <v>64</v>
      </c>
      <c r="J76" s="289" t="s">
        <v>1197</v>
      </c>
      <c r="K76" s="288"/>
    </row>
    <row r="77" spans="2:11" s="1" customFormat="1" ht="17.25" customHeight="1">
      <c r="B77" s="287"/>
      <c r="C77" s="291" t="s">
        <v>1198</v>
      </c>
      <c r="D77" s="291"/>
      <c r="E77" s="291"/>
      <c r="F77" s="292" t="s">
        <v>1199</v>
      </c>
      <c r="G77" s="293"/>
      <c r="H77" s="291"/>
      <c r="I77" s="291"/>
      <c r="J77" s="291" t="s">
        <v>1200</v>
      </c>
      <c r="K77" s="288"/>
    </row>
    <row r="78" spans="2:11" s="1" customFormat="1" ht="5.25" customHeight="1">
      <c r="B78" s="287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7"/>
      <c r="C79" s="276" t="s">
        <v>60</v>
      </c>
      <c r="D79" s="296"/>
      <c r="E79" s="296"/>
      <c r="F79" s="297" t="s">
        <v>1201</v>
      </c>
      <c r="G79" s="298"/>
      <c r="H79" s="276" t="s">
        <v>1202</v>
      </c>
      <c r="I79" s="276" t="s">
        <v>1203</v>
      </c>
      <c r="J79" s="276">
        <v>20</v>
      </c>
      <c r="K79" s="288"/>
    </row>
    <row r="80" spans="2:11" s="1" customFormat="1" ht="15" customHeight="1">
      <c r="B80" s="287"/>
      <c r="C80" s="276" t="s">
        <v>1204</v>
      </c>
      <c r="D80" s="276"/>
      <c r="E80" s="276"/>
      <c r="F80" s="297" t="s">
        <v>1201</v>
      </c>
      <c r="G80" s="298"/>
      <c r="H80" s="276" t="s">
        <v>1205</v>
      </c>
      <c r="I80" s="276" t="s">
        <v>1203</v>
      </c>
      <c r="J80" s="276">
        <v>120</v>
      </c>
      <c r="K80" s="288"/>
    </row>
    <row r="81" spans="2:11" s="1" customFormat="1" ht="15" customHeight="1">
      <c r="B81" s="299"/>
      <c r="C81" s="276" t="s">
        <v>1206</v>
      </c>
      <c r="D81" s="276"/>
      <c r="E81" s="276"/>
      <c r="F81" s="297" t="s">
        <v>1207</v>
      </c>
      <c r="G81" s="298"/>
      <c r="H81" s="276" t="s">
        <v>1208</v>
      </c>
      <c r="I81" s="276" t="s">
        <v>1203</v>
      </c>
      <c r="J81" s="276">
        <v>50</v>
      </c>
      <c r="K81" s="288"/>
    </row>
    <row r="82" spans="2:11" s="1" customFormat="1" ht="15" customHeight="1">
      <c r="B82" s="299"/>
      <c r="C82" s="276" t="s">
        <v>1209</v>
      </c>
      <c r="D82" s="276"/>
      <c r="E82" s="276"/>
      <c r="F82" s="297" t="s">
        <v>1201</v>
      </c>
      <c r="G82" s="298"/>
      <c r="H82" s="276" t="s">
        <v>1210</v>
      </c>
      <c r="I82" s="276" t="s">
        <v>1211</v>
      </c>
      <c r="J82" s="276"/>
      <c r="K82" s="288"/>
    </row>
    <row r="83" spans="2:11" s="1" customFormat="1" ht="15" customHeight="1">
      <c r="B83" s="299"/>
      <c r="C83" s="300" t="s">
        <v>1212</v>
      </c>
      <c r="D83" s="300"/>
      <c r="E83" s="300"/>
      <c r="F83" s="301" t="s">
        <v>1207</v>
      </c>
      <c r="G83" s="300"/>
      <c r="H83" s="300" t="s">
        <v>1213</v>
      </c>
      <c r="I83" s="300" t="s">
        <v>1203</v>
      </c>
      <c r="J83" s="300">
        <v>15</v>
      </c>
      <c r="K83" s="288"/>
    </row>
    <row r="84" spans="2:11" s="1" customFormat="1" ht="15" customHeight="1">
      <c r="B84" s="299"/>
      <c r="C84" s="300" t="s">
        <v>1214</v>
      </c>
      <c r="D84" s="300"/>
      <c r="E84" s="300"/>
      <c r="F84" s="301" t="s">
        <v>1207</v>
      </c>
      <c r="G84" s="300"/>
      <c r="H84" s="300" t="s">
        <v>1215</v>
      </c>
      <c r="I84" s="300" t="s">
        <v>1203</v>
      </c>
      <c r="J84" s="300">
        <v>15</v>
      </c>
      <c r="K84" s="288"/>
    </row>
    <row r="85" spans="2:11" s="1" customFormat="1" ht="15" customHeight="1">
      <c r="B85" s="299"/>
      <c r="C85" s="300" t="s">
        <v>1216</v>
      </c>
      <c r="D85" s="300"/>
      <c r="E85" s="300"/>
      <c r="F85" s="301" t="s">
        <v>1207</v>
      </c>
      <c r="G85" s="300"/>
      <c r="H85" s="300" t="s">
        <v>1217</v>
      </c>
      <c r="I85" s="300" t="s">
        <v>1203</v>
      </c>
      <c r="J85" s="300">
        <v>20</v>
      </c>
      <c r="K85" s="288"/>
    </row>
    <row r="86" spans="2:11" s="1" customFormat="1" ht="15" customHeight="1">
      <c r="B86" s="299"/>
      <c r="C86" s="300" t="s">
        <v>1218</v>
      </c>
      <c r="D86" s="300"/>
      <c r="E86" s="300"/>
      <c r="F86" s="301" t="s">
        <v>1207</v>
      </c>
      <c r="G86" s="300"/>
      <c r="H86" s="300" t="s">
        <v>1219</v>
      </c>
      <c r="I86" s="300" t="s">
        <v>1203</v>
      </c>
      <c r="J86" s="300">
        <v>20</v>
      </c>
      <c r="K86" s="288"/>
    </row>
    <row r="87" spans="2:11" s="1" customFormat="1" ht="15" customHeight="1">
      <c r="B87" s="299"/>
      <c r="C87" s="276" t="s">
        <v>1220</v>
      </c>
      <c r="D87" s="276"/>
      <c r="E87" s="276"/>
      <c r="F87" s="297" t="s">
        <v>1207</v>
      </c>
      <c r="G87" s="298"/>
      <c r="H87" s="276" t="s">
        <v>1221</v>
      </c>
      <c r="I87" s="276" t="s">
        <v>1203</v>
      </c>
      <c r="J87" s="276">
        <v>50</v>
      </c>
      <c r="K87" s="288"/>
    </row>
    <row r="88" spans="2:11" s="1" customFormat="1" ht="15" customHeight="1">
      <c r="B88" s="299"/>
      <c r="C88" s="276" t="s">
        <v>1222</v>
      </c>
      <c r="D88" s="276"/>
      <c r="E88" s="276"/>
      <c r="F88" s="297" t="s">
        <v>1207</v>
      </c>
      <c r="G88" s="298"/>
      <c r="H88" s="276" t="s">
        <v>1223</v>
      </c>
      <c r="I88" s="276" t="s">
        <v>1203</v>
      </c>
      <c r="J88" s="276">
        <v>20</v>
      </c>
      <c r="K88" s="288"/>
    </row>
    <row r="89" spans="2:11" s="1" customFormat="1" ht="15" customHeight="1">
      <c r="B89" s="299"/>
      <c r="C89" s="276" t="s">
        <v>1224</v>
      </c>
      <c r="D89" s="276"/>
      <c r="E89" s="276"/>
      <c r="F89" s="297" t="s">
        <v>1207</v>
      </c>
      <c r="G89" s="298"/>
      <c r="H89" s="276" t="s">
        <v>1225</v>
      </c>
      <c r="I89" s="276" t="s">
        <v>1203</v>
      </c>
      <c r="J89" s="276">
        <v>20</v>
      </c>
      <c r="K89" s="288"/>
    </row>
    <row r="90" spans="2:11" s="1" customFormat="1" ht="15" customHeight="1">
      <c r="B90" s="299"/>
      <c r="C90" s="276" t="s">
        <v>1226</v>
      </c>
      <c r="D90" s="276"/>
      <c r="E90" s="276"/>
      <c r="F90" s="297" t="s">
        <v>1207</v>
      </c>
      <c r="G90" s="298"/>
      <c r="H90" s="276" t="s">
        <v>1227</v>
      </c>
      <c r="I90" s="276" t="s">
        <v>1203</v>
      </c>
      <c r="J90" s="276">
        <v>50</v>
      </c>
      <c r="K90" s="288"/>
    </row>
    <row r="91" spans="2:11" s="1" customFormat="1" ht="15" customHeight="1">
      <c r="B91" s="299"/>
      <c r="C91" s="276" t="s">
        <v>1228</v>
      </c>
      <c r="D91" s="276"/>
      <c r="E91" s="276"/>
      <c r="F91" s="297" t="s">
        <v>1207</v>
      </c>
      <c r="G91" s="298"/>
      <c r="H91" s="276" t="s">
        <v>1228</v>
      </c>
      <c r="I91" s="276" t="s">
        <v>1203</v>
      </c>
      <c r="J91" s="276">
        <v>50</v>
      </c>
      <c r="K91" s="288"/>
    </row>
    <row r="92" spans="2:11" s="1" customFormat="1" ht="15" customHeight="1">
      <c r="B92" s="299"/>
      <c r="C92" s="276" t="s">
        <v>1229</v>
      </c>
      <c r="D92" s="276"/>
      <c r="E92" s="276"/>
      <c r="F92" s="297" t="s">
        <v>1207</v>
      </c>
      <c r="G92" s="298"/>
      <c r="H92" s="276" t="s">
        <v>1230</v>
      </c>
      <c r="I92" s="276" t="s">
        <v>1203</v>
      </c>
      <c r="J92" s="276">
        <v>255</v>
      </c>
      <c r="K92" s="288"/>
    </row>
    <row r="93" spans="2:11" s="1" customFormat="1" ht="15" customHeight="1">
      <c r="B93" s="299"/>
      <c r="C93" s="276" t="s">
        <v>1231</v>
      </c>
      <c r="D93" s="276"/>
      <c r="E93" s="276"/>
      <c r="F93" s="297" t="s">
        <v>1201</v>
      </c>
      <c r="G93" s="298"/>
      <c r="H93" s="276" t="s">
        <v>1232</v>
      </c>
      <c r="I93" s="276" t="s">
        <v>1233</v>
      </c>
      <c r="J93" s="276"/>
      <c r="K93" s="288"/>
    </row>
    <row r="94" spans="2:11" s="1" customFormat="1" ht="15" customHeight="1">
      <c r="B94" s="299"/>
      <c r="C94" s="276" t="s">
        <v>1234</v>
      </c>
      <c r="D94" s="276"/>
      <c r="E94" s="276"/>
      <c r="F94" s="297" t="s">
        <v>1201</v>
      </c>
      <c r="G94" s="298"/>
      <c r="H94" s="276" t="s">
        <v>1235</v>
      </c>
      <c r="I94" s="276" t="s">
        <v>1236</v>
      </c>
      <c r="J94" s="276"/>
      <c r="K94" s="288"/>
    </row>
    <row r="95" spans="2:11" s="1" customFormat="1" ht="15" customHeight="1">
      <c r="B95" s="299"/>
      <c r="C95" s="276" t="s">
        <v>1237</v>
      </c>
      <c r="D95" s="276"/>
      <c r="E95" s="276"/>
      <c r="F95" s="297" t="s">
        <v>1201</v>
      </c>
      <c r="G95" s="298"/>
      <c r="H95" s="276" t="s">
        <v>1237</v>
      </c>
      <c r="I95" s="276" t="s">
        <v>1236</v>
      </c>
      <c r="J95" s="276"/>
      <c r="K95" s="288"/>
    </row>
    <row r="96" spans="2:11" s="1" customFormat="1" ht="15" customHeight="1">
      <c r="B96" s="299"/>
      <c r="C96" s="276" t="s">
        <v>45</v>
      </c>
      <c r="D96" s="276"/>
      <c r="E96" s="276"/>
      <c r="F96" s="297" t="s">
        <v>1201</v>
      </c>
      <c r="G96" s="298"/>
      <c r="H96" s="276" t="s">
        <v>1238</v>
      </c>
      <c r="I96" s="276" t="s">
        <v>1236</v>
      </c>
      <c r="J96" s="276"/>
      <c r="K96" s="288"/>
    </row>
    <row r="97" spans="2:11" s="1" customFormat="1" ht="15" customHeight="1">
      <c r="B97" s="299"/>
      <c r="C97" s="276" t="s">
        <v>55</v>
      </c>
      <c r="D97" s="276"/>
      <c r="E97" s="276"/>
      <c r="F97" s="297" t="s">
        <v>1201</v>
      </c>
      <c r="G97" s="298"/>
      <c r="H97" s="276" t="s">
        <v>1239</v>
      </c>
      <c r="I97" s="276" t="s">
        <v>1236</v>
      </c>
      <c r="J97" s="276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409" t="s">
        <v>1240</v>
      </c>
      <c r="D102" s="409"/>
      <c r="E102" s="409"/>
      <c r="F102" s="409"/>
      <c r="G102" s="409"/>
      <c r="H102" s="409"/>
      <c r="I102" s="409"/>
      <c r="J102" s="409"/>
      <c r="K102" s="288"/>
    </row>
    <row r="103" spans="2:11" s="1" customFormat="1" ht="17.25" customHeight="1">
      <c r="B103" s="287"/>
      <c r="C103" s="289" t="s">
        <v>1195</v>
      </c>
      <c r="D103" s="289"/>
      <c r="E103" s="289"/>
      <c r="F103" s="289" t="s">
        <v>1196</v>
      </c>
      <c r="G103" s="290"/>
      <c r="H103" s="289" t="s">
        <v>61</v>
      </c>
      <c r="I103" s="289" t="s">
        <v>64</v>
      </c>
      <c r="J103" s="289" t="s">
        <v>1197</v>
      </c>
      <c r="K103" s="288"/>
    </row>
    <row r="104" spans="2:11" s="1" customFormat="1" ht="17.25" customHeight="1">
      <c r="B104" s="287"/>
      <c r="C104" s="291" t="s">
        <v>1198</v>
      </c>
      <c r="D104" s="291"/>
      <c r="E104" s="291"/>
      <c r="F104" s="292" t="s">
        <v>1199</v>
      </c>
      <c r="G104" s="293"/>
      <c r="H104" s="291"/>
      <c r="I104" s="291"/>
      <c r="J104" s="291" t="s">
        <v>1200</v>
      </c>
      <c r="K104" s="288"/>
    </row>
    <row r="105" spans="2:11" s="1" customFormat="1" ht="5.25" customHeight="1">
      <c r="B105" s="287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7"/>
      <c r="C106" s="276" t="s">
        <v>60</v>
      </c>
      <c r="D106" s="296"/>
      <c r="E106" s="296"/>
      <c r="F106" s="297" t="s">
        <v>1201</v>
      </c>
      <c r="G106" s="276"/>
      <c r="H106" s="276" t="s">
        <v>1241</v>
      </c>
      <c r="I106" s="276" t="s">
        <v>1203</v>
      </c>
      <c r="J106" s="276">
        <v>20</v>
      </c>
      <c r="K106" s="288"/>
    </row>
    <row r="107" spans="2:11" s="1" customFormat="1" ht="15" customHeight="1">
      <c r="B107" s="287"/>
      <c r="C107" s="276" t="s">
        <v>1204</v>
      </c>
      <c r="D107" s="276"/>
      <c r="E107" s="276"/>
      <c r="F107" s="297" t="s">
        <v>1201</v>
      </c>
      <c r="G107" s="276"/>
      <c r="H107" s="276" t="s">
        <v>1241</v>
      </c>
      <c r="I107" s="276" t="s">
        <v>1203</v>
      </c>
      <c r="J107" s="276">
        <v>120</v>
      </c>
      <c r="K107" s="288"/>
    </row>
    <row r="108" spans="2:11" s="1" customFormat="1" ht="15" customHeight="1">
      <c r="B108" s="299"/>
      <c r="C108" s="276" t="s">
        <v>1206</v>
      </c>
      <c r="D108" s="276"/>
      <c r="E108" s="276"/>
      <c r="F108" s="297" t="s">
        <v>1207</v>
      </c>
      <c r="G108" s="276"/>
      <c r="H108" s="276" t="s">
        <v>1241</v>
      </c>
      <c r="I108" s="276" t="s">
        <v>1203</v>
      </c>
      <c r="J108" s="276">
        <v>50</v>
      </c>
      <c r="K108" s="288"/>
    </row>
    <row r="109" spans="2:11" s="1" customFormat="1" ht="15" customHeight="1">
      <c r="B109" s="299"/>
      <c r="C109" s="276" t="s">
        <v>1209</v>
      </c>
      <c r="D109" s="276"/>
      <c r="E109" s="276"/>
      <c r="F109" s="297" t="s">
        <v>1201</v>
      </c>
      <c r="G109" s="276"/>
      <c r="H109" s="276" t="s">
        <v>1241</v>
      </c>
      <c r="I109" s="276" t="s">
        <v>1211</v>
      </c>
      <c r="J109" s="276"/>
      <c r="K109" s="288"/>
    </row>
    <row r="110" spans="2:11" s="1" customFormat="1" ht="15" customHeight="1">
      <c r="B110" s="299"/>
      <c r="C110" s="276" t="s">
        <v>1220</v>
      </c>
      <c r="D110" s="276"/>
      <c r="E110" s="276"/>
      <c r="F110" s="297" t="s">
        <v>1207</v>
      </c>
      <c r="G110" s="276"/>
      <c r="H110" s="276" t="s">
        <v>1241</v>
      </c>
      <c r="I110" s="276" t="s">
        <v>1203</v>
      </c>
      <c r="J110" s="276">
        <v>50</v>
      </c>
      <c r="K110" s="288"/>
    </row>
    <row r="111" spans="2:11" s="1" customFormat="1" ht="15" customHeight="1">
      <c r="B111" s="299"/>
      <c r="C111" s="276" t="s">
        <v>1228</v>
      </c>
      <c r="D111" s="276"/>
      <c r="E111" s="276"/>
      <c r="F111" s="297" t="s">
        <v>1207</v>
      </c>
      <c r="G111" s="276"/>
      <c r="H111" s="276" t="s">
        <v>1241</v>
      </c>
      <c r="I111" s="276" t="s">
        <v>1203</v>
      </c>
      <c r="J111" s="276">
        <v>50</v>
      </c>
      <c r="K111" s="288"/>
    </row>
    <row r="112" spans="2:11" s="1" customFormat="1" ht="15" customHeight="1">
      <c r="B112" s="299"/>
      <c r="C112" s="276" t="s">
        <v>1226</v>
      </c>
      <c r="D112" s="276"/>
      <c r="E112" s="276"/>
      <c r="F112" s="297" t="s">
        <v>1207</v>
      </c>
      <c r="G112" s="276"/>
      <c r="H112" s="276" t="s">
        <v>1241</v>
      </c>
      <c r="I112" s="276" t="s">
        <v>1203</v>
      </c>
      <c r="J112" s="276">
        <v>50</v>
      </c>
      <c r="K112" s="288"/>
    </row>
    <row r="113" spans="2:11" s="1" customFormat="1" ht="15" customHeight="1">
      <c r="B113" s="299"/>
      <c r="C113" s="276" t="s">
        <v>60</v>
      </c>
      <c r="D113" s="276"/>
      <c r="E113" s="276"/>
      <c r="F113" s="297" t="s">
        <v>1201</v>
      </c>
      <c r="G113" s="276"/>
      <c r="H113" s="276" t="s">
        <v>1242</v>
      </c>
      <c r="I113" s="276" t="s">
        <v>1203</v>
      </c>
      <c r="J113" s="276">
        <v>20</v>
      </c>
      <c r="K113" s="288"/>
    </row>
    <row r="114" spans="2:11" s="1" customFormat="1" ht="15" customHeight="1">
      <c r="B114" s="299"/>
      <c r="C114" s="276" t="s">
        <v>1243</v>
      </c>
      <c r="D114" s="276"/>
      <c r="E114" s="276"/>
      <c r="F114" s="297" t="s">
        <v>1201</v>
      </c>
      <c r="G114" s="276"/>
      <c r="H114" s="276" t="s">
        <v>1244</v>
      </c>
      <c r="I114" s="276" t="s">
        <v>1203</v>
      </c>
      <c r="J114" s="276">
        <v>120</v>
      </c>
      <c r="K114" s="288"/>
    </row>
    <row r="115" spans="2:11" s="1" customFormat="1" ht="15" customHeight="1">
      <c r="B115" s="299"/>
      <c r="C115" s="276" t="s">
        <v>45</v>
      </c>
      <c r="D115" s="276"/>
      <c r="E115" s="276"/>
      <c r="F115" s="297" t="s">
        <v>1201</v>
      </c>
      <c r="G115" s="276"/>
      <c r="H115" s="276" t="s">
        <v>1245</v>
      </c>
      <c r="I115" s="276" t="s">
        <v>1236</v>
      </c>
      <c r="J115" s="276"/>
      <c r="K115" s="288"/>
    </row>
    <row r="116" spans="2:11" s="1" customFormat="1" ht="15" customHeight="1">
      <c r="B116" s="299"/>
      <c r="C116" s="276" t="s">
        <v>55</v>
      </c>
      <c r="D116" s="276"/>
      <c r="E116" s="276"/>
      <c r="F116" s="297" t="s">
        <v>1201</v>
      </c>
      <c r="G116" s="276"/>
      <c r="H116" s="276" t="s">
        <v>1246</v>
      </c>
      <c r="I116" s="276" t="s">
        <v>1236</v>
      </c>
      <c r="J116" s="276"/>
      <c r="K116" s="288"/>
    </row>
    <row r="117" spans="2:11" s="1" customFormat="1" ht="15" customHeight="1">
      <c r="B117" s="299"/>
      <c r="C117" s="276" t="s">
        <v>64</v>
      </c>
      <c r="D117" s="276"/>
      <c r="E117" s="276"/>
      <c r="F117" s="297" t="s">
        <v>1201</v>
      </c>
      <c r="G117" s="276"/>
      <c r="H117" s="276" t="s">
        <v>1247</v>
      </c>
      <c r="I117" s="276" t="s">
        <v>1248</v>
      </c>
      <c r="J117" s="276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407" t="s">
        <v>1249</v>
      </c>
      <c r="D122" s="407"/>
      <c r="E122" s="407"/>
      <c r="F122" s="407"/>
      <c r="G122" s="407"/>
      <c r="H122" s="407"/>
      <c r="I122" s="407"/>
      <c r="J122" s="407"/>
      <c r="K122" s="316"/>
    </row>
    <row r="123" spans="2:11" s="1" customFormat="1" ht="17.25" customHeight="1">
      <c r="B123" s="317"/>
      <c r="C123" s="289" t="s">
        <v>1195</v>
      </c>
      <c r="D123" s="289"/>
      <c r="E123" s="289"/>
      <c r="F123" s="289" t="s">
        <v>1196</v>
      </c>
      <c r="G123" s="290"/>
      <c r="H123" s="289" t="s">
        <v>61</v>
      </c>
      <c r="I123" s="289" t="s">
        <v>64</v>
      </c>
      <c r="J123" s="289" t="s">
        <v>1197</v>
      </c>
      <c r="K123" s="318"/>
    </row>
    <row r="124" spans="2:11" s="1" customFormat="1" ht="17.25" customHeight="1">
      <c r="B124" s="317"/>
      <c r="C124" s="291" t="s">
        <v>1198</v>
      </c>
      <c r="D124" s="291"/>
      <c r="E124" s="291"/>
      <c r="F124" s="292" t="s">
        <v>1199</v>
      </c>
      <c r="G124" s="293"/>
      <c r="H124" s="291"/>
      <c r="I124" s="291"/>
      <c r="J124" s="291" t="s">
        <v>1200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6" t="s">
        <v>1204</v>
      </c>
      <c r="D126" s="296"/>
      <c r="E126" s="296"/>
      <c r="F126" s="297" t="s">
        <v>1201</v>
      </c>
      <c r="G126" s="276"/>
      <c r="H126" s="276" t="s">
        <v>1241</v>
      </c>
      <c r="I126" s="276" t="s">
        <v>1203</v>
      </c>
      <c r="J126" s="276">
        <v>120</v>
      </c>
      <c r="K126" s="322"/>
    </row>
    <row r="127" spans="2:11" s="1" customFormat="1" ht="15" customHeight="1">
      <c r="B127" s="319"/>
      <c r="C127" s="276" t="s">
        <v>1250</v>
      </c>
      <c r="D127" s="276"/>
      <c r="E127" s="276"/>
      <c r="F127" s="297" t="s">
        <v>1201</v>
      </c>
      <c r="G127" s="276"/>
      <c r="H127" s="276" t="s">
        <v>1251</v>
      </c>
      <c r="I127" s="276" t="s">
        <v>1203</v>
      </c>
      <c r="J127" s="276" t="s">
        <v>1252</v>
      </c>
      <c r="K127" s="322"/>
    </row>
    <row r="128" spans="2:11" s="1" customFormat="1" ht="15" customHeight="1">
      <c r="B128" s="319"/>
      <c r="C128" s="276" t="s">
        <v>93</v>
      </c>
      <c r="D128" s="276"/>
      <c r="E128" s="276"/>
      <c r="F128" s="297" t="s">
        <v>1201</v>
      </c>
      <c r="G128" s="276"/>
      <c r="H128" s="276" t="s">
        <v>1253</v>
      </c>
      <c r="I128" s="276" t="s">
        <v>1203</v>
      </c>
      <c r="J128" s="276" t="s">
        <v>1252</v>
      </c>
      <c r="K128" s="322"/>
    </row>
    <row r="129" spans="2:11" s="1" customFormat="1" ht="15" customHeight="1">
      <c r="B129" s="319"/>
      <c r="C129" s="276" t="s">
        <v>1212</v>
      </c>
      <c r="D129" s="276"/>
      <c r="E129" s="276"/>
      <c r="F129" s="297" t="s">
        <v>1207</v>
      </c>
      <c r="G129" s="276"/>
      <c r="H129" s="276" t="s">
        <v>1213</v>
      </c>
      <c r="I129" s="276" t="s">
        <v>1203</v>
      </c>
      <c r="J129" s="276">
        <v>15</v>
      </c>
      <c r="K129" s="322"/>
    </row>
    <row r="130" spans="2:11" s="1" customFormat="1" ht="15" customHeight="1">
      <c r="B130" s="319"/>
      <c r="C130" s="300" t="s">
        <v>1214</v>
      </c>
      <c r="D130" s="300"/>
      <c r="E130" s="300"/>
      <c r="F130" s="301" t="s">
        <v>1207</v>
      </c>
      <c r="G130" s="300"/>
      <c r="H130" s="300" t="s">
        <v>1215</v>
      </c>
      <c r="I130" s="300" t="s">
        <v>1203</v>
      </c>
      <c r="J130" s="300">
        <v>15</v>
      </c>
      <c r="K130" s="322"/>
    </row>
    <row r="131" spans="2:11" s="1" customFormat="1" ht="15" customHeight="1">
      <c r="B131" s="319"/>
      <c r="C131" s="300" t="s">
        <v>1216</v>
      </c>
      <c r="D131" s="300"/>
      <c r="E131" s="300"/>
      <c r="F131" s="301" t="s">
        <v>1207</v>
      </c>
      <c r="G131" s="300"/>
      <c r="H131" s="300" t="s">
        <v>1217</v>
      </c>
      <c r="I131" s="300" t="s">
        <v>1203</v>
      </c>
      <c r="J131" s="300">
        <v>20</v>
      </c>
      <c r="K131" s="322"/>
    </row>
    <row r="132" spans="2:11" s="1" customFormat="1" ht="15" customHeight="1">
      <c r="B132" s="319"/>
      <c r="C132" s="300" t="s">
        <v>1218</v>
      </c>
      <c r="D132" s="300"/>
      <c r="E132" s="300"/>
      <c r="F132" s="301" t="s">
        <v>1207</v>
      </c>
      <c r="G132" s="300"/>
      <c r="H132" s="300" t="s">
        <v>1219</v>
      </c>
      <c r="I132" s="300" t="s">
        <v>1203</v>
      </c>
      <c r="J132" s="300">
        <v>20</v>
      </c>
      <c r="K132" s="322"/>
    </row>
    <row r="133" spans="2:11" s="1" customFormat="1" ht="15" customHeight="1">
      <c r="B133" s="319"/>
      <c r="C133" s="276" t="s">
        <v>1206</v>
      </c>
      <c r="D133" s="276"/>
      <c r="E133" s="276"/>
      <c r="F133" s="297" t="s">
        <v>1207</v>
      </c>
      <c r="G133" s="276"/>
      <c r="H133" s="276" t="s">
        <v>1241</v>
      </c>
      <c r="I133" s="276" t="s">
        <v>1203</v>
      </c>
      <c r="J133" s="276">
        <v>50</v>
      </c>
      <c r="K133" s="322"/>
    </row>
    <row r="134" spans="2:11" s="1" customFormat="1" ht="15" customHeight="1">
      <c r="B134" s="319"/>
      <c r="C134" s="276" t="s">
        <v>1220</v>
      </c>
      <c r="D134" s="276"/>
      <c r="E134" s="276"/>
      <c r="F134" s="297" t="s">
        <v>1207</v>
      </c>
      <c r="G134" s="276"/>
      <c r="H134" s="276" t="s">
        <v>1241</v>
      </c>
      <c r="I134" s="276" t="s">
        <v>1203</v>
      </c>
      <c r="J134" s="276">
        <v>50</v>
      </c>
      <c r="K134" s="322"/>
    </row>
    <row r="135" spans="2:11" s="1" customFormat="1" ht="15" customHeight="1">
      <c r="B135" s="319"/>
      <c r="C135" s="276" t="s">
        <v>1226</v>
      </c>
      <c r="D135" s="276"/>
      <c r="E135" s="276"/>
      <c r="F135" s="297" t="s">
        <v>1207</v>
      </c>
      <c r="G135" s="276"/>
      <c r="H135" s="276" t="s">
        <v>1241</v>
      </c>
      <c r="I135" s="276" t="s">
        <v>1203</v>
      </c>
      <c r="J135" s="276">
        <v>50</v>
      </c>
      <c r="K135" s="322"/>
    </row>
    <row r="136" spans="2:11" s="1" customFormat="1" ht="15" customHeight="1">
      <c r="B136" s="319"/>
      <c r="C136" s="276" t="s">
        <v>1228</v>
      </c>
      <c r="D136" s="276"/>
      <c r="E136" s="276"/>
      <c r="F136" s="297" t="s">
        <v>1207</v>
      </c>
      <c r="G136" s="276"/>
      <c r="H136" s="276" t="s">
        <v>1241</v>
      </c>
      <c r="I136" s="276" t="s">
        <v>1203</v>
      </c>
      <c r="J136" s="276">
        <v>50</v>
      </c>
      <c r="K136" s="322"/>
    </row>
    <row r="137" spans="2:11" s="1" customFormat="1" ht="15" customHeight="1">
      <c r="B137" s="319"/>
      <c r="C137" s="276" t="s">
        <v>1229</v>
      </c>
      <c r="D137" s="276"/>
      <c r="E137" s="276"/>
      <c r="F137" s="297" t="s">
        <v>1207</v>
      </c>
      <c r="G137" s="276"/>
      <c r="H137" s="276" t="s">
        <v>1254</v>
      </c>
      <c r="I137" s="276" t="s">
        <v>1203</v>
      </c>
      <c r="J137" s="276">
        <v>255</v>
      </c>
      <c r="K137" s="322"/>
    </row>
    <row r="138" spans="2:11" s="1" customFormat="1" ht="15" customHeight="1">
      <c r="B138" s="319"/>
      <c r="C138" s="276" t="s">
        <v>1231</v>
      </c>
      <c r="D138" s="276"/>
      <c r="E138" s="276"/>
      <c r="F138" s="297" t="s">
        <v>1201</v>
      </c>
      <c r="G138" s="276"/>
      <c r="H138" s="276" t="s">
        <v>1255</v>
      </c>
      <c r="I138" s="276" t="s">
        <v>1233</v>
      </c>
      <c r="J138" s="276"/>
      <c r="K138" s="322"/>
    </row>
    <row r="139" spans="2:11" s="1" customFormat="1" ht="15" customHeight="1">
      <c r="B139" s="319"/>
      <c r="C139" s="276" t="s">
        <v>1234</v>
      </c>
      <c r="D139" s="276"/>
      <c r="E139" s="276"/>
      <c r="F139" s="297" t="s">
        <v>1201</v>
      </c>
      <c r="G139" s="276"/>
      <c r="H139" s="276" t="s">
        <v>1256</v>
      </c>
      <c r="I139" s="276" t="s">
        <v>1236</v>
      </c>
      <c r="J139" s="276"/>
      <c r="K139" s="322"/>
    </row>
    <row r="140" spans="2:11" s="1" customFormat="1" ht="15" customHeight="1">
      <c r="B140" s="319"/>
      <c r="C140" s="276" t="s">
        <v>1237</v>
      </c>
      <c r="D140" s="276"/>
      <c r="E140" s="276"/>
      <c r="F140" s="297" t="s">
        <v>1201</v>
      </c>
      <c r="G140" s="276"/>
      <c r="H140" s="276" t="s">
        <v>1237</v>
      </c>
      <c r="I140" s="276" t="s">
        <v>1236</v>
      </c>
      <c r="J140" s="276"/>
      <c r="K140" s="322"/>
    </row>
    <row r="141" spans="2:11" s="1" customFormat="1" ht="15" customHeight="1">
      <c r="B141" s="319"/>
      <c r="C141" s="276" t="s">
        <v>45</v>
      </c>
      <c r="D141" s="276"/>
      <c r="E141" s="276"/>
      <c r="F141" s="297" t="s">
        <v>1201</v>
      </c>
      <c r="G141" s="276"/>
      <c r="H141" s="276" t="s">
        <v>1257</v>
      </c>
      <c r="I141" s="276" t="s">
        <v>1236</v>
      </c>
      <c r="J141" s="276"/>
      <c r="K141" s="322"/>
    </row>
    <row r="142" spans="2:11" s="1" customFormat="1" ht="15" customHeight="1">
      <c r="B142" s="319"/>
      <c r="C142" s="276" t="s">
        <v>1258</v>
      </c>
      <c r="D142" s="276"/>
      <c r="E142" s="276"/>
      <c r="F142" s="297" t="s">
        <v>1201</v>
      </c>
      <c r="G142" s="276"/>
      <c r="H142" s="276" t="s">
        <v>1259</v>
      </c>
      <c r="I142" s="276" t="s">
        <v>1236</v>
      </c>
      <c r="J142" s="276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409" t="s">
        <v>1260</v>
      </c>
      <c r="D147" s="409"/>
      <c r="E147" s="409"/>
      <c r="F147" s="409"/>
      <c r="G147" s="409"/>
      <c r="H147" s="409"/>
      <c r="I147" s="409"/>
      <c r="J147" s="409"/>
      <c r="K147" s="288"/>
    </row>
    <row r="148" spans="2:11" s="1" customFormat="1" ht="17.25" customHeight="1">
      <c r="B148" s="287"/>
      <c r="C148" s="289" t="s">
        <v>1195</v>
      </c>
      <c r="D148" s="289"/>
      <c r="E148" s="289"/>
      <c r="F148" s="289" t="s">
        <v>1196</v>
      </c>
      <c r="G148" s="290"/>
      <c r="H148" s="289" t="s">
        <v>61</v>
      </c>
      <c r="I148" s="289" t="s">
        <v>64</v>
      </c>
      <c r="J148" s="289" t="s">
        <v>1197</v>
      </c>
      <c r="K148" s="288"/>
    </row>
    <row r="149" spans="2:11" s="1" customFormat="1" ht="17.25" customHeight="1">
      <c r="B149" s="287"/>
      <c r="C149" s="291" t="s">
        <v>1198</v>
      </c>
      <c r="D149" s="291"/>
      <c r="E149" s="291"/>
      <c r="F149" s="292" t="s">
        <v>1199</v>
      </c>
      <c r="G149" s="293"/>
      <c r="H149" s="291"/>
      <c r="I149" s="291"/>
      <c r="J149" s="291" t="s">
        <v>1200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1204</v>
      </c>
      <c r="D151" s="276"/>
      <c r="E151" s="276"/>
      <c r="F151" s="327" t="s">
        <v>1201</v>
      </c>
      <c r="G151" s="276"/>
      <c r="H151" s="326" t="s">
        <v>1241</v>
      </c>
      <c r="I151" s="326" t="s">
        <v>1203</v>
      </c>
      <c r="J151" s="326">
        <v>120</v>
      </c>
      <c r="K151" s="322"/>
    </row>
    <row r="152" spans="2:11" s="1" customFormat="1" ht="15" customHeight="1">
      <c r="B152" s="299"/>
      <c r="C152" s="326" t="s">
        <v>1250</v>
      </c>
      <c r="D152" s="276"/>
      <c r="E152" s="276"/>
      <c r="F152" s="327" t="s">
        <v>1201</v>
      </c>
      <c r="G152" s="276"/>
      <c r="H152" s="326" t="s">
        <v>1261</v>
      </c>
      <c r="I152" s="326" t="s">
        <v>1203</v>
      </c>
      <c r="J152" s="326" t="s">
        <v>1252</v>
      </c>
      <c r="K152" s="322"/>
    </row>
    <row r="153" spans="2:11" s="1" customFormat="1" ht="15" customHeight="1">
      <c r="B153" s="299"/>
      <c r="C153" s="326" t="s">
        <v>93</v>
      </c>
      <c r="D153" s="276"/>
      <c r="E153" s="276"/>
      <c r="F153" s="327" t="s">
        <v>1201</v>
      </c>
      <c r="G153" s="276"/>
      <c r="H153" s="326" t="s">
        <v>1262</v>
      </c>
      <c r="I153" s="326" t="s">
        <v>1203</v>
      </c>
      <c r="J153" s="326" t="s">
        <v>1252</v>
      </c>
      <c r="K153" s="322"/>
    </row>
    <row r="154" spans="2:11" s="1" customFormat="1" ht="15" customHeight="1">
      <c r="B154" s="299"/>
      <c r="C154" s="326" t="s">
        <v>1206</v>
      </c>
      <c r="D154" s="276"/>
      <c r="E154" s="276"/>
      <c r="F154" s="327" t="s">
        <v>1207</v>
      </c>
      <c r="G154" s="276"/>
      <c r="H154" s="326" t="s">
        <v>1241</v>
      </c>
      <c r="I154" s="326" t="s">
        <v>1203</v>
      </c>
      <c r="J154" s="326">
        <v>50</v>
      </c>
      <c r="K154" s="322"/>
    </row>
    <row r="155" spans="2:11" s="1" customFormat="1" ht="15" customHeight="1">
      <c r="B155" s="299"/>
      <c r="C155" s="326" t="s">
        <v>1209</v>
      </c>
      <c r="D155" s="276"/>
      <c r="E155" s="276"/>
      <c r="F155" s="327" t="s">
        <v>1201</v>
      </c>
      <c r="G155" s="276"/>
      <c r="H155" s="326" t="s">
        <v>1241</v>
      </c>
      <c r="I155" s="326" t="s">
        <v>1211</v>
      </c>
      <c r="J155" s="326"/>
      <c r="K155" s="322"/>
    </row>
    <row r="156" spans="2:11" s="1" customFormat="1" ht="15" customHeight="1">
      <c r="B156" s="299"/>
      <c r="C156" s="326" t="s">
        <v>1220</v>
      </c>
      <c r="D156" s="276"/>
      <c r="E156" s="276"/>
      <c r="F156" s="327" t="s">
        <v>1207</v>
      </c>
      <c r="G156" s="276"/>
      <c r="H156" s="326" t="s">
        <v>1241</v>
      </c>
      <c r="I156" s="326" t="s">
        <v>1203</v>
      </c>
      <c r="J156" s="326">
        <v>50</v>
      </c>
      <c r="K156" s="322"/>
    </row>
    <row r="157" spans="2:11" s="1" customFormat="1" ht="15" customHeight="1">
      <c r="B157" s="299"/>
      <c r="C157" s="326" t="s">
        <v>1228</v>
      </c>
      <c r="D157" s="276"/>
      <c r="E157" s="276"/>
      <c r="F157" s="327" t="s">
        <v>1207</v>
      </c>
      <c r="G157" s="276"/>
      <c r="H157" s="326" t="s">
        <v>1241</v>
      </c>
      <c r="I157" s="326" t="s">
        <v>1203</v>
      </c>
      <c r="J157" s="326">
        <v>50</v>
      </c>
      <c r="K157" s="322"/>
    </row>
    <row r="158" spans="2:11" s="1" customFormat="1" ht="15" customHeight="1">
      <c r="B158" s="299"/>
      <c r="C158" s="326" t="s">
        <v>1226</v>
      </c>
      <c r="D158" s="276"/>
      <c r="E158" s="276"/>
      <c r="F158" s="327" t="s">
        <v>1207</v>
      </c>
      <c r="G158" s="276"/>
      <c r="H158" s="326" t="s">
        <v>1241</v>
      </c>
      <c r="I158" s="326" t="s">
        <v>1203</v>
      </c>
      <c r="J158" s="326">
        <v>50</v>
      </c>
      <c r="K158" s="322"/>
    </row>
    <row r="159" spans="2:11" s="1" customFormat="1" ht="15" customHeight="1">
      <c r="B159" s="299"/>
      <c r="C159" s="326" t="s">
        <v>115</v>
      </c>
      <c r="D159" s="276"/>
      <c r="E159" s="276"/>
      <c r="F159" s="327" t="s">
        <v>1201</v>
      </c>
      <c r="G159" s="276"/>
      <c r="H159" s="326" t="s">
        <v>1263</v>
      </c>
      <c r="I159" s="326" t="s">
        <v>1203</v>
      </c>
      <c r="J159" s="326" t="s">
        <v>1264</v>
      </c>
      <c r="K159" s="322"/>
    </row>
    <row r="160" spans="2:11" s="1" customFormat="1" ht="15" customHeight="1">
      <c r="B160" s="299"/>
      <c r="C160" s="326" t="s">
        <v>1265</v>
      </c>
      <c r="D160" s="276"/>
      <c r="E160" s="276"/>
      <c r="F160" s="327" t="s">
        <v>1201</v>
      </c>
      <c r="G160" s="276"/>
      <c r="H160" s="326" t="s">
        <v>1266</v>
      </c>
      <c r="I160" s="326" t="s">
        <v>1236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407" t="s">
        <v>1267</v>
      </c>
      <c r="D165" s="407"/>
      <c r="E165" s="407"/>
      <c r="F165" s="407"/>
      <c r="G165" s="407"/>
      <c r="H165" s="407"/>
      <c r="I165" s="407"/>
      <c r="J165" s="407"/>
      <c r="K165" s="269"/>
    </row>
    <row r="166" spans="2:11" s="1" customFormat="1" ht="17.25" customHeight="1">
      <c r="B166" s="268"/>
      <c r="C166" s="289" t="s">
        <v>1195</v>
      </c>
      <c r="D166" s="289"/>
      <c r="E166" s="289"/>
      <c r="F166" s="289" t="s">
        <v>1196</v>
      </c>
      <c r="G166" s="331"/>
      <c r="H166" s="332" t="s">
        <v>61</v>
      </c>
      <c r="I166" s="332" t="s">
        <v>64</v>
      </c>
      <c r="J166" s="289" t="s">
        <v>1197</v>
      </c>
      <c r="K166" s="269"/>
    </row>
    <row r="167" spans="2:11" s="1" customFormat="1" ht="17.25" customHeight="1">
      <c r="B167" s="270"/>
      <c r="C167" s="291" t="s">
        <v>1198</v>
      </c>
      <c r="D167" s="291"/>
      <c r="E167" s="291"/>
      <c r="F167" s="292" t="s">
        <v>1199</v>
      </c>
      <c r="G167" s="333"/>
      <c r="H167" s="334"/>
      <c r="I167" s="334"/>
      <c r="J167" s="291" t="s">
        <v>1200</v>
      </c>
      <c r="K167" s="271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6" t="s">
        <v>1204</v>
      </c>
      <c r="D169" s="276"/>
      <c r="E169" s="276"/>
      <c r="F169" s="297" t="s">
        <v>1201</v>
      </c>
      <c r="G169" s="276"/>
      <c r="H169" s="276" t="s">
        <v>1241</v>
      </c>
      <c r="I169" s="276" t="s">
        <v>1203</v>
      </c>
      <c r="J169" s="276">
        <v>120</v>
      </c>
      <c r="K169" s="322"/>
    </row>
    <row r="170" spans="2:11" s="1" customFormat="1" ht="15" customHeight="1">
      <c r="B170" s="299"/>
      <c r="C170" s="276" t="s">
        <v>1250</v>
      </c>
      <c r="D170" s="276"/>
      <c r="E170" s="276"/>
      <c r="F170" s="297" t="s">
        <v>1201</v>
      </c>
      <c r="G170" s="276"/>
      <c r="H170" s="276" t="s">
        <v>1251</v>
      </c>
      <c r="I170" s="276" t="s">
        <v>1203</v>
      </c>
      <c r="J170" s="276" t="s">
        <v>1252</v>
      </c>
      <c r="K170" s="322"/>
    </row>
    <row r="171" spans="2:11" s="1" customFormat="1" ht="15" customHeight="1">
      <c r="B171" s="299"/>
      <c r="C171" s="276" t="s">
        <v>93</v>
      </c>
      <c r="D171" s="276"/>
      <c r="E171" s="276"/>
      <c r="F171" s="297" t="s">
        <v>1201</v>
      </c>
      <c r="G171" s="276"/>
      <c r="H171" s="276" t="s">
        <v>1268</v>
      </c>
      <c r="I171" s="276" t="s">
        <v>1203</v>
      </c>
      <c r="J171" s="276" t="s">
        <v>1252</v>
      </c>
      <c r="K171" s="322"/>
    </row>
    <row r="172" spans="2:11" s="1" customFormat="1" ht="15" customHeight="1">
      <c r="B172" s="299"/>
      <c r="C172" s="276" t="s">
        <v>1206</v>
      </c>
      <c r="D172" s="276"/>
      <c r="E172" s="276"/>
      <c r="F172" s="297" t="s">
        <v>1207</v>
      </c>
      <c r="G172" s="276"/>
      <c r="H172" s="276" t="s">
        <v>1268</v>
      </c>
      <c r="I172" s="276" t="s">
        <v>1203</v>
      </c>
      <c r="J172" s="276">
        <v>50</v>
      </c>
      <c r="K172" s="322"/>
    </row>
    <row r="173" spans="2:11" s="1" customFormat="1" ht="15" customHeight="1">
      <c r="B173" s="299"/>
      <c r="C173" s="276" t="s">
        <v>1209</v>
      </c>
      <c r="D173" s="276"/>
      <c r="E173" s="276"/>
      <c r="F173" s="297" t="s">
        <v>1201</v>
      </c>
      <c r="G173" s="276"/>
      <c r="H173" s="276" t="s">
        <v>1268</v>
      </c>
      <c r="I173" s="276" t="s">
        <v>1211</v>
      </c>
      <c r="J173" s="276"/>
      <c r="K173" s="322"/>
    </row>
    <row r="174" spans="2:11" s="1" customFormat="1" ht="15" customHeight="1">
      <c r="B174" s="299"/>
      <c r="C174" s="276" t="s">
        <v>1220</v>
      </c>
      <c r="D174" s="276"/>
      <c r="E174" s="276"/>
      <c r="F174" s="297" t="s">
        <v>1207</v>
      </c>
      <c r="G174" s="276"/>
      <c r="H174" s="276" t="s">
        <v>1268</v>
      </c>
      <c r="I174" s="276" t="s">
        <v>1203</v>
      </c>
      <c r="J174" s="276">
        <v>50</v>
      </c>
      <c r="K174" s="322"/>
    </row>
    <row r="175" spans="2:11" s="1" customFormat="1" ht="15" customHeight="1">
      <c r="B175" s="299"/>
      <c r="C175" s="276" t="s">
        <v>1228</v>
      </c>
      <c r="D175" s="276"/>
      <c r="E175" s="276"/>
      <c r="F175" s="297" t="s">
        <v>1207</v>
      </c>
      <c r="G175" s="276"/>
      <c r="H175" s="276" t="s">
        <v>1268</v>
      </c>
      <c r="I175" s="276" t="s">
        <v>1203</v>
      </c>
      <c r="J175" s="276">
        <v>50</v>
      </c>
      <c r="K175" s="322"/>
    </row>
    <row r="176" spans="2:11" s="1" customFormat="1" ht="15" customHeight="1">
      <c r="B176" s="299"/>
      <c r="C176" s="276" t="s">
        <v>1226</v>
      </c>
      <c r="D176" s="276"/>
      <c r="E176" s="276"/>
      <c r="F176" s="297" t="s">
        <v>1207</v>
      </c>
      <c r="G176" s="276"/>
      <c r="H176" s="276" t="s">
        <v>1268</v>
      </c>
      <c r="I176" s="276" t="s">
        <v>1203</v>
      </c>
      <c r="J176" s="276">
        <v>50</v>
      </c>
      <c r="K176" s="322"/>
    </row>
    <row r="177" spans="2:11" s="1" customFormat="1" ht="15" customHeight="1">
      <c r="B177" s="299"/>
      <c r="C177" s="276" t="s">
        <v>128</v>
      </c>
      <c r="D177" s="276"/>
      <c r="E177" s="276"/>
      <c r="F177" s="297" t="s">
        <v>1201</v>
      </c>
      <c r="G177" s="276"/>
      <c r="H177" s="276" t="s">
        <v>1269</v>
      </c>
      <c r="I177" s="276" t="s">
        <v>1270</v>
      </c>
      <c r="J177" s="276"/>
      <c r="K177" s="322"/>
    </row>
    <row r="178" spans="2:11" s="1" customFormat="1" ht="15" customHeight="1">
      <c r="B178" s="299"/>
      <c r="C178" s="276" t="s">
        <v>64</v>
      </c>
      <c r="D178" s="276"/>
      <c r="E178" s="276"/>
      <c r="F178" s="297" t="s">
        <v>1201</v>
      </c>
      <c r="G178" s="276"/>
      <c r="H178" s="276" t="s">
        <v>1271</v>
      </c>
      <c r="I178" s="276" t="s">
        <v>1272</v>
      </c>
      <c r="J178" s="276">
        <v>1</v>
      </c>
      <c r="K178" s="322"/>
    </row>
    <row r="179" spans="2:11" s="1" customFormat="1" ht="15" customHeight="1">
      <c r="B179" s="299"/>
      <c r="C179" s="276" t="s">
        <v>60</v>
      </c>
      <c r="D179" s="276"/>
      <c r="E179" s="276"/>
      <c r="F179" s="297" t="s">
        <v>1201</v>
      </c>
      <c r="G179" s="276"/>
      <c r="H179" s="276" t="s">
        <v>1273</v>
      </c>
      <c r="I179" s="276" t="s">
        <v>1203</v>
      </c>
      <c r="J179" s="276">
        <v>20</v>
      </c>
      <c r="K179" s="322"/>
    </row>
    <row r="180" spans="2:11" s="1" customFormat="1" ht="15" customHeight="1">
      <c r="B180" s="299"/>
      <c r="C180" s="276" t="s">
        <v>61</v>
      </c>
      <c r="D180" s="276"/>
      <c r="E180" s="276"/>
      <c r="F180" s="297" t="s">
        <v>1201</v>
      </c>
      <c r="G180" s="276"/>
      <c r="H180" s="276" t="s">
        <v>1274</v>
      </c>
      <c r="I180" s="276" t="s">
        <v>1203</v>
      </c>
      <c r="J180" s="276">
        <v>255</v>
      </c>
      <c r="K180" s="322"/>
    </row>
    <row r="181" spans="2:11" s="1" customFormat="1" ht="15" customHeight="1">
      <c r="B181" s="299"/>
      <c r="C181" s="276" t="s">
        <v>129</v>
      </c>
      <c r="D181" s="276"/>
      <c r="E181" s="276"/>
      <c r="F181" s="297" t="s">
        <v>1201</v>
      </c>
      <c r="G181" s="276"/>
      <c r="H181" s="276" t="s">
        <v>1165</v>
      </c>
      <c r="I181" s="276" t="s">
        <v>1203</v>
      </c>
      <c r="J181" s="276">
        <v>10</v>
      </c>
      <c r="K181" s="322"/>
    </row>
    <row r="182" spans="2:11" s="1" customFormat="1" ht="15" customHeight="1">
      <c r="B182" s="299"/>
      <c r="C182" s="276" t="s">
        <v>130</v>
      </c>
      <c r="D182" s="276"/>
      <c r="E182" s="276"/>
      <c r="F182" s="297" t="s">
        <v>1201</v>
      </c>
      <c r="G182" s="276"/>
      <c r="H182" s="276" t="s">
        <v>1275</v>
      </c>
      <c r="I182" s="276" t="s">
        <v>1236</v>
      </c>
      <c r="J182" s="276"/>
      <c r="K182" s="322"/>
    </row>
    <row r="183" spans="2:11" s="1" customFormat="1" ht="15" customHeight="1">
      <c r="B183" s="299"/>
      <c r="C183" s="276" t="s">
        <v>1276</v>
      </c>
      <c r="D183" s="276"/>
      <c r="E183" s="276"/>
      <c r="F183" s="297" t="s">
        <v>1201</v>
      </c>
      <c r="G183" s="276"/>
      <c r="H183" s="276" t="s">
        <v>1277</v>
      </c>
      <c r="I183" s="276" t="s">
        <v>1236</v>
      </c>
      <c r="J183" s="276"/>
      <c r="K183" s="322"/>
    </row>
    <row r="184" spans="2:11" s="1" customFormat="1" ht="15" customHeight="1">
      <c r="B184" s="299"/>
      <c r="C184" s="276" t="s">
        <v>1265</v>
      </c>
      <c r="D184" s="276"/>
      <c r="E184" s="276"/>
      <c r="F184" s="297" t="s">
        <v>1201</v>
      </c>
      <c r="G184" s="276"/>
      <c r="H184" s="276" t="s">
        <v>1278</v>
      </c>
      <c r="I184" s="276" t="s">
        <v>1236</v>
      </c>
      <c r="J184" s="276"/>
      <c r="K184" s="322"/>
    </row>
    <row r="185" spans="2:11" s="1" customFormat="1" ht="15" customHeight="1">
      <c r="B185" s="299"/>
      <c r="C185" s="276" t="s">
        <v>132</v>
      </c>
      <c r="D185" s="276"/>
      <c r="E185" s="276"/>
      <c r="F185" s="297" t="s">
        <v>1207</v>
      </c>
      <c r="G185" s="276"/>
      <c r="H185" s="276" t="s">
        <v>1279</v>
      </c>
      <c r="I185" s="276" t="s">
        <v>1203</v>
      </c>
      <c r="J185" s="276">
        <v>50</v>
      </c>
      <c r="K185" s="322"/>
    </row>
    <row r="186" spans="2:11" s="1" customFormat="1" ht="15" customHeight="1">
      <c r="B186" s="299"/>
      <c r="C186" s="276" t="s">
        <v>1280</v>
      </c>
      <c r="D186" s="276"/>
      <c r="E186" s="276"/>
      <c r="F186" s="297" t="s">
        <v>1207</v>
      </c>
      <c r="G186" s="276"/>
      <c r="H186" s="276" t="s">
        <v>1281</v>
      </c>
      <c r="I186" s="276" t="s">
        <v>1282</v>
      </c>
      <c r="J186" s="276"/>
      <c r="K186" s="322"/>
    </row>
    <row r="187" spans="2:11" s="1" customFormat="1" ht="15" customHeight="1">
      <c r="B187" s="299"/>
      <c r="C187" s="276" t="s">
        <v>1283</v>
      </c>
      <c r="D187" s="276"/>
      <c r="E187" s="276"/>
      <c r="F187" s="297" t="s">
        <v>1207</v>
      </c>
      <c r="G187" s="276"/>
      <c r="H187" s="276" t="s">
        <v>1284</v>
      </c>
      <c r="I187" s="276" t="s">
        <v>1282</v>
      </c>
      <c r="J187" s="276"/>
      <c r="K187" s="322"/>
    </row>
    <row r="188" spans="2:11" s="1" customFormat="1" ht="15" customHeight="1">
      <c r="B188" s="299"/>
      <c r="C188" s="276" t="s">
        <v>1285</v>
      </c>
      <c r="D188" s="276"/>
      <c r="E188" s="276"/>
      <c r="F188" s="297" t="s">
        <v>1207</v>
      </c>
      <c r="G188" s="276"/>
      <c r="H188" s="276" t="s">
        <v>1286</v>
      </c>
      <c r="I188" s="276" t="s">
        <v>1282</v>
      </c>
      <c r="J188" s="276"/>
      <c r="K188" s="322"/>
    </row>
    <row r="189" spans="2:11" s="1" customFormat="1" ht="15" customHeight="1">
      <c r="B189" s="299"/>
      <c r="C189" s="335" t="s">
        <v>1287</v>
      </c>
      <c r="D189" s="276"/>
      <c r="E189" s="276"/>
      <c r="F189" s="297" t="s">
        <v>1207</v>
      </c>
      <c r="G189" s="276"/>
      <c r="H189" s="276" t="s">
        <v>1288</v>
      </c>
      <c r="I189" s="276" t="s">
        <v>1289</v>
      </c>
      <c r="J189" s="336" t="s">
        <v>1290</v>
      </c>
      <c r="K189" s="322"/>
    </row>
    <row r="190" spans="2:11" s="18" customFormat="1" ht="15" customHeight="1">
      <c r="B190" s="337"/>
      <c r="C190" s="338" t="s">
        <v>1291</v>
      </c>
      <c r="D190" s="339"/>
      <c r="E190" s="339"/>
      <c r="F190" s="340" t="s">
        <v>1207</v>
      </c>
      <c r="G190" s="339"/>
      <c r="H190" s="339" t="s">
        <v>1292</v>
      </c>
      <c r="I190" s="339" t="s">
        <v>1289</v>
      </c>
      <c r="J190" s="341" t="s">
        <v>1290</v>
      </c>
      <c r="K190" s="342"/>
    </row>
    <row r="191" spans="2:11" s="1" customFormat="1" ht="15" customHeight="1">
      <c r="B191" s="299"/>
      <c r="C191" s="335" t="s">
        <v>49</v>
      </c>
      <c r="D191" s="276"/>
      <c r="E191" s="276"/>
      <c r="F191" s="297" t="s">
        <v>1201</v>
      </c>
      <c r="G191" s="276"/>
      <c r="H191" s="273" t="s">
        <v>1293</v>
      </c>
      <c r="I191" s="276" t="s">
        <v>1294</v>
      </c>
      <c r="J191" s="276"/>
      <c r="K191" s="322"/>
    </row>
    <row r="192" spans="2:11" s="1" customFormat="1" ht="15" customHeight="1">
      <c r="B192" s="299"/>
      <c r="C192" s="335" t="s">
        <v>1295</v>
      </c>
      <c r="D192" s="276"/>
      <c r="E192" s="276"/>
      <c r="F192" s="297" t="s">
        <v>1201</v>
      </c>
      <c r="G192" s="276"/>
      <c r="H192" s="276" t="s">
        <v>1296</v>
      </c>
      <c r="I192" s="276" t="s">
        <v>1236</v>
      </c>
      <c r="J192" s="276"/>
      <c r="K192" s="322"/>
    </row>
    <row r="193" spans="2:11" s="1" customFormat="1" ht="15" customHeight="1">
      <c r="B193" s="299"/>
      <c r="C193" s="335" t="s">
        <v>1297</v>
      </c>
      <c r="D193" s="276"/>
      <c r="E193" s="276"/>
      <c r="F193" s="297" t="s">
        <v>1201</v>
      </c>
      <c r="G193" s="276"/>
      <c r="H193" s="276" t="s">
        <v>1298</v>
      </c>
      <c r="I193" s="276" t="s">
        <v>1236</v>
      </c>
      <c r="J193" s="276"/>
      <c r="K193" s="322"/>
    </row>
    <row r="194" spans="2:11" s="1" customFormat="1" ht="15" customHeight="1">
      <c r="B194" s="299"/>
      <c r="C194" s="335" t="s">
        <v>1299</v>
      </c>
      <c r="D194" s="276"/>
      <c r="E194" s="276"/>
      <c r="F194" s="297" t="s">
        <v>1207</v>
      </c>
      <c r="G194" s="276"/>
      <c r="H194" s="276" t="s">
        <v>1300</v>
      </c>
      <c r="I194" s="276" t="s">
        <v>1236</v>
      </c>
      <c r="J194" s="276"/>
      <c r="K194" s="322"/>
    </row>
    <row r="195" spans="2:11" s="1" customFormat="1" ht="15" customHeight="1">
      <c r="B195" s="328"/>
      <c r="C195" s="343"/>
      <c r="D195" s="308"/>
      <c r="E195" s="308"/>
      <c r="F195" s="308"/>
      <c r="G195" s="308"/>
      <c r="H195" s="308"/>
      <c r="I195" s="308"/>
      <c r="J195" s="308"/>
      <c r="K195" s="329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310"/>
      <c r="C197" s="320"/>
      <c r="D197" s="320"/>
      <c r="E197" s="320"/>
      <c r="F197" s="330"/>
      <c r="G197" s="320"/>
      <c r="H197" s="320"/>
      <c r="I197" s="320"/>
      <c r="J197" s="320"/>
      <c r="K197" s="310"/>
    </row>
    <row r="198" spans="2:11" s="1" customFormat="1" ht="18.75" customHeight="1"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407" t="s">
        <v>1301</v>
      </c>
      <c r="D200" s="407"/>
      <c r="E200" s="407"/>
      <c r="F200" s="407"/>
      <c r="G200" s="407"/>
      <c r="H200" s="407"/>
      <c r="I200" s="407"/>
      <c r="J200" s="407"/>
      <c r="K200" s="269"/>
    </row>
    <row r="201" spans="2:11" s="1" customFormat="1" ht="25.5" customHeight="1">
      <c r="B201" s="268"/>
      <c r="C201" s="344" t="s">
        <v>1302</v>
      </c>
      <c r="D201" s="344"/>
      <c r="E201" s="344"/>
      <c r="F201" s="344" t="s">
        <v>1303</v>
      </c>
      <c r="G201" s="345"/>
      <c r="H201" s="410" t="s">
        <v>1304</v>
      </c>
      <c r="I201" s="410"/>
      <c r="J201" s="410"/>
      <c r="K201" s="269"/>
    </row>
    <row r="202" spans="2:11" s="1" customFormat="1" ht="5.25" customHeight="1">
      <c r="B202" s="299"/>
      <c r="C202" s="294"/>
      <c r="D202" s="294"/>
      <c r="E202" s="294"/>
      <c r="F202" s="294"/>
      <c r="G202" s="320"/>
      <c r="H202" s="294"/>
      <c r="I202" s="294"/>
      <c r="J202" s="294"/>
      <c r="K202" s="322"/>
    </row>
    <row r="203" spans="2:11" s="1" customFormat="1" ht="15" customHeight="1">
      <c r="B203" s="299"/>
      <c r="C203" s="276" t="s">
        <v>1294</v>
      </c>
      <c r="D203" s="276"/>
      <c r="E203" s="276"/>
      <c r="F203" s="297" t="s">
        <v>50</v>
      </c>
      <c r="G203" s="276"/>
      <c r="H203" s="411" t="s">
        <v>1305</v>
      </c>
      <c r="I203" s="411"/>
      <c r="J203" s="411"/>
      <c r="K203" s="322"/>
    </row>
    <row r="204" spans="2:11" s="1" customFormat="1" ht="15" customHeight="1">
      <c r="B204" s="299"/>
      <c r="C204" s="276"/>
      <c r="D204" s="276"/>
      <c r="E204" s="276"/>
      <c r="F204" s="297" t="s">
        <v>51</v>
      </c>
      <c r="G204" s="276"/>
      <c r="H204" s="411" t="s">
        <v>1306</v>
      </c>
      <c r="I204" s="411"/>
      <c r="J204" s="411"/>
      <c r="K204" s="322"/>
    </row>
    <row r="205" spans="2:11" s="1" customFormat="1" ht="15" customHeight="1">
      <c r="B205" s="299"/>
      <c r="C205" s="276"/>
      <c r="D205" s="276"/>
      <c r="E205" s="276"/>
      <c r="F205" s="297" t="s">
        <v>54</v>
      </c>
      <c r="G205" s="276"/>
      <c r="H205" s="411" t="s">
        <v>1307</v>
      </c>
      <c r="I205" s="411"/>
      <c r="J205" s="411"/>
      <c r="K205" s="322"/>
    </row>
    <row r="206" spans="2:11" s="1" customFormat="1" ht="15" customHeight="1">
      <c r="B206" s="299"/>
      <c r="C206" s="276"/>
      <c r="D206" s="276"/>
      <c r="E206" s="276"/>
      <c r="F206" s="297" t="s">
        <v>52</v>
      </c>
      <c r="G206" s="276"/>
      <c r="H206" s="411" t="s">
        <v>1308</v>
      </c>
      <c r="I206" s="411"/>
      <c r="J206" s="411"/>
      <c r="K206" s="322"/>
    </row>
    <row r="207" spans="2:11" s="1" customFormat="1" ht="15" customHeight="1">
      <c r="B207" s="299"/>
      <c r="C207" s="276"/>
      <c r="D207" s="276"/>
      <c r="E207" s="276"/>
      <c r="F207" s="297" t="s">
        <v>53</v>
      </c>
      <c r="G207" s="276"/>
      <c r="H207" s="411" t="s">
        <v>1309</v>
      </c>
      <c r="I207" s="411"/>
      <c r="J207" s="411"/>
      <c r="K207" s="322"/>
    </row>
    <row r="208" spans="2:11" s="1" customFormat="1" ht="15" customHeight="1">
      <c r="B208" s="299"/>
      <c r="C208" s="276"/>
      <c r="D208" s="276"/>
      <c r="E208" s="276"/>
      <c r="F208" s="297"/>
      <c r="G208" s="276"/>
      <c r="H208" s="276"/>
      <c r="I208" s="276"/>
      <c r="J208" s="276"/>
      <c r="K208" s="322"/>
    </row>
    <row r="209" spans="2:11" s="1" customFormat="1" ht="15" customHeight="1">
      <c r="B209" s="299"/>
      <c r="C209" s="276" t="s">
        <v>1248</v>
      </c>
      <c r="D209" s="276"/>
      <c r="E209" s="276"/>
      <c r="F209" s="297" t="s">
        <v>1143</v>
      </c>
      <c r="G209" s="276"/>
      <c r="H209" s="411" t="s">
        <v>1310</v>
      </c>
      <c r="I209" s="411"/>
      <c r="J209" s="411"/>
      <c r="K209" s="322"/>
    </row>
    <row r="210" spans="2:11" s="1" customFormat="1" ht="15" customHeight="1">
      <c r="B210" s="299"/>
      <c r="C210" s="276"/>
      <c r="D210" s="276"/>
      <c r="E210" s="276"/>
      <c r="F210" s="297" t="s">
        <v>1146</v>
      </c>
      <c r="G210" s="276"/>
      <c r="H210" s="411" t="s">
        <v>1147</v>
      </c>
      <c r="I210" s="411"/>
      <c r="J210" s="411"/>
      <c r="K210" s="322"/>
    </row>
    <row r="211" spans="2:11" s="1" customFormat="1" ht="15" customHeight="1">
      <c r="B211" s="299"/>
      <c r="C211" s="276"/>
      <c r="D211" s="276"/>
      <c r="E211" s="276"/>
      <c r="F211" s="297" t="s">
        <v>86</v>
      </c>
      <c r="G211" s="276"/>
      <c r="H211" s="411" t="s">
        <v>1311</v>
      </c>
      <c r="I211" s="411"/>
      <c r="J211" s="411"/>
      <c r="K211" s="322"/>
    </row>
    <row r="212" spans="2:11" s="1" customFormat="1" ht="15" customHeight="1">
      <c r="B212" s="346"/>
      <c r="C212" s="276"/>
      <c r="D212" s="276"/>
      <c r="E212" s="276"/>
      <c r="F212" s="297" t="s">
        <v>106</v>
      </c>
      <c r="G212" s="335"/>
      <c r="H212" s="412" t="s">
        <v>105</v>
      </c>
      <c r="I212" s="412"/>
      <c r="J212" s="412"/>
      <c r="K212" s="347"/>
    </row>
    <row r="213" spans="2:11" s="1" customFormat="1" ht="15" customHeight="1">
      <c r="B213" s="346"/>
      <c r="C213" s="276"/>
      <c r="D213" s="276"/>
      <c r="E213" s="276"/>
      <c r="F213" s="297" t="s">
        <v>1148</v>
      </c>
      <c r="G213" s="335"/>
      <c r="H213" s="412" t="s">
        <v>1312</v>
      </c>
      <c r="I213" s="412"/>
      <c r="J213" s="412"/>
      <c r="K213" s="347"/>
    </row>
    <row r="214" spans="2:11" s="1" customFormat="1" ht="15" customHeight="1">
      <c r="B214" s="346"/>
      <c r="C214" s="276"/>
      <c r="D214" s="276"/>
      <c r="E214" s="276"/>
      <c r="F214" s="297"/>
      <c r="G214" s="335"/>
      <c r="H214" s="326"/>
      <c r="I214" s="326"/>
      <c r="J214" s="326"/>
      <c r="K214" s="347"/>
    </row>
    <row r="215" spans="2:11" s="1" customFormat="1" ht="15" customHeight="1">
      <c r="B215" s="346"/>
      <c r="C215" s="276" t="s">
        <v>1272</v>
      </c>
      <c r="D215" s="276"/>
      <c r="E215" s="276"/>
      <c r="F215" s="297">
        <v>1</v>
      </c>
      <c r="G215" s="335"/>
      <c r="H215" s="412" t="s">
        <v>1313</v>
      </c>
      <c r="I215" s="412"/>
      <c r="J215" s="412"/>
      <c r="K215" s="347"/>
    </row>
    <row r="216" spans="2:11" s="1" customFormat="1" ht="15" customHeight="1">
      <c r="B216" s="346"/>
      <c r="C216" s="276"/>
      <c r="D216" s="276"/>
      <c r="E216" s="276"/>
      <c r="F216" s="297">
        <v>2</v>
      </c>
      <c r="G216" s="335"/>
      <c r="H216" s="412" t="s">
        <v>1314</v>
      </c>
      <c r="I216" s="412"/>
      <c r="J216" s="412"/>
      <c r="K216" s="347"/>
    </row>
    <row r="217" spans="2:11" s="1" customFormat="1" ht="15" customHeight="1">
      <c r="B217" s="346"/>
      <c r="C217" s="276"/>
      <c r="D217" s="276"/>
      <c r="E217" s="276"/>
      <c r="F217" s="297">
        <v>3</v>
      </c>
      <c r="G217" s="335"/>
      <c r="H217" s="412" t="s">
        <v>1315</v>
      </c>
      <c r="I217" s="412"/>
      <c r="J217" s="412"/>
      <c r="K217" s="347"/>
    </row>
    <row r="218" spans="2:11" s="1" customFormat="1" ht="15" customHeight="1">
      <c r="B218" s="346"/>
      <c r="C218" s="276"/>
      <c r="D218" s="276"/>
      <c r="E218" s="276"/>
      <c r="F218" s="297">
        <v>4</v>
      </c>
      <c r="G218" s="335"/>
      <c r="H218" s="412" t="s">
        <v>1316</v>
      </c>
      <c r="I218" s="412"/>
      <c r="J218" s="412"/>
      <c r="K218" s="347"/>
    </row>
    <row r="219" spans="2:11" s="1" customFormat="1" ht="12.75" customHeight="1">
      <c r="B219" s="348"/>
      <c r="C219" s="349"/>
      <c r="D219" s="349"/>
      <c r="E219" s="349"/>
      <c r="F219" s="349"/>
      <c r="G219" s="349"/>
      <c r="H219" s="349"/>
      <c r="I219" s="349"/>
      <c r="J219" s="349"/>
      <c r="K219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Vágnerová Miluše</dc:creator>
  <cp:keywords/>
  <dc:description/>
  <cp:lastModifiedBy>Vágnerová Miluše</cp:lastModifiedBy>
  <dcterms:created xsi:type="dcterms:W3CDTF">2024-04-19T10:14:09Z</dcterms:created>
  <dcterms:modified xsi:type="dcterms:W3CDTF">2024-04-19T10:17:48Z</dcterms:modified>
  <cp:category/>
  <cp:version/>
  <cp:contentType/>
  <cp:contentStatus/>
</cp:coreProperties>
</file>