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/>
  <bookViews>
    <workbookView xWindow="28680" yWindow="65416" windowWidth="29040" windowHeight="15720" activeTab="1"/>
  </bookViews>
  <sheets>
    <sheet name="Rekapitulace stavby" sheetId="1" r:id="rId1"/>
    <sheet name="740-2024 - Stavební úprav..." sheetId="2" r:id="rId2"/>
  </sheets>
  <definedNames>
    <definedName name="_xlnm._FilterDatabase" localSheetId="1" hidden="1">'740-2024 - Stavební úprav...'!$C$129:$K$220</definedName>
    <definedName name="_xlnm.Print_Area" localSheetId="1">'740-2024 - Stavební úprav...'!$C$4:$J$76,'740-2024 - Stavební úprav...'!$C$82:$J$113,'740-2024 - Stavební úprav...'!$C$119:$J$220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'740-2024 - Stavební úprav...'!$129:$129</definedName>
  </definedNames>
  <calcPr calcId="191029"/>
  <extLst/>
</workbook>
</file>

<file path=xl/sharedStrings.xml><?xml version="1.0" encoding="utf-8"?>
<sst xmlns="http://schemas.openxmlformats.org/spreadsheetml/2006/main" count="1241" uniqueCount="345">
  <si>
    <t>Export Komplet</t>
  </si>
  <si>
    <t/>
  </si>
  <si>
    <t>2.0</t>
  </si>
  <si>
    <t>False</t>
  </si>
  <si>
    <t>{34b9d5dc-6410-4b42-a786-7f69e5c4679a}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</si>
  <si>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</si>
  <si>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</si>
  <si>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</si>
  <si>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</si>
  <si>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</si>
  <si>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</si>
  <si>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0,001</t>
  </si>
  <si>
    <t>Kód:</t>
  </si>
  <si>
    <t>740-2024</t>
  </si>
  <si>
    <t>Stavba:</t>
  </si>
  <si>
    <t>Stavební úpravy učebny - ZŠ Na Stráni</t>
  </si>
  <si>
    <t>KSO:</t>
  </si>
  <si>
    <t>CC-CZ:</t>
  </si>
  <si>
    <t>Místo:</t>
  </si>
  <si>
    <t>Na Stráni č.p. 879/2</t>
  </si>
  <si>
    <t>Datum:</t>
  </si>
  <si>
    <t>21. 6. 2024</t>
  </si>
  <si>
    <t>Zadavatel:</t>
  </si>
  <si>
    <t>IČ:</t>
  </si>
  <si>
    <t>Statutární město Děčín</t>
  </si>
  <si>
    <t>DIČ:</t>
  </si>
  <si>
    <t>Zhotovitel:</t>
  </si>
  <si>
    <t xml:space="preserve"> </t>
  </si>
  <si>
    <t>Projektant:</t>
  </si>
  <si>
    <t>NORDARCH s.r.o.</t>
  </si>
  <si>
    <t>True</t>
  </si>
  <si>
    <t>Zpracovatel:</t>
  </si>
  <si>
    <t>Ing. Jan Duben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</si>
  <si>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</si>
  <si>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</si>
  <si>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</si>
  <si>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</si>
  <si>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</si>
  <si>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</si>
  <si>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</si>
  <si>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</si>
  <si>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</si>
  <si>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</si>
  <si>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</si>
  <si>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</si>
  <si>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</si>
  <si>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</si>
  <si>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</si>
  <si>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</si>
  <si>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</si>
  <si>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</si>
  <si>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</si>
  <si>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</si>
  <si>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</si>
  <si>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</si>
  <si>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</si>
  <si>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</si>
  <si>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</si>
  <si>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</si>
  <si>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</si>
  <si>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</si>
  <si>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</si>
  <si>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</si>
  <si>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</si>
  <si>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</si>
  <si>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</si>
  <si>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</si>
  <si>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</si>
  <si>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</si>
  <si>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</si>
  <si>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</si>
  <si>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</si>
  <si>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</si>
  <si>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</si>
  <si>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</si>
  <si>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</si>
  <si>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</si>
  <si>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</si>
  <si>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</si>
  <si>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</si>
  <si>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</si>
  <si>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</si>
  <si>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</si>
  <si>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</si>
  <si>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</si>
  <si>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</si>
  <si>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</si>
  <si>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</si>
  <si>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</si>
  <si>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</si>
  <si>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</si>
  <si>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</si>
  <si>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</si>
  <si>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</si>
  <si>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725 - Zdravotechnika - zařizovací předměty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</si>
  <si>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</si>
  <si>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</si>
  <si>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</si>
  <si>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</si>
  <si>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</si>
  <si>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</si>
  <si>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</si>
  <si>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</si>
  <si>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</si>
  <si>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</si>
  <si>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</si>
  <si>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</si>
  <si>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</si>
  <si>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</si>
  <si>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</si>
  <si>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</si>
  <si>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</si>
  <si>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</si>
  <si>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</si>
  <si>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</si>
  <si>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</si>
  <si>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</si>
  <si>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</si>
  <si>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</si>
  <si>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</si>
  <si>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</si>
  <si>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</si>
  <si>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</si>
  <si>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</si>
  <si>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</si>
  <si>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346481111</t>
  </si>
  <si>
    <t>Zaplentování rýh, potrubí, výklenků nebo nik ve stěnách rabicovým pletivem</t>
  </si>
  <si>
    <t>m2</t>
  </si>
  <si>
    <t>4</t>
  </si>
  <si>
    <t>910361717</t>
  </si>
  <si>
    <t>VV</t>
  </si>
  <si>
    <t>"přívod pro klimatizační jednotku" 15*0,1</t>
  </si>
  <si>
    <t>6</t>
  </si>
  <si>
    <t>612325101</t>
  </si>
  <si>
    <t>Vápenocementová hrubá omítka rýh ve stěnách š do 150 mm</t>
  </si>
  <si>
    <t>-715709463</t>
  </si>
  <si>
    <t>632481213</t>
  </si>
  <si>
    <t>Separační vrstva z PE fólie</t>
  </si>
  <si>
    <t>-137233264</t>
  </si>
  <si>
    <t>"nová podlaha" 60</t>
  </si>
  <si>
    <t>9</t>
  </si>
  <si>
    <t>Ostatní konstrukce a práce, bourání</t>
  </si>
  <si>
    <t>963065512</t>
  </si>
  <si>
    <t>Bourání podlah nosných konstrukcí z fošen nebo prken ze dřeva tvrdého</t>
  </si>
  <si>
    <t>m3</t>
  </si>
  <si>
    <t>1162762786</t>
  </si>
  <si>
    <t>"odstranění dřevěného stupně" 2,05*4,05*0,3</t>
  </si>
  <si>
    <t>5</t>
  </si>
  <si>
    <t>971024471</t>
  </si>
  <si>
    <t>Vybourání otvorů ve zdivu kamenném pl do 0,25 m2 na MV nebo MVC tl do 750 mm</t>
  </si>
  <si>
    <t>kus</t>
  </si>
  <si>
    <t>-1282425511</t>
  </si>
  <si>
    <t>"prostup pro technologické rozvody klimatizace" 1</t>
  </si>
  <si>
    <t>974031153</t>
  </si>
  <si>
    <t>Vysekání rýh ve zdivu cihelném hl do 100 mm š do 100 mm</t>
  </si>
  <si>
    <t>m</t>
  </si>
  <si>
    <t>1522028318</t>
  </si>
  <si>
    <t>"přívod pro klimatizační jednotku" 15</t>
  </si>
  <si>
    <t>998</t>
  </si>
  <si>
    <t>Přesun hmot</t>
  </si>
  <si>
    <t>7</t>
  </si>
  <si>
    <t>998011001</t>
  </si>
  <si>
    <t>Přesun hmot pro budovy zděné v do 6 m</t>
  </si>
  <si>
    <t>t</t>
  </si>
  <si>
    <t>231946296</t>
  </si>
  <si>
    <t>PSV</t>
  </si>
  <si>
    <t>Práce a dodávky PSV</t>
  </si>
  <si>
    <t>725</t>
  </si>
  <si>
    <t>Zdravotechnika - zařizovací předměty</t>
  </si>
  <si>
    <t>8</t>
  </si>
  <si>
    <t>725211603</t>
  </si>
  <si>
    <t>soubor</t>
  </si>
  <si>
    <t>16</t>
  </si>
  <si>
    <t>-1703385396</t>
  </si>
  <si>
    <t>725320821</t>
  </si>
  <si>
    <t>1095541511</t>
  </si>
  <si>
    <t>10</t>
  </si>
  <si>
    <t>998725101</t>
  </si>
  <si>
    <t>Přesun hmot tonážní pro zařizovací předměty v objektech v do 6 m</t>
  </si>
  <si>
    <t>291145604</t>
  </si>
  <si>
    <t>741</t>
  </si>
  <si>
    <t>Elektroinstalace - silnoproud</t>
  </si>
  <si>
    <t>11</t>
  </si>
  <si>
    <t>741372062</t>
  </si>
  <si>
    <t>Montáž svítidlo LED interiérové přisazené stropní hranaté nebo kruhové přes 0,09 do 0,36 m2 se zapojením vodičů</t>
  </si>
  <si>
    <t>-617289119</t>
  </si>
  <si>
    <t>M</t>
  </si>
  <si>
    <t>34825005</t>
  </si>
  <si>
    <t>svítidlo interiérové přisazené obdélníkové/čtvercové přes 0,09 do 0,36m2 1500-1900lm</t>
  </si>
  <si>
    <t>32</t>
  </si>
  <si>
    <t>1936017261</t>
  </si>
  <si>
    <t>13</t>
  </si>
  <si>
    <t>741374823</t>
  </si>
  <si>
    <t>Demontáž osvětlovacího modulového systému zářivkového dl přes 1100 mm se zachováním funkčnosti</t>
  </si>
  <si>
    <t>-1155923001</t>
  </si>
  <si>
    <t>"dle výkresu stávajícího stavu" 14</t>
  </si>
  <si>
    <t>14</t>
  </si>
  <si>
    <t>74137482R</t>
  </si>
  <si>
    <t>Prodloužení připojovacích kabelů k novým svítidlům</t>
  </si>
  <si>
    <t>-1643384604</t>
  </si>
  <si>
    <t>15</t>
  </si>
  <si>
    <t>998741101</t>
  </si>
  <si>
    <t>Přesun hmot tonážní pro silnoproud v objektech v do 6 m</t>
  </si>
  <si>
    <t>1019601205</t>
  </si>
  <si>
    <t>751</t>
  </si>
  <si>
    <t>Vzduchotechnika</t>
  </si>
  <si>
    <t>75171111R</t>
  </si>
  <si>
    <t>Nástěnná splitová klimatizační jednotka o výkonu cca 5.kW - dle specifikace v PD, včetně napojení a veškerého příslušenství</t>
  </si>
  <si>
    <t>186912300</t>
  </si>
  <si>
    <t>762</t>
  </si>
  <si>
    <t>Konstrukce tesařské</t>
  </si>
  <si>
    <t>17</t>
  </si>
  <si>
    <t>762511264</t>
  </si>
  <si>
    <t>Podlahové kce podkladové z desek OSB tl 18 mm nebroušených na pero a drážku šroubovaných</t>
  </si>
  <si>
    <t>-776370130</t>
  </si>
  <si>
    <t>18</t>
  </si>
  <si>
    <t>76252491R</t>
  </si>
  <si>
    <t>Kontrola dřevěné podlahy s případným dotažením volých prken</t>
  </si>
  <si>
    <t>986128533</t>
  </si>
  <si>
    <t>19</t>
  </si>
  <si>
    <t>998762101</t>
  </si>
  <si>
    <t>Přesun hmot tonážní pro kce tesařské v objektech v do 6 m</t>
  </si>
  <si>
    <t>947738763</t>
  </si>
  <si>
    <t>763</t>
  </si>
  <si>
    <t>Konstrukce suché výstavby</t>
  </si>
  <si>
    <t>20</t>
  </si>
  <si>
    <t>763121448</t>
  </si>
  <si>
    <t>SDK stěna předsazená tl 65 mm profil CW+UW 50 deska 1x akustická 12,5 s izolací EI 30 Rw do 22 dB</t>
  </si>
  <si>
    <t>-444442441</t>
  </si>
  <si>
    <t>"spřažená předstěna" 6,6*4,57</t>
  </si>
  <si>
    <t>763121714</t>
  </si>
  <si>
    <t>SDK stěna předsazená základní penetrační nátěr</t>
  </si>
  <si>
    <t>-186335757</t>
  </si>
  <si>
    <t>22</t>
  </si>
  <si>
    <t>763121762</t>
  </si>
  <si>
    <t>Příplatek k SDK stěně předsazené za rovinnost kvality Q4</t>
  </si>
  <si>
    <t>578627147</t>
  </si>
  <si>
    <t>23</t>
  </si>
  <si>
    <t>763131555</t>
  </si>
  <si>
    <t>SDK podhled deska 1x akustická 12,5 s izolací jednovrstvá spodní kce profil CD+UD Rw 60 dB</t>
  </si>
  <si>
    <t>-451623016</t>
  </si>
  <si>
    <t>"akustický podhled" 60</t>
  </si>
  <si>
    <t>24</t>
  </si>
  <si>
    <t>763131714</t>
  </si>
  <si>
    <t>SDK podhled základní penetrační nátěr</t>
  </si>
  <si>
    <t>-348571538</t>
  </si>
  <si>
    <t>25</t>
  </si>
  <si>
    <t>763131772</t>
  </si>
  <si>
    <t>Příplatek k SDK podhledu za rovinnost kvality Q4</t>
  </si>
  <si>
    <t>1489782513</t>
  </si>
  <si>
    <t>26</t>
  </si>
  <si>
    <t>998763301</t>
  </si>
  <si>
    <t>Přesun hmot tonážní pro konstrukce montované z desek v objektech v do 6 m</t>
  </si>
  <si>
    <t>709567754</t>
  </si>
  <si>
    <t>776</t>
  </si>
  <si>
    <t>Podlahy povlakové</t>
  </si>
  <si>
    <t>27</t>
  </si>
  <si>
    <t>776121112</t>
  </si>
  <si>
    <t>Vodou ředitelná penetrace savého podkladu povlakových podlah</t>
  </si>
  <si>
    <t>878066627</t>
  </si>
  <si>
    <t>"nová podlaha" 60*2</t>
  </si>
  <si>
    <t>28</t>
  </si>
  <si>
    <t>776141113</t>
  </si>
  <si>
    <t>Stěrka podlahová nivelační pro vyrovnání podkladu povlakových podlah pevnosti 20 MPa tl přes 5 do 8 mm</t>
  </si>
  <si>
    <t>-1446549742</t>
  </si>
  <si>
    <t>29</t>
  </si>
  <si>
    <t>776201811</t>
  </si>
  <si>
    <t>Demontáž lepených povlakových podlah bez podložky ručně</t>
  </si>
  <si>
    <t>25677236</t>
  </si>
  <si>
    <t>"dle výkresu stávajícího stavu" 60</t>
  </si>
  <si>
    <t>30</t>
  </si>
  <si>
    <t>776221111</t>
  </si>
  <si>
    <t>Lepení pásů z PVC standardním lepidlem</t>
  </si>
  <si>
    <t>1726838311</t>
  </si>
  <si>
    <t>31</t>
  </si>
  <si>
    <t>2841101R</t>
  </si>
  <si>
    <t>sportovní PVC tl. 7 mm</t>
  </si>
  <si>
    <t>-1815083698</t>
  </si>
  <si>
    <t>60*1,1 'Přepočtené koeficientem množství</t>
  </si>
  <si>
    <t>776411111</t>
  </si>
  <si>
    <t>Montáž obvodových soklíků výšky do 80 mm</t>
  </si>
  <si>
    <t>1380762986</t>
  </si>
  <si>
    <t>"nová podlaha" 6,6*2+9,2*2-1,1</t>
  </si>
  <si>
    <t>33</t>
  </si>
  <si>
    <t>28411009</t>
  </si>
  <si>
    <t>lišta soklová PVC 18x80mm</t>
  </si>
  <si>
    <t>9393516</t>
  </si>
  <si>
    <t>30,5*1,02 'Přepočtené koeficientem množství</t>
  </si>
  <si>
    <t>34</t>
  </si>
  <si>
    <t>998776101</t>
  </si>
  <si>
    <t>Přesun hmot tonážní pro podlahy povlakové v objektech v do 6 m</t>
  </si>
  <si>
    <t>971363924</t>
  </si>
  <si>
    <t>781</t>
  </si>
  <si>
    <t>Dokončovací práce - obklady</t>
  </si>
  <si>
    <t>35</t>
  </si>
  <si>
    <t>781472217</t>
  </si>
  <si>
    <t>Montáž obkladů keramických hladkých lepených cementovým flexibilním lepidlem přes 12 do 19 ks/m2</t>
  </si>
  <si>
    <t>-699772048</t>
  </si>
  <si>
    <t>"obklad za umyvadlem" 1,5*1,2</t>
  </si>
  <si>
    <t>36</t>
  </si>
  <si>
    <t>59761701</t>
  </si>
  <si>
    <t>obklad keramický nemrazuvzdorný povrch hladký/lesklý tl do 10mm přes 12 do 19ks/m2</t>
  </si>
  <si>
    <t>-1594378138</t>
  </si>
  <si>
    <t>1,8*1,05 'Přepočtené koeficientem množství</t>
  </si>
  <si>
    <t>37</t>
  </si>
  <si>
    <t>998781101</t>
  </si>
  <si>
    <t>Přesun hmot tonážní pro obklady keramické v objektech v do 6 m</t>
  </si>
  <si>
    <t>747202486</t>
  </si>
  <si>
    <t>784</t>
  </si>
  <si>
    <t>Dokončovací práce - malby a tapety</t>
  </si>
  <si>
    <t>38</t>
  </si>
  <si>
    <t>784181103</t>
  </si>
  <si>
    <t>Základní akrylátová jednonásobná bezbarvá penetrace podkladu v místnostech v přes 3,80 do 5,00 m</t>
  </si>
  <si>
    <t>-415152009</t>
  </si>
  <si>
    <t>"ostatní malby" 114</t>
  </si>
  <si>
    <t>39</t>
  </si>
  <si>
    <t>784211103</t>
  </si>
  <si>
    <t>Dvojnásobné bílé malby ze směsí za mokra výborně oděruvzdorných v místnostech v přes 3,80 do 5,00 m</t>
  </si>
  <si>
    <t>2082990620</t>
  </si>
  <si>
    <t>Součet</t>
  </si>
  <si>
    <t>VRN</t>
  </si>
  <si>
    <t>Vedlejší rozpočtové náklady</t>
  </si>
  <si>
    <t>VRN3</t>
  </si>
  <si>
    <t>Zařízení staveniště</t>
  </si>
  <si>
    <t>40</t>
  </si>
  <si>
    <t>030001000</t>
  </si>
  <si>
    <t>Kč</t>
  </si>
  <si>
    <t>1024</t>
  </si>
  <si>
    <t>1236664052</t>
  </si>
  <si>
    <t>VRN7</t>
  </si>
  <si>
    <t>Provozní vlivy</t>
  </si>
  <si>
    <t>41</t>
  </si>
  <si>
    <t>070001000</t>
  </si>
  <si>
    <t>164601860</t>
  </si>
  <si>
    <t>"provoz školy" 1</t>
  </si>
  <si>
    <t>VRN9</t>
  </si>
  <si>
    <t>Ostatní náklady</t>
  </si>
  <si>
    <t>42</t>
  </si>
  <si>
    <t>094103000</t>
  </si>
  <si>
    <t>Náklady na plánované vyklizení objektu</t>
  </si>
  <si>
    <t>1580488100</t>
  </si>
  <si>
    <t>"kompletní vystěhování učebny" 1</t>
  </si>
  <si>
    <t xml:space="preserve">Demontáž dřez dvojitý na ocelové konzole bez výtokových armatur, včetně úpravy ZTI, vysekání a zaslepení </t>
  </si>
  <si>
    <t>Umyvadlo keramické bílé šířky 600 mm bez krytu na sifon připevněné na stěnu šrouby vč. baterie umyvadlové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</si>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</sst>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3" borderId="0" xfId="0" applyFill="1" applyAlignment="1">
      <alignment vertical="center"/>
    </xf>
    <xf numFmtId="0" fontId="0" fillId="3" borderId="21" xfId="0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166" fontId="29" fillId="0" borderId="10" xfId="0" applyNumberFormat="1" applyFont="1" applyBorder="1"/>
    <xf numFmtId="166" fontId="29" fillId="0" borderId="11" xfId="0" applyNumberFormat="1" applyFont="1" applyBorder="1"/>
    <xf numFmtId="4" fontId="30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7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0" fillId="0" borderId="0" xfId="0"/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right" vertical="center"/>
    </xf>
    <xf numFmtId="0" fontId="20" fillId="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0" fillId="3" borderId="0" xfId="0" applyFont="1" applyFill="1" applyAlignment="1" applyProtection="1">
      <alignment horizontal="left" vertical="center"/>
      <protection/>
    </xf>
    <xf numFmtId="0" fontId="20" fillId="3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20" fillId="3" borderId="13" xfId="0" applyFont="1" applyFill="1" applyBorder="1" applyAlignment="1" applyProtection="1">
      <alignment horizontal="center" vertical="center" wrapText="1"/>
      <protection/>
    </xf>
    <xf numFmtId="0" fontId="20" fillId="3" borderId="14" xfId="0" applyFont="1" applyFill="1" applyBorder="1" applyAlignment="1" applyProtection="1">
      <alignment horizontal="center" vertical="center" wrapText="1"/>
      <protection/>
    </xf>
    <xf numFmtId="0" fontId="20" fillId="3" borderId="1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 vertical="center"/>
      <protection/>
    </xf>
    <xf numFmtId="4" fontId="22" fillId="0" borderId="0" xfId="0" applyNumberFormat="1" applyFont="1" applyProtection="1">
      <protection/>
    </xf>
    <xf numFmtId="0" fontId="9" fillId="0" borderId="0" xfId="0" applyFont="1" applyProtection="1"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Protection="1"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Protection="1"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0" borderId="22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0" borderId="22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ht="36.95" customHeight="1">
      <c r="AR2" s="116" t="s">
        <v>5</v>
      </c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8"/>
      <c r="D4" s="19" t="s">
        <v>9</v>
      </c>
      <c r="AR4" s="18"/>
      <c r="AS4" s="20" t="s">
        <v>10</v>
      </c>
      <c r="BS4" s="15" t="s">
        <v>11</v>
      </c>
    </row>
    <row r="5" spans="2:71" ht="12" customHeight="1">
      <c r="B5" s="18"/>
      <c r="D5" s="21" t="s">
        <v>12</v>
      </c>
      <c r="K5" s="144" t="s">
        <v>13</v>
      </c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R5" s="18"/>
      <c r="BS5" s="15" t="s">
        <v>6</v>
      </c>
    </row>
    <row r="6" spans="2:71" ht="36.95" customHeight="1">
      <c r="B6" s="18"/>
      <c r="D6" s="23" t="s">
        <v>14</v>
      </c>
      <c r="K6" s="145" t="s">
        <v>15</v>
      </c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R6" s="18"/>
      <c r="BS6" s="15" t="s">
        <v>6</v>
      </c>
    </row>
    <row r="7" spans="2:71" ht="12" customHeight="1">
      <c r="B7" s="18"/>
      <c r="D7" s="24" t="s">
        <v>16</v>
      </c>
      <c r="K7" s="22" t="s">
        <v>1</v>
      </c>
      <c r="AK7" s="24" t="s">
        <v>17</v>
      </c>
      <c r="AN7" s="22" t="s">
        <v>1</v>
      </c>
      <c r="AR7" s="18"/>
      <c r="BS7" s="15" t="s">
        <v>6</v>
      </c>
    </row>
    <row r="8" spans="2:71" ht="12" customHeight="1">
      <c r="B8" s="18"/>
      <c r="D8" s="24" t="s">
        <v>18</v>
      </c>
      <c r="K8" s="22" t="s">
        <v>19</v>
      </c>
      <c r="AK8" s="24" t="s">
        <v>20</v>
      </c>
      <c r="AN8" s="22" t="s">
        <v>21</v>
      </c>
      <c r="AR8" s="18"/>
      <c r="BS8" s="15" t="s">
        <v>6</v>
      </c>
    </row>
    <row r="9" spans="2:71" ht="14.45" customHeight="1">
      <c r="B9" s="18"/>
      <c r="AR9" s="18"/>
      <c r="BS9" s="15" t="s">
        <v>6</v>
      </c>
    </row>
    <row r="10" spans="2:71" ht="12" customHeight="1">
      <c r="B10" s="18"/>
      <c r="D10" s="24" t="s">
        <v>22</v>
      </c>
      <c r="AK10" s="24" t="s">
        <v>23</v>
      </c>
      <c r="AN10" s="22" t="s">
        <v>1</v>
      </c>
      <c r="AR10" s="18"/>
      <c r="BS10" s="15" t="s">
        <v>6</v>
      </c>
    </row>
    <row r="11" spans="2:71" ht="18.4" customHeight="1">
      <c r="B11" s="18"/>
      <c r="E11" s="22" t="s">
        <v>24</v>
      </c>
      <c r="AK11" s="24" t="s">
        <v>25</v>
      </c>
      <c r="AN11" s="22" t="s">
        <v>1</v>
      </c>
      <c r="AR11" s="18"/>
      <c r="BS11" s="15" t="s">
        <v>6</v>
      </c>
    </row>
    <row r="12" spans="2:71" ht="6.95" customHeight="1">
      <c r="B12" s="18"/>
      <c r="AR12" s="18"/>
      <c r="BS12" s="15" t="s">
        <v>6</v>
      </c>
    </row>
    <row r="13" spans="2:71" ht="12" customHeight="1">
      <c r="B13" s="18"/>
      <c r="D13" s="24" t="s">
        <v>26</v>
      </c>
      <c r="AK13" s="24" t="s">
        <v>23</v>
      </c>
      <c r="AN13" s="22" t="s">
        <v>1</v>
      </c>
      <c r="AR13" s="18"/>
      <c r="BS13" s="15" t="s">
        <v>6</v>
      </c>
    </row>
    <row r="14" spans="2:71" ht="12.75">
      <c r="B14" s="18"/>
      <c r="E14" s="22" t="s">
        <v>27</v>
      </c>
      <c r="AK14" s="24" t="s">
        <v>25</v>
      </c>
      <c r="AN14" s="22" t="s">
        <v>1</v>
      </c>
      <c r="AR14" s="18"/>
      <c r="BS14" s="15" t="s">
        <v>6</v>
      </c>
    </row>
    <row r="15" spans="2:71" ht="6.95" customHeight="1">
      <c r="B15" s="18"/>
      <c r="AR15" s="18"/>
      <c r="BS15" s="15" t="s">
        <v>3</v>
      </c>
    </row>
    <row r="16" spans="2:71" ht="12" customHeight="1">
      <c r="B16" s="18"/>
      <c r="D16" s="24" t="s">
        <v>28</v>
      </c>
      <c r="AK16" s="24" t="s">
        <v>23</v>
      </c>
      <c r="AN16" s="22" t="s">
        <v>1</v>
      </c>
      <c r="AR16" s="18"/>
      <c r="BS16" s="15" t="s">
        <v>3</v>
      </c>
    </row>
    <row r="17" spans="2:71" ht="18.4" customHeight="1">
      <c r="B17" s="18"/>
      <c r="E17" s="22" t="s">
        <v>29</v>
      </c>
      <c r="AK17" s="24" t="s">
        <v>25</v>
      </c>
      <c r="AN17" s="22" t="s">
        <v>1</v>
      </c>
      <c r="AR17" s="18"/>
      <c r="BS17" s="15" t="s">
        <v>30</v>
      </c>
    </row>
    <row r="18" spans="2:71" ht="6.95" customHeight="1">
      <c r="B18" s="18"/>
      <c r="AR18" s="18"/>
      <c r="BS18" s="15" t="s">
        <v>6</v>
      </c>
    </row>
    <row r="19" spans="2:71" ht="12" customHeight="1">
      <c r="B19" s="18"/>
      <c r="D19" s="24" t="s">
        <v>31</v>
      </c>
      <c r="AK19" s="24" t="s">
        <v>23</v>
      </c>
      <c r="AN19" s="22" t="s">
        <v>1</v>
      </c>
      <c r="AR19" s="18"/>
      <c r="BS19" s="15" t="s">
        <v>6</v>
      </c>
    </row>
    <row r="20" spans="2:71" ht="18.4" customHeight="1">
      <c r="B20" s="18"/>
      <c r="E20" s="22" t="s">
        <v>32</v>
      </c>
      <c r="AK20" s="24" t="s">
        <v>25</v>
      </c>
      <c r="AN20" s="22" t="s">
        <v>1</v>
      </c>
      <c r="AR20" s="18"/>
      <c r="BS20" s="15" t="s">
        <v>30</v>
      </c>
    </row>
    <row r="21" spans="2:44" ht="6.95" customHeight="1">
      <c r="B21" s="18"/>
      <c r="AR21" s="18"/>
    </row>
    <row r="22" spans="2:44" ht="12" customHeight="1">
      <c r="B22" s="18"/>
      <c r="D22" s="24" t="s">
        <v>33</v>
      </c>
      <c r="AR22" s="18"/>
    </row>
    <row r="23" spans="2:44" ht="16.5" customHeight="1">
      <c r="B23" s="18"/>
      <c r="E23" s="146" t="s">
        <v>1</v>
      </c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R23" s="18"/>
    </row>
    <row r="24" spans="2:44" ht="6.95" customHeight="1">
      <c r="B24" s="18"/>
      <c r="AR24" s="18"/>
    </row>
    <row r="25" spans="2:44" ht="6.95" customHeight="1">
      <c r="B25" s="1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8"/>
    </row>
    <row r="26" spans="2:44" s="1" customFormat="1" ht="25.9" customHeight="1">
      <c r="B26" s="26"/>
      <c r="D26" s="27" t="s">
        <v>34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47">
        <f>ROUND(AG94,2)</f>
        <v>0</v>
      </c>
      <c r="AL26" s="148"/>
      <c r="AM26" s="148"/>
      <c r="AN26" s="148"/>
      <c r="AO26" s="148"/>
      <c r="AR26" s="26"/>
    </row>
    <row r="27" spans="2:44" s="1" customFormat="1" ht="6.95" customHeight="1">
      <c r="B27" s="26"/>
      <c r="AR27" s="26"/>
    </row>
    <row r="28" spans="2:44" s="1" customFormat="1" ht="12.75">
      <c r="B28" s="26"/>
      <c r="L28" s="149" t="s">
        <v>35</v>
      </c>
      <c r="M28" s="149"/>
      <c r="N28" s="149"/>
      <c r="O28" s="149"/>
      <c r="P28" s="149"/>
      <c r="W28" s="149" t="s">
        <v>36</v>
      </c>
      <c r="X28" s="149"/>
      <c r="Y28" s="149"/>
      <c r="Z28" s="149"/>
      <c r="AA28" s="149"/>
      <c r="AB28" s="149"/>
      <c r="AC28" s="149"/>
      <c r="AD28" s="149"/>
      <c r="AE28" s="149"/>
      <c r="AK28" s="149" t="s">
        <v>37</v>
      </c>
      <c r="AL28" s="149"/>
      <c r="AM28" s="149"/>
      <c r="AN28" s="149"/>
      <c r="AO28" s="149"/>
      <c r="AR28" s="26"/>
    </row>
    <row r="29" spans="2:44" s="2" customFormat="1" ht="14.45" customHeight="1">
      <c r="B29" s="29"/>
      <c r="D29" s="24" t="s">
        <v>38</v>
      </c>
      <c r="F29" s="24" t="s">
        <v>39</v>
      </c>
      <c r="L29" s="134">
        <v>0.21</v>
      </c>
      <c r="M29" s="133"/>
      <c r="N29" s="133"/>
      <c r="O29" s="133"/>
      <c r="P29" s="133"/>
      <c r="W29" s="132">
        <f>ROUND(AZ94,2)</f>
        <v>0</v>
      </c>
      <c r="X29" s="133"/>
      <c r="Y29" s="133"/>
      <c r="Z29" s="133"/>
      <c r="AA29" s="133"/>
      <c r="AB29" s="133"/>
      <c r="AC29" s="133"/>
      <c r="AD29" s="133"/>
      <c r="AE29" s="133"/>
      <c r="AK29" s="132">
        <f>ROUND(AV94,2)</f>
        <v>0</v>
      </c>
      <c r="AL29" s="133"/>
      <c r="AM29" s="133"/>
      <c r="AN29" s="133"/>
      <c r="AO29" s="133"/>
      <c r="AR29" s="29"/>
    </row>
    <row r="30" spans="2:44" s="2" customFormat="1" ht="14.45" customHeight="1">
      <c r="B30" s="29"/>
      <c r="F30" s="24" t="s">
        <v>40</v>
      </c>
      <c r="L30" s="134">
        <v>0.12</v>
      </c>
      <c r="M30" s="133"/>
      <c r="N30" s="133"/>
      <c r="O30" s="133"/>
      <c r="P30" s="133"/>
      <c r="W30" s="132">
        <f>ROUND(BA94,2)</f>
        <v>0</v>
      </c>
      <c r="X30" s="133"/>
      <c r="Y30" s="133"/>
      <c r="Z30" s="133"/>
      <c r="AA30" s="133"/>
      <c r="AB30" s="133"/>
      <c r="AC30" s="133"/>
      <c r="AD30" s="133"/>
      <c r="AE30" s="133"/>
      <c r="AK30" s="132">
        <f>ROUND(AW94,2)</f>
        <v>0</v>
      </c>
      <c r="AL30" s="133"/>
      <c r="AM30" s="133"/>
      <c r="AN30" s="133"/>
      <c r="AO30" s="133"/>
      <c r="AR30" s="29"/>
    </row>
    <row r="31" spans="2:44" s="2" customFormat="1" ht="14.45" customHeight="1" hidden="1">
      <c r="B31" s="29"/>
      <c r="F31" s="24" t="s">
        <v>41</v>
      </c>
      <c r="L31" s="134">
        <v>0.21</v>
      </c>
      <c r="M31" s="133"/>
      <c r="N31" s="133"/>
      <c r="O31" s="133"/>
      <c r="P31" s="133"/>
      <c r="W31" s="132">
        <f>ROUND(BB94,2)</f>
        <v>0</v>
      </c>
      <c r="X31" s="133"/>
      <c r="Y31" s="133"/>
      <c r="Z31" s="133"/>
      <c r="AA31" s="133"/>
      <c r="AB31" s="133"/>
      <c r="AC31" s="133"/>
      <c r="AD31" s="133"/>
      <c r="AE31" s="133"/>
      <c r="AK31" s="132">
        <v>0</v>
      </c>
      <c r="AL31" s="133"/>
      <c r="AM31" s="133"/>
      <c r="AN31" s="133"/>
      <c r="AO31" s="133"/>
      <c r="AR31" s="29"/>
    </row>
    <row r="32" spans="2:44" s="2" customFormat="1" ht="14.45" customHeight="1" hidden="1">
      <c r="B32" s="29"/>
      <c r="F32" s="24" t="s">
        <v>42</v>
      </c>
      <c r="L32" s="134">
        <v>0.12</v>
      </c>
      <c r="M32" s="133"/>
      <c r="N32" s="133"/>
      <c r="O32" s="133"/>
      <c r="P32" s="133"/>
      <c r="W32" s="132">
        <f>ROUND(BC94,2)</f>
        <v>0</v>
      </c>
      <c r="X32" s="133"/>
      <c r="Y32" s="133"/>
      <c r="Z32" s="133"/>
      <c r="AA32" s="133"/>
      <c r="AB32" s="133"/>
      <c r="AC32" s="133"/>
      <c r="AD32" s="133"/>
      <c r="AE32" s="133"/>
      <c r="AK32" s="132">
        <v>0</v>
      </c>
      <c r="AL32" s="133"/>
      <c r="AM32" s="133"/>
      <c r="AN32" s="133"/>
      <c r="AO32" s="133"/>
      <c r="AR32" s="29"/>
    </row>
    <row r="33" spans="2:44" s="2" customFormat="1" ht="14.45" customHeight="1" hidden="1">
      <c r="B33" s="29"/>
      <c r="F33" s="24" t="s">
        <v>43</v>
      </c>
      <c r="L33" s="134">
        <v>0</v>
      </c>
      <c r="M33" s="133"/>
      <c r="N33" s="133"/>
      <c r="O33" s="133"/>
      <c r="P33" s="133"/>
      <c r="W33" s="132">
        <f>ROUND(BD94,2)</f>
        <v>0</v>
      </c>
      <c r="X33" s="133"/>
      <c r="Y33" s="133"/>
      <c r="Z33" s="133"/>
      <c r="AA33" s="133"/>
      <c r="AB33" s="133"/>
      <c r="AC33" s="133"/>
      <c r="AD33" s="133"/>
      <c r="AE33" s="133"/>
      <c r="AK33" s="132">
        <v>0</v>
      </c>
      <c r="AL33" s="133"/>
      <c r="AM33" s="133"/>
      <c r="AN33" s="133"/>
      <c r="AO33" s="133"/>
      <c r="AR33" s="29"/>
    </row>
    <row r="34" spans="2:44" s="1" customFormat="1" ht="6.95" customHeight="1">
      <c r="B34" s="26"/>
      <c r="AR34" s="26"/>
    </row>
    <row r="35" spans="2:44" s="1" customFormat="1" ht="25.9" customHeight="1">
      <c r="B35" s="26"/>
      <c r="C35" s="30"/>
      <c r="D35" s="31" t="s">
        <v>44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45</v>
      </c>
      <c r="U35" s="32"/>
      <c r="V35" s="32"/>
      <c r="W35" s="32"/>
      <c r="X35" s="135" t="s">
        <v>46</v>
      </c>
      <c r="Y35" s="136"/>
      <c r="Z35" s="136"/>
      <c r="AA35" s="136"/>
      <c r="AB35" s="136"/>
      <c r="AC35" s="32"/>
      <c r="AD35" s="32"/>
      <c r="AE35" s="32"/>
      <c r="AF35" s="32"/>
      <c r="AG35" s="32"/>
      <c r="AH35" s="32"/>
      <c r="AI35" s="32"/>
      <c r="AJ35" s="32"/>
      <c r="AK35" s="137">
        <f>SUM(AK26:AK33)</f>
        <v>0</v>
      </c>
      <c r="AL35" s="136"/>
      <c r="AM35" s="136"/>
      <c r="AN35" s="136"/>
      <c r="AO35" s="138"/>
      <c r="AP35" s="30"/>
      <c r="AQ35" s="30"/>
      <c r="AR35" s="26"/>
    </row>
    <row r="36" spans="2:44" s="1" customFormat="1" ht="6.95" customHeight="1">
      <c r="B36" s="26"/>
      <c r="AR36" s="26"/>
    </row>
    <row r="37" spans="2:44" s="1" customFormat="1" ht="14.45" customHeight="1">
      <c r="B37" s="26"/>
      <c r="AR37" s="26"/>
    </row>
    <row r="38" spans="2:44" ht="14.45" customHeight="1">
      <c r="B38" s="18"/>
      <c r="AR38" s="18"/>
    </row>
    <row r="39" spans="2:44" ht="14.45" customHeight="1">
      <c r="B39" s="18"/>
      <c r="AR39" s="18"/>
    </row>
    <row r="40" spans="2:44" ht="14.45" customHeight="1">
      <c r="B40" s="18"/>
      <c r="AR40" s="18"/>
    </row>
    <row r="41" spans="2:44" ht="14.45" customHeight="1">
      <c r="B41" s="18"/>
      <c r="AR41" s="18"/>
    </row>
    <row r="42" spans="2:44" ht="14.45" customHeight="1">
      <c r="B42" s="18"/>
      <c r="AR42" s="18"/>
    </row>
    <row r="43" spans="2:44" ht="14.45" customHeight="1">
      <c r="B43" s="18"/>
      <c r="AR43" s="18"/>
    </row>
    <row r="44" spans="2:44" ht="14.45" customHeight="1">
      <c r="B44" s="18"/>
      <c r="AR44" s="18"/>
    </row>
    <row r="45" spans="2:44" ht="14.45" customHeight="1">
      <c r="B45" s="18"/>
      <c r="AR45" s="18"/>
    </row>
    <row r="46" spans="2:44" ht="14.45" customHeight="1">
      <c r="B46" s="18"/>
      <c r="AR46" s="18"/>
    </row>
    <row r="47" spans="2:44" ht="14.45" customHeight="1">
      <c r="B47" s="18"/>
      <c r="AR47" s="18"/>
    </row>
    <row r="48" spans="2:44" ht="14.45" customHeight="1">
      <c r="B48" s="18"/>
      <c r="AR48" s="18"/>
    </row>
    <row r="49" spans="2:44" s="1" customFormat="1" ht="14.45" customHeight="1">
      <c r="B49" s="26"/>
      <c r="D49" s="34" t="s">
        <v>47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48</v>
      </c>
      <c r="AI49" s="35"/>
      <c r="AJ49" s="35"/>
      <c r="AK49" s="35"/>
      <c r="AL49" s="35"/>
      <c r="AM49" s="35"/>
      <c r="AN49" s="35"/>
      <c r="AO49" s="35"/>
      <c r="AR49" s="26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2:44" s="1" customFormat="1" ht="12.75">
      <c r="B60" s="26"/>
      <c r="D60" s="36" t="s">
        <v>49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36" t="s">
        <v>50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36" t="s">
        <v>49</v>
      </c>
      <c r="AI60" s="28"/>
      <c r="AJ60" s="28"/>
      <c r="AK60" s="28"/>
      <c r="AL60" s="28"/>
      <c r="AM60" s="36" t="s">
        <v>50</v>
      </c>
      <c r="AN60" s="28"/>
      <c r="AO60" s="28"/>
      <c r="AR60" s="26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2:44" s="1" customFormat="1" ht="12.75">
      <c r="B64" s="26"/>
      <c r="D64" s="34" t="s">
        <v>51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52</v>
      </c>
      <c r="AI64" s="35"/>
      <c r="AJ64" s="35"/>
      <c r="AK64" s="35"/>
      <c r="AL64" s="35"/>
      <c r="AM64" s="35"/>
      <c r="AN64" s="35"/>
      <c r="AO64" s="35"/>
      <c r="AR64" s="26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2:44" s="1" customFormat="1" ht="12.75">
      <c r="B75" s="26"/>
      <c r="D75" s="36" t="s">
        <v>49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36" t="s">
        <v>50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36" t="s">
        <v>49</v>
      </c>
      <c r="AI75" s="28"/>
      <c r="AJ75" s="28"/>
      <c r="AK75" s="28"/>
      <c r="AL75" s="28"/>
      <c r="AM75" s="36" t="s">
        <v>50</v>
      </c>
      <c r="AN75" s="28"/>
      <c r="AO75" s="28"/>
      <c r="AR75" s="26"/>
    </row>
    <row r="76" spans="2:44" s="1" customFormat="1" ht="12">
      <c r="B76" s="26"/>
      <c r="AR76" s="26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6"/>
    </row>
    <row r="81" spans="2:44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6"/>
    </row>
    <row r="82" spans="2:44" s="1" customFormat="1" ht="24.95" customHeight="1">
      <c r="B82" s="26"/>
      <c r="C82" s="19" t="s">
        <v>53</v>
      </c>
      <c r="AR82" s="26"/>
    </row>
    <row r="83" spans="2:44" s="1" customFormat="1" ht="6.95" customHeight="1">
      <c r="B83" s="26"/>
      <c r="AR83" s="26"/>
    </row>
    <row r="84" spans="2:44" s="3" customFormat="1" ht="12" customHeight="1">
      <c r="B84" s="41"/>
      <c r="C84" s="24" t="s">
        <v>12</v>
      </c>
      <c r="L84" s="3" t="str">
        <f>K5</f>
        <v>740-2024</v>
      </c>
      <c r="AR84" s="41"/>
    </row>
    <row r="85" spans="2:44" s="4" customFormat="1" ht="36.95" customHeight="1">
      <c r="B85" s="42"/>
      <c r="C85" s="43" t="s">
        <v>14</v>
      </c>
      <c r="L85" s="123" t="str">
        <f>K6</f>
        <v>Stavební úpravy učebny - ZŠ Na Stráni</v>
      </c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R85" s="42"/>
    </row>
    <row r="86" spans="2:44" s="1" customFormat="1" ht="6.95" customHeight="1">
      <c r="B86" s="26"/>
      <c r="AR86" s="26"/>
    </row>
    <row r="87" spans="2:44" s="1" customFormat="1" ht="12" customHeight="1">
      <c r="B87" s="26"/>
      <c r="C87" s="24" t="s">
        <v>18</v>
      </c>
      <c r="L87" s="44" t="str">
        <f>IF(K8="","",K8)</f>
        <v>Na Stráni č.p. 879/2</v>
      </c>
      <c r="AI87" s="24" t="s">
        <v>20</v>
      </c>
      <c r="AM87" s="125" t="str">
        <f>IF(AN8="","",AN8)</f>
        <v>21. 6. 2024</v>
      </c>
      <c r="AN87" s="125"/>
      <c r="AR87" s="26"/>
    </row>
    <row r="88" spans="2:44" s="1" customFormat="1" ht="6.95" customHeight="1">
      <c r="B88" s="26"/>
      <c r="AR88" s="26"/>
    </row>
    <row r="89" spans="2:56" s="1" customFormat="1" ht="15.2" customHeight="1">
      <c r="B89" s="26"/>
      <c r="C89" s="24" t="s">
        <v>22</v>
      </c>
      <c r="L89" s="3" t="str">
        <f>IF(E11="","",E11)</f>
        <v>Statutární město Děčín</v>
      </c>
      <c r="AI89" s="24" t="s">
        <v>28</v>
      </c>
      <c r="AM89" s="126" t="str">
        <f>IF(E17="","",E17)</f>
        <v>NORDARCH s.r.o.</v>
      </c>
      <c r="AN89" s="127"/>
      <c r="AO89" s="127"/>
      <c r="AP89" s="127"/>
      <c r="AR89" s="26"/>
      <c r="AS89" s="128" t="s">
        <v>54</v>
      </c>
      <c r="AT89" s="129"/>
      <c r="AU89" s="45"/>
      <c r="AV89" s="45"/>
      <c r="AW89" s="45"/>
      <c r="AX89" s="45"/>
      <c r="AY89" s="45"/>
      <c r="AZ89" s="45"/>
      <c r="BA89" s="45"/>
      <c r="BB89" s="45"/>
      <c r="BC89" s="45"/>
      <c r="BD89" s="46"/>
    </row>
    <row r="90" spans="2:56" s="1" customFormat="1" ht="15.2" customHeight="1">
      <c r="B90" s="26"/>
      <c r="C90" s="24" t="s">
        <v>26</v>
      </c>
      <c r="L90" s="3" t="str">
        <f>IF(E14="","",E14)</f>
        <v xml:space="preserve"> </v>
      </c>
      <c r="AI90" s="24" t="s">
        <v>31</v>
      </c>
      <c r="AM90" s="126" t="str">
        <f>IF(E20="","",E20)</f>
        <v>Ing. Jan Duben</v>
      </c>
      <c r="AN90" s="127"/>
      <c r="AO90" s="127"/>
      <c r="AP90" s="127"/>
      <c r="AR90" s="26"/>
      <c r="AS90" s="130"/>
      <c r="AT90" s="131"/>
      <c r="BD90" s="47"/>
    </row>
    <row r="91" spans="2:56" s="1" customFormat="1" ht="10.9" customHeight="1">
      <c r="B91" s="26"/>
      <c r="AR91" s="26"/>
      <c r="AS91" s="130"/>
      <c r="AT91" s="131"/>
      <c r="BD91" s="47"/>
    </row>
    <row r="92" spans="2:56" s="1" customFormat="1" ht="29.25" customHeight="1">
      <c r="B92" s="26"/>
      <c r="C92" s="118" t="s">
        <v>55</v>
      </c>
      <c r="D92" s="119"/>
      <c r="E92" s="119"/>
      <c r="F92" s="119"/>
      <c r="G92" s="119"/>
      <c r="H92" s="48"/>
      <c r="I92" s="120" t="s">
        <v>56</v>
      </c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21" t="s">
        <v>57</v>
      </c>
      <c r="AH92" s="119"/>
      <c r="AI92" s="119"/>
      <c r="AJ92" s="119"/>
      <c r="AK92" s="119"/>
      <c r="AL92" s="119"/>
      <c r="AM92" s="119"/>
      <c r="AN92" s="120" t="s">
        <v>58</v>
      </c>
      <c r="AO92" s="119"/>
      <c r="AP92" s="122"/>
      <c r="AQ92" s="49" t="s">
        <v>59</v>
      </c>
      <c r="AR92" s="26"/>
      <c r="AS92" s="50" t="s">
        <v>60</v>
      </c>
      <c r="AT92" s="51" t="s">
        <v>61</v>
      </c>
      <c r="AU92" s="51" t="s">
        <v>62</v>
      </c>
      <c r="AV92" s="51" t="s">
        <v>63</v>
      </c>
      <c r="AW92" s="51" t="s">
        <v>64</v>
      </c>
      <c r="AX92" s="51" t="s">
        <v>65</v>
      </c>
      <c r="AY92" s="51" t="s">
        <v>66</v>
      </c>
      <c r="AZ92" s="51" t="s">
        <v>67</v>
      </c>
      <c r="BA92" s="51" t="s">
        <v>68</v>
      </c>
      <c r="BB92" s="51" t="s">
        <v>69</v>
      </c>
      <c r="BC92" s="51" t="s">
        <v>70</v>
      </c>
      <c r="BD92" s="52" t="s">
        <v>71</v>
      </c>
    </row>
    <row r="93" spans="2:56" s="1" customFormat="1" ht="10.9" customHeight="1">
      <c r="B93" s="26"/>
      <c r="AR93" s="26"/>
      <c r="AS93" s="53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6"/>
    </row>
    <row r="94" spans="2:90" s="5" customFormat="1" ht="32.45" customHeight="1">
      <c r="B94" s="54"/>
      <c r="C94" s="55" t="s">
        <v>72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142">
        <f>ROUND(AG95,2)</f>
        <v>0</v>
      </c>
      <c r="AH94" s="142"/>
      <c r="AI94" s="142"/>
      <c r="AJ94" s="142"/>
      <c r="AK94" s="142"/>
      <c r="AL94" s="142"/>
      <c r="AM94" s="142"/>
      <c r="AN94" s="143">
        <f>SUM(AG94,AT94)</f>
        <v>0</v>
      </c>
      <c r="AO94" s="143"/>
      <c r="AP94" s="143"/>
      <c r="AQ94" s="57" t="s">
        <v>1</v>
      </c>
      <c r="AR94" s="54"/>
      <c r="AS94" s="58">
        <f>ROUND(AS95,2)</f>
        <v>0</v>
      </c>
      <c r="AT94" s="59">
        <f>ROUND(SUM(AV94:AW94),2)</f>
        <v>0</v>
      </c>
      <c r="AU94" s="60">
        <f>ROUND(AU95,5)</f>
        <v>292.43876</v>
      </c>
      <c r="AV94" s="59">
        <f>ROUND(AZ94*L29,2)</f>
        <v>0</v>
      </c>
      <c r="AW94" s="59">
        <f>ROUND(BA94*L30,2)</f>
        <v>0</v>
      </c>
      <c r="AX94" s="59">
        <f>ROUND(BB94*L29,2)</f>
        <v>0</v>
      </c>
      <c r="AY94" s="59">
        <f>ROUND(BC94*L30,2)</f>
        <v>0</v>
      </c>
      <c r="AZ94" s="59">
        <f>ROUND(AZ95,2)</f>
        <v>0</v>
      </c>
      <c r="BA94" s="59">
        <f>ROUND(BA95,2)</f>
        <v>0</v>
      </c>
      <c r="BB94" s="59">
        <f>ROUND(BB95,2)</f>
        <v>0</v>
      </c>
      <c r="BC94" s="59">
        <f>ROUND(BC95,2)</f>
        <v>0</v>
      </c>
      <c r="BD94" s="61">
        <f>ROUND(BD95,2)</f>
        <v>0</v>
      </c>
      <c r="BS94" s="62" t="s">
        <v>73</v>
      </c>
      <c r="BT94" s="62" t="s">
        <v>74</v>
      </c>
      <c r="BV94" s="62" t="s">
        <v>75</v>
      </c>
      <c r="BW94" s="62" t="s">
        <v>4</v>
      </c>
      <c r="BX94" s="62" t="s">
        <v>76</v>
      </c>
      <c r="CL94" s="62" t="s">
        <v>1</v>
      </c>
    </row>
    <row r="95" spans="1:90" s="6" customFormat="1" ht="24.75" customHeight="1">
      <c r="A95" s="63" t="s">
        <v>77</v>
      </c>
      <c r="B95" s="64"/>
      <c r="C95" s="65"/>
      <c r="D95" s="141" t="s">
        <v>13</v>
      </c>
      <c r="E95" s="141"/>
      <c r="F95" s="141"/>
      <c r="G95" s="141"/>
      <c r="H95" s="141"/>
      <c r="I95" s="66"/>
      <c r="J95" s="141" t="s">
        <v>15</v>
      </c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39">
        <f>'740-2024 - Stavební úprav...'!J28</f>
        <v>0</v>
      </c>
      <c r="AH95" s="140"/>
      <c r="AI95" s="140"/>
      <c r="AJ95" s="140"/>
      <c r="AK95" s="140"/>
      <c r="AL95" s="140"/>
      <c r="AM95" s="140"/>
      <c r="AN95" s="139">
        <f>SUM(AG95,AT95)</f>
        <v>0</v>
      </c>
      <c r="AO95" s="140"/>
      <c r="AP95" s="140"/>
      <c r="AQ95" s="67" t="s">
        <v>78</v>
      </c>
      <c r="AR95" s="64"/>
      <c r="AS95" s="68">
        <v>0</v>
      </c>
      <c r="AT95" s="69">
        <f>ROUND(SUM(AV95:AW95),2)</f>
        <v>0</v>
      </c>
      <c r="AU95" s="70">
        <f>'740-2024 - Stavební úprav...'!P130</f>
        <v>292.438764</v>
      </c>
      <c r="AV95" s="69">
        <f>'740-2024 - Stavební úprav...'!J31</f>
        <v>0</v>
      </c>
      <c r="AW95" s="69">
        <f>'740-2024 - Stavební úprav...'!J32</f>
        <v>0</v>
      </c>
      <c r="AX95" s="69">
        <f>'740-2024 - Stavební úprav...'!J33</f>
        <v>0</v>
      </c>
      <c r="AY95" s="69">
        <f>'740-2024 - Stavební úprav...'!J34</f>
        <v>0</v>
      </c>
      <c r="AZ95" s="69">
        <f>'740-2024 - Stavební úprav...'!F31</f>
        <v>0</v>
      </c>
      <c r="BA95" s="69">
        <f>'740-2024 - Stavební úprav...'!F32</f>
        <v>0</v>
      </c>
      <c r="BB95" s="69">
        <f>'740-2024 - Stavební úprav...'!F33</f>
        <v>0</v>
      </c>
      <c r="BC95" s="69">
        <f>'740-2024 - Stavební úprav...'!F34</f>
        <v>0</v>
      </c>
      <c r="BD95" s="71">
        <f>'740-2024 - Stavební úprav...'!F35</f>
        <v>0</v>
      </c>
      <c r="BT95" s="72" t="s">
        <v>79</v>
      </c>
      <c r="BU95" s="72" t="s">
        <v>80</v>
      </c>
      <c r="BV95" s="72" t="s">
        <v>75</v>
      </c>
      <c r="BW95" s="72" t="s">
        <v>4</v>
      </c>
      <c r="BX95" s="72" t="s">
        <v>76</v>
      </c>
      <c r="CL95" s="72" t="s">
        <v>1</v>
      </c>
    </row>
    <row r="96" spans="2:44" s="1" customFormat="1" ht="30" customHeight="1">
      <c r="B96" s="26"/>
      <c r="AR96" s="26"/>
    </row>
    <row r="97" spans="2:44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6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740-2024 - Stavební úpra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21"/>
  <sheetViews>
    <sheetView showGridLines="0" tabSelected="1" workbookViewId="0" topLeftCell="A114">
      <selection activeCell="I140" sqref="I14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16" t="s">
        <v>5</v>
      </c>
      <c r="M2" s="117"/>
      <c r="N2" s="117"/>
      <c r="O2" s="117"/>
      <c r="P2" s="117"/>
      <c r="Q2" s="117"/>
      <c r="R2" s="117"/>
      <c r="S2" s="117"/>
      <c r="T2" s="117"/>
      <c r="U2" s="117"/>
      <c r="V2" s="117"/>
      <c r="AT2" s="15" t="s">
        <v>4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81</v>
      </c>
    </row>
    <row r="4" spans="2:46" ht="24.95" customHeight="1">
      <c r="B4" s="18"/>
      <c r="C4" s="154"/>
      <c r="D4" s="155" t="s">
        <v>82</v>
      </c>
      <c r="E4" s="154"/>
      <c r="F4" s="154"/>
      <c r="G4" s="154"/>
      <c r="H4" s="154"/>
      <c r="I4" s="154"/>
      <c r="J4" s="154"/>
      <c r="L4" s="18"/>
      <c r="M4" s="73" t="s">
        <v>10</v>
      </c>
      <c r="AT4" s="15" t="s">
        <v>3</v>
      </c>
    </row>
    <row r="5" spans="2:12" ht="6.95" customHeight="1">
      <c r="B5" s="18"/>
      <c r="C5" s="154"/>
      <c r="D5" s="154"/>
      <c r="E5" s="154"/>
      <c r="F5" s="154"/>
      <c r="G5" s="154"/>
      <c r="H5" s="154"/>
      <c r="I5" s="154"/>
      <c r="J5" s="154"/>
      <c r="L5" s="18"/>
    </row>
    <row r="6" spans="2:12" s="1" customFormat="1" ht="12" customHeight="1">
      <c r="B6" s="26"/>
      <c r="C6" s="156"/>
      <c r="D6" s="157" t="s">
        <v>14</v>
      </c>
      <c r="E6" s="156"/>
      <c r="F6" s="156"/>
      <c r="G6" s="156"/>
      <c r="H6" s="156"/>
      <c r="I6" s="156"/>
      <c r="J6" s="156"/>
      <c r="L6" s="26"/>
    </row>
    <row r="7" spans="2:12" s="1" customFormat="1" ht="16.5" customHeight="1">
      <c r="B7" s="26"/>
      <c r="C7" s="156"/>
      <c r="D7" s="156"/>
      <c r="E7" s="158" t="s">
        <v>15</v>
      </c>
      <c r="F7" s="159"/>
      <c r="G7" s="159"/>
      <c r="H7" s="159"/>
      <c r="I7" s="156"/>
      <c r="J7" s="156"/>
      <c r="L7" s="26"/>
    </row>
    <row r="8" spans="2:12" s="1" customFormat="1" ht="12">
      <c r="B8" s="26"/>
      <c r="C8" s="156"/>
      <c r="D8" s="156"/>
      <c r="E8" s="156"/>
      <c r="F8" s="156"/>
      <c r="G8" s="156"/>
      <c r="H8" s="156"/>
      <c r="I8" s="156"/>
      <c r="J8" s="156"/>
      <c r="L8" s="26"/>
    </row>
    <row r="9" spans="2:12" s="1" customFormat="1" ht="12" customHeight="1">
      <c r="B9" s="26"/>
      <c r="C9" s="156"/>
      <c r="D9" s="157" t="s">
        <v>16</v>
      </c>
      <c r="E9" s="156"/>
      <c r="F9" s="160" t="s">
        <v>1</v>
      </c>
      <c r="G9" s="156"/>
      <c r="H9" s="156"/>
      <c r="I9" s="157" t="s">
        <v>17</v>
      </c>
      <c r="J9" s="160" t="s">
        <v>1</v>
      </c>
      <c r="L9" s="26"/>
    </row>
    <row r="10" spans="2:12" s="1" customFormat="1" ht="12" customHeight="1">
      <c r="B10" s="26"/>
      <c r="C10" s="156"/>
      <c r="D10" s="157" t="s">
        <v>18</v>
      </c>
      <c r="E10" s="156"/>
      <c r="F10" s="160" t="s">
        <v>19</v>
      </c>
      <c r="G10" s="156"/>
      <c r="H10" s="156"/>
      <c r="I10" s="157" t="s">
        <v>20</v>
      </c>
      <c r="J10" s="161" t="str">
        <f>'Rekapitulace stavby'!AN8</f>
        <v>21. 6. 2024</v>
      </c>
      <c r="L10" s="26"/>
    </row>
    <row r="11" spans="2:12" s="1" customFormat="1" ht="10.9" customHeight="1">
      <c r="B11" s="26"/>
      <c r="C11" s="156"/>
      <c r="D11" s="156"/>
      <c r="E11" s="156"/>
      <c r="F11" s="156"/>
      <c r="G11" s="156"/>
      <c r="H11" s="156"/>
      <c r="I11" s="156"/>
      <c r="J11" s="156"/>
      <c r="L11" s="26"/>
    </row>
    <row r="12" spans="2:12" s="1" customFormat="1" ht="12" customHeight="1">
      <c r="B12" s="26"/>
      <c r="C12" s="156"/>
      <c r="D12" s="157" t="s">
        <v>22</v>
      </c>
      <c r="E12" s="156"/>
      <c r="F12" s="156"/>
      <c r="G12" s="156"/>
      <c r="H12" s="156"/>
      <c r="I12" s="157" t="s">
        <v>23</v>
      </c>
      <c r="J12" s="160" t="s">
        <v>1</v>
      </c>
      <c r="L12" s="26"/>
    </row>
    <row r="13" spans="2:12" s="1" customFormat="1" ht="18" customHeight="1">
      <c r="B13" s="26"/>
      <c r="C13" s="156"/>
      <c r="D13" s="156"/>
      <c r="E13" s="160" t="s">
        <v>24</v>
      </c>
      <c r="F13" s="156"/>
      <c r="G13" s="156"/>
      <c r="H13" s="156"/>
      <c r="I13" s="157" t="s">
        <v>25</v>
      </c>
      <c r="J13" s="160" t="s">
        <v>1</v>
      </c>
      <c r="L13" s="26"/>
    </row>
    <row r="14" spans="2:12" s="1" customFormat="1" ht="6.95" customHeight="1">
      <c r="B14" s="26"/>
      <c r="C14" s="156"/>
      <c r="D14" s="156"/>
      <c r="E14" s="156"/>
      <c r="F14" s="156"/>
      <c r="G14" s="156"/>
      <c r="H14" s="156"/>
      <c r="I14" s="156"/>
      <c r="J14" s="156"/>
      <c r="L14" s="26"/>
    </row>
    <row r="15" spans="2:12" s="1" customFormat="1" ht="12" customHeight="1">
      <c r="B15" s="26"/>
      <c r="C15" s="156"/>
      <c r="D15" s="157" t="s">
        <v>26</v>
      </c>
      <c r="E15" s="156"/>
      <c r="F15" s="156"/>
      <c r="G15" s="156"/>
      <c r="H15" s="156"/>
      <c r="I15" s="157" t="s">
        <v>23</v>
      </c>
      <c r="J15" s="160" t="str">
        <f>'Rekapitulace stavby'!AN13</f>
        <v/>
      </c>
      <c r="L15" s="26"/>
    </row>
    <row r="16" spans="2:12" s="1" customFormat="1" ht="18" customHeight="1">
      <c r="B16" s="26"/>
      <c r="C16" s="156"/>
      <c r="D16" s="156"/>
      <c r="E16" s="162" t="str">
        <f>'Rekapitulace stavby'!E14</f>
        <v xml:space="preserve"> </v>
      </c>
      <c r="F16" s="162"/>
      <c r="G16" s="162"/>
      <c r="H16" s="162"/>
      <c r="I16" s="157" t="s">
        <v>25</v>
      </c>
      <c r="J16" s="160" t="str">
        <f>'Rekapitulace stavby'!AN14</f>
        <v/>
      </c>
      <c r="L16" s="26"/>
    </row>
    <row r="17" spans="2:12" s="1" customFormat="1" ht="6.95" customHeight="1">
      <c r="B17" s="26"/>
      <c r="C17" s="156"/>
      <c r="D17" s="156"/>
      <c r="E17" s="156"/>
      <c r="F17" s="156"/>
      <c r="G17" s="156"/>
      <c r="H17" s="156"/>
      <c r="I17" s="156"/>
      <c r="J17" s="156"/>
      <c r="L17" s="26"/>
    </row>
    <row r="18" spans="2:12" s="1" customFormat="1" ht="12" customHeight="1">
      <c r="B18" s="26"/>
      <c r="C18" s="156"/>
      <c r="D18" s="157" t="s">
        <v>28</v>
      </c>
      <c r="E18" s="156"/>
      <c r="F18" s="156"/>
      <c r="G18" s="156"/>
      <c r="H18" s="156"/>
      <c r="I18" s="157" t="s">
        <v>23</v>
      </c>
      <c r="J18" s="160" t="s">
        <v>1</v>
      </c>
      <c r="L18" s="26"/>
    </row>
    <row r="19" spans="2:12" s="1" customFormat="1" ht="18" customHeight="1">
      <c r="B19" s="26"/>
      <c r="C19" s="156"/>
      <c r="D19" s="156"/>
      <c r="E19" s="160" t="s">
        <v>29</v>
      </c>
      <c r="F19" s="156"/>
      <c r="G19" s="156"/>
      <c r="H19" s="156"/>
      <c r="I19" s="157" t="s">
        <v>25</v>
      </c>
      <c r="J19" s="160" t="s">
        <v>1</v>
      </c>
      <c r="L19" s="26"/>
    </row>
    <row r="20" spans="2:12" s="1" customFormat="1" ht="6.95" customHeight="1">
      <c r="B20" s="26"/>
      <c r="C20" s="156"/>
      <c r="D20" s="156"/>
      <c r="E20" s="156"/>
      <c r="F20" s="156"/>
      <c r="G20" s="156"/>
      <c r="H20" s="156"/>
      <c r="I20" s="156"/>
      <c r="J20" s="156"/>
      <c r="L20" s="26"/>
    </row>
    <row r="21" spans="2:12" s="1" customFormat="1" ht="12" customHeight="1">
      <c r="B21" s="26"/>
      <c r="C21" s="156"/>
      <c r="D21" s="157" t="s">
        <v>31</v>
      </c>
      <c r="E21" s="156"/>
      <c r="F21" s="156"/>
      <c r="G21" s="156"/>
      <c r="H21" s="156"/>
      <c r="I21" s="157" t="s">
        <v>23</v>
      </c>
      <c r="J21" s="160" t="s">
        <v>1</v>
      </c>
      <c r="L21" s="26"/>
    </row>
    <row r="22" spans="2:12" s="1" customFormat="1" ht="18" customHeight="1">
      <c r="B22" s="26"/>
      <c r="C22" s="156"/>
      <c r="D22" s="156"/>
      <c r="E22" s="160" t="s">
        <v>32</v>
      </c>
      <c r="F22" s="156"/>
      <c r="G22" s="156"/>
      <c r="H22" s="156"/>
      <c r="I22" s="157" t="s">
        <v>25</v>
      </c>
      <c r="J22" s="160" t="s">
        <v>1</v>
      </c>
      <c r="L22" s="26"/>
    </row>
    <row r="23" spans="2:12" s="1" customFormat="1" ht="6.95" customHeight="1">
      <c r="B23" s="26"/>
      <c r="C23" s="156"/>
      <c r="D23" s="156"/>
      <c r="E23" s="156"/>
      <c r="F23" s="156"/>
      <c r="G23" s="156"/>
      <c r="H23" s="156"/>
      <c r="I23" s="156"/>
      <c r="J23" s="156"/>
      <c r="L23" s="26"/>
    </row>
    <row r="24" spans="2:12" s="1" customFormat="1" ht="12" customHeight="1">
      <c r="B24" s="26"/>
      <c r="C24" s="156"/>
      <c r="D24" s="157" t="s">
        <v>33</v>
      </c>
      <c r="E24" s="156"/>
      <c r="F24" s="156"/>
      <c r="G24" s="156"/>
      <c r="H24" s="156"/>
      <c r="I24" s="156"/>
      <c r="J24" s="156"/>
      <c r="L24" s="26"/>
    </row>
    <row r="25" spans="2:12" s="7" customFormat="1" ht="16.5" customHeight="1">
      <c r="B25" s="74"/>
      <c r="C25" s="163"/>
      <c r="D25" s="163"/>
      <c r="E25" s="164" t="s">
        <v>1</v>
      </c>
      <c r="F25" s="164"/>
      <c r="G25" s="164"/>
      <c r="H25" s="164"/>
      <c r="I25" s="163"/>
      <c r="J25" s="163"/>
      <c r="L25" s="74"/>
    </row>
    <row r="26" spans="2:12" s="1" customFormat="1" ht="6.95" customHeight="1">
      <c r="B26" s="26"/>
      <c r="C26" s="156"/>
      <c r="D26" s="156"/>
      <c r="E26" s="156"/>
      <c r="F26" s="156"/>
      <c r="G26" s="156"/>
      <c r="H26" s="156"/>
      <c r="I26" s="156"/>
      <c r="J26" s="156"/>
      <c r="L26" s="26"/>
    </row>
    <row r="27" spans="2:12" s="1" customFormat="1" ht="6.95" customHeight="1">
      <c r="B27" s="26"/>
      <c r="C27" s="156"/>
      <c r="D27" s="165"/>
      <c r="E27" s="165"/>
      <c r="F27" s="165"/>
      <c r="G27" s="165"/>
      <c r="H27" s="165"/>
      <c r="I27" s="165"/>
      <c r="J27" s="165"/>
      <c r="K27" s="45"/>
      <c r="L27" s="26"/>
    </row>
    <row r="28" spans="2:12" s="1" customFormat="1" ht="25.35" customHeight="1">
      <c r="B28" s="26"/>
      <c r="C28" s="156"/>
      <c r="D28" s="166" t="s">
        <v>34</v>
      </c>
      <c r="E28" s="156"/>
      <c r="F28" s="156"/>
      <c r="G28" s="156"/>
      <c r="H28" s="156"/>
      <c r="I28" s="156"/>
      <c r="J28" s="167">
        <f>ROUND(J130,2)</f>
        <v>0</v>
      </c>
      <c r="L28" s="26"/>
    </row>
    <row r="29" spans="2:12" s="1" customFormat="1" ht="6.95" customHeight="1">
      <c r="B29" s="26"/>
      <c r="C29" s="156"/>
      <c r="D29" s="165"/>
      <c r="E29" s="165"/>
      <c r="F29" s="165"/>
      <c r="G29" s="165"/>
      <c r="H29" s="165"/>
      <c r="I29" s="165"/>
      <c r="J29" s="165"/>
      <c r="K29" s="45"/>
      <c r="L29" s="26"/>
    </row>
    <row r="30" spans="2:12" s="1" customFormat="1" ht="14.45" customHeight="1">
      <c r="B30" s="26"/>
      <c r="C30" s="156"/>
      <c r="D30" s="156"/>
      <c r="E30" s="156"/>
      <c r="F30" s="168" t="s">
        <v>36</v>
      </c>
      <c r="G30" s="156"/>
      <c r="H30" s="156"/>
      <c r="I30" s="168" t="s">
        <v>35</v>
      </c>
      <c r="J30" s="168" t="s">
        <v>37</v>
      </c>
      <c r="L30" s="26"/>
    </row>
    <row r="31" spans="2:12" s="1" customFormat="1" ht="14.45" customHeight="1">
      <c r="B31" s="26"/>
      <c r="C31" s="156"/>
      <c r="D31" s="169" t="s">
        <v>38</v>
      </c>
      <c r="E31" s="157" t="s">
        <v>39</v>
      </c>
      <c r="F31" s="170">
        <f>ROUND((SUM(BE130:BE220)),2)</f>
        <v>0</v>
      </c>
      <c r="G31" s="156"/>
      <c r="H31" s="156"/>
      <c r="I31" s="171">
        <v>0.21</v>
      </c>
      <c r="J31" s="170">
        <f>ROUND(((SUM(BE130:BE220))*I31),2)</f>
        <v>0</v>
      </c>
      <c r="L31" s="26"/>
    </row>
    <row r="32" spans="2:12" s="1" customFormat="1" ht="14.45" customHeight="1">
      <c r="B32" s="26"/>
      <c r="C32" s="156"/>
      <c r="D32" s="156"/>
      <c r="E32" s="157" t="s">
        <v>40</v>
      </c>
      <c r="F32" s="170">
        <f>ROUND((SUM(BF130:BF220)),2)</f>
        <v>0</v>
      </c>
      <c r="G32" s="156"/>
      <c r="H32" s="156"/>
      <c r="I32" s="171">
        <v>0.12</v>
      </c>
      <c r="J32" s="170">
        <f>ROUND(((SUM(BF130:BF220))*I32),2)</f>
        <v>0</v>
      </c>
      <c r="L32" s="26"/>
    </row>
    <row r="33" spans="2:12" s="1" customFormat="1" ht="14.45" customHeight="1" hidden="1">
      <c r="B33" s="26"/>
      <c r="C33" s="156"/>
      <c r="D33" s="156"/>
      <c r="E33" s="157" t="s">
        <v>41</v>
      </c>
      <c r="F33" s="170">
        <f>ROUND((SUM(BG130:BG220)),2)</f>
        <v>0</v>
      </c>
      <c r="G33" s="156"/>
      <c r="H33" s="156"/>
      <c r="I33" s="171">
        <v>0.21</v>
      </c>
      <c r="J33" s="170">
        <f>0</f>
        <v>0</v>
      </c>
      <c r="L33" s="26"/>
    </row>
    <row r="34" spans="2:12" s="1" customFormat="1" ht="14.45" customHeight="1" hidden="1">
      <c r="B34" s="26"/>
      <c r="C34" s="156"/>
      <c r="D34" s="156"/>
      <c r="E34" s="157" t="s">
        <v>42</v>
      </c>
      <c r="F34" s="170">
        <f>ROUND((SUM(BH130:BH220)),2)</f>
        <v>0</v>
      </c>
      <c r="G34" s="156"/>
      <c r="H34" s="156"/>
      <c r="I34" s="171">
        <v>0.12</v>
      </c>
      <c r="J34" s="170">
        <f>0</f>
        <v>0</v>
      </c>
      <c r="L34" s="26"/>
    </row>
    <row r="35" spans="2:12" s="1" customFormat="1" ht="14.45" customHeight="1" hidden="1">
      <c r="B35" s="26"/>
      <c r="C35" s="156"/>
      <c r="D35" s="156"/>
      <c r="E35" s="157" t="s">
        <v>43</v>
      </c>
      <c r="F35" s="170">
        <f>ROUND((SUM(BI130:BI220)),2)</f>
        <v>0</v>
      </c>
      <c r="G35" s="156"/>
      <c r="H35" s="156"/>
      <c r="I35" s="171">
        <v>0</v>
      </c>
      <c r="J35" s="170">
        <f>0</f>
        <v>0</v>
      </c>
      <c r="L35" s="26"/>
    </row>
    <row r="36" spans="2:12" s="1" customFormat="1" ht="6.95" customHeight="1">
      <c r="B36" s="26"/>
      <c r="C36" s="156"/>
      <c r="D36" s="156"/>
      <c r="E36" s="156"/>
      <c r="F36" s="156"/>
      <c r="G36" s="156"/>
      <c r="H36" s="156"/>
      <c r="I36" s="156"/>
      <c r="J36" s="156"/>
      <c r="L36" s="26"/>
    </row>
    <row r="37" spans="2:12" s="1" customFormat="1" ht="25.35" customHeight="1">
      <c r="B37" s="26"/>
      <c r="C37" s="172"/>
      <c r="D37" s="173" t="s">
        <v>44</v>
      </c>
      <c r="E37" s="174"/>
      <c r="F37" s="174"/>
      <c r="G37" s="175" t="s">
        <v>45</v>
      </c>
      <c r="H37" s="176" t="s">
        <v>46</v>
      </c>
      <c r="I37" s="174"/>
      <c r="J37" s="177">
        <f>SUM(J28:J35)</f>
        <v>0</v>
      </c>
      <c r="K37" s="76"/>
      <c r="L37" s="26"/>
    </row>
    <row r="38" spans="2:12" s="1" customFormat="1" ht="14.45" customHeight="1">
      <c r="B38" s="26"/>
      <c r="C38" s="156"/>
      <c r="D38" s="156"/>
      <c r="E38" s="156"/>
      <c r="F38" s="156"/>
      <c r="G38" s="156"/>
      <c r="H38" s="156"/>
      <c r="I38" s="156"/>
      <c r="J38" s="156"/>
      <c r="L38" s="26"/>
    </row>
    <row r="39" spans="2:12" ht="14.45" customHeight="1">
      <c r="B39" s="18"/>
      <c r="C39" s="154"/>
      <c r="D39" s="154"/>
      <c r="E39" s="154"/>
      <c r="F39" s="154"/>
      <c r="G39" s="154"/>
      <c r="H39" s="154"/>
      <c r="I39" s="154"/>
      <c r="J39" s="154"/>
      <c r="L39" s="18"/>
    </row>
    <row r="40" spans="2:12" ht="14.45" customHeight="1">
      <c r="B40" s="18"/>
      <c r="C40" s="154"/>
      <c r="D40" s="154"/>
      <c r="E40" s="154"/>
      <c r="F40" s="154"/>
      <c r="G40" s="154"/>
      <c r="H40" s="154"/>
      <c r="I40" s="154"/>
      <c r="J40" s="154"/>
      <c r="L40" s="18"/>
    </row>
    <row r="41" spans="2:12" ht="14.45" customHeight="1">
      <c r="B41" s="18"/>
      <c r="C41" s="154"/>
      <c r="D41" s="154"/>
      <c r="E41" s="154"/>
      <c r="F41" s="154"/>
      <c r="G41" s="154"/>
      <c r="H41" s="154"/>
      <c r="I41" s="154"/>
      <c r="J41" s="154"/>
      <c r="L41" s="18"/>
    </row>
    <row r="42" spans="2:12" ht="14.45" customHeight="1">
      <c r="B42" s="18"/>
      <c r="C42" s="154"/>
      <c r="D42" s="154"/>
      <c r="E42" s="154"/>
      <c r="F42" s="154"/>
      <c r="G42" s="154"/>
      <c r="H42" s="154"/>
      <c r="I42" s="154"/>
      <c r="J42" s="154"/>
      <c r="L42" s="18"/>
    </row>
    <row r="43" spans="2:12" ht="14.45" customHeight="1">
      <c r="B43" s="18"/>
      <c r="C43" s="154"/>
      <c r="D43" s="154"/>
      <c r="E43" s="154"/>
      <c r="F43" s="154"/>
      <c r="G43" s="154"/>
      <c r="H43" s="154"/>
      <c r="I43" s="154"/>
      <c r="J43" s="154"/>
      <c r="L43" s="18"/>
    </row>
    <row r="44" spans="2:12" ht="14.45" customHeight="1">
      <c r="B44" s="18"/>
      <c r="C44" s="154"/>
      <c r="D44" s="154"/>
      <c r="E44" s="154"/>
      <c r="F44" s="154"/>
      <c r="G44" s="154"/>
      <c r="H44" s="154"/>
      <c r="I44" s="154"/>
      <c r="J44" s="154"/>
      <c r="L44" s="18"/>
    </row>
    <row r="45" spans="2:12" ht="14.45" customHeight="1">
      <c r="B45" s="18"/>
      <c r="C45" s="154"/>
      <c r="D45" s="154"/>
      <c r="E45" s="154"/>
      <c r="F45" s="154"/>
      <c r="G45" s="154"/>
      <c r="H45" s="154"/>
      <c r="I45" s="154"/>
      <c r="J45" s="154"/>
      <c r="L45" s="18"/>
    </row>
    <row r="46" spans="2:12" ht="14.45" customHeight="1">
      <c r="B46" s="18"/>
      <c r="C46" s="154"/>
      <c r="D46" s="154"/>
      <c r="E46" s="154"/>
      <c r="F46" s="154"/>
      <c r="G46" s="154"/>
      <c r="H46" s="154"/>
      <c r="I46" s="154"/>
      <c r="J46" s="154"/>
      <c r="L46" s="18"/>
    </row>
    <row r="47" spans="2:12" ht="14.45" customHeight="1">
      <c r="B47" s="18"/>
      <c r="C47" s="154"/>
      <c r="D47" s="154"/>
      <c r="E47" s="154"/>
      <c r="F47" s="154"/>
      <c r="G47" s="154"/>
      <c r="H47" s="154"/>
      <c r="I47" s="154"/>
      <c r="J47" s="154"/>
      <c r="L47" s="18"/>
    </row>
    <row r="48" spans="2:12" ht="14.45" customHeight="1">
      <c r="B48" s="18"/>
      <c r="C48" s="154"/>
      <c r="D48" s="154"/>
      <c r="E48" s="154"/>
      <c r="F48" s="154"/>
      <c r="G48" s="154"/>
      <c r="H48" s="154"/>
      <c r="I48" s="154"/>
      <c r="J48" s="154"/>
      <c r="L48" s="18"/>
    </row>
    <row r="49" spans="2:12" ht="14.45" customHeight="1">
      <c r="B49" s="18"/>
      <c r="C49" s="154"/>
      <c r="D49" s="154"/>
      <c r="E49" s="154"/>
      <c r="F49" s="154"/>
      <c r="G49" s="154"/>
      <c r="H49" s="154"/>
      <c r="I49" s="154"/>
      <c r="J49" s="154"/>
      <c r="L49" s="18"/>
    </row>
    <row r="50" spans="2:12" s="1" customFormat="1" ht="14.45" customHeight="1">
      <c r="B50" s="26"/>
      <c r="C50" s="156"/>
      <c r="D50" s="178" t="s">
        <v>47</v>
      </c>
      <c r="E50" s="179"/>
      <c r="F50" s="179"/>
      <c r="G50" s="178" t="s">
        <v>48</v>
      </c>
      <c r="H50" s="179"/>
      <c r="I50" s="179"/>
      <c r="J50" s="179"/>
      <c r="K50" s="35"/>
      <c r="L50" s="26"/>
    </row>
    <row r="51" spans="2:12" ht="12">
      <c r="B51" s="18"/>
      <c r="C51" s="154"/>
      <c r="D51" s="154"/>
      <c r="E51" s="154"/>
      <c r="F51" s="154"/>
      <c r="G51" s="154"/>
      <c r="H51" s="154"/>
      <c r="I51" s="154"/>
      <c r="J51" s="154"/>
      <c r="L51" s="18"/>
    </row>
    <row r="52" spans="2:12" ht="12">
      <c r="B52" s="18"/>
      <c r="C52" s="154"/>
      <c r="D52" s="154"/>
      <c r="E52" s="154"/>
      <c r="F52" s="154"/>
      <c r="G52" s="154"/>
      <c r="H52" s="154"/>
      <c r="I52" s="154"/>
      <c r="J52" s="154"/>
      <c r="L52" s="18"/>
    </row>
    <row r="53" spans="2:12" ht="12">
      <c r="B53" s="18"/>
      <c r="C53" s="154"/>
      <c r="D53" s="154"/>
      <c r="E53" s="154"/>
      <c r="F53" s="154"/>
      <c r="G53" s="154"/>
      <c r="H53" s="154"/>
      <c r="I53" s="154"/>
      <c r="J53" s="154"/>
      <c r="L53" s="18"/>
    </row>
    <row r="54" spans="2:12" ht="12">
      <c r="B54" s="18"/>
      <c r="C54" s="154"/>
      <c r="D54" s="154"/>
      <c r="E54" s="154"/>
      <c r="F54" s="154"/>
      <c r="G54" s="154"/>
      <c r="H54" s="154"/>
      <c r="I54" s="154"/>
      <c r="J54" s="154"/>
      <c r="L54" s="18"/>
    </row>
    <row r="55" spans="2:12" ht="12">
      <c r="B55" s="18"/>
      <c r="C55" s="154"/>
      <c r="D55" s="154"/>
      <c r="E55" s="154"/>
      <c r="F55" s="154"/>
      <c r="G55" s="154"/>
      <c r="H55" s="154"/>
      <c r="I55" s="154"/>
      <c r="J55" s="154"/>
      <c r="L55" s="18"/>
    </row>
    <row r="56" spans="2:12" ht="12">
      <c r="B56" s="18"/>
      <c r="C56" s="154"/>
      <c r="D56" s="154"/>
      <c r="E56" s="154"/>
      <c r="F56" s="154"/>
      <c r="G56" s="154"/>
      <c r="H56" s="154"/>
      <c r="I56" s="154"/>
      <c r="J56" s="154"/>
      <c r="L56" s="18"/>
    </row>
    <row r="57" spans="2:12" ht="12">
      <c r="B57" s="18"/>
      <c r="C57" s="154"/>
      <c r="D57" s="154"/>
      <c r="E57" s="154"/>
      <c r="F57" s="154"/>
      <c r="G57" s="154"/>
      <c r="H57" s="154"/>
      <c r="I57" s="154"/>
      <c r="J57" s="154"/>
      <c r="L57" s="18"/>
    </row>
    <row r="58" spans="2:12" ht="12">
      <c r="B58" s="18"/>
      <c r="C58" s="154"/>
      <c r="D58" s="154"/>
      <c r="E58" s="154"/>
      <c r="F58" s="154"/>
      <c r="G58" s="154"/>
      <c r="H58" s="154"/>
      <c r="I58" s="154"/>
      <c r="J58" s="154"/>
      <c r="L58" s="18"/>
    </row>
    <row r="59" spans="2:12" ht="12">
      <c r="B59" s="18"/>
      <c r="C59" s="154"/>
      <c r="D59" s="154"/>
      <c r="E59" s="154"/>
      <c r="F59" s="154"/>
      <c r="G59" s="154"/>
      <c r="H59" s="154"/>
      <c r="I59" s="154"/>
      <c r="J59" s="154"/>
      <c r="L59" s="18"/>
    </row>
    <row r="60" spans="2:12" ht="12">
      <c r="B60" s="18"/>
      <c r="C60" s="154"/>
      <c r="D60" s="154"/>
      <c r="E60" s="154"/>
      <c r="F60" s="154"/>
      <c r="G60" s="154"/>
      <c r="H60" s="154"/>
      <c r="I60" s="154"/>
      <c r="J60" s="154"/>
      <c r="L60" s="18"/>
    </row>
    <row r="61" spans="2:12" s="1" customFormat="1" ht="12.75">
      <c r="B61" s="26"/>
      <c r="C61" s="156"/>
      <c r="D61" s="180" t="s">
        <v>49</v>
      </c>
      <c r="E61" s="181"/>
      <c r="F61" s="182" t="s">
        <v>50</v>
      </c>
      <c r="G61" s="180" t="s">
        <v>49</v>
      </c>
      <c r="H61" s="181"/>
      <c r="I61" s="181"/>
      <c r="J61" s="183" t="s">
        <v>50</v>
      </c>
      <c r="K61" s="28"/>
      <c r="L61" s="26"/>
    </row>
    <row r="62" spans="2:12" ht="12">
      <c r="B62" s="18"/>
      <c r="C62" s="154"/>
      <c r="D62" s="154"/>
      <c r="E62" s="154"/>
      <c r="F62" s="154"/>
      <c r="G62" s="154"/>
      <c r="H62" s="154"/>
      <c r="I62" s="154"/>
      <c r="J62" s="154"/>
      <c r="L62" s="18"/>
    </row>
    <row r="63" spans="2:12" ht="12">
      <c r="B63" s="18"/>
      <c r="C63" s="154"/>
      <c r="D63" s="154"/>
      <c r="E63" s="154"/>
      <c r="F63" s="154"/>
      <c r="G63" s="154"/>
      <c r="H63" s="154"/>
      <c r="I63" s="154"/>
      <c r="J63" s="154"/>
      <c r="L63" s="18"/>
    </row>
    <row r="64" spans="2:12" ht="12">
      <c r="B64" s="18"/>
      <c r="C64" s="154"/>
      <c r="D64" s="154"/>
      <c r="E64" s="154"/>
      <c r="F64" s="154"/>
      <c r="G64" s="154"/>
      <c r="H64" s="154"/>
      <c r="I64" s="154"/>
      <c r="J64" s="154"/>
      <c r="L64" s="18"/>
    </row>
    <row r="65" spans="2:12" s="1" customFormat="1" ht="12.75">
      <c r="B65" s="26"/>
      <c r="C65" s="156"/>
      <c r="D65" s="178" t="s">
        <v>51</v>
      </c>
      <c r="E65" s="179"/>
      <c r="F65" s="179"/>
      <c r="G65" s="178" t="s">
        <v>52</v>
      </c>
      <c r="H65" s="179"/>
      <c r="I65" s="179"/>
      <c r="J65" s="179"/>
      <c r="K65" s="35"/>
      <c r="L65" s="26"/>
    </row>
    <row r="66" spans="2:12" ht="12">
      <c r="B66" s="18"/>
      <c r="C66" s="154"/>
      <c r="D66" s="154"/>
      <c r="E66" s="154"/>
      <c r="F66" s="154"/>
      <c r="G66" s="154"/>
      <c r="H66" s="154"/>
      <c r="I66" s="154"/>
      <c r="J66" s="154"/>
      <c r="L66" s="18"/>
    </row>
    <row r="67" spans="2:12" ht="12">
      <c r="B67" s="18"/>
      <c r="C67" s="154"/>
      <c r="D67" s="154"/>
      <c r="E67" s="154"/>
      <c r="F67" s="154"/>
      <c r="G67" s="154"/>
      <c r="H67" s="154"/>
      <c r="I67" s="154"/>
      <c r="J67" s="154"/>
      <c r="L67" s="18"/>
    </row>
    <row r="68" spans="2:12" ht="12">
      <c r="B68" s="18"/>
      <c r="C68" s="154"/>
      <c r="D68" s="154"/>
      <c r="E68" s="154"/>
      <c r="F68" s="154"/>
      <c r="G68" s="154"/>
      <c r="H68" s="154"/>
      <c r="I68" s="154"/>
      <c r="J68" s="154"/>
      <c r="L68" s="18"/>
    </row>
    <row r="69" spans="2:12" ht="12">
      <c r="B69" s="18"/>
      <c r="C69" s="154"/>
      <c r="D69" s="154"/>
      <c r="E69" s="154"/>
      <c r="F69" s="154"/>
      <c r="G69" s="154"/>
      <c r="H69" s="154"/>
      <c r="I69" s="154"/>
      <c r="J69" s="154"/>
      <c r="L69" s="18"/>
    </row>
    <row r="70" spans="2:12" ht="12">
      <c r="B70" s="18"/>
      <c r="C70" s="154"/>
      <c r="D70" s="154"/>
      <c r="E70" s="154"/>
      <c r="F70" s="154"/>
      <c r="G70" s="154"/>
      <c r="H70" s="154"/>
      <c r="I70" s="154"/>
      <c r="J70" s="154"/>
      <c r="L70" s="18"/>
    </row>
    <row r="71" spans="2:12" ht="12">
      <c r="B71" s="18"/>
      <c r="C71" s="154"/>
      <c r="D71" s="154"/>
      <c r="E71" s="154"/>
      <c r="F71" s="154"/>
      <c r="G71" s="154"/>
      <c r="H71" s="154"/>
      <c r="I71" s="154"/>
      <c r="J71" s="154"/>
      <c r="L71" s="18"/>
    </row>
    <row r="72" spans="2:12" ht="12">
      <c r="B72" s="18"/>
      <c r="C72" s="154"/>
      <c r="D72" s="154"/>
      <c r="E72" s="154"/>
      <c r="F72" s="154"/>
      <c r="G72" s="154"/>
      <c r="H72" s="154"/>
      <c r="I72" s="154"/>
      <c r="J72" s="154"/>
      <c r="L72" s="18"/>
    </row>
    <row r="73" spans="2:12" ht="12">
      <c r="B73" s="18"/>
      <c r="C73" s="154"/>
      <c r="D73" s="154"/>
      <c r="E73" s="154"/>
      <c r="F73" s="154"/>
      <c r="G73" s="154"/>
      <c r="H73" s="154"/>
      <c r="I73" s="154"/>
      <c r="J73" s="154"/>
      <c r="L73" s="18"/>
    </row>
    <row r="74" spans="2:12" ht="12">
      <c r="B74" s="18"/>
      <c r="C74" s="154"/>
      <c r="D74" s="154"/>
      <c r="E74" s="154"/>
      <c r="F74" s="154"/>
      <c r="G74" s="154"/>
      <c r="H74" s="154"/>
      <c r="I74" s="154"/>
      <c r="J74" s="154"/>
      <c r="L74" s="18"/>
    </row>
    <row r="75" spans="2:12" ht="12">
      <c r="B75" s="18"/>
      <c r="C75" s="154"/>
      <c r="D75" s="154"/>
      <c r="E75" s="154"/>
      <c r="F75" s="154"/>
      <c r="G75" s="154"/>
      <c r="H75" s="154"/>
      <c r="I75" s="154"/>
      <c r="J75" s="154"/>
      <c r="L75" s="18"/>
    </row>
    <row r="76" spans="2:12" s="1" customFormat="1" ht="12.75">
      <c r="B76" s="26"/>
      <c r="C76" s="156"/>
      <c r="D76" s="180" t="s">
        <v>49</v>
      </c>
      <c r="E76" s="181"/>
      <c r="F76" s="182" t="s">
        <v>50</v>
      </c>
      <c r="G76" s="180" t="s">
        <v>49</v>
      </c>
      <c r="H76" s="181"/>
      <c r="I76" s="181"/>
      <c r="J76" s="183" t="s">
        <v>50</v>
      </c>
      <c r="K76" s="28"/>
      <c r="L76" s="26"/>
    </row>
    <row r="77" spans="2:12" s="1" customFormat="1" ht="14.45" customHeight="1">
      <c r="B77" s="37"/>
      <c r="C77" s="184"/>
      <c r="D77" s="184"/>
      <c r="E77" s="184"/>
      <c r="F77" s="184"/>
      <c r="G77" s="184"/>
      <c r="H77" s="184"/>
      <c r="I77" s="184"/>
      <c r="J77" s="184"/>
      <c r="K77" s="38"/>
      <c r="L77" s="26"/>
    </row>
    <row r="78" spans="3:10" ht="12">
      <c r="C78" s="154"/>
      <c r="D78" s="154"/>
      <c r="E78" s="154"/>
      <c r="F78" s="154"/>
      <c r="G78" s="154"/>
      <c r="H78" s="154"/>
      <c r="I78" s="154"/>
      <c r="J78" s="154"/>
    </row>
    <row r="79" spans="3:10" ht="12">
      <c r="C79" s="154"/>
      <c r="D79" s="154"/>
      <c r="E79" s="154"/>
      <c r="F79" s="154"/>
      <c r="G79" s="154"/>
      <c r="H79" s="154"/>
      <c r="I79" s="154"/>
      <c r="J79" s="154"/>
    </row>
    <row r="80" spans="3:10" ht="12">
      <c r="C80" s="154"/>
      <c r="D80" s="154"/>
      <c r="E80" s="154"/>
      <c r="F80" s="154"/>
      <c r="G80" s="154"/>
      <c r="H80" s="154"/>
      <c r="I80" s="154"/>
      <c r="J80" s="154"/>
    </row>
    <row r="81" spans="2:12" s="1" customFormat="1" ht="6.95" customHeight="1">
      <c r="B81" s="39"/>
      <c r="C81" s="185"/>
      <c r="D81" s="185"/>
      <c r="E81" s="185"/>
      <c r="F81" s="185"/>
      <c r="G81" s="185"/>
      <c r="H81" s="185"/>
      <c r="I81" s="185"/>
      <c r="J81" s="185"/>
      <c r="K81" s="40"/>
      <c r="L81" s="26"/>
    </row>
    <row r="82" spans="2:12" s="1" customFormat="1" ht="24.95" customHeight="1">
      <c r="B82" s="26"/>
      <c r="C82" s="155" t="s">
        <v>83</v>
      </c>
      <c r="D82" s="156"/>
      <c r="E82" s="156"/>
      <c r="F82" s="156"/>
      <c r="G82" s="156"/>
      <c r="H82" s="156"/>
      <c r="I82" s="156"/>
      <c r="J82" s="156"/>
      <c r="L82" s="26"/>
    </row>
    <row r="83" spans="2:12" s="1" customFormat="1" ht="6.95" customHeight="1">
      <c r="B83" s="26"/>
      <c r="C83" s="156"/>
      <c r="D83" s="156"/>
      <c r="E83" s="156"/>
      <c r="F83" s="156"/>
      <c r="G83" s="156"/>
      <c r="H83" s="156"/>
      <c r="I83" s="156"/>
      <c r="J83" s="156"/>
      <c r="L83" s="26"/>
    </row>
    <row r="84" spans="2:12" s="1" customFormat="1" ht="12" customHeight="1">
      <c r="B84" s="26"/>
      <c r="C84" s="157" t="s">
        <v>14</v>
      </c>
      <c r="D84" s="156"/>
      <c r="E84" s="156"/>
      <c r="F84" s="156"/>
      <c r="G84" s="156"/>
      <c r="H84" s="156"/>
      <c r="I84" s="156"/>
      <c r="J84" s="156"/>
      <c r="L84" s="26"/>
    </row>
    <row r="85" spans="2:12" s="1" customFormat="1" ht="16.5" customHeight="1">
      <c r="B85" s="26"/>
      <c r="C85" s="156"/>
      <c r="D85" s="156"/>
      <c r="E85" s="158" t="str">
        <f>E7</f>
        <v>Stavební úpravy učebny - ZŠ Na Stráni</v>
      </c>
      <c r="F85" s="159"/>
      <c r="G85" s="159"/>
      <c r="H85" s="159"/>
      <c r="I85" s="156"/>
      <c r="J85" s="156"/>
      <c r="L85" s="26"/>
    </row>
    <row r="86" spans="2:12" s="1" customFormat="1" ht="6.95" customHeight="1">
      <c r="B86" s="26"/>
      <c r="C86" s="156"/>
      <c r="D86" s="156"/>
      <c r="E86" s="156"/>
      <c r="F86" s="156"/>
      <c r="G86" s="156"/>
      <c r="H86" s="156"/>
      <c r="I86" s="156"/>
      <c r="J86" s="156"/>
      <c r="L86" s="26"/>
    </row>
    <row r="87" spans="2:12" s="1" customFormat="1" ht="12" customHeight="1">
      <c r="B87" s="26"/>
      <c r="C87" s="157" t="s">
        <v>18</v>
      </c>
      <c r="D87" s="156"/>
      <c r="E87" s="156"/>
      <c r="F87" s="160" t="str">
        <f>F10</f>
        <v>Na Stráni č.p. 879/2</v>
      </c>
      <c r="G87" s="156"/>
      <c r="H87" s="156"/>
      <c r="I87" s="157" t="s">
        <v>20</v>
      </c>
      <c r="J87" s="161" t="str">
        <f>IF(J10="","",J10)</f>
        <v>21. 6. 2024</v>
      </c>
      <c r="L87" s="26"/>
    </row>
    <row r="88" spans="2:12" s="1" customFormat="1" ht="6.95" customHeight="1">
      <c r="B88" s="26"/>
      <c r="C88" s="156"/>
      <c r="D88" s="156"/>
      <c r="E88" s="156"/>
      <c r="F88" s="156"/>
      <c r="G88" s="156"/>
      <c r="H88" s="156"/>
      <c r="I88" s="156"/>
      <c r="J88" s="156"/>
      <c r="L88" s="26"/>
    </row>
    <row r="89" spans="2:12" s="1" customFormat="1" ht="15.2" customHeight="1">
      <c r="B89" s="26"/>
      <c r="C89" s="157" t="s">
        <v>22</v>
      </c>
      <c r="D89" s="156"/>
      <c r="E89" s="156"/>
      <c r="F89" s="160" t="str">
        <f>E13</f>
        <v>Statutární město Děčín</v>
      </c>
      <c r="G89" s="156"/>
      <c r="H89" s="156"/>
      <c r="I89" s="157" t="s">
        <v>28</v>
      </c>
      <c r="J89" s="186" t="str">
        <f>E19</f>
        <v>NORDARCH s.r.o.</v>
      </c>
      <c r="L89" s="26"/>
    </row>
    <row r="90" spans="2:12" s="1" customFormat="1" ht="15.2" customHeight="1">
      <c r="B90" s="26"/>
      <c r="C90" s="157" t="s">
        <v>26</v>
      </c>
      <c r="D90" s="156"/>
      <c r="E90" s="156"/>
      <c r="F90" s="160" t="str">
        <f>IF(E16="","",E16)</f>
        <v xml:space="preserve"> </v>
      </c>
      <c r="G90" s="156"/>
      <c r="H90" s="156"/>
      <c r="I90" s="157" t="s">
        <v>31</v>
      </c>
      <c r="J90" s="186" t="str">
        <f>E22</f>
        <v>Ing. Jan Duben</v>
      </c>
      <c r="L90" s="26"/>
    </row>
    <row r="91" spans="2:12" s="1" customFormat="1" ht="10.35" customHeight="1">
      <c r="B91" s="26"/>
      <c r="C91" s="156"/>
      <c r="D91" s="156"/>
      <c r="E91" s="156"/>
      <c r="F91" s="156"/>
      <c r="G91" s="156"/>
      <c r="H91" s="156"/>
      <c r="I91" s="156"/>
      <c r="J91" s="156"/>
      <c r="L91" s="26"/>
    </row>
    <row r="92" spans="2:12" s="1" customFormat="1" ht="29.25" customHeight="1">
      <c r="B92" s="26"/>
      <c r="C92" s="187" t="s">
        <v>84</v>
      </c>
      <c r="D92" s="172"/>
      <c r="E92" s="172"/>
      <c r="F92" s="172"/>
      <c r="G92" s="172"/>
      <c r="H92" s="172"/>
      <c r="I92" s="172"/>
      <c r="J92" s="188" t="s">
        <v>85</v>
      </c>
      <c r="K92" s="75"/>
      <c r="L92" s="26"/>
    </row>
    <row r="93" spans="2:12" s="1" customFormat="1" ht="10.35" customHeight="1">
      <c r="B93" s="26"/>
      <c r="C93" s="156"/>
      <c r="D93" s="156"/>
      <c r="E93" s="156"/>
      <c r="F93" s="156"/>
      <c r="G93" s="156"/>
      <c r="H93" s="156"/>
      <c r="I93" s="156"/>
      <c r="J93" s="156"/>
      <c r="L93" s="26"/>
    </row>
    <row r="94" spans="2:47" s="1" customFormat="1" ht="22.9" customHeight="1">
      <c r="B94" s="26"/>
      <c r="C94" s="189" t="s">
        <v>86</v>
      </c>
      <c r="D94" s="156"/>
      <c r="E94" s="156"/>
      <c r="F94" s="156"/>
      <c r="G94" s="156"/>
      <c r="H94" s="156"/>
      <c r="I94" s="156"/>
      <c r="J94" s="167">
        <f>J130</f>
        <v>0</v>
      </c>
      <c r="L94" s="26"/>
      <c r="AU94" s="15" t="s">
        <v>87</v>
      </c>
    </row>
    <row r="95" spans="2:12" s="8" customFormat="1" ht="24.95" customHeight="1">
      <c r="B95" s="77"/>
      <c r="C95" s="190"/>
      <c r="D95" s="191" t="s">
        <v>88</v>
      </c>
      <c r="E95" s="192"/>
      <c r="F95" s="192"/>
      <c r="G95" s="192"/>
      <c r="H95" s="192"/>
      <c r="I95" s="192"/>
      <c r="J95" s="193">
        <f>J131</f>
        <v>0</v>
      </c>
      <c r="L95" s="77"/>
    </row>
    <row r="96" spans="2:12" s="9" customFormat="1" ht="19.9" customHeight="1">
      <c r="B96" s="78"/>
      <c r="C96" s="194"/>
      <c r="D96" s="195" t="s">
        <v>89</v>
      </c>
      <c r="E96" s="196"/>
      <c r="F96" s="196"/>
      <c r="G96" s="196"/>
      <c r="H96" s="196"/>
      <c r="I96" s="196"/>
      <c r="J96" s="197">
        <f>J132</f>
        <v>0</v>
      </c>
      <c r="L96" s="78"/>
    </row>
    <row r="97" spans="2:12" s="9" customFormat="1" ht="19.9" customHeight="1">
      <c r="B97" s="78"/>
      <c r="C97" s="194"/>
      <c r="D97" s="195" t="s">
        <v>90</v>
      </c>
      <c r="E97" s="196"/>
      <c r="F97" s="196"/>
      <c r="G97" s="196"/>
      <c r="H97" s="196"/>
      <c r="I97" s="196"/>
      <c r="J97" s="197">
        <f>J135</f>
        <v>0</v>
      </c>
      <c r="L97" s="78"/>
    </row>
    <row r="98" spans="2:12" s="9" customFormat="1" ht="19.9" customHeight="1">
      <c r="B98" s="78"/>
      <c r="C98" s="194"/>
      <c r="D98" s="195" t="s">
        <v>91</v>
      </c>
      <c r="E98" s="196"/>
      <c r="F98" s="196"/>
      <c r="G98" s="196"/>
      <c r="H98" s="196"/>
      <c r="I98" s="196"/>
      <c r="J98" s="197">
        <f>J140</f>
        <v>0</v>
      </c>
      <c r="L98" s="78"/>
    </row>
    <row r="99" spans="2:12" s="9" customFormat="1" ht="19.9" customHeight="1">
      <c r="B99" s="78"/>
      <c r="C99" s="194"/>
      <c r="D99" s="195" t="s">
        <v>92</v>
      </c>
      <c r="E99" s="196"/>
      <c r="F99" s="196"/>
      <c r="G99" s="196"/>
      <c r="H99" s="196"/>
      <c r="I99" s="196"/>
      <c r="J99" s="197">
        <f>J147</f>
        <v>0</v>
      </c>
      <c r="L99" s="78"/>
    </row>
    <row r="100" spans="2:12" s="8" customFormat="1" ht="24.95" customHeight="1">
      <c r="B100" s="77"/>
      <c r="C100" s="190"/>
      <c r="D100" s="191" t="s">
        <v>93</v>
      </c>
      <c r="E100" s="192"/>
      <c r="F100" s="192"/>
      <c r="G100" s="192"/>
      <c r="H100" s="192"/>
      <c r="I100" s="192"/>
      <c r="J100" s="193">
        <f>J149</f>
        <v>0</v>
      </c>
      <c r="L100" s="77"/>
    </row>
    <row r="101" spans="2:12" s="9" customFormat="1" ht="19.9" customHeight="1">
      <c r="B101" s="78"/>
      <c r="C101" s="194"/>
      <c r="D101" s="195" t="s">
        <v>94</v>
      </c>
      <c r="E101" s="196"/>
      <c r="F101" s="196"/>
      <c r="G101" s="196"/>
      <c r="H101" s="196"/>
      <c r="I101" s="196"/>
      <c r="J101" s="197">
        <f>J150</f>
        <v>0</v>
      </c>
      <c r="L101" s="78"/>
    </row>
    <row r="102" spans="2:12" s="9" customFormat="1" ht="19.9" customHeight="1">
      <c r="B102" s="78"/>
      <c r="C102" s="194"/>
      <c r="D102" s="195" t="s">
        <v>95</v>
      </c>
      <c r="E102" s="196"/>
      <c r="F102" s="196"/>
      <c r="G102" s="196"/>
      <c r="H102" s="196"/>
      <c r="I102" s="196"/>
      <c r="J102" s="197">
        <f>J154</f>
        <v>0</v>
      </c>
      <c r="L102" s="78"/>
    </row>
    <row r="103" spans="2:12" s="9" customFormat="1" ht="19.9" customHeight="1">
      <c r="B103" s="78"/>
      <c r="C103" s="194"/>
      <c r="D103" s="195" t="s">
        <v>96</v>
      </c>
      <c r="E103" s="196"/>
      <c r="F103" s="196"/>
      <c r="G103" s="196"/>
      <c r="H103" s="196"/>
      <c r="I103" s="196"/>
      <c r="J103" s="197">
        <f>J161</f>
        <v>0</v>
      </c>
      <c r="L103" s="78"/>
    </row>
    <row r="104" spans="2:12" s="9" customFormat="1" ht="19.9" customHeight="1">
      <c r="B104" s="78"/>
      <c r="C104" s="194"/>
      <c r="D104" s="195" t="s">
        <v>97</v>
      </c>
      <c r="E104" s="196"/>
      <c r="F104" s="196"/>
      <c r="G104" s="196"/>
      <c r="H104" s="196"/>
      <c r="I104" s="196"/>
      <c r="J104" s="197">
        <f>J163</f>
        <v>0</v>
      </c>
      <c r="L104" s="78"/>
    </row>
    <row r="105" spans="2:12" s="9" customFormat="1" ht="19.9" customHeight="1">
      <c r="B105" s="78"/>
      <c r="C105" s="194"/>
      <c r="D105" s="195" t="s">
        <v>98</v>
      </c>
      <c r="E105" s="196"/>
      <c r="F105" s="196"/>
      <c r="G105" s="196"/>
      <c r="H105" s="196"/>
      <c r="I105" s="196"/>
      <c r="J105" s="197">
        <f>J168</f>
        <v>0</v>
      </c>
      <c r="L105" s="78"/>
    </row>
    <row r="106" spans="2:12" s="9" customFormat="1" ht="19.9" customHeight="1">
      <c r="B106" s="78"/>
      <c r="C106" s="194"/>
      <c r="D106" s="195" t="s">
        <v>99</v>
      </c>
      <c r="E106" s="196"/>
      <c r="F106" s="196"/>
      <c r="G106" s="196"/>
      <c r="H106" s="196"/>
      <c r="I106" s="196"/>
      <c r="J106" s="197">
        <f>J182</f>
        <v>0</v>
      </c>
      <c r="L106" s="78"/>
    </row>
    <row r="107" spans="2:12" s="9" customFormat="1" ht="19.9" customHeight="1">
      <c r="B107" s="78"/>
      <c r="C107" s="194"/>
      <c r="D107" s="195" t="s">
        <v>100</v>
      </c>
      <c r="E107" s="196"/>
      <c r="F107" s="196"/>
      <c r="G107" s="196"/>
      <c r="H107" s="196"/>
      <c r="I107" s="196"/>
      <c r="J107" s="197">
        <f>J198</f>
        <v>0</v>
      </c>
      <c r="L107" s="78"/>
    </row>
    <row r="108" spans="2:12" s="9" customFormat="1" ht="19.9" customHeight="1">
      <c r="B108" s="78"/>
      <c r="C108" s="194"/>
      <c r="D108" s="195" t="s">
        <v>101</v>
      </c>
      <c r="E108" s="196"/>
      <c r="F108" s="196"/>
      <c r="G108" s="196"/>
      <c r="H108" s="196"/>
      <c r="I108" s="196"/>
      <c r="J108" s="197">
        <f>J204</f>
        <v>0</v>
      </c>
      <c r="L108" s="78"/>
    </row>
    <row r="109" spans="2:12" s="8" customFormat="1" ht="24.95" customHeight="1">
      <c r="B109" s="77"/>
      <c r="C109" s="190"/>
      <c r="D109" s="191" t="s">
        <v>102</v>
      </c>
      <c r="E109" s="192"/>
      <c r="F109" s="192"/>
      <c r="G109" s="192"/>
      <c r="H109" s="192"/>
      <c r="I109" s="192"/>
      <c r="J109" s="193">
        <f>J212</f>
        <v>0</v>
      </c>
      <c r="L109" s="77"/>
    </row>
    <row r="110" spans="2:12" s="9" customFormat="1" ht="19.9" customHeight="1">
      <c r="B110" s="78"/>
      <c r="C110" s="194"/>
      <c r="D110" s="195" t="s">
        <v>103</v>
      </c>
      <c r="E110" s="196"/>
      <c r="F110" s="196"/>
      <c r="G110" s="196"/>
      <c r="H110" s="196"/>
      <c r="I110" s="196"/>
      <c r="J110" s="197">
        <f>J213</f>
        <v>0</v>
      </c>
      <c r="L110" s="78"/>
    </row>
    <row r="111" spans="2:12" s="9" customFormat="1" ht="19.9" customHeight="1">
      <c r="B111" s="78"/>
      <c r="C111" s="194"/>
      <c r="D111" s="195" t="s">
        <v>104</v>
      </c>
      <c r="E111" s="196"/>
      <c r="F111" s="196"/>
      <c r="G111" s="196"/>
      <c r="H111" s="196"/>
      <c r="I111" s="196"/>
      <c r="J111" s="197">
        <f>J215</f>
        <v>0</v>
      </c>
      <c r="L111" s="78"/>
    </row>
    <row r="112" spans="2:12" s="9" customFormat="1" ht="19.9" customHeight="1">
      <c r="B112" s="78"/>
      <c r="C112" s="194"/>
      <c r="D112" s="195" t="s">
        <v>105</v>
      </c>
      <c r="E112" s="196"/>
      <c r="F112" s="196"/>
      <c r="G112" s="196"/>
      <c r="H112" s="196"/>
      <c r="I112" s="196"/>
      <c r="J112" s="197">
        <f>J218</f>
        <v>0</v>
      </c>
      <c r="L112" s="78"/>
    </row>
    <row r="113" spans="2:12" s="1" customFormat="1" ht="21.75" customHeight="1">
      <c r="B113" s="26"/>
      <c r="C113" s="156"/>
      <c r="D113" s="156"/>
      <c r="E113" s="156"/>
      <c r="F113" s="156"/>
      <c r="G113" s="156"/>
      <c r="H113" s="156"/>
      <c r="I113" s="156"/>
      <c r="J113" s="156"/>
      <c r="L113" s="26"/>
    </row>
    <row r="114" spans="2:12" s="1" customFormat="1" ht="6.95" customHeight="1">
      <c r="B114" s="37"/>
      <c r="C114" s="184"/>
      <c r="D114" s="184"/>
      <c r="E114" s="184"/>
      <c r="F114" s="184"/>
      <c r="G114" s="184"/>
      <c r="H114" s="184"/>
      <c r="I114" s="184"/>
      <c r="J114" s="184"/>
      <c r="K114" s="38"/>
      <c r="L114" s="26"/>
    </row>
    <row r="115" spans="3:10" ht="12">
      <c r="C115" s="154"/>
      <c r="D115" s="154"/>
      <c r="E115" s="154"/>
      <c r="F115" s="154"/>
      <c r="G115" s="154"/>
      <c r="H115" s="154"/>
      <c r="I115" s="154"/>
      <c r="J115" s="154"/>
    </row>
    <row r="116" spans="3:10" ht="12">
      <c r="C116" s="154"/>
      <c r="D116" s="154"/>
      <c r="E116" s="154"/>
      <c r="F116" s="154"/>
      <c r="G116" s="154"/>
      <c r="H116" s="154"/>
      <c r="I116" s="154"/>
      <c r="J116" s="154"/>
    </row>
    <row r="117" spans="3:10" ht="12">
      <c r="C117" s="154"/>
      <c r="D117" s="154"/>
      <c r="E117" s="154"/>
      <c r="F117" s="154"/>
      <c r="G117" s="154"/>
      <c r="H117" s="154"/>
      <c r="I117" s="154"/>
      <c r="J117" s="154"/>
    </row>
    <row r="118" spans="2:12" s="1" customFormat="1" ht="6.95" customHeight="1">
      <c r="B118" s="39"/>
      <c r="C118" s="185"/>
      <c r="D118" s="185"/>
      <c r="E118" s="185"/>
      <c r="F118" s="185"/>
      <c r="G118" s="185"/>
      <c r="H118" s="185"/>
      <c r="I118" s="185"/>
      <c r="J118" s="185"/>
      <c r="K118" s="40"/>
      <c r="L118" s="26"/>
    </row>
    <row r="119" spans="2:12" s="1" customFormat="1" ht="24.95" customHeight="1">
      <c r="B119" s="26"/>
      <c r="C119" s="155" t="s">
        <v>106</v>
      </c>
      <c r="D119" s="156"/>
      <c r="E119" s="156"/>
      <c r="F119" s="156"/>
      <c r="G119" s="156"/>
      <c r="H119" s="156"/>
      <c r="I119" s="156"/>
      <c r="J119" s="156"/>
      <c r="L119" s="26"/>
    </row>
    <row r="120" spans="2:12" s="1" customFormat="1" ht="6.95" customHeight="1">
      <c r="B120" s="26"/>
      <c r="C120" s="156"/>
      <c r="D120" s="156"/>
      <c r="E120" s="156"/>
      <c r="F120" s="156"/>
      <c r="G120" s="156"/>
      <c r="H120" s="156"/>
      <c r="I120" s="156"/>
      <c r="J120" s="156"/>
      <c r="L120" s="26"/>
    </row>
    <row r="121" spans="2:12" s="1" customFormat="1" ht="12" customHeight="1">
      <c r="B121" s="26"/>
      <c r="C121" s="157" t="s">
        <v>14</v>
      </c>
      <c r="D121" s="156"/>
      <c r="E121" s="156"/>
      <c r="F121" s="156"/>
      <c r="G121" s="156"/>
      <c r="H121" s="156"/>
      <c r="I121" s="156"/>
      <c r="J121" s="156"/>
      <c r="L121" s="26"/>
    </row>
    <row r="122" spans="2:12" s="1" customFormat="1" ht="16.5" customHeight="1">
      <c r="B122" s="26"/>
      <c r="C122" s="156"/>
      <c r="D122" s="156"/>
      <c r="E122" s="158" t="str">
        <f>E7</f>
        <v>Stavební úpravy učebny - ZŠ Na Stráni</v>
      </c>
      <c r="F122" s="159"/>
      <c r="G122" s="159"/>
      <c r="H122" s="159"/>
      <c r="I122" s="156"/>
      <c r="J122" s="156"/>
      <c r="L122" s="26"/>
    </row>
    <row r="123" spans="2:12" s="1" customFormat="1" ht="6.95" customHeight="1">
      <c r="B123" s="26"/>
      <c r="C123" s="156"/>
      <c r="D123" s="156"/>
      <c r="E123" s="156"/>
      <c r="F123" s="156"/>
      <c r="G123" s="156"/>
      <c r="H123" s="156"/>
      <c r="I123" s="156"/>
      <c r="J123" s="156"/>
      <c r="L123" s="26"/>
    </row>
    <row r="124" spans="2:12" s="1" customFormat="1" ht="12" customHeight="1">
      <c r="B124" s="26"/>
      <c r="C124" s="157" t="s">
        <v>18</v>
      </c>
      <c r="D124" s="156"/>
      <c r="E124" s="156"/>
      <c r="F124" s="160" t="str">
        <f>F10</f>
        <v>Na Stráni č.p. 879/2</v>
      </c>
      <c r="G124" s="156"/>
      <c r="H124" s="156"/>
      <c r="I124" s="157" t="s">
        <v>20</v>
      </c>
      <c r="J124" s="161" t="str">
        <f>IF(J10="","",J10)</f>
        <v>21. 6. 2024</v>
      </c>
      <c r="L124" s="26"/>
    </row>
    <row r="125" spans="2:12" s="1" customFormat="1" ht="6.95" customHeight="1">
      <c r="B125" s="26"/>
      <c r="C125" s="156"/>
      <c r="D125" s="156"/>
      <c r="E125" s="156"/>
      <c r="F125" s="156"/>
      <c r="G125" s="156"/>
      <c r="H125" s="156"/>
      <c r="I125" s="156"/>
      <c r="J125" s="156"/>
      <c r="L125" s="26"/>
    </row>
    <row r="126" spans="2:12" s="1" customFormat="1" ht="15.2" customHeight="1">
      <c r="B126" s="26"/>
      <c r="C126" s="157" t="s">
        <v>22</v>
      </c>
      <c r="D126" s="156"/>
      <c r="E126" s="156"/>
      <c r="F126" s="160" t="str">
        <f>E13</f>
        <v>Statutární město Děčín</v>
      </c>
      <c r="G126" s="156"/>
      <c r="H126" s="156"/>
      <c r="I126" s="157" t="s">
        <v>28</v>
      </c>
      <c r="J126" s="186" t="str">
        <f>E19</f>
        <v>NORDARCH s.r.o.</v>
      </c>
      <c r="L126" s="26"/>
    </row>
    <row r="127" spans="2:12" s="1" customFormat="1" ht="15.2" customHeight="1">
      <c r="B127" s="26"/>
      <c r="C127" s="157" t="s">
        <v>26</v>
      </c>
      <c r="D127" s="156"/>
      <c r="E127" s="156"/>
      <c r="F127" s="160" t="str">
        <f>IF(E16="","",E16)</f>
        <v xml:space="preserve"> </v>
      </c>
      <c r="G127" s="156"/>
      <c r="H127" s="156"/>
      <c r="I127" s="157" t="s">
        <v>31</v>
      </c>
      <c r="J127" s="186" t="str">
        <f>E22</f>
        <v>Ing. Jan Duben</v>
      </c>
      <c r="L127" s="26"/>
    </row>
    <row r="128" spans="2:12" s="1" customFormat="1" ht="10.35" customHeight="1">
      <c r="B128" s="26"/>
      <c r="C128" s="156"/>
      <c r="D128" s="156"/>
      <c r="E128" s="156"/>
      <c r="F128" s="156"/>
      <c r="G128" s="156"/>
      <c r="H128" s="156"/>
      <c r="I128" s="156"/>
      <c r="J128" s="156"/>
      <c r="L128" s="26"/>
    </row>
    <row r="129" spans="2:20" s="10" customFormat="1" ht="29.25" customHeight="1">
      <c r="B129" s="79"/>
      <c r="C129" s="198" t="s">
        <v>107</v>
      </c>
      <c r="D129" s="199" t="s">
        <v>59</v>
      </c>
      <c r="E129" s="199" t="s">
        <v>55</v>
      </c>
      <c r="F129" s="199" t="s">
        <v>56</v>
      </c>
      <c r="G129" s="199" t="s">
        <v>108</v>
      </c>
      <c r="H129" s="199" t="s">
        <v>109</v>
      </c>
      <c r="I129" s="199" t="s">
        <v>110</v>
      </c>
      <c r="J129" s="200" t="s">
        <v>85</v>
      </c>
      <c r="K129" s="80" t="s">
        <v>111</v>
      </c>
      <c r="L129" s="79"/>
      <c r="M129" s="50" t="s">
        <v>1</v>
      </c>
      <c r="N129" s="51" t="s">
        <v>38</v>
      </c>
      <c r="O129" s="51" t="s">
        <v>112</v>
      </c>
      <c r="P129" s="51" t="s">
        <v>113</v>
      </c>
      <c r="Q129" s="51" t="s">
        <v>114</v>
      </c>
      <c r="R129" s="51" t="s">
        <v>115</v>
      </c>
      <c r="S129" s="51" t="s">
        <v>116</v>
      </c>
      <c r="T129" s="52" t="s">
        <v>117</v>
      </c>
    </row>
    <row r="130" spans="2:63" s="1" customFormat="1" ht="22.9" customHeight="1">
      <c r="B130" s="26"/>
      <c r="C130" s="201" t="s">
        <v>118</v>
      </c>
      <c r="D130" s="156"/>
      <c r="E130" s="156"/>
      <c r="F130" s="156"/>
      <c r="G130" s="156"/>
      <c r="H130" s="156"/>
      <c r="I130" s="156"/>
      <c r="J130" s="202">
        <f>BK130</f>
        <v>0</v>
      </c>
      <c r="L130" s="26"/>
      <c r="M130" s="53"/>
      <c r="N130" s="45"/>
      <c r="O130" s="45"/>
      <c r="P130" s="81">
        <f>P131+P149+P212</f>
        <v>292.438764</v>
      </c>
      <c r="Q130" s="45"/>
      <c r="R130" s="81">
        <f>R131+R149+R212</f>
        <v>3.7225476200000007</v>
      </c>
      <c r="S130" s="45"/>
      <c r="T130" s="82">
        <f>T131+T149+T212</f>
        <v>2.8261800000000004</v>
      </c>
      <c r="AT130" s="15" t="s">
        <v>73</v>
      </c>
      <c r="AU130" s="15" t="s">
        <v>87</v>
      </c>
      <c r="BK130" s="83">
        <f>BK131+BK149+BK212</f>
        <v>0</v>
      </c>
    </row>
    <row r="131" spans="2:63" s="11" customFormat="1" ht="25.9" customHeight="1">
      <c r="B131" s="84"/>
      <c r="C131" s="203"/>
      <c r="D131" s="204" t="s">
        <v>73</v>
      </c>
      <c r="E131" s="205" t="s">
        <v>119</v>
      </c>
      <c r="F131" s="205" t="s">
        <v>120</v>
      </c>
      <c r="G131" s="203"/>
      <c r="H131" s="203"/>
      <c r="I131" s="203"/>
      <c r="J131" s="206">
        <f>BK131</f>
        <v>0</v>
      </c>
      <c r="L131" s="84"/>
      <c r="M131" s="86"/>
      <c r="P131" s="87">
        <f>P132+P135+P140+P147</f>
        <v>27.535568</v>
      </c>
      <c r="R131" s="87">
        <f>R132+R135+R140+R147</f>
        <v>0.077925</v>
      </c>
      <c r="T131" s="88">
        <f>T132+T135+T140+T147</f>
        <v>2.6489800000000003</v>
      </c>
      <c r="AR131" s="85" t="s">
        <v>79</v>
      </c>
      <c r="AT131" s="89" t="s">
        <v>73</v>
      </c>
      <c r="AU131" s="89" t="s">
        <v>74</v>
      </c>
      <c r="AY131" s="85" t="s">
        <v>121</v>
      </c>
      <c r="BK131" s="90">
        <f>BK132+BK135+BK140+BK147</f>
        <v>0</v>
      </c>
    </row>
    <row r="132" spans="2:63" s="11" customFormat="1" ht="22.9" customHeight="1">
      <c r="B132" s="84"/>
      <c r="C132" s="203"/>
      <c r="D132" s="204" t="s">
        <v>73</v>
      </c>
      <c r="E132" s="207" t="s">
        <v>122</v>
      </c>
      <c r="F132" s="207" t="s">
        <v>123</v>
      </c>
      <c r="G132" s="203"/>
      <c r="H132" s="203"/>
      <c r="I132" s="203"/>
      <c r="J132" s="208">
        <f>BK132</f>
        <v>0</v>
      </c>
      <c r="L132" s="84"/>
      <c r="M132" s="86"/>
      <c r="P132" s="87">
        <f>SUM(P133:P134)</f>
        <v>1.3365</v>
      </c>
      <c r="R132" s="87">
        <f>SUM(R133:R134)</f>
        <v>0.011774999999999999</v>
      </c>
      <c r="T132" s="88">
        <f>SUM(T133:T134)</f>
        <v>0</v>
      </c>
      <c r="AR132" s="85" t="s">
        <v>79</v>
      </c>
      <c r="AT132" s="89" t="s">
        <v>73</v>
      </c>
      <c r="AU132" s="89" t="s">
        <v>79</v>
      </c>
      <c r="AY132" s="85" t="s">
        <v>121</v>
      </c>
      <c r="BK132" s="90">
        <f>SUM(BK133:BK134)</f>
        <v>0</v>
      </c>
    </row>
    <row r="133" spans="2:65" s="1" customFormat="1" ht="24.2" customHeight="1">
      <c r="B133" s="91"/>
      <c r="C133" s="209" t="s">
        <v>79</v>
      </c>
      <c r="D133" s="209" t="s">
        <v>124</v>
      </c>
      <c r="E133" s="210" t="s">
        <v>125</v>
      </c>
      <c r="F133" s="211" t="s">
        <v>126</v>
      </c>
      <c r="G133" s="212" t="s">
        <v>127</v>
      </c>
      <c r="H133" s="213">
        <v>1.5</v>
      </c>
      <c r="I133" s="92"/>
      <c r="J133" s="214">
        <f>ROUND(I133*H133,2)</f>
        <v>0</v>
      </c>
      <c r="K133" s="93"/>
      <c r="L133" s="26"/>
      <c r="M133" s="94" t="s">
        <v>1</v>
      </c>
      <c r="N133" s="95" t="s">
        <v>39</v>
      </c>
      <c r="O133" s="96">
        <v>0.891</v>
      </c>
      <c r="P133" s="96">
        <f>O133*H133</f>
        <v>1.3365</v>
      </c>
      <c r="Q133" s="96">
        <v>0.00785</v>
      </c>
      <c r="R133" s="96">
        <f>Q133*H133</f>
        <v>0.011774999999999999</v>
      </c>
      <c r="S133" s="96">
        <v>0</v>
      </c>
      <c r="T133" s="97">
        <f>S133*H133</f>
        <v>0</v>
      </c>
      <c r="AR133" s="98" t="s">
        <v>128</v>
      </c>
      <c r="AT133" s="98" t="s">
        <v>124</v>
      </c>
      <c r="AU133" s="98" t="s">
        <v>81</v>
      </c>
      <c r="AY133" s="15" t="s">
        <v>121</v>
      </c>
      <c r="BE133" s="99">
        <f>IF(N133="základní",J133,0)</f>
        <v>0</v>
      </c>
      <c r="BF133" s="99">
        <f>IF(N133="snížená",J133,0)</f>
        <v>0</v>
      </c>
      <c r="BG133" s="99">
        <f>IF(N133="zákl. přenesená",J133,0)</f>
        <v>0</v>
      </c>
      <c r="BH133" s="99">
        <f>IF(N133="sníž. přenesená",J133,0)</f>
        <v>0</v>
      </c>
      <c r="BI133" s="99">
        <f>IF(N133="nulová",J133,0)</f>
        <v>0</v>
      </c>
      <c r="BJ133" s="15" t="s">
        <v>79</v>
      </c>
      <c r="BK133" s="99">
        <f>ROUND(I133*H133,2)</f>
        <v>0</v>
      </c>
      <c r="BL133" s="15" t="s">
        <v>128</v>
      </c>
      <c r="BM133" s="98" t="s">
        <v>129</v>
      </c>
    </row>
    <row r="134" spans="2:51" s="12" customFormat="1" ht="12">
      <c r="B134" s="100"/>
      <c r="C134" s="215"/>
      <c r="D134" s="216" t="s">
        <v>130</v>
      </c>
      <c r="E134" s="217" t="s">
        <v>1</v>
      </c>
      <c r="F134" s="218" t="s">
        <v>131</v>
      </c>
      <c r="G134" s="215"/>
      <c r="H134" s="219">
        <v>1.5</v>
      </c>
      <c r="I134" s="150"/>
      <c r="J134" s="215"/>
      <c r="L134" s="100"/>
      <c r="M134" s="102"/>
      <c r="T134" s="103"/>
      <c r="AT134" s="101" t="s">
        <v>130</v>
      </c>
      <c r="AU134" s="101" t="s">
        <v>81</v>
      </c>
      <c r="AV134" s="12" t="s">
        <v>81</v>
      </c>
      <c r="AW134" s="12" t="s">
        <v>30</v>
      </c>
      <c r="AX134" s="12" t="s">
        <v>79</v>
      </c>
      <c r="AY134" s="101" t="s">
        <v>121</v>
      </c>
    </row>
    <row r="135" spans="2:63" s="11" customFormat="1" ht="22.9" customHeight="1">
      <c r="B135" s="84"/>
      <c r="C135" s="203"/>
      <c r="D135" s="204" t="s">
        <v>73</v>
      </c>
      <c r="E135" s="207" t="s">
        <v>132</v>
      </c>
      <c r="F135" s="207" t="s">
        <v>344</v>
      </c>
      <c r="G135" s="203"/>
      <c r="H135" s="203"/>
      <c r="I135" s="151"/>
      <c r="J135" s="208">
        <f>BK135</f>
        <v>0</v>
      </c>
      <c r="L135" s="84"/>
      <c r="M135" s="86"/>
      <c r="P135" s="87">
        <f>SUM(P136:P139)</f>
        <v>3.5685000000000002</v>
      </c>
      <c r="R135" s="87">
        <f>SUM(R136:R139)</f>
        <v>0.06615</v>
      </c>
      <c r="T135" s="88">
        <f>SUM(T136:T139)</f>
        <v>0</v>
      </c>
      <c r="AR135" s="85" t="s">
        <v>79</v>
      </c>
      <c r="AT135" s="89" t="s">
        <v>73</v>
      </c>
      <c r="AU135" s="89" t="s">
        <v>79</v>
      </c>
      <c r="AY135" s="85" t="s">
        <v>121</v>
      </c>
      <c r="BK135" s="90">
        <f>SUM(BK136:BK139)</f>
        <v>0</v>
      </c>
    </row>
    <row r="136" spans="2:65" s="1" customFormat="1" ht="24.2" customHeight="1">
      <c r="B136" s="91"/>
      <c r="C136" s="209" t="s">
        <v>81</v>
      </c>
      <c r="D136" s="209" t="s">
        <v>124</v>
      </c>
      <c r="E136" s="210" t="s">
        <v>133</v>
      </c>
      <c r="F136" s="211" t="s">
        <v>134</v>
      </c>
      <c r="G136" s="212" t="s">
        <v>127</v>
      </c>
      <c r="H136" s="213">
        <v>1.5</v>
      </c>
      <c r="I136" s="92"/>
      <c r="J136" s="214">
        <f>ROUND(I136*H136,2)</f>
        <v>0</v>
      </c>
      <c r="K136" s="93"/>
      <c r="L136" s="26"/>
      <c r="M136" s="94" t="s">
        <v>1</v>
      </c>
      <c r="N136" s="95" t="s">
        <v>39</v>
      </c>
      <c r="O136" s="96">
        <v>1.379</v>
      </c>
      <c r="P136" s="96">
        <f>O136*H136</f>
        <v>2.0685000000000002</v>
      </c>
      <c r="Q136" s="96">
        <v>0.0389</v>
      </c>
      <c r="R136" s="96">
        <f>Q136*H136</f>
        <v>0.05835</v>
      </c>
      <c r="S136" s="96">
        <v>0</v>
      </c>
      <c r="T136" s="97">
        <f>S136*H136</f>
        <v>0</v>
      </c>
      <c r="AR136" s="98" t="s">
        <v>128</v>
      </c>
      <c r="AT136" s="98" t="s">
        <v>124</v>
      </c>
      <c r="AU136" s="98" t="s">
        <v>81</v>
      </c>
      <c r="AY136" s="15" t="s">
        <v>121</v>
      </c>
      <c r="BE136" s="99">
        <f>IF(N136="základní",J136,0)</f>
        <v>0</v>
      </c>
      <c r="BF136" s="99">
        <f>IF(N136="snížená",J136,0)</f>
        <v>0</v>
      </c>
      <c r="BG136" s="99">
        <f>IF(N136="zákl. přenesená",J136,0)</f>
        <v>0</v>
      </c>
      <c r="BH136" s="99">
        <f>IF(N136="sníž. přenesená",J136,0)</f>
        <v>0</v>
      </c>
      <c r="BI136" s="99">
        <f>IF(N136="nulová",J136,0)</f>
        <v>0</v>
      </c>
      <c r="BJ136" s="15" t="s">
        <v>79</v>
      </c>
      <c r="BK136" s="99">
        <f>ROUND(I136*H136,2)</f>
        <v>0</v>
      </c>
      <c r="BL136" s="15" t="s">
        <v>128</v>
      </c>
      <c r="BM136" s="98" t="s">
        <v>135</v>
      </c>
    </row>
    <row r="137" spans="2:51" s="12" customFormat="1" ht="12">
      <c r="B137" s="100"/>
      <c r="C137" s="215"/>
      <c r="D137" s="216" t="s">
        <v>130</v>
      </c>
      <c r="E137" s="217" t="s">
        <v>1</v>
      </c>
      <c r="F137" s="218" t="s">
        <v>131</v>
      </c>
      <c r="G137" s="215"/>
      <c r="H137" s="219">
        <v>1.5</v>
      </c>
      <c r="I137" s="150"/>
      <c r="J137" s="215"/>
      <c r="L137" s="100"/>
      <c r="M137" s="102"/>
      <c r="T137" s="103"/>
      <c r="AT137" s="101" t="s">
        <v>130</v>
      </c>
      <c r="AU137" s="101" t="s">
        <v>81</v>
      </c>
      <c r="AV137" s="12" t="s">
        <v>81</v>
      </c>
      <c r="AW137" s="12" t="s">
        <v>30</v>
      </c>
      <c r="AX137" s="12" t="s">
        <v>79</v>
      </c>
      <c r="AY137" s="101" t="s">
        <v>121</v>
      </c>
    </row>
    <row r="138" spans="2:65" s="1" customFormat="1" ht="16.5" customHeight="1">
      <c r="B138" s="91"/>
      <c r="C138" s="209" t="s">
        <v>122</v>
      </c>
      <c r="D138" s="209" t="s">
        <v>124</v>
      </c>
      <c r="E138" s="210" t="s">
        <v>136</v>
      </c>
      <c r="F138" s="211" t="s">
        <v>137</v>
      </c>
      <c r="G138" s="212" t="s">
        <v>127</v>
      </c>
      <c r="H138" s="213">
        <v>60</v>
      </c>
      <c r="I138" s="92"/>
      <c r="J138" s="214">
        <f>ROUND(I138*H138,2)</f>
        <v>0</v>
      </c>
      <c r="K138" s="93"/>
      <c r="L138" s="26"/>
      <c r="M138" s="94" t="s">
        <v>1</v>
      </c>
      <c r="N138" s="95" t="s">
        <v>39</v>
      </c>
      <c r="O138" s="96">
        <v>0.025</v>
      </c>
      <c r="P138" s="96">
        <f>O138*H138</f>
        <v>1.5</v>
      </c>
      <c r="Q138" s="96">
        <v>0.00013</v>
      </c>
      <c r="R138" s="96">
        <f>Q138*H138</f>
        <v>0.0078</v>
      </c>
      <c r="S138" s="96">
        <v>0</v>
      </c>
      <c r="T138" s="97">
        <f>S138*H138</f>
        <v>0</v>
      </c>
      <c r="AR138" s="98" t="s">
        <v>128</v>
      </c>
      <c r="AT138" s="98" t="s">
        <v>124</v>
      </c>
      <c r="AU138" s="98" t="s">
        <v>81</v>
      </c>
      <c r="AY138" s="15" t="s">
        <v>121</v>
      </c>
      <c r="BE138" s="99">
        <f>IF(N138="základní",J138,0)</f>
        <v>0</v>
      </c>
      <c r="BF138" s="99">
        <f>IF(N138="snížená",J138,0)</f>
        <v>0</v>
      </c>
      <c r="BG138" s="99">
        <f>IF(N138="zákl. přenesená",J138,0)</f>
        <v>0</v>
      </c>
      <c r="BH138" s="99">
        <f>IF(N138="sníž. přenesená",J138,0)</f>
        <v>0</v>
      </c>
      <c r="BI138" s="99">
        <f>IF(N138="nulová",J138,0)</f>
        <v>0</v>
      </c>
      <c r="BJ138" s="15" t="s">
        <v>79</v>
      </c>
      <c r="BK138" s="99">
        <f>ROUND(I138*H138,2)</f>
        <v>0</v>
      </c>
      <c r="BL138" s="15" t="s">
        <v>128</v>
      </c>
      <c r="BM138" s="98" t="s">
        <v>138</v>
      </c>
    </row>
    <row r="139" spans="2:51" s="12" customFormat="1" ht="12">
      <c r="B139" s="100"/>
      <c r="C139" s="215"/>
      <c r="D139" s="216" t="s">
        <v>130</v>
      </c>
      <c r="E139" s="217" t="s">
        <v>1</v>
      </c>
      <c r="F139" s="218" t="s">
        <v>139</v>
      </c>
      <c r="G139" s="215"/>
      <c r="H139" s="219">
        <v>60</v>
      </c>
      <c r="I139" s="150"/>
      <c r="J139" s="215"/>
      <c r="L139" s="100"/>
      <c r="M139" s="102"/>
      <c r="T139" s="103"/>
      <c r="AT139" s="101" t="s">
        <v>130</v>
      </c>
      <c r="AU139" s="101" t="s">
        <v>81</v>
      </c>
      <c r="AV139" s="12" t="s">
        <v>81</v>
      </c>
      <c r="AW139" s="12" t="s">
        <v>30</v>
      </c>
      <c r="AX139" s="12" t="s">
        <v>79</v>
      </c>
      <c r="AY139" s="101" t="s">
        <v>121</v>
      </c>
    </row>
    <row r="140" spans="2:63" s="11" customFormat="1" ht="22.9" customHeight="1">
      <c r="B140" s="84"/>
      <c r="C140" s="203"/>
      <c r="D140" s="204" t="s">
        <v>73</v>
      </c>
      <c r="E140" s="207" t="s">
        <v>140</v>
      </c>
      <c r="F140" s="207" t="s">
        <v>141</v>
      </c>
      <c r="G140" s="203"/>
      <c r="H140" s="203"/>
      <c r="I140" s="151"/>
      <c r="J140" s="208">
        <f>BK140</f>
        <v>0</v>
      </c>
      <c r="L140" s="84"/>
      <c r="M140" s="86"/>
      <c r="P140" s="87">
        <f>SUM(P141:P146)</f>
        <v>22.5638</v>
      </c>
      <c r="R140" s="87">
        <f>SUM(R141:R146)</f>
        <v>0</v>
      </c>
      <c r="T140" s="88">
        <f>SUM(T141:T146)</f>
        <v>2.6489800000000003</v>
      </c>
      <c r="AR140" s="85" t="s">
        <v>79</v>
      </c>
      <c r="AT140" s="89" t="s">
        <v>73</v>
      </c>
      <c r="AU140" s="89" t="s">
        <v>79</v>
      </c>
      <c r="AY140" s="85" t="s">
        <v>121</v>
      </c>
      <c r="BK140" s="90">
        <f>SUM(BK141:BK146)</f>
        <v>0</v>
      </c>
    </row>
    <row r="141" spans="2:65" s="1" customFormat="1" ht="24.2" customHeight="1">
      <c r="B141" s="91"/>
      <c r="C141" s="209" t="s">
        <v>128</v>
      </c>
      <c r="D141" s="209" t="s">
        <v>124</v>
      </c>
      <c r="E141" s="210" t="s">
        <v>142</v>
      </c>
      <c r="F141" s="211" t="s">
        <v>143</v>
      </c>
      <c r="G141" s="212" t="s">
        <v>144</v>
      </c>
      <c r="H141" s="213">
        <v>2.491</v>
      </c>
      <c r="I141" s="92"/>
      <c r="J141" s="214">
        <f>ROUND(I141*H141,2)</f>
        <v>0</v>
      </c>
      <c r="K141" s="93"/>
      <c r="L141" s="26"/>
      <c r="M141" s="94" t="s">
        <v>1</v>
      </c>
      <c r="N141" s="95" t="s">
        <v>39</v>
      </c>
      <c r="O141" s="96">
        <v>5.8</v>
      </c>
      <c r="P141" s="96">
        <f>O141*H141</f>
        <v>14.4478</v>
      </c>
      <c r="Q141" s="96">
        <v>0</v>
      </c>
      <c r="R141" s="96">
        <f>Q141*H141</f>
        <v>0</v>
      </c>
      <c r="S141" s="96">
        <v>0.78</v>
      </c>
      <c r="T141" s="97">
        <f>S141*H141</f>
        <v>1.9429800000000002</v>
      </c>
      <c r="AR141" s="98" t="s">
        <v>128</v>
      </c>
      <c r="AT141" s="98" t="s">
        <v>124</v>
      </c>
      <c r="AU141" s="98" t="s">
        <v>81</v>
      </c>
      <c r="AY141" s="15" t="s">
        <v>121</v>
      </c>
      <c r="BE141" s="99">
        <f>IF(N141="základní",J141,0)</f>
        <v>0</v>
      </c>
      <c r="BF141" s="99">
        <f>IF(N141="snížená",J141,0)</f>
        <v>0</v>
      </c>
      <c r="BG141" s="99">
        <f>IF(N141="zákl. přenesená",J141,0)</f>
        <v>0</v>
      </c>
      <c r="BH141" s="99">
        <f>IF(N141="sníž. přenesená",J141,0)</f>
        <v>0</v>
      </c>
      <c r="BI141" s="99">
        <f>IF(N141="nulová",J141,0)</f>
        <v>0</v>
      </c>
      <c r="BJ141" s="15" t="s">
        <v>79</v>
      </c>
      <c r="BK141" s="99">
        <f>ROUND(I141*H141,2)</f>
        <v>0</v>
      </c>
      <c r="BL141" s="15" t="s">
        <v>128</v>
      </c>
      <c r="BM141" s="98" t="s">
        <v>145</v>
      </c>
    </row>
    <row r="142" spans="2:51" s="12" customFormat="1" ht="12">
      <c r="B142" s="100"/>
      <c r="C142" s="215"/>
      <c r="D142" s="216" t="s">
        <v>130</v>
      </c>
      <c r="E142" s="217" t="s">
        <v>1</v>
      </c>
      <c r="F142" s="218" t="s">
        <v>146</v>
      </c>
      <c r="G142" s="215"/>
      <c r="H142" s="219">
        <v>2.491</v>
      </c>
      <c r="I142" s="150"/>
      <c r="J142" s="215"/>
      <c r="L142" s="100"/>
      <c r="M142" s="102"/>
      <c r="T142" s="103"/>
      <c r="AT142" s="101" t="s">
        <v>130</v>
      </c>
      <c r="AU142" s="101" t="s">
        <v>81</v>
      </c>
      <c r="AV142" s="12" t="s">
        <v>81</v>
      </c>
      <c r="AW142" s="12" t="s">
        <v>30</v>
      </c>
      <c r="AX142" s="12" t="s">
        <v>79</v>
      </c>
      <c r="AY142" s="101" t="s">
        <v>121</v>
      </c>
    </row>
    <row r="143" spans="2:65" s="1" customFormat="1" ht="24.2" customHeight="1">
      <c r="B143" s="91"/>
      <c r="C143" s="209" t="s">
        <v>147</v>
      </c>
      <c r="D143" s="209" t="s">
        <v>124</v>
      </c>
      <c r="E143" s="210" t="s">
        <v>148</v>
      </c>
      <c r="F143" s="211" t="s">
        <v>149</v>
      </c>
      <c r="G143" s="212" t="s">
        <v>150</v>
      </c>
      <c r="H143" s="213">
        <v>1</v>
      </c>
      <c r="I143" s="92"/>
      <c r="J143" s="214">
        <f>ROUND(I143*H143,2)</f>
        <v>0</v>
      </c>
      <c r="K143" s="93"/>
      <c r="L143" s="26"/>
      <c r="M143" s="94" t="s">
        <v>1</v>
      </c>
      <c r="N143" s="95" t="s">
        <v>39</v>
      </c>
      <c r="O143" s="96">
        <v>2.986</v>
      </c>
      <c r="P143" s="96">
        <f>O143*H143</f>
        <v>2.986</v>
      </c>
      <c r="Q143" s="96">
        <v>0</v>
      </c>
      <c r="R143" s="96">
        <f>Q143*H143</f>
        <v>0</v>
      </c>
      <c r="S143" s="96">
        <v>0.436</v>
      </c>
      <c r="T143" s="97">
        <f>S143*H143</f>
        <v>0.436</v>
      </c>
      <c r="AR143" s="98" t="s">
        <v>128</v>
      </c>
      <c r="AT143" s="98" t="s">
        <v>124</v>
      </c>
      <c r="AU143" s="98" t="s">
        <v>81</v>
      </c>
      <c r="AY143" s="15" t="s">
        <v>121</v>
      </c>
      <c r="BE143" s="99">
        <f>IF(N143="základní",J143,0)</f>
        <v>0</v>
      </c>
      <c r="BF143" s="99">
        <f>IF(N143="snížená",J143,0)</f>
        <v>0</v>
      </c>
      <c r="BG143" s="99">
        <f>IF(N143="zákl. přenesená",J143,0)</f>
        <v>0</v>
      </c>
      <c r="BH143" s="99">
        <f>IF(N143="sníž. přenesená",J143,0)</f>
        <v>0</v>
      </c>
      <c r="BI143" s="99">
        <f>IF(N143="nulová",J143,0)</f>
        <v>0</v>
      </c>
      <c r="BJ143" s="15" t="s">
        <v>79</v>
      </c>
      <c r="BK143" s="99">
        <f>ROUND(I143*H143,2)</f>
        <v>0</v>
      </c>
      <c r="BL143" s="15" t="s">
        <v>128</v>
      </c>
      <c r="BM143" s="98" t="s">
        <v>151</v>
      </c>
    </row>
    <row r="144" spans="2:51" s="12" customFormat="1" ht="12">
      <c r="B144" s="100"/>
      <c r="C144" s="215"/>
      <c r="D144" s="216" t="s">
        <v>130</v>
      </c>
      <c r="E144" s="217" t="s">
        <v>1</v>
      </c>
      <c r="F144" s="218" t="s">
        <v>152</v>
      </c>
      <c r="G144" s="215"/>
      <c r="H144" s="219">
        <v>1</v>
      </c>
      <c r="I144" s="150"/>
      <c r="J144" s="215"/>
      <c r="L144" s="100"/>
      <c r="M144" s="102"/>
      <c r="T144" s="103"/>
      <c r="AT144" s="101" t="s">
        <v>130</v>
      </c>
      <c r="AU144" s="101" t="s">
        <v>81</v>
      </c>
      <c r="AV144" s="12" t="s">
        <v>81</v>
      </c>
      <c r="AW144" s="12" t="s">
        <v>30</v>
      </c>
      <c r="AX144" s="12" t="s">
        <v>79</v>
      </c>
      <c r="AY144" s="101" t="s">
        <v>121</v>
      </c>
    </row>
    <row r="145" spans="2:65" s="1" customFormat="1" ht="24.2" customHeight="1">
      <c r="B145" s="91"/>
      <c r="C145" s="209" t="s">
        <v>132</v>
      </c>
      <c r="D145" s="209" t="s">
        <v>124</v>
      </c>
      <c r="E145" s="210" t="s">
        <v>153</v>
      </c>
      <c r="F145" s="211" t="s">
        <v>154</v>
      </c>
      <c r="G145" s="212" t="s">
        <v>155</v>
      </c>
      <c r="H145" s="213">
        <v>15</v>
      </c>
      <c r="I145" s="92"/>
      <c r="J145" s="214">
        <f>ROUND(I145*H145,2)</f>
        <v>0</v>
      </c>
      <c r="K145" s="93"/>
      <c r="L145" s="26"/>
      <c r="M145" s="94" t="s">
        <v>1</v>
      </c>
      <c r="N145" s="95" t="s">
        <v>39</v>
      </c>
      <c r="O145" s="96">
        <v>0.342</v>
      </c>
      <c r="P145" s="96">
        <f>O145*H145</f>
        <v>5.130000000000001</v>
      </c>
      <c r="Q145" s="96">
        <v>0</v>
      </c>
      <c r="R145" s="96">
        <f>Q145*H145</f>
        <v>0</v>
      </c>
      <c r="S145" s="96">
        <v>0.018</v>
      </c>
      <c r="T145" s="97">
        <f>S145*H145</f>
        <v>0.26999999999999996</v>
      </c>
      <c r="AR145" s="98" t="s">
        <v>128</v>
      </c>
      <c r="AT145" s="98" t="s">
        <v>124</v>
      </c>
      <c r="AU145" s="98" t="s">
        <v>81</v>
      </c>
      <c r="AY145" s="15" t="s">
        <v>121</v>
      </c>
      <c r="BE145" s="99">
        <f>IF(N145="základní",J145,0)</f>
        <v>0</v>
      </c>
      <c r="BF145" s="99">
        <f>IF(N145="snížená",J145,0)</f>
        <v>0</v>
      </c>
      <c r="BG145" s="99">
        <f>IF(N145="zákl. přenesená",J145,0)</f>
        <v>0</v>
      </c>
      <c r="BH145" s="99">
        <f>IF(N145="sníž. přenesená",J145,0)</f>
        <v>0</v>
      </c>
      <c r="BI145" s="99">
        <f>IF(N145="nulová",J145,0)</f>
        <v>0</v>
      </c>
      <c r="BJ145" s="15" t="s">
        <v>79</v>
      </c>
      <c r="BK145" s="99">
        <f>ROUND(I145*H145,2)</f>
        <v>0</v>
      </c>
      <c r="BL145" s="15" t="s">
        <v>128</v>
      </c>
      <c r="BM145" s="98" t="s">
        <v>156</v>
      </c>
    </row>
    <row r="146" spans="2:51" s="12" customFormat="1" ht="12">
      <c r="B146" s="100"/>
      <c r="C146" s="215"/>
      <c r="D146" s="216" t="s">
        <v>130</v>
      </c>
      <c r="E146" s="217" t="s">
        <v>1</v>
      </c>
      <c r="F146" s="218" t="s">
        <v>157</v>
      </c>
      <c r="G146" s="215"/>
      <c r="H146" s="219">
        <v>15</v>
      </c>
      <c r="I146" s="150"/>
      <c r="J146" s="215"/>
      <c r="L146" s="100"/>
      <c r="M146" s="102"/>
      <c r="T146" s="103"/>
      <c r="AT146" s="101" t="s">
        <v>130</v>
      </c>
      <c r="AU146" s="101" t="s">
        <v>81</v>
      </c>
      <c r="AV146" s="12" t="s">
        <v>81</v>
      </c>
      <c r="AW146" s="12" t="s">
        <v>30</v>
      </c>
      <c r="AX146" s="12" t="s">
        <v>79</v>
      </c>
      <c r="AY146" s="101" t="s">
        <v>121</v>
      </c>
    </row>
    <row r="147" spans="2:63" s="11" customFormat="1" ht="22.9" customHeight="1">
      <c r="B147" s="84"/>
      <c r="C147" s="203"/>
      <c r="D147" s="204" t="s">
        <v>73</v>
      </c>
      <c r="E147" s="207" t="s">
        <v>158</v>
      </c>
      <c r="F147" s="207" t="s">
        <v>159</v>
      </c>
      <c r="G147" s="203"/>
      <c r="H147" s="203"/>
      <c r="I147" s="151"/>
      <c r="J147" s="208">
        <f>BK147</f>
        <v>0</v>
      </c>
      <c r="L147" s="84"/>
      <c r="M147" s="86"/>
      <c r="P147" s="87">
        <f>P148</f>
        <v>0.066768</v>
      </c>
      <c r="R147" s="87">
        <f>R148</f>
        <v>0</v>
      </c>
      <c r="T147" s="88">
        <f>T148</f>
        <v>0</v>
      </c>
      <c r="AR147" s="85" t="s">
        <v>79</v>
      </c>
      <c r="AT147" s="89" t="s">
        <v>73</v>
      </c>
      <c r="AU147" s="89" t="s">
        <v>79</v>
      </c>
      <c r="AY147" s="85" t="s">
        <v>121</v>
      </c>
      <c r="BK147" s="90">
        <f>BK148</f>
        <v>0</v>
      </c>
    </row>
    <row r="148" spans="2:65" s="1" customFormat="1" ht="16.5" customHeight="1">
      <c r="B148" s="91"/>
      <c r="C148" s="209" t="s">
        <v>160</v>
      </c>
      <c r="D148" s="209" t="s">
        <v>124</v>
      </c>
      <c r="E148" s="210" t="s">
        <v>161</v>
      </c>
      <c r="F148" s="211" t="s">
        <v>162</v>
      </c>
      <c r="G148" s="212" t="s">
        <v>163</v>
      </c>
      <c r="H148" s="213">
        <v>0.078</v>
      </c>
      <c r="I148" s="92"/>
      <c r="J148" s="214">
        <f>ROUND(I148*H148,2)</f>
        <v>0</v>
      </c>
      <c r="K148" s="93"/>
      <c r="L148" s="26"/>
      <c r="M148" s="94" t="s">
        <v>1</v>
      </c>
      <c r="N148" s="95" t="s">
        <v>39</v>
      </c>
      <c r="O148" s="96">
        <v>0.856</v>
      </c>
      <c r="P148" s="96">
        <f>O148*H148</f>
        <v>0.066768</v>
      </c>
      <c r="Q148" s="96">
        <v>0</v>
      </c>
      <c r="R148" s="96">
        <f>Q148*H148</f>
        <v>0</v>
      </c>
      <c r="S148" s="96">
        <v>0</v>
      </c>
      <c r="T148" s="97">
        <f>S148*H148</f>
        <v>0</v>
      </c>
      <c r="AR148" s="98" t="s">
        <v>128</v>
      </c>
      <c r="AT148" s="98" t="s">
        <v>124</v>
      </c>
      <c r="AU148" s="98" t="s">
        <v>81</v>
      </c>
      <c r="AY148" s="15" t="s">
        <v>121</v>
      </c>
      <c r="BE148" s="99">
        <f>IF(N148="základní",J148,0)</f>
        <v>0</v>
      </c>
      <c r="BF148" s="99">
        <f>IF(N148="snížená",J148,0)</f>
        <v>0</v>
      </c>
      <c r="BG148" s="99">
        <f>IF(N148="zákl. přenesená",J148,0)</f>
        <v>0</v>
      </c>
      <c r="BH148" s="99">
        <f>IF(N148="sníž. přenesená",J148,0)</f>
        <v>0</v>
      </c>
      <c r="BI148" s="99">
        <f>IF(N148="nulová",J148,0)</f>
        <v>0</v>
      </c>
      <c r="BJ148" s="15" t="s">
        <v>79</v>
      </c>
      <c r="BK148" s="99">
        <f>ROUND(I148*H148,2)</f>
        <v>0</v>
      </c>
      <c r="BL148" s="15" t="s">
        <v>128</v>
      </c>
      <c r="BM148" s="98" t="s">
        <v>164</v>
      </c>
    </row>
    <row r="149" spans="2:63" s="11" customFormat="1" ht="25.9" customHeight="1">
      <c r="B149" s="84"/>
      <c r="C149" s="203"/>
      <c r="D149" s="204" t="s">
        <v>73</v>
      </c>
      <c r="E149" s="205" t="s">
        <v>165</v>
      </c>
      <c r="F149" s="205" t="s">
        <v>166</v>
      </c>
      <c r="G149" s="203"/>
      <c r="H149" s="203"/>
      <c r="I149" s="151"/>
      <c r="J149" s="206">
        <f>BK149</f>
        <v>0</v>
      </c>
      <c r="L149" s="84"/>
      <c r="M149" s="86"/>
      <c r="P149" s="87">
        <f>P150+P154+P161+P163+P168+P182+P198+P204</f>
        <v>264.903196</v>
      </c>
      <c r="R149" s="87">
        <f>R150+R154+R161+R163+R168+R182+R198+R204</f>
        <v>3.6446226200000007</v>
      </c>
      <c r="T149" s="88">
        <f>T150+T154+T161+T163+T168+T182+T198+T204</f>
        <v>0.1772</v>
      </c>
      <c r="AR149" s="85" t="s">
        <v>81</v>
      </c>
      <c r="AT149" s="89" t="s">
        <v>73</v>
      </c>
      <c r="AU149" s="89" t="s">
        <v>74</v>
      </c>
      <c r="AY149" s="85" t="s">
        <v>121</v>
      </c>
      <c r="BK149" s="90">
        <f>BK150+BK154+BK161+BK163+BK168+BK182+BK198+BK204</f>
        <v>0</v>
      </c>
    </row>
    <row r="150" spans="2:63" s="11" customFormat="1" ht="22.9" customHeight="1">
      <c r="B150" s="84"/>
      <c r="C150" s="203"/>
      <c r="D150" s="204" t="s">
        <v>73</v>
      </c>
      <c r="E150" s="207" t="s">
        <v>167</v>
      </c>
      <c r="F150" s="207" t="s">
        <v>168</v>
      </c>
      <c r="G150" s="203"/>
      <c r="H150" s="203"/>
      <c r="I150" s="151"/>
      <c r="J150" s="208">
        <f>BK150</f>
        <v>0</v>
      </c>
      <c r="L150" s="84"/>
      <c r="M150" s="86"/>
      <c r="P150" s="87">
        <f>SUM(P151:P153)</f>
        <v>1.5087760000000001</v>
      </c>
      <c r="R150" s="87">
        <f>SUM(R151:R153)</f>
        <v>0.01647</v>
      </c>
      <c r="T150" s="88">
        <f>SUM(T151:T153)</f>
        <v>0.0272</v>
      </c>
      <c r="AR150" s="85" t="s">
        <v>81</v>
      </c>
      <c r="AT150" s="89" t="s">
        <v>73</v>
      </c>
      <c r="AU150" s="89" t="s">
        <v>79</v>
      </c>
      <c r="AY150" s="85" t="s">
        <v>121</v>
      </c>
      <c r="BK150" s="90">
        <f>SUM(BK151:BK153)</f>
        <v>0</v>
      </c>
    </row>
    <row r="151" spans="2:65" s="1" customFormat="1" ht="36" customHeight="1">
      <c r="B151" s="91"/>
      <c r="C151" s="209" t="s">
        <v>169</v>
      </c>
      <c r="D151" s="209" t="s">
        <v>124</v>
      </c>
      <c r="E151" s="210" t="s">
        <v>170</v>
      </c>
      <c r="F151" s="211" t="s">
        <v>343</v>
      </c>
      <c r="G151" s="212" t="s">
        <v>171</v>
      </c>
      <c r="H151" s="213">
        <v>1</v>
      </c>
      <c r="I151" s="92"/>
      <c r="J151" s="214">
        <f>ROUND(I151*H151,2)</f>
        <v>0</v>
      </c>
      <c r="K151" s="93"/>
      <c r="L151" s="26"/>
      <c r="M151" s="94" t="s">
        <v>1</v>
      </c>
      <c r="N151" s="95" t="s">
        <v>39</v>
      </c>
      <c r="O151" s="96">
        <v>1.1</v>
      </c>
      <c r="P151" s="96">
        <f>O151*H151</f>
        <v>1.1</v>
      </c>
      <c r="Q151" s="96">
        <v>0.01647</v>
      </c>
      <c r="R151" s="96">
        <f>Q151*H151</f>
        <v>0.01647</v>
      </c>
      <c r="S151" s="96">
        <v>0</v>
      </c>
      <c r="T151" s="97">
        <f>S151*H151</f>
        <v>0</v>
      </c>
      <c r="AR151" s="98" t="s">
        <v>172</v>
      </c>
      <c r="AT151" s="98" t="s">
        <v>124</v>
      </c>
      <c r="AU151" s="98" t="s">
        <v>81</v>
      </c>
      <c r="AY151" s="15" t="s">
        <v>121</v>
      </c>
      <c r="BE151" s="99">
        <f>IF(N151="základní",J151,0)</f>
        <v>0</v>
      </c>
      <c r="BF151" s="99">
        <f>IF(N151="snížená",J151,0)</f>
        <v>0</v>
      </c>
      <c r="BG151" s="99">
        <f>IF(N151="zákl. přenesená",J151,0)</f>
        <v>0</v>
      </c>
      <c r="BH151" s="99">
        <f>IF(N151="sníž. přenesená",J151,0)</f>
        <v>0</v>
      </c>
      <c r="BI151" s="99">
        <f>IF(N151="nulová",J151,0)</f>
        <v>0</v>
      </c>
      <c r="BJ151" s="15" t="s">
        <v>79</v>
      </c>
      <c r="BK151" s="99">
        <f>ROUND(I151*H151,2)</f>
        <v>0</v>
      </c>
      <c r="BL151" s="15" t="s">
        <v>172</v>
      </c>
      <c r="BM151" s="98" t="s">
        <v>173</v>
      </c>
    </row>
    <row r="152" spans="2:65" s="1" customFormat="1" ht="35.25" customHeight="1">
      <c r="B152" s="91"/>
      <c r="C152" s="209" t="s">
        <v>140</v>
      </c>
      <c r="D152" s="209" t="s">
        <v>124</v>
      </c>
      <c r="E152" s="210" t="s">
        <v>174</v>
      </c>
      <c r="F152" s="211" t="s">
        <v>342</v>
      </c>
      <c r="G152" s="212" t="s">
        <v>171</v>
      </c>
      <c r="H152" s="213">
        <v>1</v>
      </c>
      <c r="I152" s="92"/>
      <c r="J152" s="214">
        <f>ROUND(I152*H152,2)</f>
        <v>0</v>
      </c>
      <c r="K152" s="93"/>
      <c r="L152" s="26"/>
      <c r="M152" s="94" t="s">
        <v>1</v>
      </c>
      <c r="N152" s="95" t="s">
        <v>39</v>
      </c>
      <c r="O152" s="96">
        <v>0.393</v>
      </c>
      <c r="P152" s="96">
        <f>O152*H152</f>
        <v>0.393</v>
      </c>
      <c r="Q152" s="96">
        <v>0</v>
      </c>
      <c r="R152" s="96">
        <f>Q152*H152</f>
        <v>0</v>
      </c>
      <c r="S152" s="96">
        <v>0.0272</v>
      </c>
      <c r="T152" s="97">
        <f>S152*H152</f>
        <v>0.0272</v>
      </c>
      <c r="AR152" s="98" t="s">
        <v>172</v>
      </c>
      <c r="AT152" s="98" t="s">
        <v>124</v>
      </c>
      <c r="AU152" s="98" t="s">
        <v>81</v>
      </c>
      <c r="AY152" s="15" t="s">
        <v>121</v>
      </c>
      <c r="BE152" s="99">
        <f>IF(N152="základní",J152,0)</f>
        <v>0</v>
      </c>
      <c r="BF152" s="99">
        <f>IF(N152="snížená",J152,0)</f>
        <v>0</v>
      </c>
      <c r="BG152" s="99">
        <f>IF(N152="zákl. přenesená",J152,0)</f>
        <v>0</v>
      </c>
      <c r="BH152" s="99">
        <f>IF(N152="sníž. přenesená",J152,0)</f>
        <v>0</v>
      </c>
      <c r="BI152" s="99">
        <f>IF(N152="nulová",J152,0)</f>
        <v>0</v>
      </c>
      <c r="BJ152" s="15" t="s">
        <v>79</v>
      </c>
      <c r="BK152" s="99">
        <f>ROUND(I152*H152,2)</f>
        <v>0</v>
      </c>
      <c r="BL152" s="15" t="s">
        <v>172</v>
      </c>
      <c r="BM152" s="98" t="s">
        <v>175</v>
      </c>
    </row>
    <row r="153" spans="2:65" s="1" customFormat="1" ht="24.2" customHeight="1">
      <c r="B153" s="91"/>
      <c r="C153" s="209" t="s">
        <v>176</v>
      </c>
      <c r="D153" s="209" t="s">
        <v>124</v>
      </c>
      <c r="E153" s="210" t="s">
        <v>177</v>
      </c>
      <c r="F153" s="211" t="s">
        <v>178</v>
      </c>
      <c r="G153" s="212" t="s">
        <v>163</v>
      </c>
      <c r="H153" s="213">
        <v>0.016</v>
      </c>
      <c r="I153" s="92"/>
      <c r="J153" s="214">
        <f>ROUND(I153*H153,2)</f>
        <v>0</v>
      </c>
      <c r="K153" s="93"/>
      <c r="L153" s="26"/>
      <c r="M153" s="94" t="s">
        <v>1</v>
      </c>
      <c r="N153" s="95" t="s">
        <v>39</v>
      </c>
      <c r="O153" s="96">
        <v>0.986</v>
      </c>
      <c r="P153" s="96">
        <f>O153*H153</f>
        <v>0.015776000000000002</v>
      </c>
      <c r="Q153" s="96">
        <v>0</v>
      </c>
      <c r="R153" s="96">
        <f>Q153*H153</f>
        <v>0</v>
      </c>
      <c r="S153" s="96">
        <v>0</v>
      </c>
      <c r="T153" s="97">
        <f>S153*H153</f>
        <v>0</v>
      </c>
      <c r="AR153" s="98" t="s">
        <v>172</v>
      </c>
      <c r="AT153" s="98" t="s">
        <v>124</v>
      </c>
      <c r="AU153" s="98" t="s">
        <v>81</v>
      </c>
      <c r="AY153" s="15" t="s">
        <v>121</v>
      </c>
      <c r="BE153" s="99">
        <f>IF(N153="základní",J153,0)</f>
        <v>0</v>
      </c>
      <c r="BF153" s="99">
        <f>IF(N153="snížená",J153,0)</f>
        <v>0</v>
      </c>
      <c r="BG153" s="99">
        <f>IF(N153="zákl. přenesená",J153,0)</f>
        <v>0</v>
      </c>
      <c r="BH153" s="99">
        <f>IF(N153="sníž. přenesená",J153,0)</f>
        <v>0</v>
      </c>
      <c r="BI153" s="99">
        <f>IF(N153="nulová",J153,0)</f>
        <v>0</v>
      </c>
      <c r="BJ153" s="15" t="s">
        <v>79</v>
      </c>
      <c r="BK153" s="99">
        <f>ROUND(I153*H153,2)</f>
        <v>0</v>
      </c>
      <c r="BL153" s="15" t="s">
        <v>172</v>
      </c>
      <c r="BM153" s="98" t="s">
        <v>179</v>
      </c>
    </row>
    <row r="154" spans="2:63" s="11" customFormat="1" ht="22.9" customHeight="1">
      <c r="B154" s="84"/>
      <c r="C154" s="203"/>
      <c r="D154" s="204" t="s">
        <v>73</v>
      </c>
      <c r="E154" s="207" t="s">
        <v>180</v>
      </c>
      <c r="F154" s="207" t="s">
        <v>181</v>
      </c>
      <c r="G154" s="203"/>
      <c r="H154" s="203"/>
      <c r="I154" s="151"/>
      <c r="J154" s="208">
        <f>BK154</f>
        <v>0</v>
      </c>
      <c r="L154" s="84"/>
      <c r="M154" s="86"/>
      <c r="P154" s="87">
        <f>SUM(P155:P160)</f>
        <v>22.517319999999998</v>
      </c>
      <c r="R154" s="87">
        <f>SUM(R155:R160)</f>
        <v>0.0159</v>
      </c>
      <c r="T154" s="88">
        <f>SUM(T155:T160)</f>
        <v>0</v>
      </c>
      <c r="AR154" s="85" t="s">
        <v>81</v>
      </c>
      <c r="AT154" s="89" t="s">
        <v>73</v>
      </c>
      <c r="AU154" s="89" t="s">
        <v>79</v>
      </c>
      <c r="AY154" s="85" t="s">
        <v>121</v>
      </c>
      <c r="BK154" s="90">
        <f>SUM(BK155:BK160)</f>
        <v>0</v>
      </c>
    </row>
    <row r="155" spans="2:65" s="1" customFormat="1" ht="37.9" customHeight="1">
      <c r="B155" s="91"/>
      <c r="C155" s="209" t="s">
        <v>182</v>
      </c>
      <c r="D155" s="209" t="s">
        <v>124</v>
      </c>
      <c r="E155" s="210" t="s">
        <v>183</v>
      </c>
      <c r="F155" s="211" t="s">
        <v>184</v>
      </c>
      <c r="G155" s="212" t="s">
        <v>150</v>
      </c>
      <c r="H155" s="213">
        <v>15</v>
      </c>
      <c r="I155" s="92"/>
      <c r="J155" s="214">
        <f>ROUND(I155*H155,2)</f>
        <v>0</v>
      </c>
      <c r="K155" s="93"/>
      <c r="L155" s="26"/>
      <c r="M155" s="94" t="s">
        <v>1</v>
      </c>
      <c r="N155" s="95" t="s">
        <v>39</v>
      </c>
      <c r="O155" s="96">
        <v>1.056</v>
      </c>
      <c r="P155" s="96">
        <f>O155*H155</f>
        <v>15.84</v>
      </c>
      <c r="Q155" s="96">
        <v>0</v>
      </c>
      <c r="R155" s="96">
        <f>Q155*H155</f>
        <v>0</v>
      </c>
      <c r="S155" s="96">
        <v>0</v>
      </c>
      <c r="T155" s="97">
        <f>S155*H155</f>
        <v>0</v>
      </c>
      <c r="AR155" s="98" t="s">
        <v>172</v>
      </c>
      <c r="AT155" s="98" t="s">
        <v>124</v>
      </c>
      <c r="AU155" s="98" t="s">
        <v>81</v>
      </c>
      <c r="AY155" s="15" t="s">
        <v>121</v>
      </c>
      <c r="BE155" s="99">
        <f>IF(N155="základní",J155,0)</f>
        <v>0</v>
      </c>
      <c r="BF155" s="99">
        <f>IF(N155="snížená",J155,0)</f>
        <v>0</v>
      </c>
      <c r="BG155" s="99">
        <f>IF(N155="zákl. přenesená",J155,0)</f>
        <v>0</v>
      </c>
      <c r="BH155" s="99">
        <f>IF(N155="sníž. přenesená",J155,0)</f>
        <v>0</v>
      </c>
      <c r="BI155" s="99">
        <f>IF(N155="nulová",J155,0)</f>
        <v>0</v>
      </c>
      <c r="BJ155" s="15" t="s">
        <v>79</v>
      </c>
      <c r="BK155" s="99">
        <f>ROUND(I155*H155,2)</f>
        <v>0</v>
      </c>
      <c r="BL155" s="15" t="s">
        <v>172</v>
      </c>
      <c r="BM155" s="98" t="s">
        <v>185</v>
      </c>
    </row>
    <row r="156" spans="2:65" s="1" customFormat="1" ht="24.2" customHeight="1">
      <c r="B156" s="91"/>
      <c r="C156" s="220" t="s">
        <v>8</v>
      </c>
      <c r="D156" s="220" t="s">
        <v>186</v>
      </c>
      <c r="E156" s="221" t="s">
        <v>187</v>
      </c>
      <c r="F156" s="222" t="s">
        <v>188</v>
      </c>
      <c r="G156" s="223" t="s">
        <v>150</v>
      </c>
      <c r="H156" s="224">
        <v>15</v>
      </c>
      <c r="I156" s="104"/>
      <c r="J156" s="225">
        <f>ROUND(I156*H156,2)</f>
        <v>0</v>
      </c>
      <c r="K156" s="105"/>
      <c r="L156" s="106"/>
      <c r="M156" s="107" t="s">
        <v>1</v>
      </c>
      <c r="N156" s="108" t="s">
        <v>39</v>
      </c>
      <c r="O156" s="96">
        <v>0</v>
      </c>
      <c r="P156" s="96">
        <f>O156*H156</f>
        <v>0</v>
      </c>
      <c r="Q156" s="96">
        <v>0.00106</v>
      </c>
      <c r="R156" s="96">
        <f>Q156*H156</f>
        <v>0.0159</v>
      </c>
      <c r="S156" s="96">
        <v>0</v>
      </c>
      <c r="T156" s="97">
        <f>S156*H156</f>
        <v>0</v>
      </c>
      <c r="AR156" s="98" t="s">
        <v>189</v>
      </c>
      <c r="AT156" s="98" t="s">
        <v>186</v>
      </c>
      <c r="AU156" s="98" t="s">
        <v>81</v>
      </c>
      <c r="AY156" s="15" t="s">
        <v>121</v>
      </c>
      <c r="BE156" s="99">
        <f>IF(N156="základní",J156,0)</f>
        <v>0</v>
      </c>
      <c r="BF156" s="99">
        <f>IF(N156="snížená",J156,0)</f>
        <v>0</v>
      </c>
      <c r="BG156" s="99">
        <f>IF(N156="zákl. přenesená",J156,0)</f>
        <v>0</v>
      </c>
      <c r="BH156" s="99">
        <f>IF(N156="sníž. přenesená",J156,0)</f>
        <v>0</v>
      </c>
      <c r="BI156" s="99">
        <f>IF(N156="nulová",J156,0)</f>
        <v>0</v>
      </c>
      <c r="BJ156" s="15" t="s">
        <v>79</v>
      </c>
      <c r="BK156" s="99">
        <f>ROUND(I156*H156,2)</f>
        <v>0</v>
      </c>
      <c r="BL156" s="15" t="s">
        <v>172</v>
      </c>
      <c r="BM156" s="98" t="s">
        <v>190</v>
      </c>
    </row>
    <row r="157" spans="2:65" s="1" customFormat="1" ht="37.9" customHeight="1">
      <c r="B157" s="91"/>
      <c r="C157" s="209" t="s">
        <v>191</v>
      </c>
      <c r="D157" s="209" t="s">
        <v>124</v>
      </c>
      <c r="E157" s="210" t="s">
        <v>192</v>
      </c>
      <c r="F157" s="211" t="s">
        <v>193</v>
      </c>
      <c r="G157" s="212" t="s">
        <v>150</v>
      </c>
      <c r="H157" s="213">
        <v>14</v>
      </c>
      <c r="I157" s="92"/>
      <c r="J157" s="214">
        <f>ROUND(I157*H157,2)</f>
        <v>0</v>
      </c>
      <c r="K157" s="93"/>
      <c r="L157" s="26"/>
      <c r="M157" s="94" t="s">
        <v>1</v>
      </c>
      <c r="N157" s="95" t="s">
        <v>39</v>
      </c>
      <c r="O157" s="96">
        <v>0.441</v>
      </c>
      <c r="P157" s="96">
        <f>O157*H157</f>
        <v>6.174</v>
      </c>
      <c r="Q157" s="96">
        <v>0</v>
      </c>
      <c r="R157" s="96">
        <f>Q157*H157</f>
        <v>0</v>
      </c>
      <c r="S157" s="96">
        <v>0</v>
      </c>
      <c r="T157" s="97">
        <f>S157*H157</f>
        <v>0</v>
      </c>
      <c r="AR157" s="98" t="s">
        <v>172</v>
      </c>
      <c r="AT157" s="98" t="s">
        <v>124</v>
      </c>
      <c r="AU157" s="98" t="s">
        <v>81</v>
      </c>
      <c r="AY157" s="15" t="s">
        <v>121</v>
      </c>
      <c r="BE157" s="99">
        <f>IF(N157="základní",J157,0)</f>
        <v>0</v>
      </c>
      <c r="BF157" s="99">
        <f>IF(N157="snížená",J157,0)</f>
        <v>0</v>
      </c>
      <c r="BG157" s="99">
        <f>IF(N157="zákl. přenesená",J157,0)</f>
        <v>0</v>
      </c>
      <c r="BH157" s="99">
        <f>IF(N157="sníž. přenesená",J157,0)</f>
        <v>0</v>
      </c>
      <c r="BI157" s="99">
        <f>IF(N157="nulová",J157,0)</f>
        <v>0</v>
      </c>
      <c r="BJ157" s="15" t="s">
        <v>79</v>
      </c>
      <c r="BK157" s="99">
        <f>ROUND(I157*H157,2)</f>
        <v>0</v>
      </c>
      <c r="BL157" s="15" t="s">
        <v>172</v>
      </c>
      <c r="BM157" s="98" t="s">
        <v>194</v>
      </c>
    </row>
    <row r="158" spans="2:51" s="12" customFormat="1" ht="12">
      <c r="B158" s="100"/>
      <c r="C158" s="215"/>
      <c r="D158" s="216" t="s">
        <v>130</v>
      </c>
      <c r="E158" s="217" t="s">
        <v>1</v>
      </c>
      <c r="F158" s="218" t="s">
        <v>195</v>
      </c>
      <c r="G158" s="215"/>
      <c r="H158" s="219">
        <v>14</v>
      </c>
      <c r="I158" s="150"/>
      <c r="J158" s="215"/>
      <c r="L158" s="100"/>
      <c r="M158" s="102"/>
      <c r="T158" s="103"/>
      <c r="AT158" s="101" t="s">
        <v>130</v>
      </c>
      <c r="AU158" s="101" t="s">
        <v>81</v>
      </c>
      <c r="AV158" s="12" t="s">
        <v>81</v>
      </c>
      <c r="AW158" s="12" t="s">
        <v>30</v>
      </c>
      <c r="AX158" s="12" t="s">
        <v>79</v>
      </c>
      <c r="AY158" s="101" t="s">
        <v>121</v>
      </c>
    </row>
    <row r="159" spans="2:65" s="1" customFormat="1" ht="21.75" customHeight="1">
      <c r="B159" s="91"/>
      <c r="C159" s="209" t="s">
        <v>196</v>
      </c>
      <c r="D159" s="209" t="s">
        <v>124</v>
      </c>
      <c r="E159" s="210" t="s">
        <v>197</v>
      </c>
      <c r="F159" s="211" t="s">
        <v>198</v>
      </c>
      <c r="G159" s="212" t="s">
        <v>171</v>
      </c>
      <c r="H159" s="213">
        <v>1</v>
      </c>
      <c r="I159" s="92"/>
      <c r="J159" s="214">
        <f>ROUND(I159*H159,2)</f>
        <v>0</v>
      </c>
      <c r="K159" s="93"/>
      <c r="L159" s="26"/>
      <c r="M159" s="94" t="s">
        <v>1</v>
      </c>
      <c r="N159" s="95" t="s">
        <v>39</v>
      </c>
      <c r="O159" s="96">
        <v>0.441</v>
      </c>
      <c r="P159" s="96">
        <f>O159*H159</f>
        <v>0.441</v>
      </c>
      <c r="Q159" s="96">
        <v>0</v>
      </c>
      <c r="R159" s="96">
        <f>Q159*H159</f>
        <v>0</v>
      </c>
      <c r="S159" s="96">
        <v>0</v>
      </c>
      <c r="T159" s="97">
        <f>S159*H159</f>
        <v>0</v>
      </c>
      <c r="AR159" s="98" t="s">
        <v>172</v>
      </c>
      <c r="AT159" s="98" t="s">
        <v>124</v>
      </c>
      <c r="AU159" s="98" t="s">
        <v>81</v>
      </c>
      <c r="AY159" s="15" t="s">
        <v>121</v>
      </c>
      <c r="BE159" s="99">
        <f>IF(N159="základní",J159,0)</f>
        <v>0</v>
      </c>
      <c r="BF159" s="99">
        <f>IF(N159="snížená",J159,0)</f>
        <v>0</v>
      </c>
      <c r="BG159" s="99">
        <f>IF(N159="zákl. přenesená",J159,0)</f>
        <v>0</v>
      </c>
      <c r="BH159" s="99">
        <f>IF(N159="sníž. přenesená",J159,0)</f>
        <v>0</v>
      </c>
      <c r="BI159" s="99">
        <f>IF(N159="nulová",J159,0)</f>
        <v>0</v>
      </c>
      <c r="BJ159" s="15" t="s">
        <v>79</v>
      </c>
      <c r="BK159" s="99">
        <f>ROUND(I159*H159,2)</f>
        <v>0</v>
      </c>
      <c r="BL159" s="15" t="s">
        <v>172</v>
      </c>
      <c r="BM159" s="98" t="s">
        <v>199</v>
      </c>
    </row>
    <row r="160" spans="2:65" s="1" customFormat="1" ht="24.2" customHeight="1">
      <c r="B160" s="91"/>
      <c r="C160" s="209" t="s">
        <v>200</v>
      </c>
      <c r="D160" s="209" t="s">
        <v>124</v>
      </c>
      <c r="E160" s="210" t="s">
        <v>201</v>
      </c>
      <c r="F160" s="211" t="s">
        <v>202</v>
      </c>
      <c r="G160" s="212" t="s">
        <v>163</v>
      </c>
      <c r="H160" s="213">
        <v>0.016</v>
      </c>
      <c r="I160" s="92"/>
      <c r="J160" s="214">
        <f>ROUND(I160*H160,2)</f>
        <v>0</v>
      </c>
      <c r="K160" s="93"/>
      <c r="L160" s="26"/>
      <c r="M160" s="94" t="s">
        <v>1</v>
      </c>
      <c r="N160" s="95" t="s">
        <v>39</v>
      </c>
      <c r="O160" s="96">
        <v>3.895</v>
      </c>
      <c r="P160" s="96">
        <f>O160*H160</f>
        <v>0.06232</v>
      </c>
      <c r="Q160" s="96">
        <v>0</v>
      </c>
      <c r="R160" s="96">
        <f>Q160*H160</f>
        <v>0</v>
      </c>
      <c r="S160" s="96">
        <v>0</v>
      </c>
      <c r="T160" s="97">
        <f>S160*H160</f>
        <v>0</v>
      </c>
      <c r="AR160" s="98" t="s">
        <v>172</v>
      </c>
      <c r="AT160" s="98" t="s">
        <v>124</v>
      </c>
      <c r="AU160" s="98" t="s">
        <v>81</v>
      </c>
      <c r="AY160" s="15" t="s">
        <v>121</v>
      </c>
      <c r="BE160" s="99">
        <f>IF(N160="základní",J160,0)</f>
        <v>0</v>
      </c>
      <c r="BF160" s="99">
        <f>IF(N160="snížená",J160,0)</f>
        <v>0</v>
      </c>
      <c r="BG160" s="99">
        <f>IF(N160="zákl. přenesená",J160,0)</f>
        <v>0</v>
      </c>
      <c r="BH160" s="99">
        <f>IF(N160="sníž. přenesená",J160,0)</f>
        <v>0</v>
      </c>
      <c r="BI160" s="99">
        <f>IF(N160="nulová",J160,0)</f>
        <v>0</v>
      </c>
      <c r="BJ160" s="15" t="s">
        <v>79</v>
      </c>
      <c r="BK160" s="99">
        <f>ROUND(I160*H160,2)</f>
        <v>0</v>
      </c>
      <c r="BL160" s="15" t="s">
        <v>172</v>
      </c>
      <c r="BM160" s="98" t="s">
        <v>203</v>
      </c>
    </row>
    <row r="161" spans="2:63" s="11" customFormat="1" ht="22.9" customHeight="1">
      <c r="B161" s="84"/>
      <c r="C161" s="203"/>
      <c r="D161" s="204" t="s">
        <v>73</v>
      </c>
      <c r="E161" s="207" t="s">
        <v>204</v>
      </c>
      <c r="F161" s="207" t="s">
        <v>205</v>
      </c>
      <c r="G161" s="203"/>
      <c r="H161" s="203"/>
      <c r="I161" s="151"/>
      <c r="J161" s="208">
        <f>BK161</f>
        <v>0</v>
      </c>
      <c r="L161" s="84"/>
      <c r="M161" s="86"/>
      <c r="P161" s="87">
        <f>P162</f>
        <v>7.806</v>
      </c>
      <c r="R161" s="87">
        <f>R162</f>
        <v>0</v>
      </c>
      <c r="T161" s="88">
        <f>T162</f>
        <v>0</v>
      </c>
      <c r="AR161" s="85" t="s">
        <v>81</v>
      </c>
      <c r="AT161" s="89" t="s">
        <v>73</v>
      </c>
      <c r="AU161" s="89" t="s">
        <v>79</v>
      </c>
      <c r="AY161" s="85" t="s">
        <v>121</v>
      </c>
      <c r="BK161" s="90">
        <f>BK162</f>
        <v>0</v>
      </c>
    </row>
    <row r="162" spans="2:65" s="1" customFormat="1" ht="37.9" customHeight="1">
      <c r="B162" s="91"/>
      <c r="C162" s="209" t="s">
        <v>172</v>
      </c>
      <c r="D162" s="209" t="s">
        <v>124</v>
      </c>
      <c r="E162" s="210" t="s">
        <v>206</v>
      </c>
      <c r="F162" s="211" t="s">
        <v>207</v>
      </c>
      <c r="G162" s="212" t="s">
        <v>171</v>
      </c>
      <c r="H162" s="213">
        <v>1</v>
      </c>
      <c r="I162" s="92"/>
      <c r="J162" s="214">
        <f>ROUND(I162*H162,2)</f>
        <v>0</v>
      </c>
      <c r="K162" s="93"/>
      <c r="L162" s="26"/>
      <c r="M162" s="94" t="s">
        <v>1</v>
      </c>
      <c r="N162" s="95" t="s">
        <v>39</v>
      </c>
      <c r="O162" s="96">
        <v>7.806</v>
      </c>
      <c r="P162" s="96">
        <f>O162*H162</f>
        <v>7.806</v>
      </c>
      <c r="Q162" s="96">
        <v>0</v>
      </c>
      <c r="R162" s="96">
        <f>Q162*H162</f>
        <v>0</v>
      </c>
      <c r="S162" s="96">
        <v>0</v>
      </c>
      <c r="T162" s="97">
        <f>S162*H162</f>
        <v>0</v>
      </c>
      <c r="AR162" s="98" t="s">
        <v>172</v>
      </c>
      <c r="AT162" s="98" t="s">
        <v>124</v>
      </c>
      <c r="AU162" s="98" t="s">
        <v>81</v>
      </c>
      <c r="AY162" s="15" t="s">
        <v>121</v>
      </c>
      <c r="BE162" s="99">
        <f>IF(N162="základní",J162,0)</f>
        <v>0</v>
      </c>
      <c r="BF162" s="99">
        <f>IF(N162="snížená",J162,0)</f>
        <v>0</v>
      </c>
      <c r="BG162" s="99">
        <f>IF(N162="zákl. přenesená",J162,0)</f>
        <v>0</v>
      </c>
      <c r="BH162" s="99">
        <f>IF(N162="sníž. přenesená",J162,0)</f>
        <v>0</v>
      </c>
      <c r="BI162" s="99">
        <f>IF(N162="nulová",J162,0)</f>
        <v>0</v>
      </c>
      <c r="BJ162" s="15" t="s">
        <v>79</v>
      </c>
      <c r="BK162" s="99">
        <f>ROUND(I162*H162,2)</f>
        <v>0</v>
      </c>
      <c r="BL162" s="15" t="s">
        <v>172</v>
      </c>
      <c r="BM162" s="98" t="s">
        <v>208</v>
      </c>
    </row>
    <row r="163" spans="2:63" s="11" customFormat="1" ht="22.9" customHeight="1">
      <c r="B163" s="84"/>
      <c r="C163" s="203"/>
      <c r="D163" s="204" t="s">
        <v>73</v>
      </c>
      <c r="E163" s="207" t="s">
        <v>209</v>
      </c>
      <c r="F163" s="207" t="s">
        <v>210</v>
      </c>
      <c r="G163" s="203"/>
      <c r="H163" s="203"/>
      <c r="I163" s="151"/>
      <c r="J163" s="208">
        <f>BK163</f>
        <v>0</v>
      </c>
      <c r="L163" s="84"/>
      <c r="M163" s="86"/>
      <c r="P163" s="87">
        <f>SUM(P164:P167)</f>
        <v>28.78326</v>
      </c>
      <c r="R163" s="87">
        <f>SUM(R164:R167)</f>
        <v>1.0050000000000001</v>
      </c>
      <c r="T163" s="88">
        <f>SUM(T164:T167)</f>
        <v>0</v>
      </c>
      <c r="AR163" s="85" t="s">
        <v>81</v>
      </c>
      <c r="AT163" s="89" t="s">
        <v>73</v>
      </c>
      <c r="AU163" s="89" t="s">
        <v>79</v>
      </c>
      <c r="AY163" s="85" t="s">
        <v>121</v>
      </c>
      <c r="BK163" s="90">
        <f>SUM(BK164:BK167)</f>
        <v>0</v>
      </c>
    </row>
    <row r="164" spans="2:65" s="1" customFormat="1" ht="33" customHeight="1">
      <c r="B164" s="91"/>
      <c r="C164" s="209" t="s">
        <v>211</v>
      </c>
      <c r="D164" s="209" t="s">
        <v>124</v>
      </c>
      <c r="E164" s="210" t="s">
        <v>212</v>
      </c>
      <c r="F164" s="211" t="s">
        <v>213</v>
      </c>
      <c r="G164" s="212" t="s">
        <v>127</v>
      </c>
      <c r="H164" s="213">
        <v>60</v>
      </c>
      <c r="I164" s="92"/>
      <c r="J164" s="214">
        <f>ROUND(I164*H164,2)</f>
        <v>0</v>
      </c>
      <c r="K164" s="93"/>
      <c r="L164" s="26"/>
      <c r="M164" s="94" t="s">
        <v>1</v>
      </c>
      <c r="N164" s="95" t="s">
        <v>39</v>
      </c>
      <c r="O164" s="96">
        <v>0.262</v>
      </c>
      <c r="P164" s="96">
        <f>O164*H164</f>
        <v>15.72</v>
      </c>
      <c r="Q164" s="96">
        <v>0.01131</v>
      </c>
      <c r="R164" s="96">
        <f>Q164*H164</f>
        <v>0.6786000000000001</v>
      </c>
      <c r="S164" s="96">
        <v>0</v>
      </c>
      <c r="T164" s="97">
        <f>S164*H164</f>
        <v>0</v>
      </c>
      <c r="AR164" s="98" t="s">
        <v>172</v>
      </c>
      <c r="AT164" s="98" t="s">
        <v>124</v>
      </c>
      <c r="AU164" s="98" t="s">
        <v>81</v>
      </c>
      <c r="AY164" s="15" t="s">
        <v>121</v>
      </c>
      <c r="BE164" s="99">
        <f>IF(N164="základní",J164,0)</f>
        <v>0</v>
      </c>
      <c r="BF164" s="99">
        <f>IF(N164="snížená",J164,0)</f>
        <v>0</v>
      </c>
      <c r="BG164" s="99">
        <f>IF(N164="zákl. přenesená",J164,0)</f>
        <v>0</v>
      </c>
      <c r="BH164" s="99">
        <f>IF(N164="sníž. přenesená",J164,0)</f>
        <v>0</v>
      </c>
      <c r="BI164" s="99">
        <f>IF(N164="nulová",J164,0)</f>
        <v>0</v>
      </c>
      <c r="BJ164" s="15" t="s">
        <v>79</v>
      </c>
      <c r="BK164" s="99">
        <f>ROUND(I164*H164,2)</f>
        <v>0</v>
      </c>
      <c r="BL164" s="15" t="s">
        <v>172</v>
      </c>
      <c r="BM164" s="98" t="s">
        <v>214</v>
      </c>
    </row>
    <row r="165" spans="2:51" s="12" customFormat="1" ht="12">
      <c r="B165" s="100"/>
      <c r="C165" s="215"/>
      <c r="D165" s="216" t="s">
        <v>130</v>
      </c>
      <c r="E165" s="217" t="s">
        <v>1</v>
      </c>
      <c r="F165" s="218" t="s">
        <v>139</v>
      </c>
      <c r="G165" s="215"/>
      <c r="H165" s="219">
        <v>60</v>
      </c>
      <c r="I165" s="150"/>
      <c r="J165" s="215"/>
      <c r="L165" s="100"/>
      <c r="M165" s="102"/>
      <c r="T165" s="103"/>
      <c r="AT165" s="101" t="s">
        <v>130</v>
      </c>
      <c r="AU165" s="101" t="s">
        <v>81</v>
      </c>
      <c r="AV165" s="12" t="s">
        <v>81</v>
      </c>
      <c r="AW165" s="12" t="s">
        <v>30</v>
      </c>
      <c r="AX165" s="12" t="s">
        <v>79</v>
      </c>
      <c r="AY165" s="101" t="s">
        <v>121</v>
      </c>
    </row>
    <row r="166" spans="2:65" s="1" customFormat="1" ht="24.2" customHeight="1">
      <c r="B166" s="91"/>
      <c r="C166" s="209" t="s">
        <v>215</v>
      </c>
      <c r="D166" s="209" t="s">
        <v>124</v>
      </c>
      <c r="E166" s="210" t="s">
        <v>216</v>
      </c>
      <c r="F166" s="211" t="s">
        <v>217</v>
      </c>
      <c r="G166" s="212" t="s">
        <v>127</v>
      </c>
      <c r="H166" s="213">
        <v>60</v>
      </c>
      <c r="I166" s="92"/>
      <c r="J166" s="214">
        <f>ROUND(I166*H166,2)</f>
        <v>0</v>
      </c>
      <c r="K166" s="93"/>
      <c r="L166" s="26"/>
      <c r="M166" s="94" t="s">
        <v>1</v>
      </c>
      <c r="N166" s="95" t="s">
        <v>39</v>
      </c>
      <c r="O166" s="96">
        <v>0.18</v>
      </c>
      <c r="P166" s="96">
        <f>O166*H166</f>
        <v>10.799999999999999</v>
      </c>
      <c r="Q166" s="96">
        <v>0.00544</v>
      </c>
      <c r="R166" s="96">
        <f>Q166*H166</f>
        <v>0.3264</v>
      </c>
      <c r="S166" s="96">
        <v>0</v>
      </c>
      <c r="T166" s="97">
        <f>S166*H166</f>
        <v>0</v>
      </c>
      <c r="AR166" s="98" t="s">
        <v>172</v>
      </c>
      <c r="AT166" s="98" t="s">
        <v>124</v>
      </c>
      <c r="AU166" s="98" t="s">
        <v>81</v>
      </c>
      <c r="AY166" s="15" t="s">
        <v>121</v>
      </c>
      <c r="BE166" s="99">
        <f>IF(N166="základní",J166,0)</f>
        <v>0</v>
      </c>
      <c r="BF166" s="99">
        <f>IF(N166="snížená",J166,0)</f>
        <v>0</v>
      </c>
      <c r="BG166" s="99">
        <f>IF(N166="zákl. přenesená",J166,0)</f>
        <v>0</v>
      </c>
      <c r="BH166" s="99">
        <f>IF(N166="sníž. přenesená",J166,0)</f>
        <v>0</v>
      </c>
      <c r="BI166" s="99">
        <f>IF(N166="nulová",J166,0)</f>
        <v>0</v>
      </c>
      <c r="BJ166" s="15" t="s">
        <v>79</v>
      </c>
      <c r="BK166" s="99">
        <f>ROUND(I166*H166,2)</f>
        <v>0</v>
      </c>
      <c r="BL166" s="15" t="s">
        <v>172</v>
      </c>
      <c r="BM166" s="98" t="s">
        <v>218</v>
      </c>
    </row>
    <row r="167" spans="2:65" s="1" customFormat="1" ht="24.2" customHeight="1">
      <c r="B167" s="91"/>
      <c r="C167" s="209" t="s">
        <v>219</v>
      </c>
      <c r="D167" s="209" t="s">
        <v>124</v>
      </c>
      <c r="E167" s="210" t="s">
        <v>220</v>
      </c>
      <c r="F167" s="211" t="s">
        <v>221</v>
      </c>
      <c r="G167" s="212" t="s">
        <v>163</v>
      </c>
      <c r="H167" s="213">
        <v>1.005</v>
      </c>
      <c r="I167" s="92"/>
      <c r="J167" s="214">
        <f>ROUND(I167*H167,2)</f>
        <v>0</v>
      </c>
      <c r="K167" s="93"/>
      <c r="L167" s="26"/>
      <c r="M167" s="94" t="s">
        <v>1</v>
      </c>
      <c r="N167" s="95" t="s">
        <v>39</v>
      </c>
      <c r="O167" s="96">
        <v>2.252</v>
      </c>
      <c r="P167" s="96">
        <f>O167*H167</f>
        <v>2.2632599999999994</v>
      </c>
      <c r="Q167" s="96">
        <v>0</v>
      </c>
      <c r="R167" s="96">
        <f>Q167*H167</f>
        <v>0</v>
      </c>
      <c r="S167" s="96">
        <v>0</v>
      </c>
      <c r="T167" s="97">
        <f>S167*H167</f>
        <v>0</v>
      </c>
      <c r="AR167" s="98" t="s">
        <v>172</v>
      </c>
      <c r="AT167" s="98" t="s">
        <v>124</v>
      </c>
      <c r="AU167" s="98" t="s">
        <v>81</v>
      </c>
      <c r="AY167" s="15" t="s">
        <v>121</v>
      </c>
      <c r="BE167" s="99">
        <f>IF(N167="základní",J167,0)</f>
        <v>0</v>
      </c>
      <c r="BF167" s="99">
        <f>IF(N167="snížená",J167,0)</f>
        <v>0</v>
      </c>
      <c r="BG167" s="99">
        <f>IF(N167="zákl. přenesená",J167,0)</f>
        <v>0</v>
      </c>
      <c r="BH167" s="99">
        <f>IF(N167="sníž. přenesená",J167,0)</f>
        <v>0</v>
      </c>
      <c r="BI167" s="99">
        <f>IF(N167="nulová",J167,0)</f>
        <v>0</v>
      </c>
      <c r="BJ167" s="15" t="s">
        <v>79</v>
      </c>
      <c r="BK167" s="99">
        <f>ROUND(I167*H167,2)</f>
        <v>0</v>
      </c>
      <c r="BL167" s="15" t="s">
        <v>172</v>
      </c>
      <c r="BM167" s="98" t="s">
        <v>222</v>
      </c>
    </row>
    <row r="168" spans="2:63" s="11" customFormat="1" ht="22.9" customHeight="1">
      <c r="B168" s="84"/>
      <c r="C168" s="203"/>
      <c r="D168" s="204" t="s">
        <v>73</v>
      </c>
      <c r="E168" s="207" t="s">
        <v>223</v>
      </c>
      <c r="F168" s="207" t="s">
        <v>224</v>
      </c>
      <c r="G168" s="203"/>
      <c r="H168" s="203"/>
      <c r="I168" s="151"/>
      <c r="J168" s="208">
        <f>BK168</f>
        <v>0</v>
      </c>
      <c r="L168" s="84"/>
      <c r="M168" s="86"/>
      <c r="P168" s="87">
        <f>SUM(P169:P181)</f>
        <v>127.22364600000002</v>
      </c>
      <c r="R168" s="87">
        <f>SUM(R169:R181)</f>
        <v>1.5629322</v>
      </c>
      <c r="T168" s="88">
        <f>SUM(T169:T181)</f>
        <v>0</v>
      </c>
      <c r="AR168" s="85" t="s">
        <v>81</v>
      </c>
      <c r="AT168" s="89" t="s">
        <v>73</v>
      </c>
      <c r="AU168" s="89" t="s">
        <v>79</v>
      </c>
      <c r="AY168" s="85" t="s">
        <v>121</v>
      </c>
      <c r="BK168" s="90">
        <f>SUM(BK169:BK181)</f>
        <v>0</v>
      </c>
    </row>
    <row r="169" spans="2:65" s="1" customFormat="1" ht="33" customHeight="1">
      <c r="B169" s="91"/>
      <c r="C169" s="209" t="s">
        <v>225</v>
      </c>
      <c r="D169" s="209" t="s">
        <v>124</v>
      </c>
      <c r="E169" s="210" t="s">
        <v>226</v>
      </c>
      <c r="F169" s="211" t="s">
        <v>227</v>
      </c>
      <c r="G169" s="212" t="s">
        <v>127</v>
      </c>
      <c r="H169" s="213">
        <v>30.162</v>
      </c>
      <c r="I169" s="92"/>
      <c r="J169" s="214">
        <f>ROUND(I169*H169,2)</f>
        <v>0</v>
      </c>
      <c r="K169" s="93"/>
      <c r="L169" s="26"/>
      <c r="M169" s="94" t="s">
        <v>1</v>
      </c>
      <c r="N169" s="95" t="s">
        <v>39</v>
      </c>
      <c r="O169" s="96">
        <v>0.809</v>
      </c>
      <c r="P169" s="96">
        <f>O169*H169</f>
        <v>24.401058</v>
      </c>
      <c r="Q169" s="96">
        <v>0.0164</v>
      </c>
      <c r="R169" s="96">
        <f>Q169*H169</f>
        <v>0.4946568</v>
      </c>
      <c r="S169" s="96">
        <v>0</v>
      </c>
      <c r="T169" s="97">
        <f>S169*H169</f>
        <v>0</v>
      </c>
      <c r="AR169" s="98" t="s">
        <v>172</v>
      </c>
      <c r="AT169" s="98" t="s">
        <v>124</v>
      </c>
      <c r="AU169" s="98" t="s">
        <v>81</v>
      </c>
      <c r="AY169" s="15" t="s">
        <v>121</v>
      </c>
      <c r="BE169" s="99">
        <f>IF(N169="základní",J169,0)</f>
        <v>0</v>
      </c>
      <c r="BF169" s="99">
        <f>IF(N169="snížená",J169,0)</f>
        <v>0</v>
      </c>
      <c r="BG169" s="99">
        <f>IF(N169="zákl. přenesená",J169,0)</f>
        <v>0</v>
      </c>
      <c r="BH169" s="99">
        <f>IF(N169="sníž. přenesená",J169,0)</f>
        <v>0</v>
      </c>
      <c r="BI169" s="99">
        <f>IF(N169="nulová",J169,0)</f>
        <v>0</v>
      </c>
      <c r="BJ169" s="15" t="s">
        <v>79</v>
      </c>
      <c r="BK169" s="99">
        <f>ROUND(I169*H169,2)</f>
        <v>0</v>
      </c>
      <c r="BL169" s="15" t="s">
        <v>172</v>
      </c>
      <c r="BM169" s="98" t="s">
        <v>228</v>
      </c>
    </row>
    <row r="170" spans="2:51" s="12" customFormat="1" ht="12">
      <c r="B170" s="100"/>
      <c r="C170" s="215"/>
      <c r="D170" s="216" t="s">
        <v>130</v>
      </c>
      <c r="E170" s="217" t="s">
        <v>1</v>
      </c>
      <c r="F170" s="218" t="s">
        <v>229</v>
      </c>
      <c r="G170" s="215"/>
      <c r="H170" s="219">
        <v>30.162</v>
      </c>
      <c r="I170" s="150"/>
      <c r="J170" s="215"/>
      <c r="L170" s="100"/>
      <c r="M170" s="102"/>
      <c r="T170" s="103"/>
      <c r="AT170" s="101" t="s">
        <v>130</v>
      </c>
      <c r="AU170" s="101" t="s">
        <v>81</v>
      </c>
      <c r="AV170" s="12" t="s">
        <v>81</v>
      </c>
      <c r="AW170" s="12" t="s">
        <v>30</v>
      </c>
      <c r="AX170" s="12" t="s">
        <v>79</v>
      </c>
      <c r="AY170" s="101" t="s">
        <v>121</v>
      </c>
    </row>
    <row r="171" spans="2:65" s="1" customFormat="1" ht="16.5" customHeight="1">
      <c r="B171" s="91"/>
      <c r="C171" s="209" t="s">
        <v>7</v>
      </c>
      <c r="D171" s="209" t="s">
        <v>124</v>
      </c>
      <c r="E171" s="210" t="s">
        <v>230</v>
      </c>
      <c r="F171" s="211" t="s">
        <v>231</v>
      </c>
      <c r="G171" s="212" t="s">
        <v>127</v>
      </c>
      <c r="H171" s="213">
        <v>30.162</v>
      </c>
      <c r="I171" s="92"/>
      <c r="J171" s="214">
        <f>ROUND(I171*H171,2)</f>
        <v>0</v>
      </c>
      <c r="K171" s="93"/>
      <c r="L171" s="26"/>
      <c r="M171" s="94" t="s">
        <v>1</v>
      </c>
      <c r="N171" s="95" t="s">
        <v>39</v>
      </c>
      <c r="O171" s="96">
        <v>0.032</v>
      </c>
      <c r="P171" s="96">
        <f>O171*H171</f>
        <v>0.965184</v>
      </c>
      <c r="Q171" s="96">
        <v>0.0001</v>
      </c>
      <c r="R171" s="96">
        <f>Q171*H171</f>
        <v>0.0030162</v>
      </c>
      <c r="S171" s="96">
        <v>0</v>
      </c>
      <c r="T171" s="97">
        <f>S171*H171</f>
        <v>0</v>
      </c>
      <c r="AR171" s="98" t="s">
        <v>172</v>
      </c>
      <c r="AT171" s="98" t="s">
        <v>124</v>
      </c>
      <c r="AU171" s="98" t="s">
        <v>81</v>
      </c>
      <c r="AY171" s="15" t="s">
        <v>121</v>
      </c>
      <c r="BE171" s="99">
        <f>IF(N171="základní",J171,0)</f>
        <v>0</v>
      </c>
      <c r="BF171" s="99">
        <f>IF(N171="snížená",J171,0)</f>
        <v>0</v>
      </c>
      <c r="BG171" s="99">
        <f>IF(N171="zákl. přenesená",J171,0)</f>
        <v>0</v>
      </c>
      <c r="BH171" s="99">
        <f>IF(N171="sníž. přenesená",J171,0)</f>
        <v>0</v>
      </c>
      <c r="BI171" s="99">
        <f>IF(N171="nulová",J171,0)</f>
        <v>0</v>
      </c>
      <c r="BJ171" s="15" t="s">
        <v>79</v>
      </c>
      <c r="BK171" s="99">
        <f>ROUND(I171*H171,2)</f>
        <v>0</v>
      </c>
      <c r="BL171" s="15" t="s">
        <v>172</v>
      </c>
      <c r="BM171" s="98" t="s">
        <v>232</v>
      </c>
    </row>
    <row r="172" spans="2:51" s="12" customFormat="1" ht="12">
      <c r="B172" s="100"/>
      <c r="C172" s="215"/>
      <c r="D172" s="216" t="s">
        <v>130</v>
      </c>
      <c r="E172" s="217" t="s">
        <v>1</v>
      </c>
      <c r="F172" s="218" t="s">
        <v>229</v>
      </c>
      <c r="G172" s="215"/>
      <c r="H172" s="219">
        <v>30.162</v>
      </c>
      <c r="I172" s="150"/>
      <c r="J172" s="215"/>
      <c r="L172" s="100"/>
      <c r="M172" s="102"/>
      <c r="T172" s="103"/>
      <c r="AT172" s="101" t="s">
        <v>130</v>
      </c>
      <c r="AU172" s="101" t="s">
        <v>81</v>
      </c>
      <c r="AV172" s="12" t="s">
        <v>81</v>
      </c>
      <c r="AW172" s="12" t="s">
        <v>30</v>
      </c>
      <c r="AX172" s="12" t="s">
        <v>79</v>
      </c>
      <c r="AY172" s="101" t="s">
        <v>121</v>
      </c>
    </row>
    <row r="173" spans="2:65" s="1" customFormat="1" ht="24.2" customHeight="1">
      <c r="B173" s="91"/>
      <c r="C173" s="209" t="s">
        <v>233</v>
      </c>
      <c r="D173" s="209" t="s">
        <v>124</v>
      </c>
      <c r="E173" s="210" t="s">
        <v>234</v>
      </c>
      <c r="F173" s="211" t="s">
        <v>235</v>
      </c>
      <c r="G173" s="212" t="s">
        <v>127</v>
      </c>
      <c r="H173" s="213">
        <v>30.162</v>
      </c>
      <c r="I173" s="92"/>
      <c r="J173" s="214">
        <f>ROUND(I173*H173,2)</f>
        <v>0</v>
      </c>
      <c r="K173" s="93"/>
      <c r="L173" s="26"/>
      <c r="M173" s="94" t="s">
        <v>1</v>
      </c>
      <c r="N173" s="95" t="s">
        <v>39</v>
      </c>
      <c r="O173" s="96">
        <v>0.35</v>
      </c>
      <c r="P173" s="96">
        <f>O173*H173</f>
        <v>10.5567</v>
      </c>
      <c r="Q173" s="96">
        <v>0.0016</v>
      </c>
      <c r="R173" s="96">
        <f>Q173*H173</f>
        <v>0.0482592</v>
      </c>
      <c r="S173" s="96">
        <v>0</v>
      </c>
      <c r="T173" s="97">
        <f>S173*H173</f>
        <v>0</v>
      </c>
      <c r="AR173" s="98" t="s">
        <v>172</v>
      </c>
      <c r="AT173" s="98" t="s">
        <v>124</v>
      </c>
      <c r="AU173" s="98" t="s">
        <v>81</v>
      </c>
      <c r="AY173" s="15" t="s">
        <v>121</v>
      </c>
      <c r="BE173" s="99">
        <f>IF(N173="základní",J173,0)</f>
        <v>0</v>
      </c>
      <c r="BF173" s="99">
        <f>IF(N173="snížená",J173,0)</f>
        <v>0</v>
      </c>
      <c r="BG173" s="99">
        <f>IF(N173="zákl. přenesená",J173,0)</f>
        <v>0</v>
      </c>
      <c r="BH173" s="99">
        <f>IF(N173="sníž. přenesená",J173,0)</f>
        <v>0</v>
      </c>
      <c r="BI173" s="99">
        <f>IF(N173="nulová",J173,0)</f>
        <v>0</v>
      </c>
      <c r="BJ173" s="15" t="s">
        <v>79</v>
      </c>
      <c r="BK173" s="99">
        <f>ROUND(I173*H173,2)</f>
        <v>0</v>
      </c>
      <c r="BL173" s="15" t="s">
        <v>172</v>
      </c>
      <c r="BM173" s="98" t="s">
        <v>236</v>
      </c>
    </row>
    <row r="174" spans="2:51" s="12" customFormat="1" ht="12">
      <c r="B174" s="100"/>
      <c r="C174" s="215"/>
      <c r="D174" s="216" t="s">
        <v>130</v>
      </c>
      <c r="E174" s="217" t="s">
        <v>1</v>
      </c>
      <c r="F174" s="218" t="s">
        <v>229</v>
      </c>
      <c r="G174" s="215"/>
      <c r="H174" s="219">
        <v>30.162</v>
      </c>
      <c r="I174" s="150"/>
      <c r="J174" s="215"/>
      <c r="L174" s="100"/>
      <c r="M174" s="102"/>
      <c r="T174" s="103"/>
      <c r="AT174" s="101" t="s">
        <v>130</v>
      </c>
      <c r="AU174" s="101" t="s">
        <v>81</v>
      </c>
      <c r="AV174" s="12" t="s">
        <v>81</v>
      </c>
      <c r="AW174" s="12" t="s">
        <v>30</v>
      </c>
      <c r="AX174" s="12" t="s">
        <v>79</v>
      </c>
      <c r="AY174" s="101" t="s">
        <v>121</v>
      </c>
    </row>
    <row r="175" spans="2:65" s="1" customFormat="1" ht="33" customHeight="1">
      <c r="B175" s="91"/>
      <c r="C175" s="209" t="s">
        <v>237</v>
      </c>
      <c r="D175" s="209" t="s">
        <v>124</v>
      </c>
      <c r="E175" s="210" t="s">
        <v>238</v>
      </c>
      <c r="F175" s="211" t="s">
        <v>239</v>
      </c>
      <c r="G175" s="212" t="s">
        <v>127</v>
      </c>
      <c r="H175" s="213">
        <v>60</v>
      </c>
      <c r="I175" s="92"/>
      <c r="J175" s="214">
        <f>ROUND(I175*H175,2)</f>
        <v>0</v>
      </c>
      <c r="K175" s="93"/>
      <c r="L175" s="26"/>
      <c r="M175" s="94" t="s">
        <v>1</v>
      </c>
      <c r="N175" s="95" t="s">
        <v>39</v>
      </c>
      <c r="O175" s="96">
        <v>1.04</v>
      </c>
      <c r="P175" s="96">
        <f>O175*H175</f>
        <v>62.400000000000006</v>
      </c>
      <c r="Q175" s="96">
        <v>0.01525</v>
      </c>
      <c r="R175" s="96">
        <f>Q175*H175</f>
        <v>0.915</v>
      </c>
      <c r="S175" s="96">
        <v>0</v>
      </c>
      <c r="T175" s="97">
        <f>S175*H175</f>
        <v>0</v>
      </c>
      <c r="AR175" s="98" t="s">
        <v>172</v>
      </c>
      <c r="AT175" s="98" t="s">
        <v>124</v>
      </c>
      <c r="AU175" s="98" t="s">
        <v>81</v>
      </c>
      <c r="AY175" s="15" t="s">
        <v>121</v>
      </c>
      <c r="BE175" s="99">
        <f>IF(N175="základní",J175,0)</f>
        <v>0</v>
      </c>
      <c r="BF175" s="99">
        <f>IF(N175="snížená",J175,0)</f>
        <v>0</v>
      </c>
      <c r="BG175" s="99">
        <f>IF(N175="zákl. přenesená",J175,0)</f>
        <v>0</v>
      </c>
      <c r="BH175" s="99">
        <f>IF(N175="sníž. přenesená",J175,0)</f>
        <v>0</v>
      </c>
      <c r="BI175" s="99">
        <f>IF(N175="nulová",J175,0)</f>
        <v>0</v>
      </c>
      <c r="BJ175" s="15" t="s">
        <v>79</v>
      </c>
      <c r="BK175" s="99">
        <f>ROUND(I175*H175,2)</f>
        <v>0</v>
      </c>
      <c r="BL175" s="15" t="s">
        <v>172</v>
      </c>
      <c r="BM175" s="98" t="s">
        <v>240</v>
      </c>
    </row>
    <row r="176" spans="2:51" s="12" customFormat="1" ht="12">
      <c r="B176" s="100"/>
      <c r="C176" s="215"/>
      <c r="D176" s="216" t="s">
        <v>130</v>
      </c>
      <c r="E176" s="217" t="s">
        <v>1</v>
      </c>
      <c r="F176" s="218" t="s">
        <v>241</v>
      </c>
      <c r="G176" s="215"/>
      <c r="H176" s="219">
        <v>60</v>
      </c>
      <c r="I176" s="150"/>
      <c r="J176" s="215"/>
      <c r="L176" s="100"/>
      <c r="M176" s="102"/>
      <c r="T176" s="103"/>
      <c r="AT176" s="101" t="s">
        <v>130</v>
      </c>
      <c r="AU176" s="101" t="s">
        <v>81</v>
      </c>
      <c r="AV176" s="12" t="s">
        <v>81</v>
      </c>
      <c r="AW176" s="12" t="s">
        <v>30</v>
      </c>
      <c r="AX176" s="12" t="s">
        <v>79</v>
      </c>
      <c r="AY176" s="101" t="s">
        <v>121</v>
      </c>
    </row>
    <row r="177" spans="2:65" s="1" customFormat="1" ht="16.5" customHeight="1">
      <c r="B177" s="91"/>
      <c r="C177" s="209" t="s">
        <v>242</v>
      </c>
      <c r="D177" s="209" t="s">
        <v>124</v>
      </c>
      <c r="E177" s="210" t="s">
        <v>243</v>
      </c>
      <c r="F177" s="211" t="s">
        <v>244</v>
      </c>
      <c r="G177" s="212" t="s">
        <v>127</v>
      </c>
      <c r="H177" s="213">
        <v>60</v>
      </c>
      <c r="I177" s="92"/>
      <c r="J177" s="214">
        <f>ROUND(I177*H177,2)</f>
        <v>0</v>
      </c>
      <c r="K177" s="93"/>
      <c r="L177" s="26"/>
      <c r="M177" s="94" t="s">
        <v>1</v>
      </c>
      <c r="N177" s="95" t="s">
        <v>39</v>
      </c>
      <c r="O177" s="96">
        <v>0.04</v>
      </c>
      <c r="P177" s="96">
        <f>O177*H177</f>
        <v>2.4</v>
      </c>
      <c r="Q177" s="96">
        <v>0.0001</v>
      </c>
      <c r="R177" s="96">
        <f>Q177*H177</f>
        <v>0.006</v>
      </c>
      <c r="S177" s="96">
        <v>0</v>
      </c>
      <c r="T177" s="97">
        <f>S177*H177</f>
        <v>0</v>
      </c>
      <c r="AR177" s="98" t="s">
        <v>172</v>
      </c>
      <c r="AT177" s="98" t="s">
        <v>124</v>
      </c>
      <c r="AU177" s="98" t="s">
        <v>81</v>
      </c>
      <c r="AY177" s="15" t="s">
        <v>121</v>
      </c>
      <c r="BE177" s="99">
        <f>IF(N177="základní",J177,0)</f>
        <v>0</v>
      </c>
      <c r="BF177" s="99">
        <f>IF(N177="snížená",J177,0)</f>
        <v>0</v>
      </c>
      <c r="BG177" s="99">
        <f>IF(N177="zákl. přenesená",J177,0)</f>
        <v>0</v>
      </c>
      <c r="BH177" s="99">
        <f>IF(N177="sníž. přenesená",J177,0)</f>
        <v>0</v>
      </c>
      <c r="BI177" s="99">
        <f>IF(N177="nulová",J177,0)</f>
        <v>0</v>
      </c>
      <c r="BJ177" s="15" t="s">
        <v>79</v>
      </c>
      <c r="BK177" s="99">
        <f>ROUND(I177*H177,2)</f>
        <v>0</v>
      </c>
      <c r="BL177" s="15" t="s">
        <v>172</v>
      </c>
      <c r="BM177" s="98" t="s">
        <v>245</v>
      </c>
    </row>
    <row r="178" spans="2:51" s="12" customFormat="1" ht="12">
      <c r="B178" s="100"/>
      <c r="C178" s="215"/>
      <c r="D178" s="216" t="s">
        <v>130</v>
      </c>
      <c r="E178" s="217" t="s">
        <v>1</v>
      </c>
      <c r="F178" s="218" t="s">
        <v>241</v>
      </c>
      <c r="G178" s="215"/>
      <c r="H178" s="219">
        <v>60</v>
      </c>
      <c r="I178" s="150"/>
      <c r="J178" s="215"/>
      <c r="L178" s="100"/>
      <c r="M178" s="102"/>
      <c r="T178" s="103"/>
      <c r="AT178" s="101" t="s">
        <v>130</v>
      </c>
      <c r="AU178" s="101" t="s">
        <v>81</v>
      </c>
      <c r="AV178" s="12" t="s">
        <v>81</v>
      </c>
      <c r="AW178" s="12" t="s">
        <v>30</v>
      </c>
      <c r="AX178" s="12" t="s">
        <v>79</v>
      </c>
      <c r="AY178" s="101" t="s">
        <v>121</v>
      </c>
    </row>
    <row r="179" spans="2:65" s="1" customFormat="1" ht="21.75" customHeight="1">
      <c r="B179" s="91"/>
      <c r="C179" s="209" t="s">
        <v>246</v>
      </c>
      <c r="D179" s="209" t="s">
        <v>124</v>
      </c>
      <c r="E179" s="210" t="s">
        <v>247</v>
      </c>
      <c r="F179" s="211" t="s">
        <v>248</v>
      </c>
      <c r="G179" s="212" t="s">
        <v>127</v>
      </c>
      <c r="H179" s="213">
        <v>60</v>
      </c>
      <c r="I179" s="92"/>
      <c r="J179" s="214">
        <f>ROUND(I179*H179,2)</f>
        <v>0</v>
      </c>
      <c r="K179" s="93"/>
      <c r="L179" s="26"/>
      <c r="M179" s="94" t="s">
        <v>1</v>
      </c>
      <c r="N179" s="95" t="s">
        <v>39</v>
      </c>
      <c r="O179" s="96">
        <v>0.405</v>
      </c>
      <c r="P179" s="96">
        <f>O179*H179</f>
        <v>24.3</v>
      </c>
      <c r="Q179" s="96">
        <v>0.0016</v>
      </c>
      <c r="R179" s="96">
        <f>Q179*H179</f>
        <v>0.096</v>
      </c>
      <c r="S179" s="96">
        <v>0</v>
      </c>
      <c r="T179" s="97">
        <f>S179*H179</f>
        <v>0</v>
      </c>
      <c r="AR179" s="98" t="s">
        <v>172</v>
      </c>
      <c r="AT179" s="98" t="s">
        <v>124</v>
      </c>
      <c r="AU179" s="98" t="s">
        <v>81</v>
      </c>
      <c r="AY179" s="15" t="s">
        <v>121</v>
      </c>
      <c r="BE179" s="99">
        <f>IF(N179="základní",J179,0)</f>
        <v>0</v>
      </c>
      <c r="BF179" s="99">
        <f>IF(N179="snížená",J179,0)</f>
        <v>0</v>
      </c>
      <c r="BG179" s="99">
        <f>IF(N179="zákl. přenesená",J179,0)</f>
        <v>0</v>
      </c>
      <c r="BH179" s="99">
        <f>IF(N179="sníž. přenesená",J179,0)</f>
        <v>0</v>
      </c>
      <c r="BI179" s="99">
        <f>IF(N179="nulová",J179,0)</f>
        <v>0</v>
      </c>
      <c r="BJ179" s="15" t="s">
        <v>79</v>
      </c>
      <c r="BK179" s="99">
        <f>ROUND(I179*H179,2)</f>
        <v>0</v>
      </c>
      <c r="BL179" s="15" t="s">
        <v>172</v>
      </c>
      <c r="BM179" s="98" t="s">
        <v>249</v>
      </c>
    </row>
    <row r="180" spans="2:51" s="12" customFormat="1" ht="12">
      <c r="B180" s="100"/>
      <c r="C180" s="215"/>
      <c r="D180" s="216" t="s">
        <v>130</v>
      </c>
      <c r="E180" s="217" t="s">
        <v>1</v>
      </c>
      <c r="F180" s="218" t="s">
        <v>241</v>
      </c>
      <c r="G180" s="215"/>
      <c r="H180" s="219">
        <v>60</v>
      </c>
      <c r="I180" s="150"/>
      <c r="J180" s="215"/>
      <c r="L180" s="100"/>
      <c r="M180" s="102"/>
      <c r="T180" s="103"/>
      <c r="AT180" s="101" t="s">
        <v>130</v>
      </c>
      <c r="AU180" s="101" t="s">
        <v>81</v>
      </c>
      <c r="AV180" s="12" t="s">
        <v>81</v>
      </c>
      <c r="AW180" s="12" t="s">
        <v>30</v>
      </c>
      <c r="AX180" s="12" t="s">
        <v>79</v>
      </c>
      <c r="AY180" s="101" t="s">
        <v>121</v>
      </c>
    </row>
    <row r="181" spans="2:65" s="1" customFormat="1" ht="24.2" customHeight="1">
      <c r="B181" s="91"/>
      <c r="C181" s="209" t="s">
        <v>250</v>
      </c>
      <c r="D181" s="209" t="s">
        <v>124</v>
      </c>
      <c r="E181" s="210" t="s">
        <v>251</v>
      </c>
      <c r="F181" s="211" t="s">
        <v>252</v>
      </c>
      <c r="G181" s="212" t="s">
        <v>163</v>
      </c>
      <c r="H181" s="213">
        <v>1.563</v>
      </c>
      <c r="I181" s="92"/>
      <c r="J181" s="214">
        <f>ROUND(I181*H181,2)</f>
        <v>0</v>
      </c>
      <c r="K181" s="93"/>
      <c r="L181" s="26"/>
      <c r="M181" s="94" t="s">
        <v>1</v>
      </c>
      <c r="N181" s="95" t="s">
        <v>39</v>
      </c>
      <c r="O181" s="96">
        <v>1.408</v>
      </c>
      <c r="P181" s="96">
        <f>O181*H181</f>
        <v>2.200704</v>
      </c>
      <c r="Q181" s="96">
        <v>0</v>
      </c>
      <c r="R181" s="96">
        <f>Q181*H181</f>
        <v>0</v>
      </c>
      <c r="S181" s="96">
        <v>0</v>
      </c>
      <c r="T181" s="97">
        <f>S181*H181</f>
        <v>0</v>
      </c>
      <c r="AR181" s="98" t="s">
        <v>172</v>
      </c>
      <c r="AT181" s="98" t="s">
        <v>124</v>
      </c>
      <c r="AU181" s="98" t="s">
        <v>81</v>
      </c>
      <c r="AY181" s="15" t="s">
        <v>121</v>
      </c>
      <c r="BE181" s="99">
        <f>IF(N181="základní",J181,0)</f>
        <v>0</v>
      </c>
      <c r="BF181" s="99">
        <f>IF(N181="snížená",J181,0)</f>
        <v>0</v>
      </c>
      <c r="BG181" s="99">
        <f>IF(N181="zákl. přenesená",J181,0)</f>
        <v>0</v>
      </c>
      <c r="BH181" s="99">
        <f>IF(N181="sníž. přenesená",J181,0)</f>
        <v>0</v>
      </c>
      <c r="BI181" s="99">
        <f>IF(N181="nulová",J181,0)</f>
        <v>0</v>
      </c>
      <c r="BJ181" s="15" t="s">
        <v>79</v>
      </c>
      <c r="BK181" s="99">
        <f>ROUND(I181*H181,2)</f>
        <v>0</v>
      </c>
      <c r="BL181" s="15" t="s">
        <v>172</v>
      </c>
      <c r="BM181" s="98" t="s">
        <v>253</v>
      </c>
    </row>
    <row r="182" spans="2:63" s="11" customFormat="1" ht="22.9" customHeight="1">
      <c r="B182" s="84"/>
      <c r="C182" s="203"/>
      <c r="D182" s="204" t="s">
        <v>73</v>
      </c>
      <c r="E182" s="207" t="s">
        <v>254</v>
      </c>
      <c r="F182" s="207" t="s">
        <v>255</v>
      </c>
      <c r="G182" s="203"/>
      <c r="H182" s="203"/>
      <c r="I182" s="151"/>
      <c r="J182" s="208">
        <f>BK182</f>
        <v>0</v>
      </c>
      <c r="L182" s="84"/>
      <c r="M182" s="86"/>
      <c r="P182" s="87">
        <f>SUM(P183:P197)</f>
        <v>48.836492</v>
      </c>
      <c r="R182" s="87">
        <f>SUM(R183:R197)</f>
        <v>0.9356135</v>
      </c>
      <c r="T182" s="88">
        <f>SUM(T183:T197)</f>
        <v>0.15</v>
      </c>
      <c r="AR182" s="85" t="s">
        <v>81</v>
      </c>
      <c r="AT182" s="89" t="s">
        <v>73</v>
      </c>
      <c r="AU182" s="89" t="s">
        <v>79</v>
      </c>
      <c r="AY182" s="85" t="s">
        <v>121</v>
      </c>
      <c r="BK182" s="90">
        <f>SUM(BK183:BK197)</f>
        <v>0</v>
      </c>
    </row>
    <row r="183" spans="2:65" s="1" customFormat="1" ht="24.2" customHeight="1">
      <c r="B183" s="91"/>
      <c r="C183" s="209" t="s">
        <v>256</v>
      </c>
      <c r="D183" s="209" t="s">
        <v>124</v>
      </c>
      <c r="E183" s="210" t="s">
        <v>257</v>
      </c>
      <c r="F183" s="211" t="s">
        <v>258</v>
      </c>
      <c r="G183" s="212" t="s">
        <v>127</v>
      </c>
      <c r="H183" s="213">
        <v>120</v>
      </c>
      <c r="I183" s="92"/>
      <c r="J183" s="214">
        <f>ROUND(I183*H183,2)</f>
        <v>0</v>
      </c>
      <c r="K183" s="93"/>
      <c r="L183" s="26"/>
      <c r="M183" s="94" t="s">
        <v>1</v>
      </c>
      <c r="N183" s="95" t="s">
        <v>39</v>
      </c>
      <c r="O183" s="96">
        <v>0.058</v>
      </c>
      <c r="P183" s="96">
        <f>O183*H183</f>
        <v>6.96</v>
      </c>
      <c r="Q183" s="96">
        <v>3E-05</v>
      </c>
      <c r="R183" s="96">
        <f>Q183*H183</f>
        <v>0.0036</v>
      </c>
      <c r="S183" s="96">
        <v>0</v>
      </c>
      <c r="T183" s="97">
        <f>S183*H183</f>
        <v>0</v>
      </c>
      <c r="AR183" s="98" t="s">
        <v>172</v>
      </c>
      <c r="AT183" s="98" t="s">
        <v>124</v>
      </c>
      <c r="AU183" s="98" t="s">
        <v>81</v>
      </c>
      <c r="AY183" s="15" t="s">
        <v>121</v>
      </c>
      <c r="BE183" s="99">
        <f>IF(N183="základní",J183,0)</f>
        <v>0</v>
      </c>
      <c r="BF183" s="99">
        <f>IF(N183="snížená",J183,0)</f>
        <v>0</v>
      </c>
      <c r="BG183" s="99">
        <f>IF(N183="zákl. přenesená",J183,0)</f>
        <v>0</v>
      </c>
      <c r="BH183" s="99">
        <f>IF(N183="sníž. přenesená",J183,0)</f>
        <v>0</v>
      </c>
      <c r="BI183" s="99">
        <f>IF(N183="nulová",J183,0)</f>
        <v>0</v>
      </c>
      <c r="BJ183" s="15" t="s">
        <v>79</v>
      </c>
      <c r="BK183" s="99">
        <f>ROUND(I183*H183,2)</f>
        <v>0</v>
      </c>
      <c r="BL183" s="15" t="s">
        <v>172</v>
      </c>
      <c r="BM183" s="98" t="s">
        <v>259</v>
      </c>
    </row>
    <row r="184" spans="2:51" s="12" customFormat="1" ht="12">
      <c r="B184" s="100"/>
      <c r="C184" s="215"/>
      <c r="D184" s="216" t="s">
        <v>130</v>
      </c>
      <c r="E184" s="217" t="s">
        <v>1</v>
      </c>
      <c r="F184" s="218" t="s">
        <v>260</v>
      </c>
      <c r="G184" s="215"/>
      <c r="H184" s="219">
        <v>120</v>
      </c>
      <c r="I184" s="150"/>
      <c r="J184" s="215"/>
      <c r="L184" s="100"/>
      <c r="M184" s="102"/>
      <c r="T184" s="103"/>
      <c r="AT184" s="101" t="s">
        <v>130</v>
      </c>
      <c r="AU184" s="101" t="s">
        <v>81</v>
      </c>
      <c r="AV184" s="12" t="s">
        <v>81</v>
      </c>
      <c r="AW184" s="12" t="s">
        <v>30</v>
      </c>
      <c r="AX184" s="12" t="s">
        <v>79</v>
      </c>
      <c r="AY184" s="101" t="s">
        <v>121</v>
      </c>
    </row>
    <row r="185" spans="2:65" s="1" customFormat="1" ht="33" customHeight="1">
      <c r="B185" s="91"/>
      <c r="C185" s="209" t="s">
        <v>261</v>
      </c>
      <c r="D185" s="209" t="s">
        <v>124</v>
      </c>
      <c r="E185" s="210" t="s">
        <v>262</v>
      </c>
      <c r="F185" s="211" t="s">
        <v>263</v>
      </c>
      <c r="G185" s="212" t="s">
        <v>127</v>
      </c>
      <c r="H185" s="213">
        <v>60</v>
      </c>
      <c r="I185" s="92"/>
      <c r="J185" s="214">
        <f>ROUND(I185*H185,2)</f>
        <v>0</v>
      </c>
      <c r="K185" s="93"/>
      <c r="L185" s="26"/>
      <c r="M185" s="94" t="s">
        <v>1</v>
      </c>
      <c r="N185" s="95" t="s">
        <v>39</v>
      </c>
      <c r="O185" s="96">
        <v>0.291</v>
      </c>
      <c r="P185" s="96">
        <f>O185*H185</f>
        <v>17.459999999999997</v>
      </c>
      <c r="Q185" s="96">
        <v>0.012</v>
      </c>
      <c r="R185" s="96">
        <f>Q185*H185</f>
        <v>0.72</v>
      </c>
      <c r="S185" s="96">
        <v>0</v>
      </c>
      <c r="T185" s="97">
        <f>S185*H185</f>
        <v>0</v>
      </c>
      <c r="AR185" s="98" t="s">
        <v>172</v>
      </c>
      <c r="AT185" s="98" t="s">
        <v>124</v>
      </c>
      <c r="AU185" s="98" t="s">
        <v>81</v>
      </c>
      <c r="AY185" s="15" t="s">
        <v>121</v>
      </c>
      <c r="BE185" s="99">
        <f>IF(N185="základní",J185,0)</f>
        <v>0</v>
      </c>
      <c r="BF185" s="99">
        <f>IF(N185="snížená",J185,0)</f>
        <v>0</v>
      </c>
      <c r="BG185" s="99">
        <f>IF(N185="zákl. přenesená",J185,0)</f>
        <v>0</v>
      </c>
      <c r="BH185" s="99">
        <f>IF(N185="sníž. přenesená",J185,0)</f>
        <v>0</v>
      </c>
      <c r="BI185" s="99">
        <f>IF(N185="nulová",J185,0)</f>
        <v>0</v>
      </c>
      <c r="BJ185" s="15" t="s">
        <v>79</v>
      </c>
      <c r="BK185" s="99">
        <f>ROUND(I185*H185,2)</f>
        <v>0</v>
      </c>
      <c r="BL185" s="15" t="s">
        <v>172</v>
      </c>
      <c r="BM185" s="98" t="s">
        <v>264</v>
      </c>
    </row>
    <row r="186" spans="2:51" s="12" customFormat="1" ht="12">
      <c r="B186" s="100"/>
      <c r="C186" s="215"/>
      <c r="D186" s="216" t="s">
        <v>130</v>
      </c>
      <c r="E186" s="217" t="s">
        <v>1</v>
      </c>
      <c r="F186" s="218" t="s">
        <v>139</v>
      </c>
      <c r="G186" s="215"/>
      <c r="H186" s="219">
        <v>60</v>
      </c>
      <c r="I186" s="150"/>
      <c r="J186" s="215"/>
      <c r="L186" s="100"/>
      <c r="M186" s="102"/>
      <c r="T186" s="103"/>
      <c r="AT186" s="101" t="s">
        <v>130</v>
      </c>
      <c r="AU186" s="101" t="s">
        <v>81</v>
      </c>
      <c r="AV186" s="12" t="s">
        <v>81</v>
      </c>
      <c r="AW186" s="12" t="s">
        <v>30</v>
      </c>
      <c r="AX186" s="12" t="s">
        <v>79</v>
      </c>
      <c r="AY186" s="101" t="s">
        <v>121</v>
      </c>
    </row>
    <row r="187" spans="2:65" s="1" customFormat="1" ht="24.2" customHeight="1">
      <c r="B187" s="91"/>
      <c r="C187" s="209" t="s">
        <v>265</v>
      </c>
      <c r="D187" s="209" t="s">
        <v>124</v>
      </c>
      <c r="E187" s="210" t="s">
        <v>266</v>
      </c>
      <c r="F187" s="211" t="s">
        <v>267</v>
      </c>
      <c r="G187" s="212" t="s">
        <v>127</v>
      </c>
      <c r="H187" s="213">
        <v>60</v>
      </c>
      <c r="I187" s="92"/>
      <c r="J187" s="214">
        <f>ROUND(I187*H187,2)</f>
        <v>0</v>
      </c>
      <c r="K187" s="93"/>
      <c r="L187" s="26"/>
      <c r="M187" s="94" t="s">
        <v>1</v>
      </c>
      <c r="N187" s="95" t="s">
        <v>39</v>
      </c>
      <c r="O187" s="96">
        <v>0.105</v>
      </c>
      <c r="P187" s="96">
        <f>O187*H187</f>
        <v>6.3</v>
      </c>
      <c r="Q187" s="96">
        <v>0</v>
      </c>
      <c r="R187" s="96">
        <f>Q187*H187</f>
        <v>0</v>
      </c>
      <c r="S187" s="96">
        <v>0.0025</v>
      </c>
      <c r="T187" s="97">
        <f>S187*H187</f>
        <v>0.15</v>
      </c>
      <c r="AR187" s="98" t="s">
        <v>172</v>
      </c>
      <c r="AT187" s="98" t="s">
        <v>124</v>
      </c>
      <c r="AU187" s="98" t="s">
        <v>81</v>
      </c>
      <c r="AY187" s="15" t="s">
        <v>121</v>
      </c>
      <c r="BE187" s="99">
        <f>IF(N187="základní",J187,0)</f>
        <v>0</v>
      </c>
      <c r="BF187" s="99">
        <f>IF(N187="snížená",J187,0)</f>
        <v>0</v>
      </c>
      <c r="BG187" s="99">
        <f>IF(N187="zákl. přenesená",J187,0)</f>
        <v>0</v>
      </c>
      <c r="BH187" s="99">
        <f>IF(N187="sníž. přenesená",J187,0)</f>
        <v>0</v>
      </c>
      <c r="BI187" s="99">
        <f>IF(N187="nulová",J187,0)</f>
        <v>0</v>
      </c>
      <c r="BJ187" s="15" t="s">
        <v>79</v>
      </c>
      <c r="BK187" s="99">
        <f>ROUND(I187*H187,2)</f>
        <v>0</v>
      </c>
      <c r="BL187" s="15" t="s">
        <v>172</v>
      </c>
      <c r="BM187" s="98" t="s">
        <v>268</v>
      </c>
    </row>
    <row r="188" spans="2:51" s="12" customFormat="1" ht="12">
      <c r="B188" s="100"/>
      <c r="C188" s="215"/>
      <c r="D188" s="216" t="s">
        <v>130</v>
      </c>
      <c r="E188" s="217" t="s">
        <v>1</v>
      </c>
      <c r="F188" s="218" t="s">
        <v>269</v>
      </c>
      <c r="G188" s="215"/>
      <c r="H188" s="219">
        <v>60</v>
      </c>
      <c r="I188" s="150"/>
      <c r="J188" s="215"/>
      <c r="L188" s="100"/>
      <c r="M188" s="102"/>
      <c r="T188" s="103"/>
      <c r="AT188" s="101" t="s">
        <v>130</v>
      </c>
      <c r="AU188" s="101" t="s">
        <v>81</v>
      </c>
      <c r="AV188" s="12" t="s">
        <v>81</v>
      </c>
      <c r="AW188" s="12" t="s">
        <v>30</v>
      </c>
      <c r="AX188" s="12" t="s">
        <v>79</v>
      </c>
      <c r="AY188" s="101" t="s">
        <v>121</v>
      </c>
    </row>
    <row r="189" spans="2:65" s="1" customFormat="1" ht="16.5" customHeight="1">
      <c r="B189" s="91"/>
      <c r="C189" s="209" t="s">
        <v>270</v>
      </c>
      <c r="D189" s="209" t="s">
        <v>124</v>
      </c>
      <c r="E189" s="210" t="s">
        <v>271</v>
      </c>
      <c r="F189" s="211" t="s">
        <v>272</v>
      </c>
      <c r="G189" s="212" t="s">
        <v>127</v>
      </c>
      <c r="H189" s="213">
        <v>60</v>
      </c>
      <c r="I189" s="92"/>
      <c r="J189" s="214">
        <f>ROUND(I189*H189,2)</f>
        <v>0</v>
      </c>
      <c r="K189" s="93"/>
      <c r="L189" s="26"/>
      <c r="M189" s="94" t="s">
        <v>1</v>
      </c>
      <c r="N189" s="95" t="s">
        <v>39</v>
      </c>
      <c r="O189" s="96">
        <v>0.233</v>
      </c>
      <c r="P189" s="96">
        <f>O189*H189</f>
        <v>13.98</v>
      </c>
      <c r="Q189" s="96">
        <v>0.0003</v>
      </c>
      <c r="R189" s="96">
        <f>Q189*H189</f>
        <v>0.018</v>
      </c>
      <c r="S189" s="96">
        <v>0</v>
      </c>
      <c r="T189" s="97">
        <f>S189*H189</f>
        <v>0</v>
      </c>
      <c r="AR189" s="98" t="s">
        <v>172</v>
      </c>
      <c r="AT189" s="98" t="s">
        <v>124</v>
      </c>
      <c r="AU189" s="98" t="s">
        <v>81</v>
      </c>
      <c r="AY189" s="15" t="s">
        <v>121</v>
      </c>
      <c r="BE189" s="99">
        <f>IF(N189="základní",J189,0)</f>
        <v>0</v>
      </c>
      <c r="BF189" s="99">
        <f>IF(N189="snížená",J189,0)</f>
        <v>0</v>
      </c>
      <c r="BG189" s="99">
        <f>IF(N189="zákl. přenesená",J189,0)</f>
        <v>0</v>
      </c>
      <c r="BH189" s="99">
        <f>IF(N189="sníž. přenesená",J189,0)</f>
        <v>0</v>
      </c>
      <c r="BI189" s="99">
        <f>IF(N189="nulová",J189,0)</f>
        <v>0</v>
      </c>
      <c r="BJ189" s="15" t="s">
        <v>79</v>
      </c>
      <c r="BK189" s="99">
        <f>ROUND(I189*H189,2)</f>
        <v>0</v>
      </c>
      <c r="BL189" s="15" t="s">
        <v>172</v>
      </c>
      <c r="BM189" s="98" t="s">
        <v>273</v>
      </c>
    </row>
    <row r="190" spans="2:51" s="12" customFormat="1" ht="12">
      <c r="B190" s="100"/>
      <c r="C190" s="215"/>
      <c r="D190" s="216" t="s">
        <v>130</v>
      </c>
      <c r="E190" s="217" t="s">
        <v>1</v>
      </c>
      <c r="F190" s="218" t="s">
        <v>139</v>
      </c>
      <c r="G190" s="215"/>
      <c r="H190" s="219">
        <v>60</v>
      </c>
      <c r="I190" s="150"/>
      <c r="J190" s="215"/>
      <c r="L190" s="100"/>
      <c r="M190" s="102"/>
      <c r="T190" s="103"/>
      <c r="AT190" s="101" t="s">
        <v>130</v>
      </c>
      <c r="AU190" s="101" t="s">
        <v>81</v>
      </c>
      <c r="AV190" s="12" t="s">
        <v>81</v>
      </c>
      <c r="AW190" s="12" t="s">
        <v>30</v>
      </c>
      <c r="AX190" s="12" t="s">
        <v>79</v>
      </c>
      <c r="AY190" s="101" t="s">
        <v>121</v>
      </c>
    </row>
    <row r="191" spans="2:65" s="1" customFormat="1" ht="16.5" customHeight="1">
      <c r="B191" s="91"/>
      <c r="C191" s="220" t="s">
        <v>274</v>
      </c>
      <c r="D191" s="220" t="s">
        <v>186</v>
      </c>
      <c r="E191" s="221" t="s">
        <v>275</v>
      </c>
      <c r="F191" s="222" t="s">
        <v>276</v>
      </c>
      <c r="G191" s="223" t="s">
        <v>127</v>
      </c>
      <c r="H191" s="224">
        <v>66</v>
      </c>
      <c r="I191" s="104"/>
      <c r="J191" s="225">
        <f>ROUND(I191*H191,2)</f>
        <v>0</v>
      </c>
      <c r="K191" s="105"/>
      <c r="L191" s="106"/>
      <c r="M191" s="107" t="s">
        <v>1</v>
      </c>
      <c r="N191" s="108" t="s">
        <v>39</v>
      </c>
      <c r="O191" s="96">
        <v>0</v>
      </c>
      <c r="P191" s="96">
        <f>O191*H191</f>
        <v>0</v>
      </c>
      <c r="Q191" s="96">
        <v>0.00277</v>
      </c>
      <c r="R191" s="96">
        <f>Q191*H191</f>
        <v>0.18281999999999998</v>
      </c>
      <c r="S191" s="96">
        <v>0</v>
      </c>
      <c r="T191" s="97">
        <f>S191*H191</f>
        <v>0</v>
      </c>
      <c r="AR191" s="98" t="s">
        <v>189</v>
      </c>
      <c r="AT191" s="98" t="s">
        <v>186</v>
      </c>
      <c r="AU191" s="98" t="s">
        <v>81</v>
      </c>
      <c r="AY191" s="15" t="s">
        <v>121</v>
      </c>
      <c r="BE191" s="99">
        <f>IF(N191="základní",J191,0)</f>
        <v>0</v>
      </c>
      <c r="BF191" s="99">
        <f>IF(N191="snížená",J191,0)</f>
        <v>0</v>
      </c>
      <c r="BG191" s="99">
        <f>IF(N191="zákl. přenesená",J191,0)</f>
        <v>0</v>
      </c>
      <c r="BH191" s="99">
        <f>IF(N191="sníž. přenesená",J191,0)</f>
        <v>0</v>
      </c>
      <c r="BI191" s="99">
        <f>IF(N191="nulová",J191,0)</f>
        <v>0</v>
      </c>
      <c r="BJ191" s="15" t="s">
        <v>79</v>
      </c>
      <c r="BK191" s="99">
        <f>ROUND(I191*H191,2)</f>
        <v>0</v>
      </c>
      <c r="BL191" s="15" t="s">
        <v>172</v>
      </c>
      <c r="BM191" s="98" t="s">
        <v>277</v>
      </c>
    </row>
    <row r="192" spans="2:51" s="12" customFormat="1" ht="12">
      <c r="B192" s="100"/>
      <c r="C192" s="215"/>
      <c r="D192" s="216" t="s">
        <v>130</v>
      </c>
      <c r="E192" s="215"/>
      <c r="F192" s="218" t="s">
        <v>278</v>
      </c>
      <c r="G192" s="215"/>
      <c r="H192" s="219">
        <v>66</v>
      </c>
      <c r="I192" s="150"/>
      <c r="J192" s="215"/>
      <c r="L192" s="100"/>
      <c r="M192" s="102"/>
      <c r="T192" s="103"/>
      <c r="AT192" s="101" t="s">
        <v>130</v>
      </c>
      <c r="AU192" s="101" t="s">
        <v>81</v>
      </c>
      <c r="AV192" s="12" t="s">
        <v>81</v>
      </c>
      <c r="AW192" s="12" t="s">
        <v>3</v>
      </c>
      <c r="AX192" s="12" t="s">
        <v>79</v>
      </c>
      <c r="AY192" s="101" t="s">
        <v>121</v>
      </c>
    </row>
    <row r="193" spans="2:65" s="1" customFormat="1" ht="16.5" customHeight="1">
      <c r="B193" s="91"/>
      <c r="C193" s="209" t="s">
        <v>189</v>
      </c>
      <c r="D193" s="209" t="s">
        <v>124</v>
      </c>
      <c r="E193" s="210" t="s">
        <v>279</v>
      </c>
      <c r="F193" s="211" t="s">
        <v>280</v>
      </c>
      <c r="G193" s="212" t="s">
        <v>155</v>
      </c>
      <c r="H193" s="213">
        <v>30.5</v>
      </c>
      <c r="I193" s="92"/>
      <c r="J193" s="214">
        <f>ROUND(I193*H193,2)</f>
        <v>0</v>
      </c>
      <c r="K193" s="93"/>
      <c r="L193" s="26"/>
      <c r="M193" s="94" t="s">
        <v>1</v>
      </c>
      <c r="N193" s="95" t="s">
        <v>39</v>
      </c>
      <c r="O193" s="96">
        <v>0.115</v>
      </c>
      <c r="P193" s="96">
        <f>O193*H193</f>
        <v>3.5075000000000003</v>
      </c>
      <c r="Q193" s="96">
        <v>1E-05</v>
      </c>
      <c r="R193" s="96">
        <f>Q193*H193</f>
        <v>0.00030500000000000004</v>
      </c>
      <c r="S193" s="96">
        <v>0</v>
      </c>
      <c r="T193" s="97">
        <f>S193*H193</f>
        <v>0</v>
      </c>
      <c r="AR193" s="98" t="s">
        <v>172</v>
      </c>
      <c r="AT193" s="98" t="s">
        <v>124</v>
      </c>
      <c r="AU193" s="98" t="s">
        <v>81</v>
      </c>
      <c r="AY193" s="15" t="s">
        <v>121</v>
      </c>
      <c r="BE193" s="99">
        <f>IF(N193="základní",J193,0)</f>
        <v>0</v>
      </c>
      <c r="BF193" s="99">
        <f>IF(N193="snížená",J193,0)</f>
        <v>0</v>
      </c>
      <c r="BG193" s="99">
        <f>IF(N193="zákl. přenesená",J193,0)</f>
        <v>0</v>
      </c>
      <c r="BH193" s="99">
        <f>IF(N193="sníž. přenesená",J193,0)</f>
        <v>0</v>
      </c>
      <c r="BI193" s="99">
        <f>IF(N193="nulová",J193,0)</f>
        <v>0</v>
      </c>
      <c r="BJ193" s="15" t="s">
        <v>79</v>
      </c>
      <c r="BK193" s="99">
        <f>ROUND(I193*H193,2)</f>
        <v>0</v>
      </c>
      <c r="BL193" s="15" t="s">
        <v>172</v>
      </c>
      <c r="BM193" s="98" t="s">
        <v>281</v>
      </c>
    </row>
    <row r="194" spans="2:51" s="12" customFormat="1" ht="12">
      <c r="B194" s="100"/>
      <c r="C194" s="215"/>
      <c r="D194" s="216" t="s">
        <v>130</v>
      </c>
      <c r="E194" s="217" t="s">
        <v>1</v>
      </c>
      <c r="F194" s="218" t="s">
        <v>282</v>
      </c>
      <c r="G194" s="215"/>
      <c r="H194" s="219">
        <v>30.5</v>
      </c>
      <c r="I194" s="150"/>
      <c r="J194" s="215"/>
      <c r="L194" s="100"/>
      <c r="M194" s="102"/>
      <c r="T194" s="103"/>
      <c r="AT194" s="101" t="s">
        <v>130</v>
      </c>
      <c r="AU194" s="101" t="s">
        <v>81</v>
      </c>
      <c r="AV194" s="12" t="s">
        <v>81</v>
      </c>
      <c r="AW194" s="12" t="s">
        <v>30</v>
      </c>
      <c r="AX194" s="12" t="s">
        <v>79</v>
      </c>
      <c r="AY194" s="101" t="s">
        <v>121</v>
      </c>
    </row>
    <row r="195" spans="2:65" s="1" customFormat="1" ht="16.5" customHeight="1">
      <c r="B195" s="91"/>
      <c r="C195" s="220" t="s">
        <v>283</v>
      </c>
      <c r="D195" s="220" t="s">
        <v>186</v>
      </c>
      <c r="E195" s="221" t="s">
        <v>284</v>
      </c>
      <c r="F195" s="222" t="s">
        <v>285</v>
      </c>
      <c r="G195" s="223" t="s">
        <v>155</v>
      </c>
      <c r="H195" s="224">
        <v>31.11</v>
      </c>
      <c r="I195" s="104"/>
      <c r="J195" s="225">
        <f>ROUND(I195*H195,2)</f>
        <v>0</v>
      </c>
      <c r="K195" s="105"/>
      <c r="L195" s="106"/>
      <c r="M195" s="107" t="s">
        <v>1</v>
      </c>
      <c r="N195" s="108" t="s">
        <v>39</v>
      </c>
      <c r="O195" s="96">
        <v>0</v>
      </c>
      <c r="P195" s="96">
        <f>O195*H195</f>
        <v>0</v>
      </c>
      <c r="Q195" s="96">
        <v>0.00035</v>
      </c>
      <c r="R195" s="96">
        <f>Q195*H195</f>
        <v>0.010888499999999999</v>
      </c>
      <c r="S195" s="96">
        <v>0</v>
      </c>
      <c r="T195" s="97">
        <f>S195*H195</f>
        <v>0</v>
      </c>
      <c r="AR195" s="98" t="s">
        <v>189</v>
      </c>
      <c r="AT195" s="98" t="s">
        <v>186</v>
      </c>
      <c r="AU195" s="98" t="s">
        <v>81</v>
      </c>
      <c r="AY195" s="15" t="s">
        <v>121</v>
      </c>
      <c r="BE195" s="99">
        <f>IF(N195="základní",J195,0)</f>
        <v>0</v>
      </c>
      <c r="BF195" s="99">
        <f>IF(N195="snížená",J195,0)</f>
        <v>0</v>
      </c>
      <c r="BG195" s="99">
        <f>IF(N195="zákl. přenesená",J195,0)</f>
        <v>0</v>
      </c>
      <c r="BH195" s="99">
        <f>IF(N195="sníž. přenesená",J195,0)</f>
        <v>0</v>
      </c>
      <c r="BI195" s="99">
        <f>IF(N195="nulová",J195,0)</f>
        <v>0</v>
      </c>
      <c r="BJ195" s="15" t="s">
        <v>79</v>
      </c>
      <c r="BK195" s="99">
        <f>ROUND(I195*H195,2)</f>
        <v>0</v>
      </c>
      <c r="BL195" s="15" t="s">
        <v>172</v>
      </c>
      <c r="BM195" s="98" t="s">
        <v>286</v>
      </c>
    </row>
    <row r="196" spans="2:51" s="12" customFormat="1" ht="12">
      <c r="B196" s="100"/>
      <c r="C196" s="215"/>
      <c r="D196" s="216" t="s">
        <v>130</v>
      </c>
      <c r="E196" s="215"/>
      <c r="F196" s="218" t="s">
        <v>287</v>
      </c>
      <c r="G196" s="215"/>
      <c r="H196" s="219">
        <v>31.11</v>
      </c>
      <c r="I196" s="150"/>
      <c r="J196" s="215"/>
      <c r="L196" s="100"/>
      <c r="M196" s="102"/>
      <c r="T196" s="103"/>
      <c r="AT196" s="101" t="s">
        <v>130</v>
      </c>
      <c r="AU196" s="101" t="s">
        <v>81</v>
      </c>
      <c r="AV196" s="12" t="s">
        <v>81</v>
      </c>
      <c r="AW196" s="12" t="s">
        <v>3</v>
      </c>
      <c r="AX196" s="12" t="s">
        <v>79</v>
      </c>
      <c r="AY196" s="101" t="s">
        <v>121</v>
      </c>
    </row>
    <row r="197" spans="2:65" s="1" customFormat="1" ht="24.2" customHeight="1">
      <c r="B197" s="91"/>
      <c r="C197" s="209" t="s">
        <v>288</v>
      </c>
      <c r="D197" s="209" t="s">
        <v>124</v>
      </c>
      <c r="E197" s="210" t="s">
        <v>289</v>
      </c>
      <c r="F197" s="211" t="s">
        <v>290</v>
      </c>
      <c r="G197" s="212" t="s">
        <v>163</v>
      </c>
      <c r="H197" s="213">
        <v>0.936</v>
      </c>
      <c r="I197" s="92"/>
      <c r="J197" s="214">
        <f>ROUND(I197*H197,2)</f>
        <v>0</v>
      </c>
      <c r="K197" s="93"/>
      <c r="L197" s="26"/>
      <c r="M197" s="94" t="s">
        <v>1</v>
      </c>
      <c r="N197" s="95" t="s">
        <v>39</v>
      </c>
      <c r="O197" s="96">
        <v>0.672</v>
      </c>
      <c r="P197" s="96">
        <f>O197*H197</f>
        <v>0.6289920000000001</v>
      </c>
      <c r="Q197" s="96">
        <v>0</v>
      </c>
      <c r="R197" s="96">
        <f>Q197*H197</f>
        <v>0</v>
      </c>
      <c r="S197" s="96">
        <v>0</v>
      </c>
      <c r="T197" s="97">
        <f>S197*H197</f>
        <v>0</v>
      </c>
      <c r="AR197" s="98" t="s">
        <v>172</v>
      </c>
      <c r="AT197" s="98" t="s">
        <v>124</v>
      </c>
      <c r="AU197" s="98" t="s">
        <v>81</v>
      </c>
      <c r="AY197" s="15" t="s">
        <v>121</v>
      </c>
      <c r="BE197" s="99">
        <f>IF(N197="základní",J197,0)</f>
        <v>0</v>
      </c>
      <c r="BF197" s="99">
        <f>IF(N197="snížená",J197,0)</f>
        <v>0</v>
      </c>
      <c r="BG197" s="99">
        <f>IF(N197="zákl. přenesená",J197,0)</f>
        <v>0</v>
      </c>
      <c r="BH197" s="99">
        <f>IF(N197="sníž. přenesená",J197,0)</f>
        <v>0</v>
      </c>
      <c r="BI197" s="99">
        <f>IF(N197="nulová",J197,0)</f>
        <v>0</v>
      </c>
      <c r="BJ197" s="15" t="s">
        <v>79</v>
      </c>
      <c r="BK197" s="99">
        <f>ROUND(I197*H197,2)</f>
        <v>0</v>
      </c>
      <c r="BL197" s="15" t="s">
        <v>172</v>
      </c>
      <c r="BM197" s="98" t="s">
        <v>291</v>
      </c>
    </row>
    <row r="198" spans="2:63" s="11" customFormat="1" ht="22.9" customHeight="1">
      <c r="B198" s="84"/>
      <c r="C198" s="203"/>
      <c r="D198" s="204" t="s">
        <v>73</v>
      </c>
      <c r="E198" s="207" t="s">
        <v>292</v>
      </c>
      <c r="F198" s="207" t="s">
        <v>293</v>
      </c>
      <c r="G198" s="203"/>
      <c r="H198" s="203"/>
      <c r="I198" s="151"/>
      <c r="J198" s="208">
        <f>BK198</f>
        <v>0</v>
      </c>
      <c r="L198" s="84"/>
      <c r="M198" s="86"/>
      <c r="P198" s="87">
        <f>SUM(P199:P203)</f>
        <v>1.57572</v>
      </c>
      <c r="R198" s="87">
        <f>SUM(R199:R203)</f>
        <v>0.0328248</v>
      </c>
      <c r="T198" s="88">
        <f>SUM(T199:T203)</f>
        <v>0</v>
      </c>
      <c r="AR198" s="85" t="s">
        <v>81</v>
      </c>
      <c r="AT198" s="89" t="s">
        <v>73</v>
      </c>
      <c r="AU198" s="89" t="s">
        <v>79</v>
      </c>
      <c r="AY198" s="85" t="s">
        <v>121</v>
      </c>
      <c r="BK198" s="90">
        <f>SUM(BK199:BK203)</f>
        <v>0</v>
      </c>
    </row>
    <row r="199" spans="2:65" s="1" customFormat="1" ht="33" customHeight="1">
      <c r="B199" s="91"/>
      <c r="C199" s="209" t="s">
        <v>294</v>
      </c>
      <c r="D199" s="209" t="s">
        <v>124</v>
      </c>
      <c r="E199" s="210" t="s">
        <v>295</v>
      </c>
      <c r="F199" s="211" t="s">
        <v>296</v>
      </c>
      <c r="G199" s="212" t="s">
        <v>127</v>
      </c>
      <c r="H199" s="213">
        <v>1.8</v>
      </c>
      <c r="I199" s="92"/>
      <c r="J199" s="214">
        <f>ROUND(I199*H199,2)</f>
        <v>0</v>
      </c>
      <c r="K199" s="93"/>
      <c r="L199" s="26"/>
      <c r="M199" s="94" t="s">
        <v>1</v>
      </c>
      <c r="N199" s="95" t="s">
        <v>39</v>
      </c>
      <c r="O199" s="96">
        <v>0.86</v>
      </c>
      <c r="P199" s="96">
        <f>O199*H199</f>
        <v>1.548</v>
      </c>
      <c r="Q199" s="96">
        <v>0.0053</v>
      </c>
      <c r="R199" s="96">
        <f>Q199*H199</f>
        <v>0.00954</v>
      </c>
      <c r="S199" s="96">
        <v>0</v>
      </c>
      <c r="T199" s="97">
        <f>S199*H199</f>
        <v>0</v>
      </c>
      <c r="AR199" s="98" t="s">
        <v>172</v>
      </c>
      <c r="AT199" s="98" t="s">
        <v>124</v>
      </c>
      <c r="AU199" s="98" t="s">
        <v>81</v>
      </c>
      <c r="AY199" s="15" t="s">
        <v>121</v>
      </c>
      <c r="BE199" s="99">
        <f>IF(N199="základní",J199,0)</f>
        <v>0</v>
      </c>
      <c r="BF199" s="99">
        <f>IF(N199="snížená",J199,0)</f>
        <v>0</v>
      </c>
      <c r="BG199" s="99">
        <f>IF(N199="zákl. přenesená",J199,0)</f>
        <v>0</v>
      </c>
      <c r="BH199" s="99">
        <f>IF(N199="sníž. přenesená",J199,0)</f>
        <v>0</v>
      </c>
      <c r="BI199" s="99">
        <f>IF(N199="nulová",J199,0)</f>
        <v>0</v>
      </c>
      <c r="BJ199" s="15" t="s">
        <v>79</v>
      </c>
      <c r="BK199" s="99">
        <f>ROUND(I199*H199,2)</f>
        <v>0</v>
      </c>
      <c r="BL199" s="15" t="s">
        <v>172</v>
      </c>
      <c r="BM199" s="98" t="s">
        <v>297</v>
      </c>
    </row>
    <row r="200" spans="2:51" s="12" customFormat="1" ht="12">
      <c r="B200" s="100"/>
      <c r="C200" s="215"/>
      <c r="D200" s="216" t="s">
        <v>130</v>
      </c>
      <c r="E200" s="217" t="s">
        <v>1</v>
      </c>
      <c r="F200" s="218" t="s">
        <v>298</v>
      </c>
      <c r="G200" s="215"/>
      <c r="H200" s="219">
        <v>1.8</v>
      </c>
      <c r="I200" s="150"/>
      <c r="J200" s="215"/>
      <c r="L200" s="100"/>
      <c r="M200" s="102"/>
      <c r="T200" s="103"/>
      <c r="AT200" s="101" t="s">
        <v>130</v>
      </c>
      <c r="AU200" s="101" t="s">
        <v>81</v>
      </c>
      <c r="AV200" s="12" t="s">
        <v>81</v>
      </c>
      <c r="AW200" s="12" t="s">
        <v>30</v>
      </c>
      <c r="AX200" s="12" t="s">
        <v>79</v>
      </c>
      <c r="AY200" s="101" t="s">
        <v>121</v>
      </c>
    </row>
    <row r="201" spans="2:65" s="1" customFormat="1" ht="24.2" customHeight="1">
      <c r="B201" s="91"/>
      <c r="C201" s="220" t="s">
        <v>299</v>
      </c>
      <c r="D201" s="220" t="s">
        <v>186</v>
      </c>
      <c r="E201" s="221" t="s">
        <v>300</v>
      </c>
      <c r="F201" s="222" t="s">
        <v>301</v>
      </c>
      <c r="G201" s="223" t="s">
        <v>127</v>
      </c>
      <c r="H201" s="224">
        <v>1.89</v>
      </c>
      <c r="I201" s="104"/>
      <c r="J201" s="225">
        <f>ROUND(I201*H201,2)</f>
        <v>0</v>
      </c>
      <c r="K201" s="105"/>
      <c r="L201" s="106"/>
      <c r="M201" s="107" t="s">
        <v>1</v>
      </c>
      <c r="N201" s="108" t="s">
        <v>39</v>
      </c>
      <c r="O201" s="96">
        <v>0</v>
      </c>
      <c r="P201" s="96">
        <f>O201*H201</f>
        <v>0</v>
      </c>
      <c r="Q201" s="96">
        <v>0.01232</v>
      </c>
      <c r="R201" s="96">
        <f>Q201*H201</f>
        <v>0.023284799999999998</v>
      </c>
      <c r="S201" s="96">
        <v>0</v>
      </c>
      <c r="T201" s="97">
        <f>S201*H201</f>
        <v>0</v>
      </c>
      <c r="AR201" s="98" t="s">
        <v>189</v>
      </c>
      <c r="AT201" s="98" t="s">
        <v>186</v>
      </c>
      <c r="AU201" s="98" t="s">
        <v>81</v>
      </c>
      <c r="AY201" s="15" t="s">
        <v>121</v>
      </c>
      <c r="BE201" s="99">
        <f>IF(N201="základní",J201,0)</f>
        <v>0</v>
      </c>
      <c r="BF201" s="99">
        <f>IF(N201="snížená",J201,0)</f>
        <v>0</v>
      </c>
      <c r="BG201" s="99">
        <f>IF(N201="zákl. přenesená",J201,0)</f>
        <v>0</v>
      </c>
      <c r="BH201" s="99">
        <f>IF(N201="sníž. přenesená",J201,0)</f>
        <v>0</v>
      </c>
      <c r="BI201" s="99">
        <f>IF(N201="nulová",J201,0)</f>
        <v>0</v>
      </c>
      <c r="BJ201" s="15" t="s">
        <v>79</v>
      </c>
      <c r="BK201" s="99">
        <f>ROUND(I201*H201,2)</f>
        <v>0</v>
      </c>
      <c r="BL201" s="15" t="s">
        <v>172</v>
      </c>
      <c r="BM201" s="98" t="s">
        <v>302</v>
      </c>
    </row>
    <row r="202" spans="2:51" s="12" customFormat="1" ht="12">
      <c r="B202" s="100"/>
      <c r="C202" s="215"/>
      <c r="D202" s="216" t="s">
        <v>130</v>
      </c>
      <c r="E202" s="215"/>
      <c r="F202" s="218" t="s">
        <v>303</v>
      </c>
      <c r="G202" s="215"/>
      <c r="H202" s="219">
        <v>1.89</v>
      </c>
      <c r="I202" s="150"/>
      <c r="J202" s="215"/>
      <c r="L202" s="100"/>
      <c r="M202" s="102"/>
      <c r="T202" s="103"/>
      <c r="AT202" s="101" t="s">
        <v>130</v>
      </c>
      <c r="AU202" s="101" t="s">
        <v>81</v>
      </c>
      <c r="AV202" s="12" t="s">
        <v>81</v>
      </c>
      <c r="AW202" s="12" t="s">
        <v>3</v>
      </c>
      <c r="AX202" s="12" t="s">
        <v>79</v>
      </c>
      <c r="AY202" s="101" t="s">
        <v>121</v>
      </c>
    </row>
    <row r="203" spans="2:65" s="1" customFormat="1" ht="24.2" customHeight="1">
      <c r="B203" s="91"/>
      <c r="C203" s="209" t="s">
        <v>304</v>
      </c>
      <c r="D203" s="209" t="s">
        <v>124</v>
      </c>
      <c r="E203" s="210" t="s">
        <v>305</v>
      </c>
      <c r="F203" s="211" t="s">
        <v>306</v>
      </c>
      <c r="G203" s="212" t="s">
        <v>163</v>
      </c>
      <c r="H203" s="213">
        <v>0.033</v>
      </c>
      <c r="I203" s="92"/>
      <c r="J203" s="214">
        <f>ROUND(I203*H203,2)</f>
        <v>0</v>
      </c>
      <c r="K203" s="93"/>
      <c r="L203" s="26"/>
      <c r="M203" s="94" t="s">
        <v>1</v>
      </c>
      <c r="N203" s="95" t="s">
        <v>39</v>
      </c>
      <c r="O203" s="96">
        <v>0.84</v>
      </c>
      <c r="P203" s="96">
        <f>O203*H203</f>
        <v>0.02772</v>
      </c>
      <c r="Q203" s="96">
        <v>0</v>
      </c>
      <c r="R203" s="96">
        <f>Q203*H203</f>
        <v>0</v>
      </c>
      <c r="S203" s="96">
        <v>0</v>
      </c>
      <c r="T203" s="97">
        <f>S203*H203</f>
        <v>0</v>
      </c>
      <c r="AR203" s="98" t="s">
        <v>172</v>
      </c>
      <c r="AT203" s="98" t="s">
        <v>124</v>
      </c>
      <c r="AU203" s="98" t="s">
        <v>81</v>
      </c>
      <c r="AY203" s="15" t="s">
        <v>121</v>
      </c>
      <c r="BE203" s="99">
        <f>IF(N203="základní",J203,0)</f>
        <v>0</v>
      </c>
      <c r="BF203" s="99">
        <f>IF(N203="snížená",J203,0)</f>
        <v>0</v>
      </c>
      <c r="BG203" s="99">
        <f>IF(N203="zákl. přenesená",J203,0)</f>
        <v>0</v>
      </c>
      <c r="BH203" s="99">
        <f>IF(N203="sníž. přenesená",J203,0)</f>
        <v>0</v>
      </c>
      <c r="BI203" s="99">
        <f>IF(N203="nulová",J203,0)</f>
        <v>0</v>
      </c>
      <c r="BJ203" s="15" t="s">
        <v>79</v>
      </c>
      <c r="BK203" s="99">
        <f>ROUND(I203*H203,2)</f>
        <v>0</v>
      </c>
      <c r="BL203" s="15" t="s">
        <v>172</v>
      </c>
      <c r="BM203" s="98" t="s">
        <v>307</v>
      </c>
    </row>
    <row r="204" spans="2:63" s="11" customFormat="1" ht="22.9" customHeight="1">
      <c r="B204" s="84"/>
      <c r="C204" s="203"/>
      <c r="D204" s="204" t="s">
        <v>73</v>
      </c>
      <c r="E204" s="207" t="s">
        <v>308</v>
      </c>
      <c r="F204" s="207" t="s">
        <v>309</v>
      </c>
      <c r="G204" s="203"/>
      <c r="H204" s="203"/>
      <c r="I204" s="151"/>
      <c r="J204" s="208">
        <f>BK204</f>
        <v>0</v>
      </c>
      <c r="L204" s="84"/>
      <c r="M204" s="86"/>
      <c r="P204" s="87">
        <f>SUM(P205:P211)</f>
        <v>26.651982000000004</v>
      </c>
      <c r="R204" s="87">
        <f>SUM(R205:R211)</f>
        <v>0.07588212</v>
      </c>
      <c r="T204" s="88">
        <f>SUM(T205:T211)</f>
        <v>0</v>
      </c>
      <c r="AR204" s="85" t="s">
        <v>81</v>
      </c>
      <c r="AT204" s="89" t="s">
        <v>73</v>
      </c>
      <c r="AU204" s="89" t="s">
        <v>79</v>
      </c>
      <c r="AY204" s="85" t="s">
        <v>121</v>
      </c>
      <c r="BK204" s="90">
        <f>SUM(BK205:BK211)</f>
        <v>0</v>
      </c>
    </row>
    <row r="205" spans="2:65" s="1" customFormat="1" ht="33" customHeight="1">
      <c r="B205" s="91"/>
      <c r="C205" s="209" t="s">
        <v>310</v>
      </c>
      <c r="D205" s="209" t="s">
        <v>124</v>
      </c>
      <c r="E205" s="210" t="s">
        <v>311</v>
      </c>
      <c r="F205" s="211" t="s">
        <v>312</v>
      </c>
      <c r="G205" s="212" t="s">
        <v>127</v>
      </c>
      <c r="H205" s="213">
        <v>114</v>
      </c>
      <c r="I205" s="92"/>
      <c r="J205" s="214">
        <f>ROUND(I205*H205,2)</f>
        <v>0</v>
      </c>
      <c r="K205" s="93"/>
      <c r="L205" s="26"/>
      <c r="M205" s="94" t="s">
        <v>1</v>
      </c>
      <c r="N205" s="95" t="s">
        <v>39</v>
      </c>
      <c r="O205" s="96">
        <v>0.035</v>
      </c>
      <c r="P205" s="96">
        <f>O205*H205</f>
        <v>3.99</v>
      </c>
      <c r="Q205" s="96">
        <v>0.0002</v>
      </c>
      <c r="R205" s="96">
        <f>Q205*H205</f>
        <v>0.0228</v>
      </c>
      <c r="S205" s="96">
        <v>0</v>
      </c>
      <c r="T205" s="97">
        <f>S205*H205</f>
        <v>0</v>
      </c>
      <c r="AR205" s="98" t="s">
        <v>172</v>
      </c>
      <c r="AT205" s="98" t="s">
        <v>124</v>
      </c>
      <c r="AU205" s="98" t="s">
        <v>81</v>
      </c>
      <c r="AY205" s="15" t="s">
        <v>121</v>
      </c>
      <c r="BE205" s="99">
        <f>IF(N205="základní",J205,0)</f>
        <v>0</v>
      </c>
      <c r="BF205" s="99">
        <f>IF(N205="snížená",J205,0)</f>
        <v>0</v>
      </c>
      <c r="BG205" s="99">
        <f>IF(N205="zákl. přenesená",J205,0)</f>
        <v>0</v>
      </c>
      <c r="BH205" s="99">
        <f>IF(N205="sníž. přenesená",J205,0)</f>
        <v>0</v>
      </c>
      <c r="BI205" s="99">
        <f>IF(N205="nulová",J205,0)</f>
        <v>0</v>
      </c>
      <c r="BJ205" s="15" t="s">
        <v>79</v>
      </c>
      <c r="BK205" s="99">
        <f>ROUND(I205*H205,2)</f>
        <v>0</v>
      </c>
      <c r="BL205" s="15" t="s">
        <v>172</v>
      </c>
      <c r="BM205" s="98" t="s">
        <v>313</v>
      </c>
    </row>
    <row r="206" spans="2:51" s="12" customFormat="1" ht="12">
      <c r="B206" s="100"/>
      <c r="C206" s="215"/>
      <c r="D206" s="216" t="s">
        <v>130</v>
      </c>
      <c r="E206" s="217" t="s">
        <v>1</v>
      </c>
      <c r="F206" s="218" t="s">
        <v>314</v>
      </c>
      <c r="G206" s="215"/>
      <c r="H206" s="219">
        <v>114</v>
      </c>
      <c r="I206" s="150"/>
      <c r="J206" s="215"/>
      <c r="L206" s="100"/>
      <c r="M206" s="102"/>
      <c r="T206" s="103"/>
      <c r="AT206" s="101" t="s">
        <v>130</v>
      </c>
      <c r="AU206" s="101" t="s">
        <v>81</v>
      </c>
      <c r="AV206" s="12" t="s">
        <v>81</v>
      </c>
      <c r="AW206" s="12" t="s">
        <v>30</v>
      </c>
      <c r="AX206" s="12" t="s">
        <v>79</v>
      </c>
      <c r="AY206" s="101" t="s">
        <v>121</v>
      </c>
    </row>
    <row r="207" spans="2:65" s="1" customFormat="1" ht="33" customHeight="1">
      <c r="B207" s="91"/>
      <c r="C207" s="209" t="s">
        <v>315</v>
      </c>
      <c r="D207" s="209" t="s">
        <v>124</v>
      </c>
      <c r="E207" s="210" t="s">
        <v>316</v>
      </c>
      <c r="F207" s="211" t="s">
        <v>317</v>
      </c>
      <c r="G207" s="212" t="s">
        <v>127</v>
      </c>
      <c r="H207" s="213">
        <v>204.162</v>
      </c>
      <c r="I207" s="92"/>
      <c r="J207" s="214">
        <f>ROUND(I207*H207,2)</f>
        <v>0</v>
      </c>
      <c r="K207" s="93"/>
      <c r="L207" s="26"/>
      <c r="M207" s="94" t="s">
        <v>1</v>
      </c>
      <c r="N207" s="95" t="s">
        <v>39</v>
      </c>
      <c r="O207" s="96">
        <v>0.111</v>
      </c>
      <c r="P207" s="96">
        <f>O207*H207</f>
        <v>22.661982000000002</v>
      </c>
      <c r="Q207" s="96">
        <v>0.00026</v>
      </c>
      <c r="R207" s="96">
        <f>Q207*H207</f>
        <v>0.053082119999999997</v>
      </c>
      <c r="S207" s="96">
        <v>0</v>
      </c>
      <c r="T207" s="97">
        <f>S207*H207</f>
        <v>0</v>
      </c>
      <c r="AR207" s="98" t="s">
        <v>172</v>
      </c>
      <c r="AT207" s="98" t="s">
        <v>124</v>
      </c>
      <c r="AU207" s="98" t="s">
        <v>81</v>
      </c>
      <c r="AY207" s="15" t="s">
        <v>121</v>
      </c>
      <c r="BE207" s="99">
        <f>IF(N207="základní",J207,0)</f>
        <v>0</v>
      </c>
      <c r="BF207" s="99">
        <f>IF(N207="snížená",J207,0)</f>
        <v>0</v>
      </c>
      <c r="BG207" s="99">
        <f>IF(N207="zákl. přenesená",J207,0)</f>
        <v>0</v>
      </c>
      <c r="BH207" s="99">
        <f>IF(N207="sníž. přenesená",J207,0)</f>
        <v>0</v>
      </c>
      <c r="BI207" s="99">
        <f>IF(N207="nulová",J207,0)</f>
        <v>0</v>
      </c>
      <c r="BJ207" s="15" t="s">
        <v>79</v>
      </c>
      <c r="BK207" s="99">
        <f>ROUND(I207*H207,2)</f>
        <v>0</v>
      </c>
      <c r="BL207" s="15" t="s">
        <v>172</v>
      </c>
      <c r="BM207" s="98" t="s">
        <v>318</v>
      </c>
    </row>
    <row r="208" spans="2:51" s="12" customFormat="1" ht="12">
      <c r="B208" s="100"/>
      <c r="C208" s="215"/>
      <c r="D208" s="216" t="s">
        <v>130</v>
      </c>
      <c r="E208" s="217" t="s">
        <v>1</v>
      </c>
      <c r="F208" s="218" t="s">
        <v>229</v>
      </c>
      <c r="G208" s="215"/>
      <c r="H208" s="219">
        <v>30.162</v>
      </c>
      <c r="I208" s="150"/>
      <c r="J208" s="215"/>
      <c r="L208" s="100"/>
      <c r="M208" s="102"/>
      <c r="T208" s="103"/>
      <c r="AT208" s="101" t="s">
        <v>130</v>
      </c>
      <c r="AU208" s="101" t="s">
        <v>81</v>
      </c>
      <c r="AV208" s="12" t="s">
        <v>81</v>
      </c>
      <c r="AW208" s="12" t="s">
        <v>30</v>
      </c>
      <c r="AX208" s="12" t="s">
        <v>74</v>
      </c>
      <c r="AY208" s="101" t="s">
        <v>121</v>
      </c>
    </row>
    <row r="209" spans="2:51" s="12" customFormat="1" ht="12">
      <c r="B209" s="100"/>
      <c r="C209" s="215"/>
      <c r="D209" s="216" t="s">
        <v>130</v>
      </c>
      <c r="E209" s="217" t="s">
        <v>1</v>
      </c>
      <c r="F209" s="218" t="s">
        <v>241</v>
      </c>
      <c r="G209" s="215"/>
      <c r="H209" s="219">
        <v>60</v>
      </c>
      <c r="I209" s="150"/>
      <c r="J209" s="215"/>
      <c r="L209" s="100"/>
      <c r="M209" s="102"/>
      <c r="T209" s="103"/>
      <c r="AT209" s="101" t="s">
        <v>130</v>
      </c>
      <c r="AU209" s="101" t="s">
        <v>81</v>
      </c>
      <c r="AV209" s="12" t="s">
        <v>81</v>
      </c>
      <c r="AW209" s="12" t="s">
        <v>30</v>
      </c>
      <c r="AX209" s="12" t="s">
        <v>74</v>
      </c>
      <c r="AY209" s="101" t="s">
        <v>121</v>
      </c>
    </row>
    <row r="210" spans="2:51" s="12" customFormat="1" ht="12">
      <c r="B210" s="100"/>
      <c r="C210" s="215"/>
      <c r="D210" s="216" t="s">
        <v>130</v>
      </c>
      <c r="E210" s="217" t="s">
        <v>1</v>
      </c>
      <c r="F210" s="218" t="s">
        <v>314</v>
      </c>
      <c r="G210" s="215"/>
      <c r="H210" s="219">
        <v>114</v>
      </c>
      <c r="I210" s="150"/>
      <c r="J210" s="215"/>
      <c r="L210" s="100"/>
      <c r="M210" s="102"/>
      <c r="T210" s="103"/>
      <c r="AT210" s="101" t="s">
        <v>130</v>
      </c>
      <c r="AU210" s="101" t="s">
        <v>81</v>
      </c>
      <c r="AV210" s="12" t="s">
        <v>81</v>
      </c>
      <c r="AW210" s="12" t="s">
        <v>30</v>
      </c>
      <c r="AX210" s="12" t="s">
        <v>74</v>
      </c>
      <c r="AY210" s="101" t="s">
        <v>121</v>
      </c>
    </row>
    <row r="211" spans="2:51" s="13" customFormat="1" ht="12">
      <c r="B211" s="109"/>
      <c r="C211" s="226"/>
      <c r="D211" s="216" t="s">
        <v>130</v>
      </c>
      <c r="E211" s="227" t="s">
        <v>1</v>
      </c>
      <c r="F211" s="228" t="s">
        <v>319</v>
      </c>
      <c r="G211" s="226"/>
      <c r="H211" s="229">
        <v>204.162</v>
      </c>
      <c r="I211" s="152"/>
      <c r="J211" s="226"/>
      <c r="L211" s="109"/>
      <c r="M211" s="111"/>
      <c r="T211" s="112"/>
      <c r="AT211" s="110" t="s">
        <v>130</v>
      </c>
      <c r="AU211" s="110" t="s">
        <v>81</v>
      </c>
      <c r="AV211" s="13" t="s">
        <v>128</v>
      </c>
      <c r="AW211" s="13" t="s">
        <v>30</v>
      </c>
      <c r="AX211" s="13" t="s">
        <v>79</v>
      </c>
      <c r="AY211" s="110" t="s">
        <v>121</v>
      </c>
    </row>
    <row r="212" spans="2:63" s="11" customFormat="1" ht="25.9" customHeight="1">
      <c r="B212" s="84"/>
      <c r="C212" s="203"/>
      <c r="D212" s="204" t="s">
        <v>73</v>
      </c>
      <c r="E212" s="205" t="s">
        <v>320</v>
      </c>
      <c r="F212" s="205" t="s">
        <v>321</v>
      </c>
      <c r="G212" s="203"/>
      <c r="H212" s="203"/>
      <c r="I212" s="151"/>
      <c r="J212" s="206">
        <f>BK212</f>
        <v>0</v>
      </c>
      <c r="L212" s="84"/>
      <c r="M212" s="86"/>
      <c r="P212" s="87">
        <f>P213+P215+P218</f>
        <v>0</v>
      </c>
      <c r="R212" s="87">
        <f>R213+R215+R218</f>
        <v>0</v>
      </c>
      <c r="T212" s="88">
        <f>T213+T215+T218</f>
        <v>0</v>
      </c>
      <c r="AR212" s="85" t="s">
        <v>147</v>
      </c>
      <c r="AT212" s="89" t="s">
        <v>73</v>
      </c>
      <c r="AU212" s="89" t="s">
        <v>74</v>
      </c>
      <c r="AY212" s="85" t="s">
        <v>121</v>
      </c>
      <c r="BK212" s="90">
        <f>BK213+BK215+BK218</f>
        <v>0</v>
      </c>
    </row>
    <row r="213" spans="2:63" s="11" customFormat="1" ht="22.9" customHeight="1">
      <c r="B213" s="84"/>
      <c r="C213" s="203"/>
      <c r="D213" s="204" t="s">
        <v>73</v>
      </c>
      <c r="E213" s="207" t="s">
        <v>322</v>
      </c>
      <c r="F213" s="207" t="s">
        <v>323</v>
      </c>
      <c r="G213" s="203"/>
      <c r="H213" s="203"/>
      <c r="I213" s="151"/>
      <c r="J213" s="208">
        <f>BK213</f>
        <v>0</v>
      </c>
      <c r="L213" s="84"/>
      <c r="M213" s="86"/>
      <c r="P213" s="87">
        <f>P214</f>
        <v>0</v>
      </c>
      <c r="R213" s="87">
        <f>R214</f>
        <v>0</v>
      </c>
      <c r="T213" s="88">
        <f>T214</f>
        <v>0</v>
      </c>
      <c r="AR213" s="85" t="s">
        <v>147</v>
      </c>
      <c r="AT213" s="89" t="s">
        <v>73</v>
      </c>
      <c r="AU213" s="89" t="s">
        <v>79</v>
      </c>
      <c r="AY213" s="85" t="s">
        <v>121</v>
      </c>
      <c r="BK213" s="90">
        <f>BK214</f>
        <v>0</v>
      </c>
    </row>
    <row r="214" spans="2:65" s="1" customFormat="1" ht="16.5" customHeight="1">
      <c r="B214" s="91"/>
      <c r="C214" s="209" t="s">
        <v>324</v>
      </c>
      <c r="D214" s="209" t="s">
        <v>124</v>
      </c>
      <c r="E214" s="210" t="s">
        <v>325</v>
      </c>
      <c r="F214" s="211" t="s">
        <v>323</v>
      </c>
      <c r="G214" s="212" t="s">
        <v>326</v>
      </c>
      <c r="H214" s="213">
        <v>1</v>
      </c>
      <c r="I214" s="92"/>
      <c r="J214" s="214">
        <f>ROUND(I214*H214,2)</f>
        <v>0</v>
      </c>
      <c r="K214" s="93"/>
      <c r="L214" s="26"/>
      <c r="M214" s="94" t="s">
        <v>1</v>
      </c>
      <c r="N214" s="95" t="s">
        <v>39</v>
      </c>
      <c r="O214" s="96">
        <v>0</v>
      </c>
      <c r="P214" s="96">
        <f>O214*H214</f>
        <v>0</v>
      </c>
      <c r="Q214" s="96">
        <v>0</v>
      </c>
      <c r="R214" s="96">
        <f>Q214*H214</f>
        <v>0</v>
      </c>
      <c r="S214" s="96">
        <v>0</v>
      </c>
      <c r="T214" s="97">
        <f>S214*H214</f>
        <v>0</v>
      </c>
      <c r="AR214" s="98" t="s">
        <v>327</v>
      </c>
      <c r="AT214" s="98" t="s">
        <v>124</v>
      </c>
      <c r="AU214" s="98" t="s">
        <v>81</v>
      </c>
      <c r="AY214" s="15" t="s">
        <v>121</v>
      </c>
      <c r="BE214" s="99">
        <f>IF(N214="základní",J214,0)</f>
        <v>0</v>
      </c>
      <c r="BF214" s="99">
        <f>IF(N214="snížená",J214,0)</f>
        <v>0</v>
      </c>
      <c r="BG214" s="99">
        <f>IF(N214="zákl. přenesená",J214,0)</f>
        <v>0</v>
      </c>
      <c r="BH214" s="99">
        <f>IF(N214="sníž. přenesená",J214,0)</f>
        <v>0</v>
      </c>
      <c r="BI214" s="99">
        <f>IF(N214="nulová",J214,0)</f>
        <v>0</v>
      </c>
      <c r="BJ214" s="15" t="s">
        <v>79</v>
      </c>
      <c r="BK214" s="99">
        <f>ROUND(I214*H214,2)</f>
        <v>0</v>
      </c>
      <c r="BL214" s="15" t="s">
        <v>327</v>
      </c>
      <c r="BM214" s="98" t="s">
        <v>328</v>
      </c>
    </row>
    <row r="215" spans="2:63" s="11" customFormat="1" ht="22.9" customHeight="1">
      <c r="B215" s="84"/>
      <c r="C215" s="203"/>
      <c r="D215" s="204" t="s">
        <v>73</v>
      </c>
      <c r="E215" s="207" t="s">
        <v>329</v>
      </c>
      <c r="F215" s="207" t="s">
        <v>330</v>
      </c>
      <c r="G215" s="203"/>
      <c r="H215" s="203"/>
      <c r="I215" s="151"/>
      <c r="J215" s="208">
        <f>BK215</f>
        <v>0</v>
      </c>
      <c r="L215" s="84"/>
      <c r="M215" s="86"/>
      <c r="P215" s="87">
        <f>SUM(P216:P217)</f>
        <v>0</v>
      </c>
      <c r="R215" s="87">
        <f>SUM(R216:R217)</f>
        <v>0</v>
      </c>
      <c r="T215" s="88">
        <f>SUM(T216:T217)</f>
        <v>0</v>
      </c>
      <c r="AR215" s="85" t="s">
        <v>147</v>
      </c>
      <c r="AT215" s="89" t="s">
        <v>73</v>
      </c>
      <c r="AU215" s="89" t="s">
        <v>79</v>
      </c>
      <c r="AY215" s="85" t="s">
        <v>121</v>
      </c>
      <c r="BK215" s="90">
        <f>SUM(BK216:BK217)</f>
        <v>0</v>
      </c>
    </row>
    <row r="216" spans="2:65" s="1" customFormat="1" ht="16.5" customHeight="1">
      <c r="B216" s="91"/>
      <c r="C216" s="209" t="s">
        <v>331</v>
      </c>
      <c r="D216" s="209" t="s">
        <v>124</v>
      </c>
      <c r="E216" s="210" t="s">
        <v>332</v>
      </c>
      <c r="F216" s="211" t="s">
        <v>330</v>
      </c>
      <c r="G216" s="212" t="s">
        <v>326</v>
      </c>
      <c r="H216" s="213">
        <v>1</v>
      </c>
      <c r="I216" s="92"/>
      <c r="J216" s="214">
        <f>ROUND(I216*H216,2)</f>
        <v>0</v>
      </c>
      <c r="K216" s="93"/>
      <c r="L216" s="26"/>
      <c r="M216" s="94" t="s">
        <v>1</v>
      </c>
      <c r="N216" s="95" t="s">
        <v>39</v>
      </c>
      <c r="O216" s="96">
        <v>0</v>
      </c>
      <c r="P216" s="96">
        <f>O216*H216</f>
        <v>0</v>
      </c>
      <c r="Q216" s="96">
        <v>0</v>
      </c>
      <c r="R216" s="96">
        <f>Q216*H216</f>
        <v>0</v>
      </c>
      <c r="S216" s="96">
        <v>0</v>
      </c>
      <c r="T216" s="97">
        <f>S216*H216</f>
        <v>0</v>
      </c>
      <c r="AR216" s="98" t="s">
        <v>327</v>
      </c>
      <c r="AT216" s="98" t="s">
        <v>124</v>
      </c>
      <c r="AU216" s="98" t="s">
        <v>81</v>
      </c>
      <c r="AY216" s="15" t="s">
        <v>121</v>
      </c>
      <c r="BE216" s="99">
        <f>IF(N216="základní",J216,0)</f>
        <v>0</v>
      </c>
      <c r="BF216" s="99">
        <f>IF(N216="snížená",J216,0)</f>
        <v>0</v>
      </c>
      <c r="BG216" s="99">
        <f>IF(N216="zákl. přenesená",J216,0)</f>
        <v>0</v>
      </c>
      <c r="BH216" s="99">
        <f>IF(N216="sníž. přenesená",J216,0)</f>
        <v>0</v>
      </c>
      <c r="BI216" s="99">
        <f>IF(N216="nulová",J216,0)</f>
        <v>0</v>
      </c>
      <c r="BJ216" s="15" t="s">
        <v>79</v>
      </c>
      <c r="BK216" s="99">
        <f>ROUND(I216*H216,2)</f>
        <v>0</v>
      </c>
      <c r="BL216" s="15" t="s">
        <v>327</v>
      </c>
      <c r="BM216" s="98" t="s">
        <v>333</v>
      </c>
    </row>
    <row r="217" spans="2:51" s="12" customFormat="1" ht="12">
      <c r="B217" s="100"/>
      <c r="C217" s="215"/>
      <c r="D217" s="216" t="s">
        <v>130</v>
      </c>
      <c r="E217" s="217" t="s">
        <v>1</v>
      </c>
      <c r="F217" s="218" t="s">
        <v>334</v>
      </c>
      <c r="G217" s="215"/>
      <c r="H217" s="219">
        <v>1</v>
      </c>
      <c r="I217" s="150"/>
      <c r="J217" s="215"/>
      <c r="L217" s="100"/>
      <c r="M217" s="102"/>
      <c r="T217" s="103"/>
      <c r="AT217" s="101" t="s">
        <v>130</v>
      </c>
      <c r="AU217" s="101" t="s">
        <v>81</v>
      </c>
      <c r="AV217" s="12" t="s">
        <v>81</v>
      </c>
      <c r="AW217" s="12" t="s">
        <v>30</v>
      </c>
      <c r="AX217" s="12" t="s">
        <v>79</v>
      </c>
      <c r="AY217" s="101" t="s">
        <v>121</v>
      </c>
    </row>
    <row r="218" spans="2:63" s="11" customFormat="1" ht="22.9" customHeight="1">
      <c r="B218" s="84"/>
      <c r="C218" s="203"/>
      <c r="D218" s="204" t="s">
        <v>73</v>
      </c>
      <c r="E218" s="207" t="s">
        <v>335</v>
      </c>
      <c r="F218" s="207" t="s">
        <v>336</v>
      </c>
      <c r="G218" s="203"/>
      <c r="H218" s="203"/>
      <c r="I218" s="151"/>
      <c r="J218" s="208">
        <f>BK218</f>
        <v>0</v>
      </c>
      <c r="L218" s="84"/>
      <c r="M218" s="86"/>
      <c r="P218" s="87">
        <f>SUM(P219:P220)</f>
        <v>0</v>
      </c>
      <c r="R218" s="87">
        <f>SUM(R219:R220)</f>
        <v>0</v>
      </c>
      <c r="T218" s="88">
        <f>SUM(T219:T220)</f>
        <v>0</v>
      </c>
      <c r="AR218" s="85" t="s">
        <v>147</v>
      </c>
      <c r="AT218" s="89" t="s">
        <v>73</v>
      </c>
      <c r="AU218" s="89" t="s">
        <v>79</v>
      </c>
      <c r="AY218" s="85" t="s">
        <v>121</v>
      </c>
      <c r="BK218" s="90">
        <f>SUM(BK219:BK220)</f>
        <v>0</v>
      </c>
    </row>
    <row r="219" spans="2:65" s="1" customFormat="1" ht="16.5" customHeight="1">
      <c r="B219" s="91"/>
      <c r="C219" s="209" t="s">
        <v>337</v>
      </c>
      <c r="D219" s="209" t="s">
        <v>124</v>
      </c>
      <c r="E219" s="210" t="s">
        <v>338</v>
      </c>
      <c r="F219" s="211" t="s">
        <v>339</v>
      </c>
      <c r="G219" s="212" t="s">
        <v>326</v>
      </c>
      <c r="H219" s="213">
        <v>1</v>
      </c>
      <c r="I219" s="92"/>
      <c r="J219" s="214">
        <f>ROUND(I219*H219,2)</f>
        <v>0</v>
      </c>
      <c r="K219" s="93"/>
      <c r="L219" s="26"/>
      <c r="M219" s="94" t="s">
        <v>1</v>
      </c>
      <c r="N219" s="95" t="s">
        <v>39</v>
      </c>
      <c r="O219" s="96">
        <v>0</v>
      </c>
      <c r="P219" s="96">
        <f>O219*H219</f>
        <v>0</v>
      </c>
      <c r="Q219" s="96">
        <v>0</v>
      </c>
      <c r="R219" s="96">
        <f>Q219*H219</f>
        <v>0</v>
      </c>
      <c r="S219" s="96">
        <v>0</v>
      </c>
      <c r="T219" s="97">
        <f>S219*H219</f>
        <v>0</v>
      </c>
      <c r="AR219" s="98" t="s">
        <v>327</v>
      </c>
      <c r="AT219" s="98" t="s">
        <v>124</v>
      </c>
      <c r="AU219" s="98" t="s">
        <v>81</v>
      </c>
      <c r="AY219" s="15" t="s">
        <v>121</v>
      </c>
      <c r="BE219" s="99">
        <f>IF(N219="základní",J219,0)</f>
        <v>0</v>
      </c>
      <c r="BF219" s="99">
        <f>IF(N219="snížená",J219,0)</f>
        <v>0</v>
      </c>
      <c r="BG219" s="99">
        <f>IF(N219="zákl. přenesená",J219,0)</f>
        <v>0</v>
      </c>
      <c r="BH219" s="99">
        <f>IF(N219="sníž. přenesená",J219,0)</f>
        <v>0</v>
      </c>
      <c r="BI219" s="99">
        <f>IF(N219="nulová",J219,0)</f>
        <v>0</v>
      </c>
      <c r="BJ219" s="15" t="s">
        <v>79</v>
      </c>
      <c r="BK219" s="99">
        <f>ROUND(I219*H219,2)</f>
        <v>0</v>
      </c>
      <c r="BL219" s="15" t="s">
        <v>327</v>
      </c>
      <c r="BM219" s="98" t="s">
        <v>340</v>
      </c>
    </row>
    <row r="220" spans="2:51" s="12" customFormat="1" ht="12">
      <c r="B220" s="100"/>
      <c r="C220" s="215"/>
      <c r="D220" s="216" t="s">
        <v>130</v>
      </c>
      <c r="E220" s="217" t="s">
        <v>1</v>
      </c>
      <c r="F220" s="218" t="s">
        <v>341</v>
      </c>
      <c r="G220" s="215"/>
      <c r="H220" s="219">
        <v>1</v>
      </c>
      <c r="I220" s="150"/>
      <c r="J220" s="215"/>
      <c r="L220" s="100"/>
      <c r="M220" s="113"/>
      <c r="N220" s="114"/>
      <c r="O220" s="114"/>
      <c r="P220" s="114"/>
      <c r="Q220" s="114"/>
      <c r="R220" s="114"/>
      <c r="S220" s="114"/>
      <c r="T220" s="115"/>
      <c r="AT220" s="101" t="s">
        <v>130</v>
      </c>
      <c r="AU220" s="101" t="s">
        <v>81</v>
      </c>
      <c r="AV220" s="12" t="s">
        <v>81</v>
      </c>
      <c r="AW220" s="12" t="s">
        <v>30</v>
      </c>
      <c r="AX220" s="12" t="s">
        <v>79</v>
      </c>
      <c r="AY220" s="101" t="s">
        <v>121</v>
      </c>
    </row>
    <row r="221" spans="2:12" s="1" customFormat="1" ht="6.95" customHeight="1">
      <c r="B221" s="37"/>
      <c r="C221" s="184"/>
      <c r="D221" s="184"/>
      <c r="E221" s="184"/>
      <c r="F221" s="184"/>
      <c r="G221" s="184"/>
      <c r="H221" s="184"/>
      <c r="I221" s="153"/>
      <c r="J221" s="184"/>
      <c r="K221" s="38"/>
      <c r="L221" s="26"/>
    </row>
  </sheetData>
  <sheetProtection algorithmName="SHA-512" hashValue="toUUehLE2JW6i2HACyPONiuljVwStfcCiaVJBOKwv8Ul6Sm+mqTeJO0/6bh5K+AQUZJ44ErEKGx9cg7uVVvCHQ==" saltValue="Kd01OneAa9SfGiYEenn4Ew==" spinCount="100000" sheet="1" objects="1" scenarios="1"/>
  <autoFilter ref="C129:K220"/>
  <mergeCells count="6">
    <mergeCell ref="E122:H122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Duben</dc:creator>
  <cp:keywords/>
  <dc:description/>
  <cp:lastModifiedBy>Tenkrát Milan</cp:lastModifiedBy>
  <dcterms:created xsi:type="dcterms:W3CDTF">2024-06-21T07:56:48Z</dcterms:created>
  <dcterms:modified xsi:type="dcterms:W3CDTF">2024-06-25T12:00:09Z</dcterms:modified>
  <cp:category/>
  <cp:version/>
  <cp:contentType/>
  <cp:contentStatus/>
</cp:coreProperties>
</file>