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NORD pracovní\2024_719_MMDC_DETRANS oplocení\Rozpočet\"/>
    </mc:Choice>
  </mc:AlternateContent>
  <xr:revisionPtr revIDLastSave="0" documentId="13_ncr:1_{98CF4257-6F53-4A08-BFD7-ADE063D32FE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719-2024 - STAVEBNÍ ÚPRAV..." sheetId="2" r:id="rId2"/>
    <sheet name="Seznam figur" sheetId="3" r:id="rId3"/>
  </sheets>
  <definedNames>
    <definedName name="_xlnm._FilterDatabase" localSheetId="1" hidden="1">'719-2024 - STAVEBNÍ ÚPRAV...'!$C$123:$K$215</definedName>
    <definedName name="_xlnm.Print_Titles" localSheetId="1">'719-2024 - STAVEBNÍ ÚPRAV...'!$123:$123</definedName>
    <definedName name="_xlnm.Print_Titles" localSheetId="0">'Rekapitulace stavby'!$92:$92</definedName>
    <definedName name="_xlnm.Print_Titles" localSheetId="2">'Seznam figur'!$9:$9</definedName>
    <definedName name="_xlnm.Print_Area" localSheetId="1">'719-2024 - STAVEBNÍ ÚPRAV...'!$C$4:$J$76,'719-2024 - STAVEBNÍ ÚPRAV...'!$C$82:$J$107,'719-2024 - STAVEBNÍ ÚPRAV...'!$C$113:$J$215</definedName>
    <definedName name="_xlnm.Print_Area" localSheetId="0">'Rekapitulace stavby'!$D$4:$AO$76,'Rekapitulace stavby'!$C$82:$AQ$96</definedName>
    <definedName name="_xlnm.Print_Area" localSheetId="2">'Seznam figur'!$C$4:$G$20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2" i="2" l="1"/>
  <c r="J138" i="2"/>
  <c r="J127" i="2"/>
  <c r="J159" i="2"/>
  <c r="D7" i="3"/>
  <c r="J35" i="2"/>
  <c r="J34" i="2"/>
  <c r="AY95" i="1" s="1"/>
  <c r="J33" i="2"/>
  <c r="AX95" i="1" s="1"/>
  <c r="BI214" i="2"/>
  <c r="BH214" i="2"/>
  <c r="BG214" i="2"/>
  <c r="BF214" i="2"/>
  <c r="T214" i="2"/>
  <c r="T213" i="2" s="1"/>
  <c r="T212" i="2" s="1"/>
  <c r="R214" i="2"/>
  <c r="R213" i="2" s="1"/>
  <c r="R212" i="2" s="1"/>
  <c r="P214" i="2"/>
  <c r="P213" i="2" s="1"/>
  <c r="P212" i="2" s="1"/>
  <c r="BI207" i="2"/>
  <c r="BH207" i="2"/>
  <c r="BG207" i="2"/>
  <c r="BF207" i="2"/>
  <c r="T207" i="2"/>
  <c r="T206" i="2" s="1"/>
  <c r="R207" i="2"/>
  <c r="R206" i="2"/>
  <c r="P207" i="2"/>
  <c r="P206" i="2" s="1"/>
  <c r="BI201" i="2"/>
  <c r="BH201" i="2"/>
  <c r="BG201" i="2"/>
  <c r="BF201" i="2"/>
  <c r="T201" i="2"/>
  <c r="T200" i="2" s="1"/>
  <c r="R201" i="2"/>
  <c r="R200" i="2" s="1"/>
  <c r="P201" i="2"/>
  <c r="P200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T186" i="2" s="1"/>
  <c r="R187" i="2"/>
  <c r="R186" i="2" s="1"/>
  <c r="P187" i="2"/>
  <c r="P186" i="2" s="1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0" i="2"/>
  <c r="J89" i="2"/>
  <c r="F89" i="2"/>
  <c r="F87" i="2"/>
  <c r="E85" i="2"/>
  <c r="J16" i="2"/>
  <c r="E16" i="2"/>
  <c r="F121" i="2"/>
  <c r="J15" i="2"/>
  <c r="J10" i="2"/>
  <c r="J118" i="2" s="1"/>
  <c r="L90" i="1"/>
  <c r="AM90" i="1"/>
  <c r="AM89" i="1"/>
  <c r="L89" i="1"/>
  <c r="AM87" i="1"/>
  <c r="L87" i="1"/>
  <c r="L85" i="1"/>
  <c r="L84" i="1"/>
  <c r="BK195" i="2"/>
  <c r="BK167" i="2"/>
  <c r="AS94" i="1"/>
  <c r="BK187" i="2"/>
  <c r="J169" i="2"/>
  <c r="J214" i="2"/>
  <c r="J183" i="2"/>
  <c r="BK175" i="2"/>
  <c r="J137" i="2"/>
  <c r="J185" i="2"/>
  <c r="J165" i="2"/>
  <c r="J147" i="2"/>
  <c r="BK214" i="2"/>
  <c r="BK182" i="2"/>
  <c r="BK137" i="2"/>
  <c r="J201" i="2"/>
  <c r="J187" i="2"/>
  <c r="BK183" i="2"/>
  <c r="BK147" i="2"/>
  <c r="BK127" i="2"/>
  <c r="J152" i="2"/>
  <c r="J190" i="2"/>
  <c r="BK152" i="2"/>
  <c r="J207" i="2"/>
  <c r="BK190" i="2"/>
  <c r="BK185" i="2"/>
  <c r="J182" i="2"/>
  <c r="BK169" i="2"/>
  <c r="BK159" i="2"/>
  <c r="BK138" i="2"/>
  <c r="BK201" i="2"/>
  <c r="J175" i="2"/>
  <c r="BK132" i="2"/>
  <c r="J195" i="2"/>
  <c r="BK165" i="2"/>
  <c r="BK207" i="2"/>
  <c r="J167" i="2"/>
  <c r="P126" i="2" l="1"/>
  <c r="BK146" i="2"/>
  <c r="J146" i="2" s="1"/>
  <c r="J97" i="2" s="1"/>
  <c r="T146" i="2"/>
  <c r="R158" i="2"/>
  <c r="R181" i="2"/>
  <c r="R189" i="2"/>
  <c r="R188" i="2" s="1"/>
  <c r="BK126" i="2"/>
  <c r="J126" i="2" s="1"/>
  <c r="J96" i="2" s="1"/>
  <c r="R126" i="2"/>
  <c r="P146" i="2"/>
  <c r="R146" i="2"/>
  <c r="T158" i="2"/>
  <c r="P181" i="2"/>
  <c r="T189" i="2"/>
  <c r="T188" i="2"/>
  <c r="T126" i="2"/>
  <c r="BK158" i="2"/>
  <c r="J158" i="2" s="1"/>
  <c r="J98" i="2" s="1"/>
  <c r="P158" i="2"/>
  <c r="BK181" i="2"/>
  <c r="J181" i="2"/>
  <c r="J99" i="2" s="1"/>
  <c r="T181" i="2"/>
  <c r="BK189" i="2"/>
  <c r="J189" i="2"/>
  <c r="J102" i="2" s="1"/>
  <c r="P189" i="2"/>
  <c r="P188" i="2" s="1"/>
  <c r="BK186" i="2"/>
  <c r="J186" i="2"/>
  <c r="J100" i="2"/>
  <c r="BK206" i="2"/>
  <c r="J206" i="2"/>
  <c r="J104" i="2" s="1"/>
  <c r="BK200" i="2"/>
  <c r="J200" i="2"/>
  <c r="J103" i="2"/>
  <c r="BK213" i="2"/>
  <c r="J213" i="2" s="1"/>
  <c r="J106" i="2" s="1"/>
  <c r="BE137" i="2"/>
  <c r="BE152" i="2"/>
  <c r="BE159" i="2"/>
  <c r="BE187" i="2"/>
  <c r="J87" i="2"/>
  <c r="BE127" i="2"/>
  <c r="BE147" i="2"/>
  <c r="BE165" i="2"/>
  <c r="BE169" i="2"/>
  <c r="BE175" i="2"/>
  <c r="BE182" i="2"/>
  <c r="BE201" i="2"/>
  <c r="BE207" i="2"/>
  <c r="F90" i="2"/>
  <c r="BE138" i="2"/>
  <c r="BE167" i="2"/>
  <c r="BE185" i="2"/>
  <c r="BE195" i="2"/>
  <c r="BE214" i="2"/>
  <c r="BE132" i="2"/>
  <c r="BE183" i="2"/>
  <c r="BE190" i="2"/>
  <c r="F32" i="2"/>
  <c r="BA95" i="1" s="1"/>
  <c r="BA94" i="1" s="1"/>
  <c r="W30" i="1" s="1"/>
  <c r="J32" i="2"/>
  <c r="AW95" i="1" s="1"/>
  <c r="F35" i="2"/>
  <c r="BD95" i="1" s="1"/>
  <c r="BD94" i="1" s="1"/>
  <c r="W33" i="1" s="1"/>
  <c r="F33" i="2"/>
  <c r="BB95" i="1" s="1"/>
  <c r="BB94" i="1" s="1"/>
  <c r="AX94" i="1" s="1"/>
  <c r="F34" i="2"/>
  <c r="BC95" i="1" s="1"/>
  <c r="BC94" i="1" s="1"/>
  <c r="AY94" i="1" s="1"/>
  <c r="T125" i="2" l="1"/>
  <c r="T124" i="2"/>
  <c r="R125" i="2"/>
  <c r="R124" i="2"/>
  <c r="P125" i="2"/>
  <c r="P124" i="2" s="1"/>
  <c r="AU95" i="1" s="1"/>
  <c r="AU94" i="1" s="1"/>
  <c r="BK188" i="2"/>
  <c r="J188" i="2"/>
  <c r="J101" i="2" s="1"/>
  <c r="BK125" i="2"/>
  <c r="J125" i="2" s="1"/>
  <c r="J95" i="2" s="1"/>
  <c r="BK212" i="2"/>
  <c r="J212" i="2"/>
  <c r="J105" i="2" s="1"/>
  <c r="AW94" i="1"/>
  <c r="AK30" i="1" s="1"/>
  <c r="W31" i="1"/>
  <c r="W32" i="1"/>
  <c r="J31" i="2"/>
  <c r="AV95" i="1" s="1"/>
  <c r="AT95" i="1" s="1"/>
  <c r="F31" i="2"/>
  <c r="AZ95" i="1" s="1"/>
  <c r="AZ94" i="1" s="1"/>
  <c r="W29" i="1" s="1"/>
  <c r="BK124" i="2" l="1"/>
  <c r="J124" i="2" s="1"/>
  <c r="J94" i="2" s="1"/>
  <c r="AV94" i="1"/>
  <c r="AK29" i="1" s="1"/>
  <c r="J28" i="2" l="1"/>
  <c r="AG95" i="1" s="1"/>
  <c r="AT94" i="1"/>
  <c r="AG94" i="1" l="1"/>
  <c r="AK26" i="1" s="1"/>
  <c r="AK35" i="1" s="1"/>
  <c r="AN95" i="1"/>
  <c r="J37" i="2"/>
  <c r="AN94" i="1" l="1"/>
</calcChain>
</file>

<file path=xl/sharedStrings.xml><?xml version="1.0" encoding="utf-8"?>
<sst xmlns="http://schemas.openxmlformats.org/spreadsheetml/2006/main" count="1193" uniqueCount="271">
  <si>
    <t>Export Komplet</t>
  </si>
  <si>
    <t/>
  </si>
  <si>
    <t>2.0</t>
  </si>
  <si>
    <t>False</t>
  </si>
  <si>
    <t>{bc6ca420-ebcb-472c-ba75-a5c2be479614}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</si>
  <si>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</si>
  <si>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</si>
  <si>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</si>
  <si>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</si>
  <si>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</si>
  <si>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</si>
  <si>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</si>
  <si>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</si>
  <si>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719/2024</t>
  </si>
  <si>
    <t>Stavba:</t>
  </si>
  <si>
    <t>STAVEBNÍ ÚPRAVY ZDĚNÉ ČÁSTI STAVAJÍCÍHO OPLOCENÍ AREÁL DETRANS</t>
  </si>
  <si>
    <t>KSO:</t>
  </si>
  <si>
    <t>CC-CZ:</t>
  </si>
  <si>
    <t>Místo:</t>
  </si>
  <si>
    <t>p.p.č. 2642</t>
  </si>
  <si>
    <t>Datum:</t>
  </si>
  <si>
    <t>13. 2. 2024</t>
  </si>
  <si>
    <t>Zadavatel:</t>
  </si>
  <si>
    <t>IČ:</t>
  </si>
  <si>
    <t>Statutární město Děčín</t>
  </si>
  <si>
    <t>DIČ:</t>
  </si>
  <si>
    <t>Zhotovitel:</t>
  </si>
  <si>
    <t xml:space="preserve"> </t>
  </si>
  <si>
    <t>Projektant:</t>
  </si>
  <si>
    <t>NORDARCH s.r.o.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</si>
  <si>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</si>
  <si>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</si>
  <si>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</si>
  <si>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</si>
  <si>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</si>
  <si>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</si>
  <si>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</si>
  <si>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</si>
  <si>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</si>
  <si>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</si>
  <si>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</si>
  <si>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</si>
  <si>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</si>
  <si>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</si>
  <si>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</si>
  <si>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</si>
  <si>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</si>
  <si>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</si>
  <si>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</si>
  <si>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</si>
  <si>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</si>
  <si>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</si>
  <si>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</si>
  <si>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</si>
  <si>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</si>
  <si>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</si>
  <si>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</si>
  <si>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</si>
  <si>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</si>
  <si>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</si>
  <si>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</si>
  <si>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</si>
  <si>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</si>
  <si>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</si>
  <si>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</si>
  <si>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</si>
  <si>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</si>
  <si>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</si>
  <si>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</si>
  <si>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</si>
  <si>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</si>
  <si>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</si>
  <si>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</si>
  <si>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</si>
  <si>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</si>
  <si>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</si>
  <si>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</si>
  <si>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</si>
  <si>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</si>
  <si>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</si>
  <si>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</si>
  <si>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lešení</t>
  </si>
  <si>
    <t>188,857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</si>
  <si>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</si>
  <si>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</si>
  <si>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</si>
  <si>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</si>
  <si>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</si>
  <si>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</si>
  <si>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</si>
  <si>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</si>
  <si>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</si>
  <si>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</si>
  <si>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</si>
  <si>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</si>
  <si>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</si>
  <si>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</si>
  <si>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</si>
  <si>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</si>
  <si>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</si>
  <si>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</si>
  <si>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</si>
  <si>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</si>
  <si>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</si>
  <si>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</si>
  <si>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</si>
  <si>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</si>
  <si>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</si>
  <si>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</si>
  <si>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</si>
  <si>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</si>
  <si>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</si>
  <si>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</si>
  <si>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</si>
  <si>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</si>
  <si>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</si>
  <si>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</si>
  <si>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</si>
  <si>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</si>
  <si>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</si>
  <si>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</si>
  <si>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417321414</t>
  </si>
  <si>
    <t>Ztužující pásy a věnce ze ŽB tř. C 20/25</t>
  </si>
  <si>
    <t>m3</t>
  </si>
  <si>
    <t>-2035575050</t>
  </si>
  <si>
    <t>VV</t>
  </si>
  <si>
    <t>"úsek 1" 16,71*(0,4*0,1+0,45*0,55)</t>
  </si>
  <si>
    <t>"úsek 2" 16,88*(0,4*0,1+0,45*0,55)</t>
  </si>
  <si>
    <t>"úsek 3" 17,63*(0,4*0,1+0,45*0,55)</t>
  </si>
  <si>
    <t>Součet</t>
  </si>
  <si>
    <t>417351115</t>
  </si>
  <si>
    <t>Zřízení bednění ztužujících věnců</t>
  </si>
  <si>
    <t>m2</t>
  </si>
  <si>
    <t>1957337331</t>
  </si>
  <si>
    <t>"úsek 1" 16,71*(0,15+0,159+0,025*2)</t>
  </si>
  <si>
    <t>"úsek 2" 16,88*(0,15+0,159+0,025*2)</t>
  </si>
  <si>
    <t>"úsek 3" 17,63*(0,15+0,159+0,025*2)</t>
  </si>
  <si>
    <t>3</t>
  </si>
  <si>
    <t>417351116</t>
  </si>
  <si>
    <t>Odstranění bednění ztužujících věnců</t>
  </si>
  <si>
    <t>915879044</t>
  </si>
  <si>
    <t>417361821</t>
  </si>
  <si>
    <t>Výztuž ztužujících pásů a věnců betonářskou ocelí 10 505</t>
  </si>
  <si>
    <t>t</t>
  </si>
  <si>
    <t>419280851</t>
  </si>
  <si>
    <t>"úsek 1 - R10" 4*16,71*0,62*0,001</t>
  </si>
  <si>
    <t>"úsek 2 - R10" 4*16,88*0,62*0,001</t>
  </si>
  <si>
    <t>"úsek 3 - R10" 4*17,63*0,62*0,001</t>
  </si>
  <si>
    <t>"úsek 1 - R6" 4*16,71*(0,4*2+0,15*2)*0,22*0,001</t>
  </si>
  <si>
    <t>"úsek 2 - R6" 4*16,88*(0,4*2+0,15*2)*0,22*0,001</t>
  </si>
  <si>
    <t>"úsek 3 - R6" 4*17,63*(0,4*2+0,15*2)*0,22*0,001</t>
  </si>
  <si>
    <t>6</t>
  </si>
  <si>
    <t>Úpravy povrchů, podlahy a osazování výplní</t>
  </si>
  <si>
    <t>5</t>
  </si>
  <si>
    <t>622321111</t>
  </si>
  <si>
    <t>Vápenocementová omítka hrubá jednovrstvá zatřená vnějších stěn nanášená ručně</t>
  </si>
  <si>
    <t>-1385924750</t>
  </si>
  <si>
    <t>"úsek 1" (16,71+0,15*6)*2,24</t>
  </si>
  <si>
    <t>"úsek 2" (16,88+0,15*6)*2,24</t>
  </si>
  <si>
    <t>"úsek 3" (17,63+0,15*8)*2,24</t>
  </si>
  <si>
    <t>622321141</t>
  </si>
  <si>
    <t>Vápenocementová omítka štuková dvouvrstvá vnějších stěn nanášená ručně</t>
  </si>
  <si>
    <t>-1001453957</t>
  </si>
  <si>
    <t>"úsek 1" 16,71*(2,24+0,7)</t>
  </si>
  <si>
    <t>"úsek 2" 16,88*(2,24+0,7)</t>
  </si>
  <si>
    <t>"úsek 3" 17,63*(2,24+0,7)</t>
  </si>
  <si>
    <t>"oprava rohu fasády" 1,5*2,24</t>
  </si>
  <si>
    <t>9</t>
  </si>
  <si>
    <t>Ostatní konstrukce a práce, bourání</t>
  </si>
  <si>
    <t>7</t>
  </si>
  <si>
    <t>941111111</t>
  </si>
  <si>
    <t>Montáž lešení řadového trubkového lehkého s podlahami zatížení do 200 kg/m2 š od 0,6 do 0,9 m v do 10 m</t>
  </si>
  <si>
    <t>1130001205</t>
  </si>
  <si>
    <t>"úsek 1" 16,71*3,44</t>
  </si>
  <si>
    <t>"úsek 2" 16,88*3,04</t>
  </si>
  <si>
    <t>"úsek 3" 17,63*4,08</t>
  </si>
  <si>
    <t>"úsek 4" 3,55*(0,5+4,08)/2</t>
  </si>
  <si>
    <t>8</t>
  </si>
  <si>
    <t>94111121R</t>
  </si>
  <si>
    <t>Příplatek k lešení řadovému trubkovému lehkému s podlahami do 200 kg/m2 š od 0,6 do 0,9 m v do 10 m za každý den použití po dobu realizace stavby</t>
  </si>
  <si>
    <t>-224908174</t>
  </si>
  <si>
    <t>941111811</t>
  </si>
  <si>
    <t>Demontáž lešení řadového trubkového lehkého s podlahami zatížení do 200 kg/m2 š od 0,6 do 0,9 m v do 10 m</t>
  </si>
  <si>
    <t>-1868348688</t>
  </si>
  <si>
    <t>10</t>
  </si>
  <si>
    <t>962023391</t>
  </si>
  <si>
    <t>Bourání zdiva nadzákladového smíšeného na MV nebo MVC přes 1 m3</t>
  </si>
  <si>
    <t>-281064036</t>
  </si>
  <si>
    <t>"úsek 1" (16,71*0,4+(1,35+0,65+0,45+0,65)*0,15)*1,2</t>
  </si>
  <si>
    <t>"úsek 2" (16,88*0,4+(0,65*2+0,6)*0,15)*0,8</t>
  </si>
  <si>
    <t>"úsek 3" (17,63*0,4+(0,65+0,45*3+0,7)*0,15)*1,84</t>
  </si>
  <si>
    <t>"úsek 4" 0,4*3,55*(0,5+4,08)/2</t>
  </si>
  <si>
    <t>11</t>
  </si>
  <si>
    <t>978015391</t>
  </si>
  <si>
    <t>Otlučení (osekání) vnější vápenné nebo vápenocementové omítky stupně členitosti 1 a 2 v rozsahu přes 80 do 100 %</t>
  </si>
  <si>
    <t>362605852</t>
  </si>
  <si>
    <t>"úsek 1" 16,71*(2,24+0,7)+(16,71+0,15*6)*2,24</t>
  </si>
  <si>
    <t>"úsek 2" 16,88*(2,24+0,7)+(16,88+0,15*6)*2,24</t>
  </si>
  <si>
    <t>"úsek 3" 17,63*(2,24+0,7)+(17,63+0,15*8)*2,24</t>
  </si>
  <si>
    <t>997</t>
  </si>
  <si>
    <t>Přesun sutě</t>
  </si>
  <si>
    <t>997013501</t>
  </si>
  <si>
    <t>Odvoz suti a vybouraných hmot na skládku nebo meziskládku do 1 km se složením</t>
  </si>
  <si>
    <t>548779816</t>
  </si>
  <si>
    <t>13</t>
  </si>
  <si>
    <t>997013509</t>
  </si>
  <si>
    <t>Příplatek k odvozu suti a vybouraných hmot na skládku ZKD 1 km přes 1 km</t>
  </si>
  <si>
    <t>-1716609481</t>
  </si>
  <si>
    <t>87,032*9 'Přepočtené koeficientem množství</t>
  </si>
  <si>
    <t>14</t>
  </si>
  <si>
    <t>997013631</t>
  </si>
  <si>
    <t>Poplatek za uložení na skládce (skládkovné) stavebního odpadu směsného kód odpadu 17 09 04</t>
  </si>
  <si>
    <t>-2063386002</t>
  </si>
  <si>
    <t>998</t>
  </si>
  <si>
    <t>Přesun hmot</t>
  </si>
  <si>
    <t>15</t>
  </si>
  <si>
    <t>998153131</t>
  </si>
  <si>
    <t>Přesun hmot pro samostatné zdi a valy zděné z cihel, kamene, tvárnic nebo monolitické v do 12 m</t>
  </si>
  <si>
    <t>1049090150</t>
  </si>
  <si>
    <t>PSV</t>
  </si>
  <si>
    <t>Práce a dodávky PSV</t>
  </si>
  <si>
    <t>762</t>
  </si>
  <si>
    <t>Konstrukce tesařské</t>
  </si>
  <si>
    <t>16</t>
  </si>
  <si>
    <t>762361114</t>
  </si>
  <si>
    <t>Montáž spádových klínů pro střechy rovné z řeziva průřezové pl do 120 cm2</t>
  </si>
  <si>
    <t>m</t>
  </si>
  <si>
    <t>1160587661</t>
  </si>
  <si>
    <t>"úsek 1" 16,71*2</t>
  </si>
  <si>
    <t>"úsek 2" 16,88*2</t>
  </si>
  <si>
    <t>"úsek 3" 17,63*2</t>
  </si>
  <si>
    <t>17</t>
  </si>
  <si>
    <t>M</t>
  </si>
  <si>
    <t>60514114</t>
  </si>
  <si>
    <t>řezivo jehličnaté lať impregnovaná dl 4 m</t>
  </si>
  <si>
    <t>32</t>
  </si>
  <si>
    <t>1086429705</t>
  </si>
  <si>
    <t>"úsek 1" 16,71*2*0,03*0,05*1,05</t>
  </si>
  <si>
    <t>"úsek 2" 16,88*2*0,03*0,05*1,05</t>
  </si>
  <si>
    <t>"úsek 3" 17,63*2*0,03*0,05*1,05</t>
  </si>
  <si>
    <t>764</t>
  </si>
  <si>
    <t>Konstrukce klempířské</t>
  </si>
  <si>
    <t>18</t>
  </si>
  <si>
    <t>764244407</t>
  </si>
  <si>
    <t>Oplechování horních ploch a nadezdívek bez rohů z TiZn předzvětralého plechu kotvené rš 670 mm</t>
  </si>
  <si>
    <t>-58623676</t>
  </si>
  <si>
    <t>"úsek 1" 16,71</t>
  </si>
  <si>
    <t>"úsek 2" 16,88</t>
  </si>
  <si>
    <t>"úsek 3" 17,63</t>
  </si>
  <si>
    <t>783</t>
  </si>
  <si>
    <t>Dokončovací práce - nátěry</t>
  </si>
  <si>
    <t>19</t>
  </si>
  <si>
    <t>783213011</t>
  </si>
  <si>
    <t>Napouštěcí jednonásobný syntetický biocidní nátěr tesařských prvků nezabudovaných do konstrukce</t>
  </si>
  <si>
    <t>-653187547</t>
  </si>
  <si>
    <t>"úsek 1" 16,71*2*(0,03*2+0,05*2)</t>
  </si>
  <si>
    <t>"úsek 2" 16,88*2*(0,03*2+0,05*2)</t>
  </si>
  <si>
    <t>"úsek 3" 17,63*2*(0,03*2+0,05*2)</t>
  </si>
  <si>
    <t>VRN</t>
  </si>
  <si>
    <t>Vedlejší rozpočtové náklady</t>
  </si>
  <si>
    <t>VRN3</t>
  </si>
  <si>
    <t>Zařízení staveniště</t>
  </si>
  <si>
    <t>20</t>
  </si>
  <si>
    <t>030001000</t>
  </si>
  <si>
    <t>Kč</t>
  </si>
  <si>
    <t>1024</t>
  </si>
  <si>
    <t>-1402000126</t>
  </si>
  <si>
    <t>"zajištění ochrany staveniště ze strany z ulice" 1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</si>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</sst>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/>
    </xf>
    <xf numFmtId="167" fontId="34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7" fillId="0" borderId="0" xfId="0" applyNumberFormat="1" applyFont="1" applyProtection="1"/>
    <xf numFmtId="4" fontId="6" fillId="0" borderId="0" xfId="0" applyNumberFormat="1" applyFont="1" applyProtection="1"/>
    <xf numFmtId="4" fontId="32" fillId="0" borderId="22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60" workbookViewId="0">
      <selection activeCell="AK35" sqref="AK35:AO3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5.332031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87" t="s">
        <v>5</v>
      </c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54" t="s">
        <v>13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R5" s="18"/>
      <c r="BS5" s="15" t="s">
        <v>6</v>
      </c>
    </row>
    <row r="6" spans="1:74" ht="36.950000000000003" customHeight="1">
      <c r="B6" s="18"/>
      <c r="D6" s="23" t="s">
        <v>14</v>
      </c>
      <c r="K6" s="156" t="s">
        <v>15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R6" s="18"/>
      <c r="BS6" s="15" t="s">
        <v>6</v>
      </c>
    </row>
    <row r="7" spans="1:74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18</v>
      </c>
      <c r="K8" s="22" t="s">
        <v>19</v>
      </c>
      <c r="AK8" s="24" t="s">
        <v>20</v>
      </c>
      <c r="AN8" s="22" t="s">
        <v>21</v>
      </c>
      <c r="AR8" s="18"/>
      <c r="BS8" s="15" t="s">
        <v>6</v>
      </c>
    </row>
    <row r="9" spans="1:74" ht="14.45" customHeight="1">
      <c r="B9" s="18"/>
      <c r="AR9" s="18"/>
      <c r="BS9" s="15" t="s">
        <v>6</v>
      </c>
    </row>
    <row r="10" spans="1:74" ht="12" customHeight="1">
      <c r="B10" s="18"/>
      <c r="D10" s="24" t="s">
        <v>22</v>
      </c>
      <c r="AK10" s="24" t="s">
        <v>23</v>
      </c>
      <c r="AN10" s="22" t="s">
        <v>1</v>
      </c>
      <c r="AR10" s="18"/>
      <c r="BS10" s="15" t="s">
        <v>6</v>
      </c>
    </row>
    <row r="11" spans="1:74" ht="18.399999999999999" customHeight="1">
      <c r="B11" s="18"/>
      <c r="E11" s="22" t="s">
        <v>24</v>
      </c>
      <c r="AK11" s="24" t="s">
        <v>25</v>
      </c>
      <c r="AN11" s="22" t="s">
        <v>1</v>
      </c>
      <c r="AR11" s="18"/>
      <c r="BS11" s="15" t="s">
        <v>6</v>
      </c>
    </row>
    <row r="12" spans="1:74" ht="6.95" customHeight="1">
      <c r="B12" s="18"/>
      <c r="AR12" s="18"/>
      <c r="BS12" s="15" t="s">
        <v>6</v>
      </c>
    </row>
    <row r="13" spans="1:74" ht="12" customHeight="1">
      <c r="B13" s="18"/>
      <c r="D13" s="24" t="s">
        <v>26</v>
      </c>
      <c r="AK13" s="24" t="s">
        <v>23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27</v>
      </c>
      <c r="AK14" s="24" t="s">
        <v>25</v>
      </c>
      <c r="AN14" s="22" t="s">
        <v>1</v>
      </c>
      <c r="AR14" s="18"/>
      <c r="BS14" s="15" t="s">
        <v>6</v>
      </c>
    </row>
    <row r="15" spans="1:74" ht="6.95" customHeight="1">
      <c r="B15" s="18"/>
      <c r="AR15" s="18"/>
      <c r="BS15" s="15" t="s">
        <v>3</v>
      </c>
    </row>
    <row r="16" spans="1:74" ht="12" customHeight="1">
      <c r="B16" s="18"/>
      <c r="D16" s="24" t="s">
        <v>28</v>
      </c>
      <c r="AK16" s="24" t="s">
        <v>23</v>
      </c>
      <c r="AN16" s="22" t="s">
        <v>1</v>
      </c>
      <c r="AR16" s="18"/>
      <c r="BS16" s="15" t="s">
        <v>3</v>
      </c>
    </row>
    <row r="17" spans="2:71" ht="18.399999999999999" customHeight="1">
      <c r="B17" s="18"/>
      <c r="E17" s="22" t="s">
        <v>29</v>
      </c>
      <c r="AK17" s="24" t="s">
        <v>25</v>
      </c>
      <c r="AN17" s="22" t="s">
        <v>1</v>
      </c>
      <c r="AR17" s="18"/>
      <c r="BS17" s="15" t="s">
        <v>30</v>
      </c>
    </row>
    <row r="18" spans="2:71" ht="6.95" customHeight="1">
      <c r="B18" s="18"/>
      <c r="AR18" s="18"/>
      <c r="BS18" s="15" t="s">
        <v>6</v>
      </c>
    </row>
    <row r="19" spans="2:71" ht="12" customHeight="1">
      <c r="B19" s="18"/>
      <c r="D19" s="24" t="s">
        <v>31</v>
      </c>
      <c r="AK19" s="24" t="s">
        <v>23</v>
      </c>
      <c r="AN19" s="22" t="s">
        <v>1</v>
      </c>
      <c r="AR19" s="18"/>
      <c r="BS19" s="15" t="s">
        <v>6</v>
      </c>
    </row>
    <row r="20" spans="2:71" ht="18.399999999999999" customHeight="1">
      <c r="B20" s="18"/>
      <c r="E20" s="22" t="s">
        <v>32</v>
      </c>
      <c r="AK20" s="24" t="s">
        <v>25</v>
      </c>
      <c r="AN20" s="22" t="s">
        <v>1</v>
      </c>
      <c r="AR20" s="18"/>
      <c r="BS20" s="15" t="s">
        <v>30</v>
      </c>
    </row>
    <row r="21" spans="2:71" ht="6.95" customHeight="1">
      <c r="B21" s="18"/>
      <c r="AR21" s="18"/>
    </row>
    <row r="22" spans="2:71" ht="12" customHeight="1">
      <c r="B22" s="18"/>
      <c r="D22" s="24" t="s">
        <v>33</v>
      </c>
      <c r="AR22" s="18"/>
    </row>
    <row r="23" spans="2:71" ht="16.5" customHeight="1">
      <c r="B23" s="18"/>
      <c r="E23" s="157" t="s">
        <v>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R23" s="18"/>
    </row>
    <row r="24" spans="2:71" ht="6.95" customHeight="1">
      <c r="B24" s="18"/>
      <c r="AR24" s="18"/>
    </row>
    <row r="25" spans="2:7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>
      <c r="B26" s="27"/>
      <c r="D26" s="28" t="s">
        <v>34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58">
        <f>ROUND(AG94,2)</f>
        <v>0</v>
      </c>
      <c r="AL26" s="159"/>
      <c r="AM26" s="159"/>
      <c r="AN26" s="159"/>
      <c r="AO26" s="159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160" t="s">
        <v>35</v>
      </c>
      <c r="M28" s="160"/>
      <c r="N28" s="160"/>
      <c r="O28" s="160"/>
      <c r="P28" s="160"/>
      <c r="W28" s="160" t="s">
        <v>36</v>
      </c>
      <c r="X28" s="160"/>
      <c r="Y28" s="160"/>
      <c r="Z28" s="160"/>
      <c r="AA28" s="160"/>
      <c r="AB28" s="160"/>
      <c r="AC28" s="160"/>
      <c r="AD28" s="160"/>
      <c r="AE28" s="160"/>
      <c r="AK28" s="160" t="s">
        <v>37</v>
      </c>
      <c r="AL28" s="160"/>
      <c r="AM28" s="160"/>
      <c r="AN28" s="160"/>
      <c r="AO28" s="160"/>
      <c r="AR28" s="27"/>
    </row>
    <row r="29" spans="2:71" s="2" customFormat="1" ht="14.45" customHeight="1">
      <c r="B29" s="31"/>
      <c r="D29" s="24" t="s">
        <v>38</v>
      </c>
      <c r="F29" s="24" t="s">
        <v>39</v>
      </c>
      <c r="L29" s="163">
        <v>0.21</v>
      </c>
      <c r="M29" s="162"/>
      <c r="N29" s="162"/>
      <c r="O29" s="162"/>
      <c r="P29" s="162"/>
      <c r="W29" s="161">
        <f>ROUND(AZ94, 2)</f>
        <v>0</v>
      </c>
      <c r="X29" s="162"/>
      <c r="Y29" s="162"/>
      <c r="Z29" s="162"/>
      <c r="AA29" s="162"/>
      <c r="AB29" s="162"/>
      <c r="AC29" s="162"/>
      <c r="AD29" s="162"/>
      <c r="AE29" s="162"/>
      <c r="AK29" s="161">
        <f>ROUND(AV94, 2)</f>
        <v>0</v>
      </c>
      <c r="AL29" s="162"/>
      <c r="AM29" s="162"/>
      <c r="AN29" s="162"/>
      <c r="AO29" s="162"/>
      <c r="AR29" s="31"/>
    </row>
    <row r="30" spans="2:71" s="2" customFormat="1" ht="14.45" customHeight="1">
      <c r="B30" s="31"/>
      <c r="F30" s="24" t="s">
        <v>40</v>
      </c>
      <c r="L30" s="163">
        <v>0.12</v>
      </c>
      <c r="M30" s="162"/>
      <c r="N30" s="162"/>
      <c r="O30" s="162"/>
      <c r="P30" s="162"/>
      <c r="W30" s="161">
        <f>ROUND(BA94, 2)</f>
        <v>0</v>
      </c>
      <c r="X30" s="162"/>
      <c r="Y30" s="162"/>
      <c r="Z30" s="162"/>
      <c r="AA30" s="162"/>
      <c r="AB30" s="162"/>
      <c r="AC30" s="162"/>
      <c r="AD30" s="162"/>
      <c r="AE30" s="162"/>
      <c r="AK30" s="161">
        <f>ROUND(AW94, 2)</f>
        <v>0</v>
      </c>
      <c r="AL30" s="162"/>
      <c r="AM30" s="162"/>
      <c r="AN30" s="162"/>
      <c r="AO30" s="162"/>
      <c r="AR30" s="31"/>
    </row>
    <row r="31" spans="2:71" s="2" customFormat="1" ht="14.45" hidden="1" customHeight="1">
      <c r="B31" s="31"/>
      <c r="F31" s="24" t="s">
        <v>41</v>
      </c>
      <c r="L31" s="163">
        <v>0.21</v>
      </c>
      <c r="M31" s="162"/>
      <c r="N31" s="162"/>
      <c r="O31" s="162"/>
      <c r="P31" s="162"/>
      <c r="W31" s="161">
        <f>ROUND(BB94, 2)</f>
        <v>0</v>
      </c>
      <c r="X31" s="162"/>
      <c r="Y31" s="162"/>
      <c r="Z31" s="162"/>
      <c r="AA31" s="162"/>
      <c r="AB31" s="162"/>
      <c r="AC31" s="162"/>
      <c r="AD31" s="162"/>
      <c r="AE31" s="162"/>
      <c r="AK31" s="161">
        <v>0</v>
      </c>
      <c r="AL31" s="162"/>
      <c r="AM31" s="162"/>
      <c r="AN31" s="162"/>
      <c r="AO31" s="162"/>
      <c r="AR31" s="31"/>
    </row>
    <row r="32" spans="2:71" s="2" customFormat="1" ht="14.45" hidden="1" customHeight="1">
      <c r="B32" s="31"/>
      <c r="F32" s="24" t="s">
        <v>42</v>
      </c>
      <c r="L32" s="163">
        <v>0.12</v>
      </c>
      <c r="M32" s="162"/>
      <c r="N32" s="162"/>
      <c r="O32" s="162"/>
      <c r="P32" s="162"/>
      <c r="W32" s="161">
        <f>ROUND(BC94, 2)</f>
        <v>0</v>
      </c>
      <c r="X32" s="162"/>
      <c r="Y32" s="162"/>
      <c r="Z32" s="162"/>
      <c r="AA32" s="162"/>
      <c r="AB32" s="162"/>
      <c r="AC32" s="162"/>
      <c r="AD32" s="162"/>
      <c r="AE32" s="162"/>
      <c r="AK32" s="161">
        <v>0</v>
      </c>
      <c r="AL32" s="162"/>
      <c r="AM32" s="162"/>
      <c r="AN32" s="162"/>
      <c r="AO32" s="162"/>
      <c r="AR32" s="31"/>
    </row>
    <row r="33" spans="2:44" s="2" customFormat="1" ht="14.45" hidden="1" customHeight="1">
      <c r="B33" s="31"/>
      <c r="F33" s="24" t="s">
        <v>43</v>
      </c>
      <c r="L33" s="163">
        <v>0</v>
      </c>
      <c r="M33" s="162"/>
      <c r="N33" s="162"/>
      <c r="O33" s="162"/>
      <c r="P33" s="162"/>
      <c r="W33" s="161">
        <f>ROUND(BD94, 2)</f>
        <v>0</v>
      </c>
      <c r="X33" s="162"/>
      <c r="Y33" s="162"/>
      <c r="Z33" s="162"/>
      <c r="AA33" s="162"/>
      <c r="AB33" s="162"/>
      <c r="AC33" s="162"/>
      <c r="AD33" s="162"/>
      <c r="AE33" s="162"/>
      <c r="AK33" s="161">
        <v>0</v>
      </c>
      <c r="AL33" s="162"/>
      <c r="AM33" s="162"/>
      <c r="AN33" s="162"/>
      <c r="AO33" s="162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2"/>
      <c r="D35" s="33" t="s">
        <v>44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45</v>
      </c>
      <c r="U35" s="34"/>
      <c r="V35" s="34"/>
      <c r="W35" s="34"/>
      <c r="X35" s="164" t="s">
        <v>46</v>
      </c>
      <c r="Y35" s="165"/>
      <c r="Z35" s="165"/>
      <c r="AA35" s="165"/>
      <c r="AB35" s="165"/>
      <c r="AC35" s="34"/>
      <c r="AD35" s="34"/>
      <c r="AE35" s="34"/>
      <c r="AF35" s="34"/>
      <c r="AG35" s="34"/>
      <c r="AH35" s="34"/>
      <c r="AI35" s="34"/>
      <c r="AJ35" s="34"/>
      <c r="AK35" s="166">
        <f>SUM(AK26:AK33)</f>
        <v>0</v>
      </c>
      <c r="AL35" s="165"/>
      <c r="AM35" s="165"/>
      <c r="AN35" s="165"/>
      <c r="AO35" s="167"/>
      <c r="AP35" s="32"/>
      <c r="AQ35" s="32"/>
      <c r="AR35" s="27"/>
    </row>
    <row r="36" spans="2:44" s="1" customFormat="1" ht="6.95" customHeight="1">
      <c r="B36" s="27"/>
      <c r="AR36" s="27"/>
    </row>
    <row r="37" spans="2:44" s="1" customFormat="1" ht="14.45" customHeight="1">
      <c r="B37" s="27"/>
      <c r="AR37" s="27"/>
    </row>
    <row r="38" spans="2:44" ht="14.45" customHeight="1">
      <c r="B38" s="18"/>
      <c r="AR38" s="18"/>
    </row>
    <row r="39" spans="2:44" ht="14.45" customHeight="1">
      <c r="B39" s="18"/>
      <c r="AR39" s="18"/>
    </row>
    <row r="40" spans="2:44" ht="14.45" customHeight="1">
      <c r="B40" s="18"/>
      <c r="AR40" s="18"/>
    </row>
    <row r="41" spans="2:44" ht="14.45" customHeight="1">
      <c r="B41" s="18"/>
      <c r="AR41" s="18"/>
    </row>
    <row r="42" spans="2:44" ht="14.45" customHeight="1">
      <c r="B42" s="18"/>
      <c r="AR42" s="18"/>
    </row>
    <row r="43" spans="2:44" ht="14.45" customHeight="1">
      <c r="B43" s="18"/>
      <c r="AR43" s="18"/>
    </row>
    <row r="44" spans="2:44" ht="14.45" customHeight="1">
      <c r="B44" s="18"/>
      <c r="AR44" s="18"/>
    </row>
    <row r="45" spans="2:44" ht="14.45" customHeight="1">
      <c r="B45" s="18"/>
      <c r="AR45" s="18"/>
    </row>
    <row r="46" spans="2:44" ht="14.45" customHeight="1">
      <c r="B46" s="18"/>
      <c r="AR46" s="18"/>
    </row>
    <row r="47" spans="2:44" ht="14.45" customHeight="1">
      <c r="B47" s="18"/>
      <c r="AR47" s="18"/>
    </row>
    <row r="48" spans="2:44" ht="14.45" customHeight="1">
      <c r="B48" s="18"/>
      <c r="AR48" s="18"/>
    </row>
    <row r="49" spans="2:44" s="1" customFormat="1" ht="14.45" customHeight="1">
      <c r="B49" s="27"/>
      <c r="D49" s="36" t="s">
        <v>47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48</v>
      </c>
      <c r="AI49" s="37"/>
      <c r="AJ49" s="37"/>
      <c r="AK49" s="37"/>
      <c r="AL49" s="37"/>
      <c r="AM49" s="37"/>
      <c r="AN49" s="37"/>
      <c r="AO49" s="37"/>
      <c r="AR49" s="27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27"/>
      <c r="D60" s="38" t="s">
        <v>49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50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49</v>
      </c>
      <c r="AI60" s="29"/>
      <c r="AJ60" s="29"/>
      <c r="AK60" s="29"/>
      <c r="AL60" s="29"/>
      <c r="AM60" s="38" t="s">
        <v>50</v>
      </c>
      <c r="AN60" s="29"/>
      <c r="AO60" s="29"/>
      <c r="AR60" s="27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27"/>
      <c r="D64" s="36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52</v>
      </c>
      <c r="AI64" s="37"/>
      <c r="AJ64" s="37"/>
      <c r="AK64" s="37"/>
      <c r="AL64" s="37"/>
      <c r="AM64" s="37"/>
      <c r="AN64" s="37"/>
      <c r="AO64" s="37"/>
      <c r="AR64" s="27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27"/>
      <c r="D75" s="38" t="s">
        <v>49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50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49</v>
      </c>
      <c r="AI75" s="29"/>
      <c r="AJ75" s="29"/>
      <c r="AK75" s="29"/>
      <c r="AL75" s="29"/>
      <c r="AM75" s="38" t="s">
        <v>50</v>
      </c>
      <c r="AN75" s="29"/>
      <c r="AO75" s="29"/>
      <c r="AR75" s="27"/>
    </row>
    <row r="76" spans="2:44" s="1" customFormat="1" ht="11.25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0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0" s="1" customFormat="1" ht="24.95" customHeight="1">
      <c r="B82" s="27"/>
      <c r="C82" s="19" t="s">
        <v>53</v>
      </c>
      <c r="AR82" s="27"/>
    </row>
    <row r="83" spans="1:90" s="1" customFormat="1" ht="6.95" customHeight="1">
      <c r="B83" s="27"/>
      <c r="AR83" s="27"/>
    </row>
    <row r="84" spans="1:90" s="3" customFormat="1" ht="12" customHeight="1">
      <c r="B84" s="43"/>
      <c r="C84" s="24" t="s">
        <v>12</v>
      </c>
      <c r="L84" s="3" t="str">
        <f>K5</f>
        <v>719/2024</v>
      </c>
      <c r="AR84" s="43"/>
    </row>
    <row r="85" spans="1:90" s="4" customFormat="1" ht="36.950000000000003" customHeight="1">
      <c r="B85" s="44"/>
      <c r="C85" s="45" t="s">
        <v>14</v>
      </c>
      <c r="L85" s="168" t="str">
        <f>K6</f>
        <v>STAVEBNÍ ÚPRAVY ZDĚNÉ ČÁSTI STAVAJÍCÍHO OPLOCENÍ AREÁL DETRANS</v>
      </c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R85" s="44"/>
    </row>
    <row r="86" spans="1:90" s="1" customFormat="1" ht="6.95" customHeight="1">
      <c r="B86" s="27"/>
      <c r="AR86" s="27"/>
    </row>
    <row r="87" spans="1:90" s="1" customFormat="1" ht="12" customHeight="1">
      <c r="B87" s="27"/>
      <c r="C87" s="24" t="s">
        <v>18</v>
      </c>
      <c r="L87" s="46" t="str">
        <f>IF(K8="","",K8)</f>
        <v>p.p.č. 2642</v>
      </c>
      <c r="AI87" s="24" t="s">
        <v>20</v>
      </c>
      <c r="AM87" s="170" t="str">
        <f>IF(AN8= "","",AN8)</f>
        <v>13. 2. 2024</v>
      </c>
      <c r="AN87" s="170"/>
      <c r="AR87" s="27"/>
    </row>
    <row r="88" spans="1:90" s="1" customFormat="1" ht="6.95" customHeight="1">
      <c r="B88" s="27"/>
      <c r="AR88" s="27"/>
    </row>
    <row r="89" spans="1:90" s="1" customFormat="1" ht="15.2" customHeight="1">
      <c r="B89" s="27"/>
      <c r="C89" s="24" t="s">
        <v>22</v>
      </c>
      <c r="L89" s="3" t="str">
        <f>IF(E11= "","",E11)</f>
        <v>Statutární město Děčín</v>
      </c>
      <c r="AI89" s="24" t="s">
        <v>28</v>
      </c>
      <c r="AM89" s="171" t="str">
        <f>IF(E17="","",E17)</f>
        <v>NORDARCH s.r.o.</v>
      </c>
      <c r="AN89" s="172"/>
      <c r="AO89" s="172"/>
      <c r="AP89" s="172"/>
      <c r="AR89" s="27"/>
      <c r="AS89" s="173" t="s">
        <v>54</v>
      </c>
      <c r="AT89" s="174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0" s="1" customFormat="1" ht="15.2" customHeight="1">
      <c r="B90" s="27"/>
      <c r="C90" s="24" t="s">
        <v>26</v>
      </c>
      <c r="L90" s="3" t="str">
        <f>IF(E14="","",E14)</f>
        <v xml:space="preserve"> </v>
      </c>
      <c r="AI90" s="24" t="s">
        <v>31</v>
      </c>
      <c r="AM90" s="171" t="str">
        <f>IF(E20="","",E20)</f>
        <v>Ing. Jan Duben</v>
      </c>
      <c r="AN90" s="172"/>
      <c r="AO90" s="172"/>
      <c r="AP90" s="172"/>
      <c r="AR90" s="27"/>
      <c r="AS90" s="175"/>
      <c r="AT90" s="176"/>
      <c r="BD90" s="51"/>
    </row>
    <row r="91" spans="1:90" s="1" customFormat="1" ht="10.9" customHeight="1">
      <c r="B91" s="27"/>
      <c r="AR91" s="27"/>
      <c r="AS91" s="175"/>
      <c r="AT91" s="176"/>
      <c r="BD91" s="51"/>
    </row>
    <row r="92" spans="1:90" s="1" customFormat="1" ht="29.25" customHeight="1">
      <c r="B92" s="27"/>
      <c r="C92" s="177" t="s">
        <v>55</v>
      </c>
      <c r="D92" s="178"/>
      <c r="E92" s="178"/>
      <c r="F92" s="178"/>
      <c r="G92" s="178"/>
      <c r="H92" s="52"/>
      <c r="I92" s="179" t="s">
        <v>56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80" t="s">
        <v>57</v>
      </c>
      <c r="AH92" s="178"/>
      <c r="AI92" s="178"/>
      <c r="AJ92" s="178"/>
      <c r="AK92" s="178"/>
      <c r="AL92" s="178"/>
      <c r="AM92" s="178"/>
      <c r="AN92" s="179" t="s">
        <v>58</v>
      </c>
      <c r="AO92" s="178"/>
      <c r="AP92" s="181"/>
      <c r="AQ92" s="53" t="s">
        <v>59</v>
      </c>
      <c r="AR92" s="27"/>
      <c r="AS92" s="54" t="s">
        <v>60</v>
      </c>
      <c r="AT92" s="55" t="s">
        <v>61</v>
      </c>
      <c r="AU92" s="55" t="s">
        <v>62</v>
      </c>
      <c r="AV92" s="55" t="s">
        <v>63</v>
      </c>
      <c r="AW92" s="55" t="s">
        <v>64</v>
      </c>
      <c r="AX92" s="55" t="s">
        <v>65</v>
      </c>
      <c r="AY92" s="55" t="s">
        <v>66</v>
      </c>
      <c r="AZ92" s="55" t="s">
        <v>67</v>
      </c>
      <c r="BA92" s="55" t="s">
        <v>68</v>
      </c>
      <c r="BB92" s="55" t="s">
        <v>69</v>
      </c>
      <c r="BC92" s="55" t="s">
        <v>70</v>
      </c>
      <c r="BD92" s="56" t="s">
        <v>71</v>
      </c>
    </row>
    <row r="93" spans="1:90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0" s="5" customFormat="1" ht="32.450000000000003" customHeight="1">
      <c r="B94" s="58"/>
      <c r="C94" s="59" t="s">
        <v>72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85">
        <f>ROUND(AG95,2)</f>
        <v>0</v>
      </c>
      <c r="AH94" s="185"/>
      <c r="AI94" s="185"/>
      <c r="AJ94" s="185"/>
      <c r="AK94" s="185"/>
      <c r="AL94" s="185"/>
      <c r="AM94" s="185"/>
      <c r="AN94" s="186">
        <f>SUM(AG94,AT94)</f>
        <v>0</v>
      </c>
      <c r="AO94" s="186"/>
      <c r="AP94" s="186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414.07096999999999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73</v>
      </c>
      <c r="BT94" s="67" t="s">
        <v>74</v>
      </c>
      <c r="BV94" s="67" t="s">
        <v>75</v>
      </c>
      <c r="BW94" s="67" t="s">
        <v>4</v>
      </c>
      <c r="BX94" s="67" t="s">
        <v>76</v>
      </c>
      <c r="CL94" s="67" t="s">
        <v>1</v>
      </c>
    </row>
    <row r="95" spans="1:90" s="6" customFormat="1" ht="37.5" customHeight="1">
      <c r="A95" s="68" t="s">
        <v>77</v>
      </c>
      <c r="B95" s="69"/>
      <c r="C95" s="70"/>
      <c r="D95" s="184" t="s">
        <v>13</v>
      </c>
      <c r="E95" s="184"/>
      <c r="F95" s="184"/>
      <c r="G95" s="184"/>
      <c r="H95" s="184"/>
      <c r="I95" s="71"/>
      <c r="J95" s="184" t="s">
        <v>15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2">
        <f>'719-2024 - STAVEBNÍ ÚPRAV...'!J28</f>
        <v>0</v>
      </c>
      <c r="AH95" s="183"/>
      <c r="AI95" s="183"/>
      <c r="AJ95" s="183"/>
      <c r="AK95" s="183"/>
      <c r="AL95" s="183"/>
      <c r="AM95" s="183"/>
      <c r="AN95" s="182">
        <f>SUM(AG95,AT95)</f>
        <v>0</v>
      </c>
      <c r="AO95" s="183"/>
      <c r="AP95" s="183"/>
      <c r="AQ95" s="72" t="s">
        <v>78</v>
      </c>
      <c r="AR95" s="69"/>
      <c r="AS95" s="73">
        <v>0</v>
      </c>
      <c r="AT95" s="74">
        <f>ROUND(SUM(AV95:AW95),2)</f>
        <v>0</v>
      </c>
      <c r="AU95" s="75">
        <f>'719-2024 - STAVEBNÍ ÚPRAV...'!P124</f>
        <v>414.07096600000006</v>
      </c>
      <c r="AV95" s="74">
        <f>'719-2024 - STAVEBNÍ ÚPRAV...'!J31</f>
        <v>0</v>
      </c>
      <c r="AW95" s="74">
        <f>'719-2024 - STAVEBNÍ ÚPRAV...'!J32</f>
        <v>0</v>
      </c>
      <c r="AX95" s="74">
        <f>'719-2024 - STAVEBNÍ ÚPRAV...'!J33</f>
        <v>0</v>
      </c>
      <c r="AY95" s="74">
        <f>'719-2024 - STAVEBNÍ ÚPRAV...'!J34</f>
        <v>0</v>
      </c>
      <c r="AZ95" s="74">
        <f>'719-2024 - STAVEBNÍ ÚPRAV...'!F31</f>
        <v>0</v>
      </c>
      <c r="BA95" s="74">
        <f>'719-2024 - STAVEBNÍ ÚPRAV...'!F32</f>
        <v>0</v>
      </c>
      <c r="BB95" s="74">
        <f>'719-2024 - STAVEBNÍ ÚPRAV...'!F33</f>
        <v>0</v>
      </c>
      <c r="BC95" s="74">
        <f>'719-2024 - STAVEBNÍ ÚPRAV...'!F34</f>
        <v>0</v>
      </c>
      <c r="BD95" s="76">
        <f>'719-2024 - STAVEBNÍ ÚPRAV...'!F35</f>
        <v>0</v>
      </c>
      <c r="BT95" s="77" t="s">
        <v>79</v>
      </c>
      <c r="BU95" s="77" t="s">
        <v>80</v>
      </c>
      <c r="BV95" s="77" t="s">
        <v>75</v>
      </c>
      <c r="BW95" s="77" t="s">
        <v>4</v>
      </c>
      <c r="BX95" s="77" t="s">
        <v>76</v>
      </c>
      <c r="CL95" s="77" t="s">
        <v>1</v>
      </c>
    </row>
    <row r="96" spans="1:90" s="1" customFormat="1" ht="30" customHeight="1">
      <c r="B96" s="27"/>
      <c r="AR96" s="27"/>
    </row>
    <row r="97" spans="2:44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7"/>
    </row>
  </sheetData>
  <sheetProtection algorithmName="SHA-512" hashValue="AFAI2230Fnm8L6YiHM7PDeQQZ3T9Ml0gV0HvYhYXLd5hq8tNlEzL2p2uHZ6SuGSCYbTM4tav59Pow+fXVBYpgQ==" saltValue="8hFvxk0PQQyz3u9hvnVkew==" spinCount="100000" sheet="1" objects="1" scenarios="1"/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719-2024 - STAVEBNÍ ÚPRAV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216"/>
  <sheetViews>
    <sheetView showGridLines="0" tabSelected="1" topLeftCell="A103" workbookViewId="0">
      <selection activeCell="X140" sqref="X14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56" ht="11.25"/>
    <row r="2" spans="2:56" ht="36.950000000000003" customHeight="1">
      <c r="L2" s="187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15" t="s">
        <v>4</v>
      </c>
      <c r="AZ2" s="78" t="s">
        <v>81</v>
      </c>
      <c r="BA2" s="78" t="s">
        <v>1</v>
      </c>
      <c r="BB2" s="78" t="s">
        <v>1</v>
      </c>
      <c r="BC2" s="78" t="s">
        <v>82</v>
      </c>
      <c r="BD2" s="78" t="s">
        <v>83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2:56" ht="24.95" customHeight="1">
      <c r="B4" s="18"/>
      <c r="D4" s="19" t="s">
        <v>84</v>
      </c>
      <c r="L4" s="18"/>
      <c r="M4" s="79" t="s">
        <v>10</v>
      </c>
      <c r="AT4" s="15" t="s">
        <v>3</v>
      </c>
    </row>
    <row r="5" spans="2:56" ht="6.95" customHeight="1">
      <c r="B5" s="18"/>
      <c r="L5" s="18"/>
    </row>
    <row r="6" spans="2:56" s="1" customFormat="1" ht="12" customHeight="1">
      <c r="B6" s="27"/>
      <c r="D6" s="24" t="s">
        <v>14</v>
      </c>
      <c r="L6" s="27"/>
    </row>
    <row r="7" spans="2:56" s="1" customFormat="1" ht="30" customHeight="1">
      <c r="B7" s="27"/>
      <c r="E7" s="168" t="s">
        <v>15</v>
      </c>
      <c r="F7" s="188"/>
      <c r="G7" s="188"/>
      <c r="H7" s="188"/>
      <c r="L7" s="27"/>
    </row>
    <row r="8" spans="2:56" s="1" customFormat="1" ht="11.25">
      <c r="B8" s="27"/>
      <c r="L8" s="27"/>
    </row>
    <row r="9" spans="2:56" s="1" customFormat="1" ht="12" customHeight="1">
      <c r="B9" s="27"/>
      <c r="D9" s="24" t="s">
        <v>16</v>
      </c>
      <c r="F9" s="22" t="s">
        <v>1</v>
      </c>
      <c r="I9" s="24" t="s">
        <v>17</v>
      </c>
      <c r="J9" s="22" t="s">
        <v>1</v>
      </c>
      <c r="L9" s="27"/>
    </row>
    <row r="10" spans="2:56" s="1" customFormat="1" ht="12" customHeight="1">
      <c r="B10" s="27"/>
      <c r="D10" s="24" t="s">
        <v>18</v>
      </c>
      <c r="F10" s="22" t="s">
        <v>19</v>
      </c>
      <c r="I10" s="24" t="s">
        <v>20</v>
      </c>
      <c r="J10" s="47" t="str">
        <f>'Rekapitulace stavby'!AN8</f>
        <v>13. 2. 2024</v>
      </c>
      <c r="L10" s="27"/>
    </row>
    <row r="11" spans="2:56" s="1" customFormat="1" ht="10.9" customHeight="1">
      <c r="B11" s="27"/>
      <c r="L11" s="27"/>
    </row>
    <row r="12" spans="2:56" s="1" customFormat="1" ht="12" customHeight="1">
      <c r="B12" s="27"/>
      <c r="D12" s="24" t="s">
        <v>22</v>
      </c>
      <c r="I12" s="24" t="s">
        <v>23</v>
      </c>
      <c r="J12" s="22" t="s">
        <v>1</v>
      </c>
      <c r="L12" s="27"/>
    </row>
    <row r="13" spans="2:56" s="1" customFormat="1" ht="18" customHeight="1">
      <c r="B13" s="27"/>
      <c r="E13" s="22" t="s">
        <v>24</v>
      </c>
      <c r="I13" s="24" t="s">
        <v>25</v>
      </c>
      <c r="J13" s="22" t="s">
        <v>1</v>
      </c>
      <c r="L13" s="27"/>
    </row>
    <row r="14" spans="2:56" s="1" customFormat="1" ht="6.95" customHeight="1">
      <c r="B14" s="27"/>
      <c r="L14" s="27"/>
    </row>
    <row r="15" spans="2:56" s="1" customFormat="1" ht="12" customHeight="1">
      <c r="B15" s="27"/>
      <c r="D15" s="24" t="s">
        <v>26</v>
      </c>
      <c r="I15" s="24" t="s">
        <v>23</v>
      </c>
      <c r="J15" s="22" t="str">
        <f>'Rekapitulace stavby'!AN13</f>
        <v/>
      </c>
      <c r="L15" s="27"/>
    </row>
    <row r="16" spans="2:56" s="1" customFormat="1" ht="18" customHeight="1">
      <c r="B16" s="27"/>
      <c r="E16" s="154" t="str">
        <f>'Rekapitulace stavby'!E14</f>
        <v xml:space="preserve"> </v>
      </c>
      <c r="F16" s="154"/>
      <c r="G16" s="154"/>
      <c r="H16" s="154"/>
      <c r="I16" s="24" t="s">
        <v>25</v>
      </c>
      <c r="J16" s="22" t="str">
        <f>'Rekapitulace stavby'!AN14</f>
        <v/>
      </c>
      <c r="L16" s="27"/>
    </row>
    <row r="17" spans="2:12" s="1" customFormat="1" ht="6.95" customHeight="1">
      <c r="B17" s="27"/>
      <c r="L17" s="27"/>
    </row>
    <row r="18" spans="2:12" s="1" customFormat="1" ht="12" customHeight="1">
      <c r="B18" s="27"/>
      <c r="D18" s="24" t="s">
        <v>28</v>
      </c>
      <c r="I18" s="24" t="s">
        <v>23</v>
      </c>
      <c r="J18" s="22" t="s">
        <v>1</v>
      </c>
      <c r="L18" s="27"/>
    </row>
    <row r="19" spans="2:12" s="1" customFormat="1" ht="18" customHeight="1">
      <c r="B19" s="27"/>
      <c r="E19" s="22" t="s">
        <v>29</v>
      </c>
      <c r="I19" s="24" t="s">
        <v>25</v>
      </c>
      <c r="J19" s="22" t="s">
        <v>1</v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4" t="s">
        <v>31</v>
      </c>
      <c r="I21" s="24" t="s">
        <v>23</v>
      </c>
      <c r="J21" s="22" t="s">
        <v>1</v>
      </c>
      <c r="L21" s="27"/>
    </row>
    <row r="22" spans="2:12" s="1" customFormat="1" ht="18" customHeight="1">
      <c r="B22" s="27"/>
      <c r="E22" s="22" t="s">
        <v>32</v>
      </c>
      <c r="I22" s="24" t="s">
        <v>25</v>
      </c>
      <c r="J22" s="22" t="s">
        <v>1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4" t="s">
        <v>33</v>
      </c>
      <c r="L24" s="27"/>
    </row>
    <row r="25" spans="2:12" s="7" customFormat="1" ht="16.5" customHeight="1">
      <c r="B25" s="80"/>
      <c r="E25" s="157" t="s">
        <v>1</v>
      </c>
      <c r="F25" s="157"/>
      <c r="G25" s="157"/>
      <c r="H25" s="157"/>
      <c r="L25" s="80"/>
    </row>
    <row r="26" spans="2:12" s="1" customFormat="1" ht="6.95" customHeight="1">
      <c r="B26" s="27"/>
      <c r="L26" s="27"/>
    </row>
    <row r="27" spans="2:12" s="1" customFormat="1" ht="6.95" customHeight="1">
      <c r="B27" s="27"/>
      <c r="D27" s="48"/>
      <c r="E27" s="48"/>
      <c r="F27" s="48"/>
      <c r="G27" s="48"/>
      <c r="H27" s="48"/>
      <c r="I27" s="48"/>
      <c r="J27" s="48"/>
      <c r="K27" s="48"/>
      <c r="L27" s="27"/>
    </row>
    <row r="28" spans="2:12" s="1" customFormat="1" ht="25.35" customHeight="1">
      <c r="B28" s="27"/>
      <c r="D28" s="81" t="s">
        <v>34</v>
      </c>
      <c r="J28" s="61">
        <f>ROUND(J124, 2)</f>
        <v>0</v>
      </c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14.45" customHeight="1">
      <c r="B30" s="27"/>
      <c r="F30" s="30" t="s">
        <v>36</v>
      </c>
      <c r="I30" s="30" t="s">
        <v>35</v>
      </c>
      <c r="J30" s="30" t="s">
        <v>37</v>
      </c>
      <c r="L30" s="27"/>
    </row>
    <row r="31" spans="2:12" s="1" customFormat="1" ht="14.45" customHeight="1">
      <c r="B31" s="27"/>
      <c r="D31" s="50" t="s">
        <v>38</v>
      </c>
      <c r="E31" s="24" t="s">
        <v>39</v>
      </c>
      <c r="F31" s="82">
        <f>ROUND((SUM(BE124:BE215)),  2)</f>
        <v>0</v>
      </c>
      <c r="I31" s="83">
        <v>0.21</v>
      </c>
      <c r="J31" s="82">
        <f>ROUND(((SUM(BE124:BE215))*I31),  2)</f>
        <v>0</v>
      </c>
      <c r="L31" s="27"/>
    </row>
    <row r="32" spans="2:12" s="1" customFormat="1" ht="14.45" customHeight="1">
      <c r="B32" s="27"/>
      <c r="E32" s="24" t="s">
        <v>40</v>
      </c>
      <c r="F32" s="82">
        <f>ROUND((SUM(BF124:BF215)),  2)</f>
        <v>0</v>
      </c>
      <c r="I32" s="83">
        <v>0.12</v>
      </c>
      <c r="J32" s="82">
        <f>ROUND(((SUM(BF124:BF215))*I32),  2)</f>
        <v>0</v>
      </c>
      <c r="L32" s="27"/>
    </row>
    <row r="33" spans="2:12" s="1" customFormat="1" ht="14.45" hidden="1" customHeight="1">
      <c r="B33" s="27"/>
      <c r="E33" s="24" t="s">
        <v>41</v>
      </c>
      <c r="F33" s="82">
        <f>ROUND((SUM(BG124:BG215)),  2)</f>
        <v>0</v>
      </c>
      <c r="I33" s="83">
        <v>0.21</v>
      </c>
      <c r="J33" s="82">
        <f>0</f>
        <v>0</v>
      </c>
      <c r="L33" s="27"/>
    </row>
    <row r="34" spans="2:12" s="1" customFormat="1" ht="14.45" hidden="1" customHeight="1">
      <c r="B34" s="27"/>
      <c r="E34" s="24" t="s">
        <v>42</v>
      </c>
      <c r="F34" s="82">
        <f>ROUND((SUM(BH124:BH215)),  2)</f>
        <v>0</v>
      </c>
      <c r="I34" s="83">
        <v>0.12</v>
      </c>
      <c r="J34" s="82">
        <f>0</f>
        <v>0</v>
      </c>
      <c r="L34" s="27"/>
    </row>
    <row r="35" spans="2:12" s="1" customFormat="1" ht="14.45" hidden="1" customHeight="1">
      <c r="B35" s="27"/>
      <c r="E35" s="24" t="s">
        <v>43</v>
      </c>
      <c r="F35" s="82">
        <f>ROUND((SUM(BI124:BI215)),  2)</f>
        <v>0</v>
      </c>
      <c r="I35" s="83">
        <v>0</v>
      </c>
      <c r="J35" s="82">
        <f>0</f>
        <v>0</v>
      </c>
      <c r="L35" s="27"/>
    </row>
    <row r="36" spans="2:12" s="1" customFormat="1" ht="6.95" customHeight="1">
      <c r="B36" s="27"/>
      <c r="L36" s="27"/>
    </row>
    <row r="37" spans="2:12" s="1" customFormat="1" ht="25.35" customHeight="1">
      <c r="B37" s="27"/>
      <c r="C37" s="84"/>
      <c r="D37" s="85" t="s">
        <v>44</v>
      </c>
      <c r="E37" s="52"/>
      <c r="F37" s="52"/>
      <c r="G37" s="86" t="s">
        <v>45</v>
      </c>
      <c r="H37" s="87" t="s">
        <v>46</v>
      </c>
      <c r="I37" s="52"/>
      <c r="J37" s="88">
        <f>SUM(J28:J35)</f>
        <v>0</v>
      </c>
      <c r="K37" s="89"/>
      <c r="L37" s="27"/>
    </row>
    <row r="38" spans="2:12" s="1" customFormat="1" ht="14.45" customHeight="1">
      <c r="B38" s="27"/>
      <c r="L38" s="27"/>
    </row>
    <row r="39" spans="2:12" ht="14.45" customHeight="1">
      <c r="B39" s="18"/>
      <c r="L39" s="18"/>
    </row>
    <row r="40" spans="2:12" ht="14.45" customHeight="1">
      <c r="B40" s="18"/>
      <c r="L40" s="1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47</v>
      </c>
      <c r="E50" s="37"/>
      <c r="F50" s="37"/>
      <c r="G50" s="36" t="s">
        <v>48</v>
      </c>
      <c r="H50" s="37"/>
      <c r="I50" s="37"/>
      <c r="J50" s="37"/>
      <c r="K50" s="37"/>
      <c r="L50" s="27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27"/>
      <c r="D61" s="38" t="s">
        <v>49</v>
      </c>
      <c r="E61" s="29"/>
      <c r="F61" s="90" t="s">
        <v>50</v>
      </c>
      <c r="G61" s="38" t="s">
        <v>49</v>
      </c>
      <c r="H61" s="29"/>
      <c r="I61" s="29"/>
      <c r="J61" s="91" t="s">
        <v>50</v>
      </c>
      <c r="K61" s="29"/>
      <c r="L61" s="27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27"/>
      <c r="D65" s="36" t="s">
        <v>51</v>
      </c>
      <c r="E65" s="37"/>
      <c r="F65" s="37"/>
      <c r="G65" s="36" t="s">
        <v>52</v>
      </c>
      <c r="H65" s="37"/>
      <c r="I65" s="37"/>
      <c r="J65" s="37"/>
      <c r="K65" s="37"/>
      <c r="L65" s="27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27"/>
      <c r="D76" s="38" t="s">
        <v>49</v>
      </c>
      <c r="E76" s="29"/>
      <c r="F76" s="90" t="s">
        <v>50</v>
      </c>
      <c r="G76" s="38" t="s">
        <v>49</v>
      </c>
      <c r="H76" s="29"/>
      <c r="I76" s="29"/>
      <c r="J76" s="91" t="s">
        <v>50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9" t="s">
        <v>85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4" t="s">
        <v>14</v>
      </c>
      <c r="L84" s="27"/>
    </row>
    <row r="85" spans="2:47" s="1" customFormat="1" ht="30" customHeight="1">
      <c r="B85" s="27"/>
      <c r="E85" s="168" t="str">
        <f>E7</f>
        <v>STAVEBNÍ ÚPRAVY ZDĚNÉ ČÁSTI STAVAJÍCÍHO OPLOCENÍ AREÁL DETRANS</v>
      </c>
      <c r="F85" s="188"/>
      <c r="G85" s="188"/>
      <c r="H85" s="188"/>
      <c r="L85" s="27"/>
    </row>
    <row r="86" spans="2:47" s="1" customFormat="1" ht="6.95" customHeight="1">
      <c r="B86" s="27"/>
      <c r="L86" s="27"/>
    </row>
    <row r="87" spans="2:47" s="1" customFormat="1" ht="12" customHeight="1">
      <c r="B87" s="27"/>
      <c r="C87" s="24" t="s">
        <v>18</v>
      </c>
      <c r="F87" s="22" t="str">
        <f>F10</f>
        <v>p.p.č. 2642</v>
      </c>
      <c r="I87" s="24" t="s">
        <v>20</v>
      </c>
      <c r="J87" s="47" t="str">
        <f>IF(J10="","",J10)</f>
        <v>13. 2. 2024</v>
      </c>
      <c r="L87" s="27"/>
    </row>
    <row r="88" spans="2:47" s="1" customFormat="1" ht="6.95" customHeight="1">
      <c r="B88" s="27"/>
      <c r="L88" s="27"/>
    </row>
    <row r="89" spans="2:47" s="1" customFormat="1" ht="15.2" customHeight="1">
      <c r="B89" s="27"/>
      <c r="C89" s="24" t="s">
        <v>22</v>
      </c>
      <c r="F89" s="22" t="str">
        <f>E13</f>
        <v>Statutární město Děčín</v>
      </c>
      <c r="I89" s="24" t="s">
        <v>28</v>
      </c>
      <c r="J89" s="25" t="str">
        <f>E19</f>
        <v>NORDARCH s.r.o.</v>
      </c>
      <c r="L89" s="27"/>
    </row>
    <row r="90" spans="2:47" s="1" customFormat="1" ht="15.2" customHeight="1">
      <c r="B90" s="27"/>
      <c r="C90" s="24" t="s">
        <v>26</v>
      </c>
      <c r="F90" s="22" t="str">
        <f>IF(E16="","",E16)</f>
        <v xml:space="preserve"> </v>
      </c>
      <c r="I90" s="24" t="s">
        <v>31</v>
      </c>
      <c r="J90" s="25" t="str">
        <f>E22</f>
        <v>Ing. Jan Duben</v>
      </c>
      <c r="L90" s="27"/>
    </row>
    <row r="91" spans="2:47" s="1" customFormat="1" ht="10.35" customHeight="1">
      <c r="B91" s="27"/>
      <c r="L91" s="27"/>
    </row>
    <row r="92" spans="2:47" s="1" customFormat="1" ht="29.25" customHeight="1">
      <c r="B92" s="27"/>
      <c r="C92" s="92" t="s">
        <v>86</v>
      </c>
      <c r="D92" s="84"/>
      <c r="E92" s="84"/>
      <c r="F92" s="84"/>
      <c r="G92" s="84"/>
      <c r="H92" s="84"/>
      <c r="I92" s="84"/>
      <c r="J92" s="93" t="s">
        <v>87</v>
      </c>
      <c r="K92" s="84"/>
      <c r="L92" s="27"/>
    </row>
    <row r="93" spans="2:47" s="1" customFormat="1" ht="10.35" customHeight="1">
      <c r="B93" s="27"/>
      <c r="L93" s="27"/>
    </row>
    <row r="94" spans="2:47" s="1" customFormat="1" ht="22.9" customHeight="1">
      <c r="B94" s="27"/>
      <c r="C94" s="94" t="s">
        <v>88</v>
      </c>
      <c r="J94" s="61">
        <f>J124</f>
        <v>0</v>
      </c>
      <c r="L94" s="27"/>
      <c r="AU94" s="15" t="s">
        <v>89</v>
      </c>
    </row>
    <row r="95" spans="2:47" s="8" customFormat="1" ht="24.95" customHeight="1">
      <c r="B95" s="95"/>
      <c r="D95" s="96" t="s">
        <v>90</v>
      </c>
      <c r="E95" s="97"/>
      <c r="F95" s="97"/>
      <c r="G95" s="97"/>
      <c r="H95" s="97"/>
      <c r="I95" s="97"/>
      <c r="J95" s="98">
        <f>J125</f>
        <v>0</v>
      </c>
      <c r="L95" s="95"/>
    </row>
    <row r="96" spans="2:47" s="9" customFormat="1" ht="19.899999999999999" customHeight="1">
      <c r="B96" s="99"/>
      <c r="D96" s="100" t="s">
        <v>91</v>
      </c>
      <c r="E96" s="101"/>
      <c r="F96" s="101"/>
      <c r="G96" s="101"/>
      <c r="H96" s="101"/>
      <c r="I96" s="101"/>
      <c r="J96" s="102">
        <f>J126</f>
        <v>0</v>
      </c>
      <c r="L96" s="99"/>
    </row>
    <row r="97" spans="2:12" s="9" customFormat="1" ht="19.899999999999999" customHeight="1">
      <c r="B97" s="99"/>
      <c r="D97" s="100" t="s">
        <v>92</v>
      </c>
      <c r="E97" s="101"/>
      <c r="F97" s="101"/>
      <c r="G97" s="101"/>
      <c r="H97" s="101"/>
      <c r="I97" s="101"/>
      <c r="J97" s="102">
        <f>J146</f>
        <v>0</v>
      </c>
      <c r="L97" s="99"/>
    </row>
    <row r="98" spans="2:12" s="9" customFormat="1" ht="19.899999999999999" customHeight="1">
      <c r="B98" s="99"/>
      <c r="D98" s="100" t="s">
        <v>93</v>
      </c>
      <c r="E98" s="101"/>
      <c r="F98" s="101"/>
      <c r="G98" s="101"/>
      <c r="H98" s="101"/>
      <c r="I98" s="101"/>
      <c r="J98" s="102">
        <f>J158</f>
        <v>0</v>
      </c>
      <c r="L98" s="99"/>
    </row>
    <row r="99" spans="2:12" s="9" customFormat="1" ht="19.899999999999999" customHeight="1">
      <c r="B99" s="99"/>
      <c r="D99" s="100" t="s">
        <v>94</v>
      </c>
      <c r="E99" s="101"/>
      <c r="F99" s="101"/>
      <c r="G99" s="101"/>
      <c r="H99" s="101"/>
      <c r="I99" s="101"/>
      <c r="J99" s="102">
        <f>J181</f>
        <v>0</v>
      </c>
      <c r="L99" s="99"/>
    </row>
    <row r="100" spans="2:12" s="9" customFormat="1" ht="19.899999999999999" customHeight="1">
      <c r="B100" s="99"/>
      <c r="D100" s="100" t="s">
        <v>95</v>
      </c>
      <c r="E100" s="101"/>
      <c r="F100" s="101"/>
      <c r="G100" s="101"/>
      <c r="H100" s="101"/>
      <c r="I100" s="101"/>
      <c r="J100" s="102">
        <f>J186</f>
        <v>0</v>
      </c>
      <c r="L100" s="99"/>
    </row>
    <row r="101" spans="2:12" s="8" customFormat="1" ht="24.95" customHeight="1">
      <c r="B101" s="95"/>
      <c r="D101" s="96" t="s">
        <v>96</v>
      </c>
      <c r="E101" s="97"/>
      <c r="F101" s="97"/>
      <c r="G101" s="97"/>
      <c r="H101" s="97"/>
      <c r="I101" s="97"/>
      <c r="J101" s="98">
        <f>J188</f>
        <v>0</v>
      </c>
      <c r="L101" s="95"/>
    </row>
    <row r="102" spans="2:12" s="9" customFormat="1" ht="19.899999999999999" customHeight="1">
      <c r="B102" s="99"/>
      <c r="D102" s="100" t="s">
        <v>97</v>
      </c>
      <c r="E102" s="101"/>
      <c r="F102" s="101"/>
      <c r="G102" s="101"/>
      <c r="H102" s="101"/>
      <c r="I102" s="101"/>
      <c r="J102" s="102">
        <f>J189</f>
        <v>0</v>
      </c>
      <c r="L102" s="99"/>
    </row>
    <row r="103" spans="2:12" s="9" customFormat="1" ht="19.899999999999999" customHeight="1">
      <c r="B103" s="99"/>
      <c r="D103" s="100" t="s">
        <v>98</v>
      </c>
      <c r="E103" s="101"/>
      <c r="F103" s="101"/>
      <c r="G103" s="101"/>
      <c r="H103" s="101"/>
      <c r="I103" s="101"/>
      <c r="J103" s="102">
        <f>J200</f>
        <v>0</v>
      </c>
      <c r="L103" s="99"/>
    </row>
    <row r="104" spans="2:12" s="9" customFormat="1" ht="19.899999999999999" customHeight="1">
      <c r="B104" s="99"/>
      <c r="D104" s="100" t="s">
        <v>99</v>
      </c>
      <c r="E104" s="101"/>
      <c r="F104" s="101"/>
      <c r="G104" s="101"/>
      <c r="H104" s="101"/>
      <c r="I104" s="101"/>
      <c r="J104" s="102">
        <f>J206</f>
        <v>0</v>
      </c>
      <c r="L104" s="99"/>
    </row>
    <row r="105" spans="2:12" s="8" customFormat="1" ht="24.95" customHeight="1">
      <c r="B105" s="95"/>
      <c r="D105" s="96" t="s">
        <v>100</v>
      </c>
      <c r="E105" s="97"/>
      <c r="F105" s="97"/>
      <c r="G105" s="97"/>
      <c r="H105" s="97"/>
      <c r="I105" s="97"/>
      <c r="J105" s="98">
        <f>J212</f>
        <v>0</v>
      </c>
      <c r="L105" s="95"/>
    </row>
    <row r="106" spans="2:12" s="9" customFormat="1" ht="19.899999999999999" customHeight="1">
      <c r="B106" s="99"/>
      <c r="D106" s="100" t="s">
        <v>101</v>
      </c>
      <c r="E106" s="101"/>
      <c r="F106" s="101"/>
      <c r="G106" s="101"/>
      <c r="H106" s="101"/>
      <c r="I106" s="101"/>
      <c r="J106" s="102">
        <f>J213</f>
        <v>0</v>
      </c>
      <c r="L106" s="99"/>
    </row>
    <row r="107" spans="2:12" s="1" customFormat="1" ht="21.75" customHeight="1">
      <c r="B107" s="27"/>
      <c r="L107" s="27"/>
    </row>
    <row r="108" spans="2:12" s="1" customFormat="1" ht="6.95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7"/>
    </row>
    <row r="112" spans="2:12" s="1" customFormat="1" ht="6.95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7"/>
    </row>
    <row r="113" spans="2:65" s="1" customFormat="1" ht="24.95" customHeight="1">
      <c r="B113" s="27"/>
      <c r="C113" s="19" t="s">
        <v>102</v>
      </c>
      <c r="L113" s="27"/>
    </row>
    <row r="114" spans="2:65" s="1" customFormat="1" ht="6.95" customHeight="1">
      <c r="B114" s="27"/>
      <c r="L114" s="27"/>
    </row>
    <row r="115" spans="2:65" s="1" customFormat="1" ht="12" customHeight="1">
      <c r="B115" s="27"/>
      <c r="C115" s="24" t="s">
        <v>14</v>
      </c>
      <c r="L115" s="27"/>
    </row>
    <row r="116" spans="2:65" s="1" customFormat="1" ht="30" customHeight="1">
      <c r="B116" s="27"/>
      <c r="E116" s="168" t="str">
        <f>E7</f>
        <v>STAVEBNÍ ÚPRAVY ZDĚNÉ ČÁSTI STAVAJÍCÍHO OPLOCENÍ AREÁL DETRANS</v>
      </c>
      <c r="F116" s="188"/>
      <c r="G116" s="188"/>
      <c r="H116" s="188"/>
      <c r="L116" s="27"/>
    </row>
    <row r="117" spans="2:65" s="1" customFormat="1" ht="6.95" customHeight="1">
      <c r="B117" s="27"/>
      <c r="L117" s="27"/>
    </row>
    <row r="118" spans="2:65" s="1" customFormat="1" ht="12" customHeight="1">
      <c r="B118" s="27"/>
      <c r="C118" s="24" t="s">
        <v>18</v>
      </c>
      <c r="F118" s="22" t="str">
        <f>F10</f>
        <v>p.p.č. 2642</v>
      </c>
      <c r="I118" s="24" t="s">
        <v>20</v>
      </c>
      <c r="J118" s="47" t="str">
        <f>IF(J10="","",J10)</f>
        <v>13. 2. 2024</v>
      </c>
      <c r="L118" s="27"/>
    </row>
    <row r="119" spans="2:65" s="1" customFormat="1" ht="6.95" customHeight="1">
      <c r="B119" s="27"/>
      <c r="L119" s="27"/>
    </row>
    <row r="120" spans="2:65" s="1" customFormat="1" ht="15.2" customHeight="1">
      <c r="B120" s="27"/>
      <c r="C120" s="24" t="s">
        <v>22</v>
      </c>
      <c r="F120" s="22" t="str">
        <f>E13</f>
        <v>Statutární město Děčín</v>
      </c>
      <c r="I120" s="24" t="s">
        <v>28</v>
      </c>
      <c r="J120" s="25" t="str">
        <f>E19</f>
        <v>NORDARCH s.r.o.</v>
      </c>
      <c r="L120" s="27"/>
    </row>
    <row r="121" spans="2:65" s="1" customFormat="1" ht="15.2" customHeight="1">
      <c r="B121" s="27"/>
      <c r="C121" s="24" t="s">
        <v>26</v>
      </c>
      <c r="F121" s="22" t="str">
        <f>IF(E16="","",E16)</f>
        <v xml:space="preserve"> </v>
      </c>
      <c r="I121" s="24" t="s">
        <v>31</v>
      </c>
      <c r="J121" s="25" t="str">
        <f>E22</f>
        <v>Ing. Jan Duben</v>
      </c>
      <c r="L121" s="27"/>
    </row>
    <row r="122" spans="2:65" s="1" customFormat="1" ht="10.35" customHeight="1">
      <c r="B122" s="27"/>
      <c r="L122" s="27"/>
    </row>
    <row r="123" spans="2:65" s="10" customFormat="1" ht="29.25" customHeight="1">
      <c r="B123" s="103"/>
      <c r="C123" s="104" t="s">
        <v>103</v>
      </c>
      <c r="D123" s="105" t="s">
        <v>59</v>
      </c>
      <c r="E123" s="105" t="s">
        <v>55</v>
      </c>
      <c r="F123" s="105" t="s">
        <v>56</v>
      </c>
      <c r="G123" s="105" t="s">
        <v>104</v>
      </c>
      <c r="H123" s="105" t="s">
        <v>105</v>
      </c>
      <c r="I123" s="105" t="s">
        <v>106</v>
      </c>
      <c r="J123" s="106" t="s">
        <v>87</v>
      </c>
      <c r="K123" s="107" t="s">
        <v>107</v>
      </c>
      <c r="L123" s="103"/>
      <c r="M123" s="54" t="s">
        <v>1</v>
      </c>
      <c r="N123" s="55" t="s">
        <v>38</v>
      </c>
      <c r="O123" s="55" t="s">
        <v>108</v>
      </c>
      <c r="P123" s="55" t="s">
        <v>109</v>
      </c>
      <c r="Q123" s="55" t="s">
        <v>110</v>
      </c>
      <c r="R123" s="55" t="s">
        <v>111</v>
      </c>
      <c r="S123" s="55" t="s">
        <v>112</v>
      </c>
      <c r="T123" s="56" t="s">
        <v>113</v>
      </c>
    </row>
    <row r="124" spans="2:65" s="1" customFormat="1" ht="22.9" customHeight="1">
      <c r="B124" s="27"/>
      <c r="C124" s="200" t="s">
        <v>114</v>
      </c>
      <c r="D124" s="201"/>
      <c r="E124" s="201"/>
      <c r="F124" s="201"/>
      <c r="G124" s="201"/>
      <c r="H124" s="201"/>
      <c r="J124" s="108">
        <f>BK124</f>
        <v>0</v>
      </c>
      <c r="L124" s="27"/>
      <c r="M124" s="57"/>
      <c r="N124" s="48"/>
      <c r="O124" s="48"/>
      <c r="P124" s="109">
        <f>P125+P188+P212</f>
        <v>414.07096600000006</v>
      </c>
      <c r="Q124" s="48"/>
      <c r="R124" s="109">
        <f>R125+R188+R212</f>
        <v>44.45957786000001</v>
      </c>
      <c r="S124" s="48"/>
      <c r="T124" s="110">
        <f>T125+T188+T212</f>
        <v>87.031681000000006</v>
      </c>
      <c r="AT124" s="15" t="s">
        <v>73</v>
      </c>
      <c r="AU124" s="15" t="s">
        <v>89</v>
      </c>
      <c r="BK124" s="111">
        <f>BK125+BK188+BK212</f>
        <v>0</v>
      </c>
    </row>
    <row r="125" spans="2:65" s="11" customFormat="1" ht="25.9" customHeight="1">
      <c r="B125" s="112"/>
      <c r="C125" s="202"/>
      <c r="D125" s="203" t="s">
        <v>73</v>
      </c>
      <c r="E125" s="204" t="s">
        <v>115</v>
      </c>
      <c r="F125" s="204" t="s">
        <v>116</v>
      </c>
      <c r="G125" s="202"/>
      <c r="H125" s="202"/>
      <c r="J125" s="114">
        <f>BK125</f>
        <v>0</v>
      </c>
      <c r="L125" s="112"/>
      <c r="M125" s="115"/>
      <c r="P125" s="116">
        <f>P126+P146+P158+P181+P186</f>
        <v>362.20964000000004</v>
      </c>
      <c r="R125" s="116">
        <f>R126+R146+R158+R181+R186</f>
        <v>44.162790920000013</v>
      </c>
      <c r="T125" s="117">
        <f>T126+T146+T158+T181+T186</f>
        <v>87.031681000000006</v>
      </c>
      <c r="AR125" s="113" t="s">
        <v>79</v>
      </c>
      <c r="AT125" s="118" t="s">
        <v>73</v>
      </c>
      <c r="AU125" s="118" t="s">
        <v>74</v>
      </c>
      <c r="AY125" s="113" t="s">
        <v>117</v>
      </c>
      <c r="BK125" s="119">
        <f>BK126+BK146+BK158+BK181+BK186</f>
        <v>0</v>
      </c>
    </row>
    <row r="126" spans="2:65" s="11" customFormat="1" ht="22.9" customHeight="1">
      <c r="B126" s="112"/>
      <c r="C126" s="202"/>
      <c r="D126" s="203" t="s">
        <v>73</v>
      </c>
      <c r="E126" s="205" t="s">
        <v>118</v>
      </c>
      <c r="F126" s="205" t="s">
        <v>119</v>
      </c>
      <c r="G126" s="202"/>
      <c r="H126" s="202"/>
      <c r="J126" s="120">
        <f>BK126</f>
        <v>0</v>
      </c>
      <c r="L126" s="112"/>
      <c r="M126" s="115"/>
      <c r="P126" s="116">
        <f>SUM(P127:P145)</f>
        <v>53.035640000000015</v>
      </c>
      <c r="R126" s="116">
        <f>SUM(R127:R145)</f>
        <v>37.234863600000011</v>
      </c>
      <c r="T126" s="117">
        <f>SUM(T127:T145)</f>
        <v>0</v>
      </c>
      <c r="AR126" s="113" t="s">
        <v>79</v>
      </c>
      <c r="AT126" s="118" t="s">
        <v>73</v>
      </c>
      <c r="AU126" s="118" t="s">
        <v>79</v>
      </c>
      <c r="AY126" s="113" t="s">
        <v>117</v>
      </c>
      <c r="BK126" s="119">
        <f>SUM(BK127:BK145)</f>
        <v>0</v>
      </c>
    </row>
    <row r="127" spans="2:65" s="1" customFormat="1" ht="16.5" customHeight="1">
      <c r="B127" s="121"/>
      <c r="C127" s="192" t="s">
        <v>79</v>
      </c>
      <c r="D127" s="192" t="s">
        <v>120</v>
      </c>
      <c r="E127" s="193" t="s">
        <v>121</v>
      </c>
      <c r="F127" s="194" t="s">
        <v>122</v>
      </c>
      <c r="G127" s="195" t="s">
        <v>123</v>
      </c>
      <c r="H127" s="196">
        <v>14.726000000000001</v>
      </c>
      <c r="I127" s="122"/>
      <c r="J127" s="189">
        <f>ROUND(I127*H127,2)</f>
        <v>0</v>
      </c>
      <c r="K127" s="123"/>
      <c r="L127" s="27"/>
      <c r="M127" s="124" t="s">
        <v>1</v>
      </c>
      <c r="N127" s="125" t="s">
        <v>39</v>
      </c>
      <c r="O127" s="126">
        <v>1.448</v>
      </c>
      <c r="P127" s="126">
        <f>O127*H127</f>
        <v>21.323248</v>
      </c>
      <c r="Q127" s="126">
        <v>2.5019800000000001</v>
      </c>
      <c r="R127" s="126">
        <f>Q127*H127</f>
        <v>36.844157480000007</v>
      </c>
      <c r="S127" s="126">
        <v>0</v>
      </c>
      <c r="T127" s="127">
        <f>S127*H127</f>
        <v>0</v>
      </c>
      <c r="AR127" s="128" t="s">
        <v>118</v>
      </c>
      <c r="AT127" s="128" t="s">
        <v>120</v>
      </c>
      <c r="AU127" s="128" t="s">
        <v>83</v>
      </c>
      <c r="AY127" s="15" t="s">
        <v>117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5" t="s">
        <v>79</v>
      </c>
      <c r="BK127" s="129">
        <f>ROUND(I127*H127,2)</f>
        <v>0</v>
      </c>
      <c r="BL127" s="15" t="s">
        <v>118</v>
      </c>
      <c r="BM127" s="128" t="s">
        <v>124</v>
      </c>
    </row>
    <row r="128" spans="2:65" s="12" customFormat="1" ht="11.25">
      <c r="B128" s="130"/>
      <c r="C128" s="190"/>
      <c r="D128" s="206" t="s">
        <v>125</v>
      </c>
      <c r="E128" s="207" t="s">
        <v>1</v>
      </c>
      <c r="F128" s="208" t="s">
        <v>126</v>
      </c>
      <c r="G128" s="190"/>
      <c r="H128" s="209">
        <v>4.8040000000000003</v>
      </c>
      <c r="I128" s="218"/>
      <c r="J128" s="190"/>
      <c r="L128" s="130"/>
      <c r="M128" s="132"/>
      <c r="T128" s="133"/>
      <c r="AT128" s="131" t="s">
        <v>125</v>
      </c>
      <c r="AU128" s="131" t="s">
        <v>83</v>
      </c>
      <c r="AV128" s="12" t="s">
        <v>83</v>
      </c>
      <c r="AW128" s="12" t="s">
        <v>30</v>
      </c>
      <c r="AX128" s="12" t="s">
        <v>74</v>
      </c>
      <c r="AY128" s="131" t="s">
        <v>117</v>
      </c>
    </row>
    <row r="129" spans="2:65" s="12" customFormat="1" ht="11.25">
      <c r="B129" s="130"/>
      <c r="C129" s="190"/>
      <c r="D129" s="206" t="s">
        <v>125</v>
      </c>
      <c r="E129" s="207" t="s">
        <v>1</v>
      </c>
      <c r="F129" s="208" t="s">
        <v>127</v>
      </c>
      <c r="G129" s="190"/>
      <c r="H129" s="209">
        <v>4.8529999999999998</v>
      </c>
      <c r="I129" s="218"/>
      <c r="J129" s="190"/>
      <c r="L129" s="130"/>
      <c r="M129" s="132"/>
      <c r="T129" s="133"/>
      <c r="AT129" s="131" t="s">
        <v>125</v>
      </c>
      <c r="AU129" s="131" t="s">
        <v>83</v>
      </c>
      <c r="AV129" s="12" t="s">
        <v>83</v>
      </c>
      <c r="AW129" s="12" t="s">
        <v>30</v>
      </c>
      <c r="AX129" s="12" t="s">
        <v>74</v>
      </c>
      <c r="AY129" s="131" t="s">
        <v>117</v>
      </c>
    </row>
    <row r="130" spans="2:65" s="12" customFormat="1" ht="11.25">
      <c r="B130" s="130"/>
      <c r="C130" s="190"/>
      <c r="D130" s="206" t="s">
        <v>125</v>
      </c>
      <c r="E130" s="207" t="s">
        <v>1</v>
      </c>
      <c r="F130" s="208" t="s">
        <v>128</v>
      </c>
      <c r="G130" s="190"/>
      <c r="H130" s="209">
        <v>5.069</v>
      </c>
      <c r="I130" s="218"/>
      <c r="J130" s="190"/>
      <c r="L130" s="130"/>
      <c r="M130" s="132"/>
      <c r="T130" s="133"/>
      <c r="AT130" s="131" t="s">
        <v>125</v>
      </c>
      <c r="AU130" s="131" t="s">
        <v>83</v>
      </c>
      <c r="AV130" s="12" t="s">
        <v>83</v>
      </c>
      <c r="AW130" s="12" t="s">
        <v>30</v>
      </c>
      <c r="AX130" s="12" t="s">
        <v>74</v>
      </c>
      <c r="AY130" s="131" t="s">
        <v>117</v>
      </c>
    </row>
    <row r="131" spans="2:65" s="13" customFormat="1" ht="11.25">
      <c r="B131" s="134"/>
      <c r="C131" s="191"/>
      <c r="D131" s="206" t="s">
        <v>125</v>
      </c>
      <c r="E131" s="210" t="s">
        <v>1</v>
      </c>
      <c r="F131" s="211" t="s">
        <v>129</v>
      </c>
      <c r="G131" s="191"/>
      <c r="H131" s="212">
        <v>14.726000000000001</v>
      </c>
      <c r="I131" s="219"/>
      <c r="J131" s="191"/>
      <c r="L131" s="134"/>
      <c r="M131" s="136"/>
      <c r="T131" s="137"/>
      <c r="AT131" s="135" t="s">
        <v>125</v>
      </c>
      <c r="AU131" s="135" t="s">
        <v>83</v>
      </c>
      <c r="AV131" s="13" t="s">
        <v>118</v>
      </c>
      <c r="AW131" s="13" t="s">
        <v>30</v>
      </c>
      <c r="AX131" s="13" t="s">
        <v>79</v>
      </c>
      <c r="AY131" s="135" t="s">
        <v>117</v>
      </c>
    </row>
    <row r="132" spans="2:65" s="1" customFormat="1" ht="16.5" customHeight="1">
      <c r="B132" s="121"/>
      <c r="C132" s="192" t="s">
        <v>83</v>
      </c>
      <c r="D132" s="192" t="s">
        <v>120</v>
      </c>
      <c r="E132" s="193" t="s">
        <v>130</v>
      </c>
      <c r="F132" s="194" t="s">
        <v>131</v>
      </c>
      <c r="G132" s="195" t="s">
        <v>132</v>
      </c>
      <c r="H132" s="196">
        <v>18.388000000000002</v>
      </c>
      <c r="I132" s="122"/>
      <c r="J132" s="189">
        <f>ROUND(I132*H132,2)</f>
        <v>0</v>
      </c>
      <c r="K132" s="123"/>
      <c r="L132" s="27"/>
      <c r="M132" s="124" t="s">
        <v>1</v>
      </c>
      <c r="N132" s="125" t="s">
        <v>39</v>
      </c>
      <c r="O132" s="126">
        <v>1.1200000000000001</v>
      </c>
      <c r="P132" s="126">
        <f>O132*H132</f>
        <v>20.594560000000005</v>
      </c>
      <c r="Q132" s="126">
        <v>1.1169999999999999E-2</v>
      </c>
      <c r="R132" s="126">
        <f>Q132*H132</f>
        <v>0.20539396000000001</v>
      </c>
      <c r="S132" s="126">
        <v>0</v>
      </c>
      <c r="T132" s="127">
        <f>S132*H132</f>
        <v>0</v>
      </c>
      <c r="AR132" s="128" t="s">
        <v>118</v>
      </c>
      <c r="AT132" s="128" t="s">
        <v>120</v>
      </c>
      <c r="AU132" s="128" t="s">
        <v>83</v>
      </c>
      <c r="AY132" s="15" t="s">
        <v>117</v>
      </c>
      <c r="BE132" s="129">
        <f>IF(N132="základní",J132,0)</f>
        <v>0</v>
      </c>
      <c r="BF132" s="129">
        <f>IF(N132="snížená",J132,0)</f>
        <v>0</v>
      </c>
      <c r="BG132" s="129">
        <f>IF(N132="zákl. přenesená",J132,0)</f>
        <v>0</v>
      </c>
      <c r="BH132" s="129">
        <f>IF(N132="sníž. přenesená",J132,0)</f>
        <v>0</v>
      </c>
      <c r="BI132" s="129">
        <f>IF(N132="nulová",J132,0)</f>
        <v>0</v>
      </c>
      <c r="BJ132" s="15" t="s">
        <v>79</v>
      </c>
      <c r="BK132" s="129">
        <f>ROUND(I132*H132,2)</f>
        <v>0</v>
      </c>
      <c r="BL132" s="15" t="s">
        <v>118</v>
      </c>
      <c r="BM132" s="128" t="s">
        <v>133</v>
      </c>
    </row>
    <row r="133" spans="2:65" s="12" customFormat="1" ht="11.25">
      <c r="B133" s="130"/>
      <c r="C133" s="190"/>
      <c r="D133" s="206" t="s">
        <v>125</v>
      </c>
      <c r="E133" s="207" t="s">
        <v>1</v>
      </c>
      <c r="F133" s="208" t="s">
        <v>134</v>
      </c>
      <c r="G133" s="190"/>
      <c r="H133" s="209">
        <v>5.9989999999999997</v>
      </c>
      <c r="I133" s="218"/>
      <c r="J133" s="190"/>
      <c r="L133" s="130"/>
      <c r="M133" s="132"/>
      <c r="T133" s="133"/>
      <c r="AT133" s="131" t="s">
        <v>125</v>
      </c>
      <c r="AU133" s="131" t="s">
        <v>83</v>
      </c>
      <c r="AV133" s="12" t="s">
        <v>83</v>
      </c>
      <c r="AW133" s="12" t="s">
        <v>30</v>
      </c>
      <c r="AX133" s="12" t="s">
        <v>74</v>
      </c>
      <c r="AY133" s="131" t="s">
        <v>117</v>
      </c>
    </row>
    <row r="134" spans="2:65" s="12" customFormat="1" ht="11.25">
      <c r="B134" s="130"/>
      <c r="C134" s="190"/>
      <c r="D134" s="206" t="s">
        <v>125</v>
      </c>
      <c r="E134" s="207" t="s">
        <v>1</v>
      </c>
      <c r="F134" s="208" t="s">
        <v>135</v>
      </c>
      <c r="G134" s="190"/>
      <c r="H134" s="209">
        <v>6.06</v>
      </c>
      <c r="I134" s="218"/>
      <c r="J134" s="190"/>
      <c r="L134" s="130"/>
      <c r="M134" s="132"/>
      <c r="T134" s="133"/>
      <c r="AT134" s="131" t="s">
        <v>125</v>
      </c>
      <c r="AU134" s="131" t="s">
        <v>83</v>
      </c>
      <c r="AV134" s="12" t="s">
        <v>83</v>
      </c>
      <c r="AW134" s="12" t="s">
        <v>30</v>
      </c>
      <c r="AX134" s="12" t="s">
        <v>74</v>
      </c>
      <c r="AY134" s="131" t="s">
        <v>117</v>
      </c>
    </row>
    <row r="135" spans="2:65" s="12" customFormat="1" ht="11.25">
      <c r="B135" s="130"/>
      <c r="C135" s="190"/>
      <c r="D135" s="206" t="s">
        <v>125</v>
      </c>
      <c r="E135" s="207" t="s">
        <v>1</v>
      </c>
      <c r="F135" s="208" t="s">
        <v>136</v>
      </c>
      <c r="G135" s="190"/>
      <c r="H135" s="209">
        <v>6.3289999999999997</v>
      </c>
      <c r="I135" s="218"/>
      <c r="J135" s="190"/>
      <c r="L135" s="130"/>
      <c r="M135" s="132"/>
      <c r="T135" s="133"/>
      <c r="AT135" s="131" t="s">
        <v>125</v>
      </c>
      <c r="AU135" s="131" t="s">
        <v>83</v>
      </c>
      <c r="AV135" s="12" t="s">
        <v>83</v>
      </c>
      <c r="AW135" s="12" t="s">
        <v>30</v>
      </c>
      <c r="AX135" s="12" t="s">
        <v>74</v>
      </c>
      <c r="AY135" s="131" t="s">
        <v>117</v>
      </c>
    </row>
    <row r="136" spans="2:65" s="13" customFormat="1" ht="11.25">
      <c r="B136" s="134"/>
      <c r="C136" s="191"/>
      <c r="D136" s="206" t="s">
        <v>125</v>
      </c>
      <c r="E136" s="210" t="s">
        <v>1</v>
      </c>
      <c r="F136" s="211" t="s">
        <v>129</v>
      </c>
      <c r="G136" s="191"/>
      <c r="H136" s="212">
        <v>18.388000000000002</v>
      </c>
      <c r="I136" s="219"/>
      <c r="J136" s="191"/>
      <c r="L136" s="134"/>
      <c r="M136" s="136"/>
      <c r="T136" s="137"/>
      <c r="AT136" s="135" t="s">
        <v>125</v>
      </c>
      <c r="AU136" s="135" t="s">
        <v>83</v>
      </c>
      <c r="AV136" s="13" t="s">
        <v>118</v>
      </c>
      <c r="AW136" s="13" t="s">
        <v>30</v>
      </c>
      <c r="AX136" s="13" t="s">
        <v>79</v>
      </c>
      <c r="AY136" s="135" t="s">
        <v>117</v>
      </c>
    </row>
    <row r="137" spans="2:65" s="1" customFormat="1" ht="16.5" customHeight="1">
      <c r="B137" s="121"/>
      <c r="C137" s="192" t="s">
        <v>137</v>
      </c>
      <c r="D137" s="192" t="s">
        <v>120</v>
      </c>
      <c r="E137" s="193" t="s">
        <v>138</v>
      </c>
      <c r="F137" s="194" t="s">
        <v>139</v>
      </c>
      <c r="G137" s="195" t="s">
        <v>132</v>
      </c>
      <c r="H137" s="196">
        <v>18.388000000000002</v>
      </c>
      <c r="I137" s="122"/>
      <c r="J137" s="189">
        <f>ROUND(I137*H137,2)</f>
        <v>0</v>
      </c>
      <c r="K137" s="123"/>
      <c r="L137" s="27"/>
      <c r="M137" s="124" t="s">
        <v>1</v>
      </c>
      <c r="N137" s="125" t="s">
        <v>39</v>
      </c>
      <c r="O137" s="126">
        <v>0.33</v>
      </c>
      <c r="P137" s="126">
        <f>O137*H137</f>
        <v>6.0680400000000008</v>
      </c>
      <c r="Q137" s="126">
        <v>0</v>
      </c>
      <c r="R137" s="126">
        <f>Q137*H137</f>
        <v>0</v>
      </c>
      <c r="S137" s="126">
        <v>0</v>
      </c>
      <c r="T137" s="127">
        <f>S137*H137</f>
        <v>0</v>
      </c>
      <c r="AR137" s="128" t="s">
        <v>118</v>
      </c>
      <c r="AT137" s="128" t="s">
        <v>120</v>
      </c>
      <c r="AU137" s="128" t="s">
        <v>83</v>
      </c>
      <c r="AY137" s="15" t="s">
        <v>117</v>
      </c>
      <c r="BE137" s="129">
        <f>IF(N137="základní",J137,0)</f>
        <v>0</v>
      </c>
      <c r="BF137" s="129">
        <f>IF(N137="snížená",J137,0)</f>
        <v>0</v>
      </c>
      <c r="BG137" s="129">
        <f>IF(N137="zákl. přenesená",J137,0)</f>
        <v>0</v>
      </c>
      <c r="BH137" s="129">
        <f>IF(N137="sníž. přenesená",J137,0)</f>
        <v>0</v>
      </c>
      <c r="BI137" s="129">
        <f>IF(N137="nulová",J137,0)</f>
        <v>0</v>
      </c>
      <c r="BJ137" s="15" t="s">
        <v>79</v>
      </c>
      <c r="BK137" s="129">
        <f>ROUND(I137*H137,2)</f>
        <v>0</v>
      </c>
      <c r="BL137" s="15" t="s">
        <v>118</v>
      </c>
      <c r="BM137" s="128" t="s">
        <v>140</v>
      </c>
    </row>
    <row r="138" spans="2:65" s="1" customFormat="1" ht="24.2" customHeight="1">
      <c r="B138" s="121"/>
      <c r="C138" s="192" t="s">
        <v>118</v>
      </c>
      <c r="D138" s="192" t="s">
        <v>120</v>
      </c>
      <c r="E138" s="193" t="s">
        <v>141</v>
      </c>
      <c r="F138" s="194" t="s">
        <v>142</v>
      </c>
      <c r="G138" s="195" t="s">
        <v>143</v>
      </c>
      <c r="H138" s="196">
        <v>0.17599999999999999</v>
      </c>
      <c r="I138" s="122"/>
      <c r="J138" s="189">
        <f>ROUND(I138*H138,2)</f>
        <v>0</v>
      </c>
      <c r="K138" s="123"/>
      <c r="L138" s="27"/>
      <c r="M138" s="124" t="s">
        <v>1</v>
      </c>
      <c r="N138" s="125" t="s">
        <v>39</v>
      </c>
      <c r="O138" s="126">
        <v>28.692</v>
      </c>
      <c r="P138" s="126">
        <f>O138*H138</f>
        <v>5.0497920000000001</v>
      </c>
      <c r="Q138" s="126">
        <v>1.05291</v>
      </c>
      <c r="R138" s="126">
        <f>Q138*H138</f>
        <v>0.18531216</v>
      </c>
      <c r="S138" s="126">
        <v>0</v>
      </c>
      <c r="T138" s="127">
        <f>S138*H138</f>
        <v>0</v>
      </c>
      <c r="AR138" s="128" t="s">
        <v>118</v>
      </c>
      <c r="AT138" s="128" t="s">
        <v>120</v>
      </c>
      <c r="AU138" s="128" t="s">
        <v>83</v>
      </c>
      <c r="AY138" s="15" t="s">
        <v>117</v>
      </c>
      <c r="BE138" s="129">
        <f>IF(N138="základní",J138,0)</f>
        <v>0</v>
      </c>
      <c r="BF138" s="129">
        <f>IF(N138="snížená",J138,0)</f>
        <v>0</v>
      </c>
      <c r="BG138" s="129">
        <f>IF(N138="zákl. přenesená",J138,0)</f>
        <v>0</v>
      </c>
      <c r="BH138" s="129">
        <f>IF(N138="sníž. přenesená",J138,0)</f>
        <v>0</v>
      </c>
      <c r="BI138" s="129">
        <f>IF(N138="nulová",J138,0)</f>
        <v>0</v>
      </c>
      <c r="BJ138" s="15" t="s">
        <v>79</v>
      </c>
      <c r="BK138" s="129">
        <f>ROUND(I138*H138,2)</f>
        <v>0</v>
      </c>
      <c r="BL138" s="15" t="s">
        <v>118</v>
      </c>
      <c r="BM138" s="128" t="s">
        <v>144</v>
      </c>
    </row>
    <row r="139" spans="2:65" s="12" customFormat="1" ht="11.25">
      <c r="B139" s="130"/>
      <c r="C139" s="190"/>
      <c r="D139" s="206" t="s">
        <v>125</v>
      </c>
      <c r="E139" s="207" t="s">
        <v>1</v>
      </c>
      <c r="F139" s="208" t="s">
        <v>145</v>
      </c>
      <c r="G139" s="190"/>
      <c r="H139" s="209">
        <v>4.1000000000000002E-2</v>
      </c>
      <c r="I139" s="218"/>
      <c r="J139" s="190"/>
      <c r="L139" s="130"/>
      <c r="M139" s="132"/>
      <c r="T139" s="133"/>
      <c r="AT139" s="131" t="s">
        <v>125</v>
      </c>
      <c r="AU139" s="131" t="s">
        <v>83</v>
      </c>
      <c r="AV139" s="12" t="s">
        <v>83</v>
      </c>
      <c r="AW139" s="12" t="s">
        <v>30</v>
      </c>
      <c r="AX139" s="12" t="s">
        <v>74</v>
      </c>
      <c r="AY139" s="131" t="s">
        <v>117</v>
      </c>
    </row>
    <row r="140" spans="2:65" s="12" customFormat="1" ht="11.25">
      <c r="B140" s="130"/>
      <c r="C140" s="190"/>
      <c r="D140" s="206" t="s">
        <v>125</v>
      </c>
      <c r="E140" s="207" t="s">
        <v>1</v>
      </c>
      <c r="F140" s="208" t="s">
        <v>146</v>
      </c>
      <c r="G140" s="190"/>
      <c r="H140" s="209">
        <v>4.2000000000000003E-2</v>
      </c>
      <c r="I140" s="218"/>
      <c r="J140" s="190"/>
      <c r="L140" s="130"/>
      <c r="M140" s="132"/>
      <c r="T140" s="133"/>
      <c r="AT140" s="131" t="s">
        <v>125</v>
      </c>
      <c r="AU140" s="131" t="s">
        <v>83</v>
      </c>
      <c r="AV140" s="12" t="s">
        <v>83</v>
      </c>
      <c r="AW140" s="12" t="s">
        <v>30</v>
      </c>
      <c r="AX140" s="12" t="s">
        <v>74</v>
      </c>
      <c r="AY140" s="131" t="s">
        <v>117</v>
      </c>
    </row>
    <row r="141" spans="2:65" s="12" customFormat="1" ht="11.25">
      <c r="B141" s="130"/>
      <c r="C141" s="190"/>
      <c r="D141" s="206" t="s">
        <v>125</v>
      </c>
      <c r="E141" s="207" t="s">
        <v>1</v>
      </c>
      <c r="F141" s="208" t="s">
        <v>147</v>
      </c>
      <c r="G141" s="190"/>
      <c r="H141" s="209">
        <v>4.3999999999999997E-2</v>
      </c>
      <c r="I141" s="218"/>
      <c r="J141" s="190"/>
      <c r="L141" s="130"/>
      <c r="M141" s="132"/>
      <c r="T141" s="133"/>
      <c r="AT141" s="131" t="s">
        <v>125</v>
      </c>
      <c r="AU141" s="131" t="s">
        <v>83</v>
      </c>
      <c r="AV141" s="12" t="s">
        <v>83</v>
      </c>
      <c r="AW141" s="12" t="s">
        <v>30</v>
      </c>
      <c r="AX141" s="12" t="s">
        <v>74</v>
      </c>
      <c r="AY141" s="131" t="s">
        <v>117</v>
      </c>
    </row>
    <row r="142" spans="2:65" s="12" customFormat="1" ht="11.25">
      <c r="B142" s="130"/>
      <c r="C142" s="190"/>
      <c r="D142" s="206" t="s">
        <v>125</v>
      </c>
      <c r="E142" s="207" t="s">
        <v>1</v>
      </c>
      <c r="F142" s="208" t="s">
        <v>148</v>
      </c>
      <c r="G142" s="190"/>
      <c r="H142" s="209">
        <v>1.6E-2</v>
      </c>
      <c r="I142" s="218"/>
      <c r="J142" s="190"/>
      <c r="L142" s="130"/>
      <c r="M142" s="132"/>
      <c r="T142" s="133"/>
      <c r="AT142" s="131" t="s">
        <v>125</v>
      </c>
      <c r="AU142" s="131" t="s">
        <v>83</v>
      </c>
      <c r="AV142" s="12" t="s">
        <v>83</v>
      </c>
      <c r="AW142" s="12" t="s">
        <v>30</v>
      </c>
      <c r="AX142" s="12" t="s">
        <v>74</v>
      </c>
      <c r="AY142" s="131" t="s">
        <v>117</v>
      </c>
    </row>
    <row r="143" spans="2:65" s="12" customFormat="1" ht="11.25">
      <c r="B143" s="130"/>
      <c r="C143" s="190"/>
      <c r="D143" s="206" t="s">
        <v>125</v>
      </c>
      <c r="E143" s="207" t="s">
        <v>1</v>
      </c>
      <c r="F143" s="208" t="s">
        <v>149</v>
      </c>
      <c r="G143" s="190"/>
      <c r="H143" s="209">
        <v>1.6E-2</v>
      </c>
      <c r="I143" s="218"/>
      <c r="J143" s="190"/>
      <c r="L143" s="130"/>
      <c r="M143" s="132"/>
      <c r="T143" s="133"/>
      <c r="AT143" s="131" t="s">
        <v>125</v>
      </c>
      <c r="AU143" s="131" t="s">
        <v>83</v>
      </c>
      <c r="AV143" s="12" t="s">
        <v>83</v>
      </c>
      <c r="AW143" s="12" t="s">
        <v>30</v>
      </c>
      <c r="AX143" s="12" t="s">
        <v>74</v>
      </c>
      <c r="AY143" s="131" t="s">
        <v>117</v>
      </c>
    </row>
    <row r="144" spans="2:65" s="12" customFormat="1" ht="11.25">
      <c r="B144" s="130"/>
      <c r="C144" s="190"/>
      <c r="D144" s="206" t="s">
        <v>125</v>
      </c>
      <c r="E144" s="207" t="s">
        <v>1</v>
      </c>
      <c r="F144" s="208" t="s">
        <v>150</v>
      </c>
      <c r="G144" s="190"/>
      <c r="H144" s="209">
        <v>1.7000000000000001E-2</v>
      </c>
      <c r="I144" s="218"/>
      <c r="J144" s="190"/>
      <c r="L144" s="130"/>
      <c r="M144" s="132"/>
      <c r="T144" s="133"/>
      <c r="AT144" s="131" t="s">
        <v>125</v>
      </c>
      <c r="AU144" s="131" t="s">
        <v>83</v>
      </c>
      <c r="AV144" s="12" t="s">
        <v>83</v>
      </c>
      <c r="AW144" s="12" t="s">
        <v>30</v>
      </c>
      <c r="AX144" s="12" t="s">
        <v>74</v>
      </c>
      <c r="AY144" s="131" t="s">
        <v>117</v>
      </c>
    </row>
    <row r="145" spans="2:65" s="13" customFormat="1" ht="11.25">
      <c r="B145" s="134"/>
      <c r="C145" s="191"/>
      <c r="D145" s="206" t="s">
        <v>125</v>
      </c>
      <c r="E145" s="210" t="s">
        <v>1</v>
      </c>
      <c r="F145" s="211" t="s">
        <v>129</v>
      </c>
      <c r="G145" s="191"/>
      <c r="H145" s="212">
        <v>0.17599999999999999</v>
      </c>
      <c r="I145" s="219"/>
      <c r="J145" s="191"/>
      <c r="L145" s="134"/>
      <c r="M145" s="136"/>
      <c r="T145" s="137"/>
      <c r="AT145" s="135" t="s">
        <v>125</v>
      </c>
      <c r="AU145" s="135" t="s">
        <v>83</v>
      </c>
      <c r="AV145" s="13" t="s">
        <v>118</v>
      </c>
      <c r="AW145" s="13" t="s">
        <v>30</v>
      </c>
      <c r="AX145" s="13" t="s">
        <v>79</v>
      </c>
      <c r="AY145" s="135" t="s">
        <v>117</v>
      </c>
    </row>
    <row r="146" spans="2:65" s="11" customFormat="1" ht="22.9" customHeight="1">
      <c r="B146" s="112"/>
      <c r="C146" s="202"/>
      <c r="D146" s="203" t="s">
        <v>73</v>
      </c>
      <c r="E146" s="205" t="s">
        <v>151</v>
      </c>
      <c r="F146" s="205" t="s">
        <v>152</v>
      </c>
      <c r="G146" s="202"/>
      <c r="H146" s="202"/>
      <c r="I146" s="220"/>
      <c r="J146" s="197">
        <f>BK146</f>
        <v>0</v>
      </c>
      <c r="L146" s="112"/>
      <c r="M146" s="115"/>
      <c r="P146" s="116">
        <f>SUM(P147:P157)</f>
        <v>112.10884000000001</v>
      </c>
      <c r="R146" s="116">
        <f>SUM(R147:R157)</f>
        <v>6.9279273200000002</v>
      </c>
      <c r="T146" s="117">
        <f>SUM(T147:T157)</f>
        <v>0</v>
      </c>
      <c r="AR146" s="113" t="s">
        <v>79</v>
      </c>
      <c r="AT146" s="118" t="s">
        <v>73</v>
      </c>
      <c r="AU146" s="118" t="s">
        <v>79</v>
      </c>
      <c r="AY146" s="113" t="s">
        <v>117</v>
      </c>
      <c r="BK146" s="119">
        <f>SUM(BK147:BK157)</f>
        <v>0</v>
      </c>
    </row>
    <row r="147" spans="2:65" s="1" customFormat="1" ht="24.2" customHeight="1">
      <c r="B147" s="121"/>
      <c r="C147" s="192" t="s">
        <v>153</v>
      </c>
      <c r="D147" s="192" t="s">
        <v>120</v>
      </c>
      <c r="E147" s="193" t="s">
        <v>154</v>
      </c>
      <c r="F147" s="194" t="s">
        <v>155</v>
      </c>
      <c r="G147" s="195" t="s">
        <v>132</v>
      </c>
      <c r="H147" s="196">
        <v>121.452</v>
      </c>
      <c r="I147" s="122"/>
      <c r="J147" s="189">
        <f>ROUND(I147*H147,2)</f>
        <v>0</v>
      </c>
      <c r="K147" s="123"/>
      <c r="L147" s="27"/>
      <c r="M147" s="124" t="s">
        <v>1</v>
      </c>
      <c r="N147" s="125" t="s">
        <v>39</v>
      </c>
      <c r="O147" s="126">
        <v>0.34</v>
      </c>
      <c r="P147" s="126">
        <f>O147*H147</f>
        <v>41.293680000000002</v>
      </c>
      <c r="Q147" s="126">
        <v>2.3630000000000002E-2</v>
      </c>
      <c r="R147" s="126">
        <f>Q147*H147</f>
        <v>2.8699107600000002</v>
      </c>
      <c r="S147" s="126">
        <v>0</v>
      </c>
      <c r="T147" s="127">
        <f>S147*H147</f>
        <v>0</v>
      </c>
      <c r="AR147" s="128" t="s">
        <v>118</v>
      </c>
      <c r="AT147" s="128" t="s">
        <v>120</v>
      </c>
      <c r="AU147" s="128" t="s">
        <v>83</v>
      </c>
      <c r="AY147" s="15" t="s">
        <v>117</v>
      </c>
      <c r="BE147" s="129">
        <f>IF(N147="základní",J147,0)</f>
        <v>0</v>
      </c>
      <c r="BF147" s="129">
        <f>IF(N147="snížená",J147,0)</f>
        <v>0</v>
      </c>
      <c r="BG147" s="129">
        <f>IF(N147="zákl. přenesená",J147,0)</f>
        <v>0</v>
      </c>
      <c r="BH147" s="129">
        <f>IF(N147="sníž. přenesená",J147,0)</f>
        <v>0</v>
      </c>
      <c r="BI147" s="129">
        <f>IF(N147="nulová",J147,0)</f>
        <v>0</v>
      </c>
      <c r="BJ147" s="15" t="s">
        <v>79</v>
      </c>
      <c r="BK147" s="129">
        <f>ROUND(I147*H147,2)</f>
        <v>0</v>
      </c>
      <c r="BL147" s="15" t="s">
        <v>118</v>
      </c>
      <c r="BM147" s="128" t="s">
        <v>156</v>
      </c>
    </row>
    <row r="148" spans="2:65" s="12" customFormat="1" ht="11.25">
      <c r="B148" s="130"/>
      <c r="C148" s="190"/>
      <c r="D148" s="206" t="s">
        <v>125</v>
      </c>
      <c r="E148" s="207" t="s">
        <v>1</v>
      </c>
      <c r="F148" s="208" t="s">
        <v>157</v>
      </c>
      <c r="G148" s="190"/>
      <c r="H148" s="209">
        <v>39.445999999999998</v>
      </c>
      <c r="I148" s="218"/>
      <c r="J148" s="190"/>
      <c r="L148" s="130"/>
      <c r="M148" s="132"/>
      <c r="T148" s="133"/>
      <c r="AT148" s="131" t="s">
        <v>125</v>
      </c>
      <c r="AU148" s="131" t="s">
        <v>83</v>
      </c>
      <c r="AV148" s="12" t="s">
        <v>83</v>
      </c>
      <c r="AW148" s="12" t="s">
        <v>30</v>
      </c>
      <c r="AX148" s="12" t="s">
        <v>74</v>
      </c>
      <c r="AY148" s="131" t="s">
        <v>117</v>
      </c>
    </row>
    <row r="149" spans="2:65" s="12" customFormat="1" ht="11.25">
      <c r="B149" s="130"/>
      <c r="C149" s="190"/>
      <c r="D149" s="206" t="s">
        <v>125</v>
      </c>
      <c r="E149" s="207" t="s">
        <v>1</v>
      </c>
      <c r="F149" s="208" t="s">
        <v>158</v>
      </c>
      <c r="G149" s="190"/>
      <c r="H149" s="209">
        <v>39.826999999999998</v>
      </c>
      <c r="I149" s="218"/>
      <c r="J149" s="190"/>
      <c r="L149" s="130"/>
      <c r="M149" s="132"/>
      <c r="T149" s="133"/>
      <c r="AT149" s="131" t="s">
        <v>125</v>
      </c>
      <c r="AU149" s="131" t="s">
        <v>83</v>
      </c>
      <c r="AV149" s="12" t="s">
        <v>83</v>
      </c>
      <c r="AW149" s="12" t="s">
        <v>30</v>
      </c>
      <c r="AX149" s="12" t="s">
        <v>74</v>
      </c>
      <c r="AY149" s="131" t="s">
        <v>117</v>
      </c>
    </row>
    <row r="150" spans="2:65" s="12" customFormat="1" ht="11.25">
      <c r="B150" s="130"/>
      <c r="C150" s="190"/>
      <c r="D150" s="206" t="s">
        <v>125</v>
      </c>
      <c r="E150" s="207" t="s">
        <v>1</v>
      </c>
      <c r="F150" s="208" t="s">
        <v>159</v>
      </c>
      <c r="G150" s="190"/>
      <c r="H150" s="209">
        <v>42.179000000000002</v>
      </c>
      <c r="I150" s="218"/>
      <c r="J150" s="190"/>
      <c r="L150" s="130"/>
      <c r="M150" s="132"/>
      <c r="T150" s="133"/>
      <c r="AT150" s="131" t="s">
        <v>125</v>
      </c>
      <c r="AU150" s="131" t="s">
        <v>83</v>
      </c>
      <c r="AV150" s="12" t="s">
        <v>83</v>
      </c>
      <c r="AW150" s="12" t="s">
        <v>30</v>
      </c>
      <c r="AX150" s="12" t="s">
        <v>74</v>
      </c>
      <c r="AY150" s="131" t="s">
        <v>117</v>
      </c>
    </row>
    <row r="151" spans="2:65" s="13" customFormat="1" ht="11.25">
      <c r="B151" s="134"/>
      <c r="C151" s="191"/>
      <c r="D151" s="206" t="s">
        <v>125</v>
      </c>
      <c r="E151" s="210" t="s">
        <v>1</v>
      </c>
      <c r="F151" s="211" t="s">
        <v>129</v>
      </c>
      <c r="G151" s="191"/>
      <c r="H151" s="212">
        <v>121.452</v>
      </c>
      <c r="I151" s="219"/>
      <c r="J151" s="191"/>
      <c r="L151" s="134"/>
      <c r="M151" s="136"/>
      <c r="T151" s="137"/>
      <c r="AT151" s="135" t="s">
        <v>125</v>
      </c>
      <c r="AU151" s="135" t="s">
        <v>83</v>
      </c>
      <c r="AV151" s="13" t="s">
        <v>118</v>
      </c>
      <c r="AW151" s="13" t="s">
        <v>30</v>
      </c>
      <c r="AX151" s="13" t="s">
        <v>79</v>
      </c>
      <c r="AY151" s="135" t="s">
        <v>117</v>
      </c>
    </row>
    <row r="152" spans="2:65" s="1" customFormat="1" ht="24.2" customHeight="1">
      <c r="B152" s="121"/>
      <c r="C152" s="192" t="s">
        <v>151</v>
      </c>
      <c r="D152" s="192" t="s">
        <v>120</v>
      </c>
      <c r="E152" s="193" t="s">
        <v>160</v>
      </c>
      <c r="F152" s="194" t="s">
        <v>161</v>
      </c>
      <c r="G152" s="195" t="s">
        <v>132</v>
      </c>
      <c r="H152" s="196">
        <v>153.946</v>
      </c>
      <c r="I152" s="122"/>
      <c r="J152" s="189">
        <f>ROUND(I152*H152,2)</f>
        <v>0</v>
      </c>
      <c r="K152" s="123"/>
      <c r="L152" s="27"/>
      <c r="M152" s="124" t="s">
        <v>1</v>
      </c>
      <c r="N152" s="125" t="s">
        <v>39</v>
      </c>
      <c r="O152" s="126">
        <v>0.46</v>
      </c>
      <c r="P152" s="126">
        <f>O152*H152</f>
        <v>70.815160000000006</v>
      </c>
      <c r="Q152" s="126">
        <v>2.6360000000000001E-2</v>
      </c>
      <c r="R152" s="126">
        <f>Q152*H152</f>
        <v>4.0580165600000004</v>
      </c>
      <c r="S152" s="126">
        <v>0</v>
      </c>
      <c r="T152" s="127">
        <f>S152*H152</f>
        <v>0</v>
      </c>
      <c r="AR152" s="128" t="s">
        <v>118</v>
      </c>
      <c r="AT152" s="128" t="s">
        <v>120</v>
      </c>
      <c r="AU152" s="128" t="s">
        <v>83</v>
      </c>
      <c r="AY152" s="15" t="s">
        <v>117</v>
      </c>
      <c r="BE152" s="129">
        <f>IF(N152="základní",J152,0)</f>
        <v>0</v>
      </c>
      <c r="BF152" s="129">
        <f>IF(N152="snížená",J152,0)</f>
        <v>0</v>
      </c>
      <c r="BG152" s="129">
        <f>IF(N152="zákl. přenesená",J152,0)</f>
        <v>0</v>
      </c>
      <c r="BH152" s="129">
        <f>IF(N152="sníž. přenesená",J152,0)</f>
        <v>0</v>
      </c>
      <c r="BI152" s="129">
        <f>IF(N152="nulová",J152,0)</f>
        <v>0</v>
      </c>
      <c r="BJ152" s="15" t="s">
        <v>79</v>
      </c>
      <c r="BK152" s="129">
        <f>ROUND(I152*H152,2)</f>
        <v>0</v>
      </c>
      <c r="BL152" s="15" t="s">
        <v>118</v>
      </c>
      <c r="BM152" s="128" t="s">
        <v>162</v>
      </c>
    </row>
    <row r="153" spans="2:65" s="12" customFormat="1" ht="11.25">
      <c r="B153" s="130"/>
      <c r="C153" s="190"/>
      <c r="D153" s="206" t="s">
        <v>125</v>
      </c>
      <c r="E153" s="207" t="s">
        <v>1</v>
      </c>
      <c r="F153" s="208" t="s">
        <v>163</v>
      </c>
      <c r="G153" s="190"/>
      <c r="H153" s="209">
        <v>49.127000000000002</v>
      </c>
      <c r="I153" s="218"/>
      <c r="J153" s="190"/>
      <c r="L153" s="130"/>
      <c r="M153" s="132"/>
      <c r="T153" s="133"/>
      <c r="AT153" s="131" t="s">
        <v>125</v>
      </c>
      <c r="AU153" s="131" t="s">
        <v>83</v>
      </c>
      <c r="AV153" s="12" t="s">
        <v>83</v>
      </c>
      <c r="AW153" s="12" t="s">
        <v>30</v>
      </c>
      <c r="AX153" s="12" t="s">
        <v>74</v>
      </c>
      <c r="AY153" s="131" t="s">
        <v>117</v>
      </c>
    </row>
    <row r="154" spans="2:65" s="12" customFormat="1" ht="11.25">
      <c r="B154" s="130"/>
      <c r="C154" s="190"/>
      <c r="D154" s="206" t="s">
        <v>125</v>
      </c>
      <c r="E154" s="207" t="s">
        <v>1</v>
      </c>
      <c r="F154" s="208" t="s">
        <v>164</v>
      </c>
      <c r="G154" s="190"/>
      <c r="H154" s="209">
        <v>49.627000000000002</v>
      </c>
      <c r="I154" s="218"/>
      <c r="J154" s="190"/>
      <c r="L154" s="130"/>
      <c r="M154" s="132"/>
      <c r="T154" s="133"/>
      <c r="AT154" s="131" t="s">
        <v>125</v>
      </c>
      <c r="AU154" s="131" t="s">
        <v>83</v>
      </c>
      <c r="AV154" s="12" t="s">
        <v>83</v>
      </c>
      <c r="AW154" s="12" t="s">
        <v>30</v>
      </c>
      <c r="AX154" s="12" t="s">
        <v>74</v>
      </c>
      <c r="AY154" s="131" t="s">
        <v>117</v>
      </c>
    </row>
    <row r="155" spans="2:65" s="12" customFormat="1" ht="11.25">
      <c r="B155" s="130"/>
      <c r="C155" s="190"/>
      <c r="D155" s="206" t="s">
        <v>125</v>
      </c>
      <c r="E155" s="207" t="s">
        <v>1</v>
      </c>
      <c r="F155" s="208" t="s">
        <v>165</v>
      </c>
      <c r="G155" s="190"/>
      <c r="H155" s="209">
        <v>51.832000000000001</v>
      </c>
      <c r="I155" s="218"/>
      <c r="J155" s="190"/>
      <c r="L155" s="130"/>
      <c r="M155" s="132"/>
      <c r="T155" s="133"/>
      <c r="AT155" s="131" t="s">
        <v>125</v>
      </c>
      <c r="AU155" s="131" t="s">
        <v>83</v>
      </c>
      <c r="AV155" s="12" t="s">
        <v>83</v>
      </c>
      <c r="AW155" s="12" t="s">
        <v>30</v>
      </c>
      <c r="AX155" s="12" t="s">
        <v>74</v>
      </c>
      <c r="AY155" s="131" t="s">
        <v>117</v>
      </c>
    </row>
    <row r="156" spans="2:65" s="12" customFormat="1" ht="11.25">
      <c r="B156" s="130"/>
      <c r="C156" s="190"/>
      <c r="D156" s="206" t="s">
        <v>125</v>
      </c>
      <c r="E156" s="207" t="s">
        <v>1</v>
      </c>
      <c r="F156" s="208" t="s">
        <v>166</v>
      </c>
      <c r="G156" s="190"/>
      <c r="H156" s="209">
        <v>3.36</v>
      </c>
      <c r="I156" s="218"/>
      <c r="J156" s="190"/>
      <c r="L156" s="130"/>
      <c r="M156" s="132"/>
      <c r="T156" s="133"/>
      <c r="AT156" s="131" t="s">
        <v>125</v>
      </c>
      <c r="AU156" s="131" t="s">
        <v>83</v>
      </c>
      <c r="AV156" s="12" t="s">
        <v>83</v>
      </c>
      <c r="AW156" s="12" t="s">
        <v>30</v>
      </c>
      <c r="AX156" s="12" t="s">
        <v>74</v>
      </c>
      <c r="AY156" s="131" t="s">
        <v>117</v>
      </c>
    </row>
    <row r="157" spans="2:65" s="13" customFormat="1" ht="11.25">
      <c r="B157" s="134"/>
      <c r="C157" s="191"/>
      <c r="D157" s="206" t="s">
        <v>125</v>
      </c>
      <c r="E157" s="210" t="s">
        <v>1</v>
      </c>
      <c r="F157" s="211" t="s">
        <v>129</v>
      </c>
      <c r="G157" s="191"/>
      <c r="H157" s="212">
        <v>153.946</v>
      </c>
      <c r="I157" s="219"/>
      <c r="J157" s="191"/>
      <c r="L157" s="134"/>
      <c r="M157" s="136"/>
      <c r="T157" s="137"/>
      <c r="AT157" s="135" t="s">
        <v>125</v>
      </c>
      <c r="AU157" s="135" t="s">
        <v>83</v>
      </c>
      <c r="AV157" s="13" t="s">
        <v>118</v>
      </c>
      <c r="AW157" s="13" t="s">
        <v>30</v>
      </c>
      <c r="AX157" s="13" t="s">
        <v>79</v>
      </c>
      <c r="AY157" s="135" t="s">
        <v>117</v>
      </c>
    </row>
    <row r="158" spans="2:65" s="11" customFormat="1" ht="22.9" customHeight="1">
      <c r="B158" s="112"/>
      <c r="C158" s="202"/>
      <c r="D158" s="203" t="s">
        <v>73</v>
      </c>
      <c r="E158" s="205" t="s">
        <v>167</v>
      </c>
      <c r="F158" s="205" t="s">
        <v>168</v>
      </c>
      <c r="G158" s="202"/>
      <c r="H158" s="202"/>
      <c r="I158" s="220"/>
      <c r="J158" s="197">
        <f>BK158</f>
        <v>0</v>
      </c>
      <c r="L158" s="112"/>
      <c r="M158" s="115"/>
      <c r="P158" s="116">
        <f>SUM(P159:P180)</f>
        <v>152.912971</v>
      </c>
      <c r="R158" s="116">
        <f>SUM(R159:R180)</f>
        <v>0</v>
      </c>
      <c r="T158" s="117">
        <f>SUM(T159:T180)</f>
        <v>87.031681000000006</v>
      </c>
      <c r="AR158" s="113" t="s">
        <v>79</v>
      </c>
      <c r="AT158" s="118" t="s">
        <v>73</v>
      </c>
      <c r="AU158" s="118" t="s">
        <v>79</v>
      </c>
      <c r="AY158" s="113" t="s">
        <v>117</v>
      </c>
      <c r="BK158" s="119">
        <f>SUM(BK159:BK180)</f>
        <v>0</v>
      </c>
    </row>
    <row r="159" spans="2:65" s="1" customFormat="1" ht="37.9" customHeight="1">
      <c r="B159" s="121"/>
      <c r="C159" s="192" t="s">
        <v>169</v>
      </c>
      <c r="D159" s="192" t="s">
        <v>120</v>
      </c>
      <c r="E159" s="193" t="s">
        <v>170</v>
      </c>
      <c r="F159" s="194" t="s">
        <v>171</v>
      </c>
      <c r="G159" s="195" t="s">
        <v>132</v>
      </c>
      <c r="H159" s="196">
        <v>188.857</v>
      </c>
      <c r="I159" s="122"/>
      <c r="J159" s="189">
        <f>ROUND(I159*H159,2)</f>
        <v>0</v>
      </c>
      <c r="K159" s="123"/>
      <c r="L159" s="27"/>
      <c r="M159" s="124" t="s">
        <v>1</v>
      </c>
      <c r="N159" s="125" t="s">
        <v>39</v>
      </c>
      <c r="O159" s="126">
        <v>0.14000000000000001</v>
      </c>
      <c r="P159" s="126">
        <f>O159*H159</f>
        <v>26.439980000000002</v>
      </c>
      <c r="Q159" s="126">
        <v>0</v>
      </c>
      <c r="R159" s="126">
        <f>Q159*H159</f>
        <v>0</v>
      </c>
      <c r="S159" s="126">
        <v>0</v>
      </c>
      <c r="T159" s="127">
        <f>S159*H159</f>
        <v>0</v>
      </c>
      <c r="AR159" s="128" t="s">
        <v>118</v>
      </c>
      <c r="AT159" s="128" t="s">
        <v>120</v>
      </c>
      <c r="AU159" s="128" t="s">
        <v>83</v>
      </c>
      <c r="AY159" s="15" t="s">
        <v>117</v>
      </c>
      <c r="BE159" s="129">
        <f>IF(N159="základní",J159,0)</f>
        <v>0</v>
      </c>
      <c r="BF159" s="129">
        <f>IF(N159="snížená",J159,0)</f>
        <v>0</v>
      </c>
      <c r="BG159" s="129">
        <f>IF(N159="zákl. přenesená",J159,0)</f>
        <v>0</v>
      </c>
      <c r="BH159" s="129">
        <f>IF(N159="sníž. přenesená",J159,0)</f>
        <v>0</v>
      </c>
      <c r="BI159" s="129">
        <f>IF(N159="nulová",J159,0)</f>
        <v>0</v>
      </c>
      <c r="BJ159" s="15" t="s">
        <v>79</v>
      </c>
      <c r="BK159" s="129">
        <f>ROUND(I159*H159,2)</f>
        <v>0</v>
      </c>
      <c r="BL159" s="15" t="s">
        <v>118</v>
      </c>
      <c r="BM159" s="128" t="s">
        <v>172</v>
      </c>
    </row>
    <row r="160" spans="2:65" s="12" customFormat="1" ht="11.25">
      <c r="B160" s="130"/>
      <c r="C160" s="190"/>
      <c r="D160" s="206" t="s">
        <v>125</v>
      </c>
      <c r="E160" s="207" t="s">
        <v>1</v>
      </c>
      <c r="F160" s="208" t="s">
        <v>173</v>
      </c>
      <c r="G160" s="190"/>
      <c r="H160" s="209">
        <v>57.481999999999999</v>
      </c>
      <c r="I160" s="218"/>
      <c r="J160" s="190"/>
      <c r="L160" s="130"/>
      <c r="M160" s="132"/>
      <c r="T160" s="133"/>
      <c r="AT160" s="131" t="s">
        <v>125</v>
      </c>
      <c r="AU160" s="131" t="s">
        <v>83</v>
      </c>
      <c r="AV160" s="12" t="s">
        <v>83</v>
      </c>
      <c r="AW160" s="12" t="s">
        <v>30</v>
      </c>
      <c r="AX160" s="12" t="s">
        <v>74</v>
      </c>
      <c r="AY160" s="131" t="s">
        <v>117</v>
      </c>
    </row>
    <row r="161" spans="2:65" s="12" customFormat="1" ht="11.25">
      <c r="B161" s="130"/>
      <c r="C161" s="190"/>
      <c r="D161" s="206" t="s">
        <v>125</v>
      </c>
      <c r="E161" s="207" t="s">
        <v>1</v>
      </c>
      <c r="F161" s="208" t="s">
        <v>174</v>
      </c>
      <c r="G161" s="190"/>
      <c r="H161" s="209">
        <v>51.314999999999998</v>
      </c>
      <c r="I161" s="218"/>
      <c r="J161" s="190"/>
      <c r="L161" s="130"/>
      <c r="M161" s="132"/>
      <c r="T161" s="133"/>
      <c r="AT161" s="131" t="s">
        <v>125</v>
      </c>
      <c r="AU161" s="131" t="s">
        <v>83</v>
      </c>
      <c r="AV161" s="12" t="s">
        <v>83</v>
      </c>
      <c r="AW161" s="12" t="s">
        <v>30</v>
      </c>
      <c r="AX161" s="12" t="s">
        <v>74</v>
      </c>
      <c r="AY161" s="131" t="s">
        <v>117</v>
      </c>
    </row>
    <row r="162" spans="2:65" s="12" customFormat="1" ht="11.25">
      <c r="B162" s="130"/>
      <c r="C162" s="190"/>
      <c r="D162" s="206" t="s">
        <v>125</v>
      </c>
      <c r="E162" s="207" t="s">
        <v>1</v>
      </c>
      <c r="F162" s="208" t="s">
        <v>175</v>
      </c>
      <c r="G162" s="190"/>
      <c r="H162" s="209">
        <v>71.930000000000007</v>
      </c>
      <c r="I162" s="218"/>
      <c r="J162" s="190"/>
      <c r="L162" s="130"/>
      <c r="M162" s="132"/>
      <c r="T162" s="133"/>
      <c r="AT162" s="131" t="s">
        <v>125</v>
      </c>
      <c r="AU162" s="131" t="s">
        <v>83</v>
      </c>
      <c r="AV162" s="12" t="s">
        <v>83</v>
      </c>
      <c r="AW162" s="12" t="s">
        <v>30</v>
      </c>
      <c r="AX162" s="12" t="s">
        <v>74</v>
      </c>
      <c r="AY162" s="131" t="s">
        <v>117</v>
      </c>
    </row>
    <row r="163" spans="2:65" s="12" customFormat="1" ht="11.25">
      <c r="B163" s="130"/>
      <c r="C163" s="190"/>
      <c r="D163" s="206" t="s">
        <v>125</v>
      </c>
      <c r="E163" s="207" t="s">
        <v>1</v>
      </c>
      <c r="F163" s="208" t="s">
        <v>176</v>
      </c>
      <c r="G163" s="190"/>
      <c r="H163" s="209">
        <v>8.1300000000000008</v>
      </c>
      <c r="I163" s="218"/>
      <c r="J163" s="190"/>
      <c r="L163" s="130"/>
      <c r="M163" s="132"/>
      <c r="T163" s="133"/>
      <c r="AT163" s="131" t="s">
        <v>125</v>
      </c>
      <c r="AU163" s="131" t="s">
        <v>83</v>
      </c>
      <c r="AV163" s="12" t="s">
        <v>83</v>
      </c>
      <c r="AW163" s="12" t="s">
        <v>30</v>
      </c>
      <c r="AX163" s="12" t="s">
        <v>74</v>
      </c>
      <c r="AY163" s="131" t="s">
        <v>117</v>
      </c>
    </row>
    <row r="164" spans="2:65" s="13" customFormat="1" ht="11.25">
      <c r="B164" s="134"/>
      <c r="C164" s="191"/>
      <c r="D164" s="206" t="s">
        <v>125</v>
      </c>
      <c r="E164" s="210" t="s">
        <v>81</v>
      </c>
      <c r="F164" s="211" t="s">
        <v>129</v>
      </c>
      <c r="G164" s="191"/>
      <c r="H164" s="212">
        <v>188.857</v>
      </c>
      <c r="I164" s="219"/>
      <c r="J164" s="191"/>
      <c r="L164" s="134"/>
      <c r="M164" s="136"/>
      <c r="T164" s="137"/>
      <c r="AT164" s="135" t="s">
        <v>125</v>
      </c>
      <c r="AU164" s="135" t="s">
        <v>83</v>
      </c>
      <c r="AV164" s="13" t="s">
        <v>118</v>
      </c>
      <c r="AW164" s="13" t="s">
        <v>30</v>
      </c>
      <c r="AX164" s="13" t="s">
        <v>79</v>
      </c>
      <c r="AY164" s="135" t="s">
        <v>117</v>
      </c>
    </row>
    <row r="165" spans="2:65" s="1" customFormat="1" ht="44.25" customHeight="1">
      <c r="B165" s="121"/>
      <c r="C165" s="192" t="s">
        <v>177</v>
      </c>
      <c r="D165" s="192" t="s">
        <v>120</v>
      </c>
      <c r="E165" s="193" t="s">
        <v>178</v>
      </c>
      <c r="F165" s="194" t="s">
        <v>179</v>
      </c>
      <c r="G165" s="195" t="s">
        <v>132</v>
      </c>
      <c r="H165" s="196">
        <v>188.857</v>
      </c>
      <c r="I165" s="122"/>
      <c r="J165" s="189">
        <f>ROUND(I165*H165,2)</f>
        <v>0</v>
      </c>
      <c r="K165" s="123"/>
      <c r="L165" s="27"/>
      <c r="M165" s="124" t="s">
        <v>1</v>
      </c>
      <c r="N165" s="125" t="s">
        <v>39</v>
      </c>
      <c r="O165" s="126">
        <v>0</v>
      </c>
      <c r="P165" s="126">
        <f>O165*H165</f>
        <v>0</v>
      </c>
      <c r="Q165" s="126">
        <v>0</v>
      </c>
      <c r="R165" s="126">
        <f>Q165*H165</f>
        <v>0</v>
      </c>
      <c r="S165" s="126">
        <v>0</v>
      </c>
      <c r="T165" s="127">
        <f>S165*H165</f>
        <v>0</v>
      </c>
      <c r="AR165" s="128" t="s">
        <v>118</v>
      </c>
      <c r="AT165" s="128" t="s">
        <v>120</v>
      </c>
      <c r="AU165" s="128" t="s">
        <v>83</v>
      </c>
      <c r="AY165" s="15" t="s">
        <v>117</v>
      </c>
      <c r="BE165" s="129">
        <f>IF(N165="základní",J165,0)</f>
        <v>0</v>
      </c>
      <c r="BF165" s="129">
        <f>IF(N165="snížená",J165,0)</f>
        <v>0</v>
      </c>
      <c r="BG165" s="129">
        <f>IF(N165="zákl. přenesená",J165,0)</f>
        <v>0</v>
      </c>
      <c r="BH165" s="129">
        <f>IF(N165="sníž. přenesená",J165,0)</f>
        <v>0</v>
      </c>
      <c r="BI165" s="129">
        <f>IF(N165="nulová",J165,0)</f>
        <v>0</v>
      </c>
      <c r="BJ165" s="15" t="s">
        <v>79</v>
      </c>
      <c r="BK165" s="129">
        <f>ROUND(I165*H165,2)</f>
        <v>0</v>
      </c>
      <c r="BL165" s="15" t="s">
        <v>118</v>
      </c>
      <c r="BM165" s="128" t="s">
        <v>180</v>
      </c>
    </row>
    <row r="166" spans="2:65" s="12" customFormat="1" ht="11.25">
      <c r="B166" s="130"/>
      <c r="C166" s="190"/>
      <c r="D166" s="206" t="s">
        <v>125</v>
      </c>
      <c r="E166" s="207" t="s">
        <v>1</v>
      </c>
      <c r="F166" s="208" t="s">
        <v>81</v>
      </c>
      <c r="G166" s="190"/>
      <c r="H166" s="209">
        <v>188.857</v>
      </c>
      <c r="I166" s="218"/>
      <c r="J166" s="190"/>
      <c r="L166" s="130"/>
      <c r="M166" s="132"/>
      <c r="T166" s="133"/>
      <c r="AT166" s="131" t="s">
        <v>125</v>
      </c>
      <c r="AU166" s="131" t="s">
        <v>83</v>
      </c>
      <c r="AV166" s="12" t="s">
        <v>83</v>
      </c>
      <c r="AW166" s="12" t="s">
        <v>30</v>
      </c>
      <c r="AX166" s="12" t="s">
        <v>79</v>
      </c>
      <c r="AY166" s="131" t="s">
        <v>117</v>
      </c>
    </row>
    <row r="167" spans="2:65" s="1" customFormat="1" ht="37.9" customHeight="1">
      <c r="B167" s="121"/>
      <c r="C167" s="192" t="s">
        <v>167</v>
      </c>
      <c r="D167" s="192" t="s">
        <v>120</v>
      </c>
      <c r="E167" s="193" t="s">
        <v>181</v>
      </c>
      <c r="F167" s="194" t="s">
        <v>182</v>
      </c>
      <c r="G167" s="195" t="s">
        <v>132</v>
      </c>
      <c r="H167" s="196">
        <v>188.857</v>
      </c>
      <c r="I167" s="122"/>
      <c r="J167" s="189">
        <f>ROUND(I167*H167,2)</f>
        <v>0</v>
      </c>
      <c r="K167" s="123"/>
      <c r="L167" s="27"/>
      <c r="M167" s="124" t="s">
        <v>1</v>
      </c>
      <c r="N167" s="125" t="s">
        <v>39</v>
      </c>
      <c r="O167" s="126">
        <v>8.6999999999999994E-2</v>
      </c>
      <c r="P167" s="126">
        <f>O167*H167</f>
        <v>16.430558999999999</v>
      </c>
      <c r="Q167" s="126">
        <v>0</v>
      </c>
      <c r="R167" s="126">
        <f>Q167*H167</f>
        <v>0</v>
      </c>
      <c r="S167" s="126">
        <v>0</v>
      </c>
      <c r="T167" s="127">
        <f>S167*H167</f>
        <v>0</v>
      </c>
      <c r="AR167" s="128" t="s">
        <v>118</v>
      </c>
      <c r="AT167" s="128" t="s">
        <v>120</v>
      </c>
      <c r="AU167" s="128" t="s">
        <v>83</v>
      </c>
      <c r="AY167" s="15" t="s">
        <v>117</v>
      </c>
      <c r="BE167" s="129">
        <f>IF(N167="základní",J167,0)</f>
        <v>0</v>
      </c>
      <c r="BF167" s="129">
        <f>IF(N167="snížená",J167,0)</f>
        <v>0</v>
      </c>
      <c r="BG167" s="129">
        <f>IF(N167="zákl. přenesená",J167,0)</f>
        <v>0</v>
      </c>
      <c r="BH167" s="129">
        <f>IF(N167="sníž. přenesená",J167,0)</f>
        <v>0</v>
      </c>
      <c r="BI167" s="129">
        <f>IF(N167="nulová",J167,0)</f>
        <v>0</v>
      </c>
      <c r="BJ167" s="15" t="s">
        <v>79</v>
      </c>
      <c r="BK167" s="129">
        <f>ROUND(I167*H167,2)</f>
        <v>0</v>
      </c>
      <c r="BL167" s="15" t="s">
        <v>118</v>
      </c>
      <c r="BM167" s="128" t="s">
        <v>183</v>
      </c>
    </row>
    <row r="168" spans="2:65" s="12" customFormat="1" ht="11.25">
      <c r="B168" s="130"/>
      <c r="C168" s="190"/>
      <c r="D168" s="206" t="s">
        <v>125</v>
      </c>
      <c r="E168" s="207" t="s">
        <v>1</v>
      </c>
      <c r="F168" s="208" t="s">
        <v>81</v>
      </c>
      <c r="G168" s="190"/>
      <c r="H168" s="209">
        <v>188.857</v>
      </c>
      <c r="I168" s="218"/>
      <c r="J168" s="190"/>
      <c r="L168" s="130"/>
      <c r="M168" s="132"/>
      <c r="T168" s="133"/>
      <c r="AT168" s="131" t="s">
        <v>125</v>
      </c>
      <c r="AU168" s="131" t="s">
        <v>83</v>
      </c>
      <c r="AV168" s="12" t="s">
        <v>83</v>
      </c>
      <c r="AW168" s="12" t="s">
        <v>30</v>
      </c>
      <c r="AX168" s="12" t="s">
        <v>79</v>
      </c>
      <c r="AY168" s="131" t="s">
        <v>117</v>
      </c>
    </row>
    <row r="169" spans="2:65" s="1" customFormat="1" ht="24.2" customHeight="1">
      <c r="B169" s="121"/>
      <c r="C169" s="192" t="s">
        <v>184</v>
      </c>
      <c r="D169" s="192" t="s">
        <v>120</v>
      </c>
      <c r="E169" s="193" t="s">
        <v>185</v>
      </c>
      <c r="F169" s="194" t="s">
        <v>186</v>
      </c>
      <c r="G169" s="195" t="s">
        <v>123</v>
      </c>
      <c r="H169" s="196">
        <v>31.181999999999999</v>
      </c>
      <c r="I169" s="122"/>
      <c r="J169" s="189">
        <f>ROUND(I169*H169,2)</f>
        <v>0</v>
      </c>
      <c r="K169" s="123"/>
      <c r="L169" s="27"/>
      <c r="M169" s="124" t="s">
        <v>1</v>
      </c>
      <c r="N169" s="125" t="s">
        <v>39</v>
      </c>
      <c r="O169" s="126">
        <v>1.5860000000000001</v>
      </c>
      <c r="P169" s="126">
        <f>O169*H169</f>
        <v>49.454652000000003</v>
      </c>
      <c r="Q169" s="126">
        <v>0</v>
      </c>
      <c r="R169" s="126">
        <f>Q169*H169</f>
        <v>0</v>
      </c>
      <c r="S169" s="126">
        <v>2.27</v>
      </c>
      <c r="T169" s="127">
        <f>S169*H169</f>
        <v>70.783140000000003</v>
      </c>
      <c r="AR169" s="128" t="s">
        <v>118</v>
      </c>
      <c r="AT169" s="128" t="s">
        <v>120</v>
      </c>
      <c r="AU169" s="128" t="s">
        <v>83</v>
      </c>
      <c r="AY169" s="15" t="s">
        <v>117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5" t="s">
        <v>79</v>
      </c>
      <c r="BK169" s="129">
        <f>ROUND(I169*H169,2)</f>
        <v>0</v>
      </c>
      <c r="BL169" s="15" t="s">
        <v>118</v>
      </c>
      <c r="BM169" s="128" t="s">
        <v>187</v>
      </c>
    </row>
    <row r="170" spans="2:65" s="12" customFormat="1" ht="11.25">
      <c r="B170" s="130"/>
      <c r="C170" s="190"/>
      <c r="D170" s="206" t="s">
        <v>125</v>
      </c>
      <c r="E170" s="207" t="s">
        <v>1</v>
      </c>
      <c r="F170" s="208" t="s">
        <v>188</v>
      </c>
      <c r="G170" s="190"/>
      <c r="H170" s="209">
        <v>8.5790000000000006</v>
      </c>
      <c r="I170" s="218"/>
      <c r="J170" s="190"/>
      <c r="L170" s="130"/>
      <c r="M170" s="132"/>
      <c r="T170" s="133"/>
      <c r="AT170" s="131" t="s">
        <v>125</v>
      </c>
      <c r="AU170" s="131" t="s">
        <v>83</v>
      </c>
      <c r="AV170" s="12" t="s">
        <v>83</v>
      </c>
      <c r="AW170" s="12" t="s">
        <v>30</v>
      </c>
      <c r="AX170" s="12" t="s">
        <v>74</v>
      </c>
      <c r="AY170" s="131" t="s">
        <v>117</v>
      </c>
    </row>
    <row r="171" spans="2:65" s="12" customFormat="1" ht="11.25">
      <c r="B171" s="130"/>
      <c r="C171" s="190"/>
      <c r="D171" s="206" t="s">
        <v>125</v>
      </c>
      <c r="E171" s="207" t="s">
        <v>1</v>
      </c>
      <c r="F171" s="208" t="s">
        <v>189</v>
      </c>
      <c r="G171" s="190"/>
      <c r="H171" s="209">
        <v>5.63</v>
      </c>
      <c r="I171" s="218"/>
      <c r="J171" s="190"/>
      <c r="L171" s="130"/>
      <c r="M171" s="132"/>
      <c r="T171" s="133"/>
      <c r="AT171" s="131" t="s">
        <v>125</v>
      </c>
      <c r="AU171" s="131" t="s">
        <v>83</v>
      </c>
      <c r="AV171" s="12" t="s">
        <v>83</v>
      </c>
      <c r="AW171" s="12" t="s">
        <v>30</v>
      </c>
      <c r="AX171" s="12" t="s">
        <v>74</v>
      </c>
      <c r="AY171" s="131" t="s">
        <v>117</v>
      </c>
    </row>
    <row r="172" spans="2:65" s="12" customFormat="1" ht="11.25">
      <c r="B172" s="130"/>
      <c r="C172" s="190"/>
      <c r="D172" s="206" t="s">
        <v>125</v>
      </c>
      <c r="E172" s="207" t="s">
        <v>1</v>
      </c>
      <c r="F172" s="208" t="s">
        <v>190</v>
      </c>
      <c r="G172" s="190"/>
      <c r="H172" s="209">
        <v>13.721</v>
      </c>
      <c r="I172" s="218"/>
      <c r="J172" s="190"/>
      <c r="L172" s="130"/>
      <c r="M172" s="132"/>
      <c r="T172" s="133"/>
      <c r="AT172" s="131" t="s">
        <v>125</v>
      </c>
      <c r="AU172" s="131" t="s">
        <v>83</v>
      </c>
      <c r="AV172" s="12" t="s">
        <v>83</v>
      </c>
      <c r="AW172" s="12" t="s">
        <v>30</v>
      </c>
      <c r="AX172" s="12" t="s">
        <v>74</v>
      </c>
      <c r="AY172" s="131" t="s">
        <v>117</v>
      </c>
    </row>
    <row r="173" spans="2:65" s="12" customFormat="1" ht="11.25">
      <c r="B173" s="130"/>
      <c r="C173" s="190"/>
      <c r="D173" s="206" t="s">
        <v>125</v>
      </c>
      <c r="E173" s="207" t="s">
        <v>1</v>
      </c>
      <c r="F173" s="208" t="s">
        <v>191</v>
      </c>
      <c r="G173" s="190"/>
      <c r="H173" s="209">
        <v>3.2519999999999998</v>
      </c>
      <c r="I173" s="218"/>
      <c r="J173" s="190"/>
      <c r="L173" s="130"/>
      <c r="M173" s="132"/>
      <c r="T173" s="133"/>
      <c r="AT173" s="131" t="s">
        <v>125</v>
      </c>
      <c r="AU173" s="131" t="s">
        <v>83</v>
      </c>
      <c r="AV173" s="12" t="s">
        <v>83</v>
      </c>
      <c r="AW173" s="12" t="s">
        <v>30</v>
      </c>
      <c r="AX173" s="12" t="s">
        <v>74</v>
      </c>
      <c r="AY173" s="131" t="s">
        <v>117</v>
      </c>
    </row>
    <row r="174" spans="2:65" s="13" customFormat="1" ht="11.25">
      <c r="B174" s="134"/>
      <c r="C174" s="191"/>
      <c r="D174" s="206" t="s">
        <v>125</v>
      </c>
      <c r="E174" s="210" t="s">
        <v>1</v>
      </c>
      <c r="F174" s="211" t="s">
        <v>129</v>
      </c>
      <c r="G174" s="191"/>
      <c r="H174" s="212">
        <v>31.181999999999999</v>
      </c>
      <c r="I174" s="219"/>
      <c r="J174" s="191"/>
      <c r="L174" s="134"/>
      <c r="M174" s="136"/>
      <c r="T174" s="137"/>
      <c r="AT174" s="135" t="s">
        <v>125</v>
      </c>
      <c r="AU174" s="135" t="s">
        <v>83</v>
      </c>
      <c r="AV174" s="13" t="s">
        <v>118</v>
      </c>
      <c r="AW174" s="13" t="s">
        <v>30</v>
      </c>
      <c r="AX174" s="13" t="s">
        <v>79</v>
      </c>
      <c r="AY174" s="135" t="s">
        <v>117</v>
      </c>
    </row>
    <row r="175" spans="2:65" s="1" customFormat="1" ht="37.9" customHeight="1">
      <c r="B175" s="121"/>
      <c r="C175" s="192" t="s">
        <v>192</v>
      </c>
      <c r="D175" s="192" t="s">
        <v>120</v>
      </c>
      <c r="E175" s="193" t="s">
        <v>193</v>
      </c>
      <c r="F175" s="194" t="s">
        <v>194</v>
      </c>
      <c r="G175" s="195" t="s">
        <v>132</v>
      </c>
      <c r="H175" s="196">
        <v>275.399</v>
      </c>
      <c r="I175" s="122"/>
      <c r="J175" s="189">
        <f>ROUND(I175*H175,2)</f>
        <v>0</v>
      </c>
      <c r="K175" s="123"/>
      <c r="L175" s="27"/>
      <c r="M175" s="124" t="s">
        <v>1</v>
      </c>
      <c r="N175" s="125" t="s">
        <v>39</v>
      </c>
      <c r="O175" s="126">
        <v>0.22</v>
      </c>
      <c r="P175" s="126">
        <f>O175*H175</f>
        <v>60.587780000000002</v>
      </c>
      <c r="Q175" s="126">
        <v>0</v>
      </c>
      <c r="R175" s="126">
        <f>Q175*H175</f>
        <v>0</v>
      </c>
      <c r="S175" s="126">
        <v>5.8999999999999997E-2</v>
      </c>
      <c r="T175" s="127">
        <f>S175*H175</f>
        <v>16.248540999999999</v>
      </c>
      <c r="AR175" s="128" t="s">
        <v>118</v>
      </c>
      <c r="AT175" s="128" t="s">
        <v>120</v>
      </c>
      <c r="AU175" s="128" t="s">
        <v>83</v>
      </c>
      <c r="AY175" s="15" t="s">
        <v>117</v>
      </c>
      <c r="BE175" s="129">
        <f>IF(N175="základní",J175,0)</f>
        <v>0</v>
      </c>
      <c r="BF175" s="129">
        <f>IF(N175="snížená",J175,0)</f>
        <v>0</v>
      </c>
      <c r="BG175" s="129">
        <f>IF(N175="zákl. přenesená",J175,0)</f>
        <v>0</v>
      </c>
      <c r="BH175" s="129">
        <f>IF(N175="sníž. přenesená",J175,0)</f>
        <v>0</v>
      </c>
      <c r="BI175" s="129">
        <f>IF(N175="nulová",J175,0)</f>
        <v>0</v>
      </c>
      <c r="BJ175" s="15" t="s">
        <v>79</v>
      </c>
      <c r="BK175" s="129">
        <f>ROUND(I175*H175,2)</f>
        <v>0</v>
      </c>
      <c r="BL175" s="15" t="s">
        <v>118</v>
      </c>
      <c r="BM175" s="128" t="s">
        <v>195</v>
      </c>
    </row>
    <row r="176" spans="2:65" s="12" customFormat="1" ht="11.25">
      <c r="B176" s="130"/>
      <c r="C176" s="190"/>
      <c r="D176" s="206" t="s">
        <v>125</v>
      </c>
      <c r="E176" s="207" t="s">
        <v>1</v>
      </c>
      <c r="F176" s="208" t="s">
        <v>196</v>
      </c>
      <c r="G176" s="190"/>
      <c r="H176" s="209">
        <v>88.573999999999998</v>
      </c>
      <c r="I176" s="218"/>
      <c r="J176" s="190"/>
      <c r="L176" s="130"/>
      <c r="M176" s="132"/>
      <c r="T176" s="133"/>
      <c r="AT176" s="131" t="s">
        <v>125</v>
      </c>
      <c r="AU176" s="131" t="s">
        <v>83</v>
      </c>
      <c r="AV176" s="12" t="s">
        <v>83</v>
      </c>
      <c r="AW176" s="12" t="s">
        <v>30</v>
      </c>
      <c r="AX176" s="12" t="s">
        <v>74</v>
      </c>
      <c r="AY176" s="131" t="s">
        <v>117</v>
      </c>
    </row>
    <row r="177" spans="2:65" s="12" customFormat="1" ht="11.25">
      <c r="B177" s="130"/>
      <c r="C177" s="190"/>
      <c r="D177" s="206" t="s">
        <v>125</v>
      </c>
      <c r="E177" s="207" t="s">
        <v>1</v>
      </c>
      <c r="F177" s="208" t="s">
        <v>197</v>
      </c>
      <c r="G177" s="190"/>
      <c r="H177" s="209">
        <v>89.453999999999994</v>
      </c>
      <c r="I177" s="218"/>
      <c r="J177" s="190"/>
      <c r="L177" s="130"/>
      <c r="M177" s="132"/>
      <c r="T177" s="133"/>
      <c r="AT177" s="131" t="s">
        <v>125</v>
      </c>
      <c r="AU177" s="131" t="s">
        <v>83</v>
      </c>
      <c r="AV177" s="12" t="s">
        <v>83</v>
      </c>
      <c r="AW177" s="12" t="s">
        <v>30</v>
      </c>
      <c r="AX177" s="12" t="s">
        <v>74</v>
      </c>
      <c r="AY177" s="131" t="s">
        <v>117</v>
      </c>
    </row>
    <row r="178" spans="2:65" s="12" customFormat="1" ht="11.25">
      <c r="B178" s="130"/>
      <c r="C178" s="190"/>
      <c r="D178" s="206" t="s">
        <v>125</v>
      </c>
      <c r="E178" s="207" t="s">
        <v>1</v>
      </c>
      <c r="F178" s="208" t="s">
        <v>198</v>
      </c>
      <c r="G178" s="190"/>
      <c r="H178" s="209">
        <v>94.010999999999996</v>
      </c>
      <c r="I178" s="218"/>
      <c r="J178" s="190"/>
      <c r="L178" s="130"/>
      <c r="M178" s="132"/>
      <c r="T178" s="133"/>
      <c r="AT178" s="131" t="s">
        <v>125</v>
      </c>
      <c r="AU178" s="131" t="s">
        <v>83</v>
      </c>
      <c r="AV178" s="12" t="s">
        <v>83</v>
      </c>
      <c r="AW178" s="12" t="s">
        <v>30</v>
      </c>
      <c r="AX178" s="12" t="s">
        <v>74</v>
      </c>
      <c r="AY178" s="131" t="s">
        <v>117</v>
      </c>
    </row>
    <row r="179" spans="2:65" s="12" customFormat="1" ht="11.25">
      <c r="B179" s="130"/>
      <c r="C179" s="190"/>
      <c r="D179" s="206" t="s">
        <v>125</v>
      </c>
      <c r="E179" s="207" t="s">
        <v>1</v>
      </c>
      <c r="F179" s="208" t="s">
        <v>166</v>
      </c>
      <c r="G179" s="190"/>
      <c r="H179" s="209">
        <v>3.36</v>
      </c>
      <c r="I179" s="218"/>
      <c r="J179" s="190"/>
      <c r="L179" s="130"/>
      <c r="M179" s="132"/>
      <c r="T179" s="133"/>
      <c r="AT179" s="131" t="s">
        <v>125</v>
      </c>
      <c r="AU179" s="131" t="s">
        <v>83</v>
      </c>
      <c r="AV179" s="12" t="s">
        <v>83</v>
      </c>
      <c r="AW179" s="12" t="s">
        <v>30</v>
      </c>
      <c r="AX179" s="12" t="s">
        <v>74</v>
      </c>
      <c r="AY179" s="131" t="s">
        <v>117</v>
      </c>
    </row>
    <row r="180" spans="2:65" s="13" customFormat="1" ht="11.25">
      <c r="B180" s="134"/>
      <c r="C180" s="191"/>
      <c r="D180" s="206" t="s">
        <v>125</v>
      </c>
      <c r="E180" s="210" t="s">
        <v>1</v>
      </c>
      <c r="F180" s="211" t="s">
        <v>129</v>
      </c>
      <c r="G180" s="191"/>
      <c r="H180" s="212">
        <v>275.399</v>
      </c>
      <c r="I180" s="219"/>
      <c r="J180" s="191"/>
      <c r="L180" s="134"/>
      <c r="M180" s="136"/>
      <c r="T180" s="137"/>
      <c r="AT180" s="135" t="s">
        <v>125</v>
      </c>
      <c r="AU180" s="135" t="s">
        <v>83</v>
      </c>
      <c r="AV180" s="13" t="s">
        <v>118</v>
      </c>
      <c r="AW180" s="13" t="s">
        <v>30</v>
      </c>
      <c r="AX180" s="13" t="s">
        <v>79</v>
      </c>
      <c r="AY180" s="135" t="s">
        <v>117</v>
      </c>
    </row>
    <row r="181" spans="2:65" s="11" customFormat="1" ht="22.9" customHeight="1">
      <c r="B181" s="112"/>
      <c r="C181" s="202"/>
      <c r="D181" s="203" t="s">
        <v>73</v>
      </c>
      <c r="E181" s="205" t="s">
        <v>199</v>
      </c>
      <c r="F181" s="205" t="s">
        <v>200</v>
      </c>
      <c r="G181" s="202"/>
      <c r="H181" s="202"/>
      <c r="I181" s="220"/>
      <c r="J181" s="197">
        <f>BK181</f>
        <v>0</v>
      </c>
      <c r="L181" s="112"/>
      <c r="M181" s="115"/>
      <c r="P181" s="116">
        <f>SUM(P182:P185)</f>
        <v>15.578728</v>
      </c>
      <c r="R181" s="116">
        <f>SUM(R182:R185)</f>
        <v>0</v>
      </c>
      <c r="T181" s="117">
        <f>SUM(T182:T185)</f>
        <v>0</v>
      </c>
      <c r="AR181" s="113" t="s">
        <v>79</v>
      </c>
      <c r="AT181" s="118" t="s">
        <v>73</v>
      </c>
      <c r="AU181" s="118" t="s">
        <v>79</v>
      </c>
      <c r="AY181" s="113" t="s">
        <v>117</v>
      </c>
      <c r="BK181" s="119">
        <f>SUM(BK182:BK185)</f>
        <v>0</v>
      </c>
    </row>
    <row r="182" spans="2:65" s="1" customFormat="1" ht="24.2" customHeight="1">
      <c r="B182" s="121"/>
      <c r="C182" s="192" t="s">
        <v>8</v>
      </c>
      <c r="D182" s="192" t="s">
        <v>120</v>
      </c>
      <c r="E182" s="193" t="s">
        <v>201</v>
      </c>
      <c r="F182" s="194" t="s">
        <v>202</v>
      </c>
      <c r="G182" s="195" t="s">
        <v>143</v>
      </c>
      <c r="H182" s="196">
        <v>87.031999999999996</v>
      </c>
      <c r="I182" s="122"/>
      <c r="J182" s="189">
        <f>ROUND(I182*H182,2)</f>
        <v>0</v>
      </c>
      <c r="K182" s="123"/>
      <c r="L182" s="27"/>
      <c r="M182" s="124" t="s">
        <v>1</v>
      </c>
      <c r="N182" s="125" t="s">
        <v>39</v>
      </c>
      <c r="O182" s="126">
        <v>0.125</v>
      </c>
      <c r="P182" s="126">
        <f>O182*H182</f>
        <v>10.879</v>
      </c>
      <c r="Q182" s="126">
        <v>0</v>
      </c>
      <c r="R182" s="126">
        <f>Q182*H182</f>
        <v>0</v>
      </c>
      <c r="S182" s="126">
        <v>0</v>
      </c>
      <c r="T182" s="127">
        <f>S182*H182</f>
        <v>0</v>
      </c>
      <c r="AR182" s="128" t="s">
        <v>118</v>
      </c>
      <c r="AT182" s="128" t="s">
        <v>120</v>
      </c>
      <c r="AU182" s="128" t="s">
        <v>83</v>
      </c>
      <c r="AY182" s="15" t="s">
        <v>117</v>
      </c>
      <c r="BE182" s="129">
        <f>IF(N182="základní",J182,0)</f>
        <v>0</v>
      </c>
      <c r="BF182" s="129">
        <f>IF(N182="snížená",J182,0)</f>
        <v>0</v>
      </c>
      <c r="BG182" s="129">
        <f>IF(N182="zákl. přenesená",J182,0)</f>
        <v>0</v>
      </c>
      <c r="BH182" s="129">
        <f>IF(N182="sníž. přenesená",J182,0)</f>
        <v>0</v>
      </c>
      <c r="BI182" s="129">
        <f>IF(N182="nulová",J182,0)</f>
        <v>0</v>
      </c>
      <c r="BJ182" s="15" t="s">
        <v>79</v>
      </c>
      <c r="BK182" s="129">
        <f>ROUND(I182*H182,2)</f>
        <v>0</v>
      </c>
      <c r="BL182" s="15" t="s">
        <v>118</v>
      </c>
      <c r="BM182" s="128" t="s">
        <v>203</v>
      </c>
    </row>
    <row r="183" spans="2:65" s="1" customFormat="1" ht="24.2" customHeight="1">
      <c r="B183" s="121"/>
      <c r="C183" s="192" t="s">
        <v>204</v>
      </c>
      <c r="D183" s="192" t="s">
        <v>120</v>
      </c>
      <c r="E183" s="193" t="s">
        <v>205</v>
      </c>
      <c r="F183" s="194" t="s">
        <v>206</v>
      </c>
      <c r="G183" s="195" t="s">
        <v>143</v>
      </c>
      <c r="H183" s="196">
        <v>783.28800000000001</v>
      </c>
      <c r="I183" s="122"/>
      <c r="J183" s="189">
        <f>ROUND(I183*H183,2)</f>
        <v>0</v>
      </c>
      <c r="K183" s="123"/>
      <c r="L183" s="27"/>
      <c r="M183" s="124" t="s">
        <v>1</v>
      </c>
      <c r="N183" s="125" t="s">
        <v>39</v>
      </c>
      <c r="O183" s="126">
        <v>6.0000000000000001E-3</v>
      </c>
      <c r="P183" s="126">
        <f>O183*H183</f>
        <v>4.6997280000000003</v>
      </c>
      <c r="Q183" s="126">
        <v>0</v>
      </c>
      <c r="R183" s="126">
        <f>Q183*H183</f>
        <v>0</v>
      </c>
      <c r="S183" s="126">
        <v>0</v>
      </c>
      <c r="T183" s="127">
        <f>S183*H183</f>
        <v>0</v>
      </c>
      <c r="AR183" s="128" t="s">
        <v>118</v>
      </c>
      <c r="AT183" s="128" t="s">
        <v>120</v>
      </c>
      <c r="AU183" s="128" t="s">
        <v>83</v>
      </c>
      <c r="AY183" s="15" t="s">
        <v>117</v>
      </c>
      <c r="BE183" s="129">
        <f>IF(N183="základní",J183,0)</f>
        <v>0</v>
      </c>
      <c r="BF183" s="129">
        <f>IF(N183="snížená",J183,0)</f>
        <v>0</v>
      </c>
      <c r="BG183" s="129">
        <f>IF(N183="zákl. přenesená",J183,0)</f>
        <v>0</v>
      </c>
      <c r="BH183" s="129">
        <f>IF(N183="sníž. přenesená",J183,0)</f>
        <v>0</v>
      </c>
      <c r="BI183" s="129">
        <f>IF(N183="nulová",J183,0)</f>
        <v>0</v>
      </c>
      <c r="BJ183" s="15" t="s">
        <v>79</v>
      </c>
      <c r="BK183" s="129">
        <f>ROUND(I183*H183,2)</f>
        <v>0</v>
      </c>
      <c r="BL183" s="15" t="s">
        <v>118</v>
      </c>
      <c r="BM183" s="128" t="s">
        <v>207</v>
      </c>
    </row>
    <row r="184" spans="2:65" s="12" customFormat="1" ht="11.25">
      <c r="B184" s="130"/>
      <c r="C184" s="190"/>
      <c r="D184" s="206" t="s">
        <v>125</v>
      </c>
      <c r="E184" s="190"/>
      <c r="F184" s="208" t="s">
        <v>208</v>
      </c>
      <c r="G184" s="190"/>
      <c r="H184" s="209">
        <v>783.28800000000001</v>
      </c>
      <c r="I184" s="218"/>
      <c r="J184" s="190"/>
      <c r="L184" s="130"/>
      <c r="M184" s="132"/>
      <c r="T184" s="133"/>
      <c r="AT184" s="131" t="s">
        <v>125</v>
      </c>
      <c r="AU184" s="131" t="s">
        <v>83</v>
      </c>
      <c r="AV184" s="12" t="s">
        <v>83</v>
      </c>
      <c r="AW184" s="12" t="s">
        <v>3</v>
      </c>
      <c r="AX184" s="12" t="s">
        <v>79</v>
      </c>
      <c r="AY184" s="131" t="s">
        <v>117</v>
      </c>
    </row>
    <row r="185" spans="2:65" s="1" customFormat="1" ht="33" customHeight="1">
      <c r="B185" s="121"/>
      <c r="C185" s="192" t="s">
        <v>209</v>
      </c>
      <c r="D185" s="192" t="s">
        <v>120</v>
      </c>
      <c r="E185" s="193" t="s">
        <v>210</v>
      </c>
      <c r="F185" s="194" t="s">
        <v>211</v>
      </c>
      <c r="G185" s="195" t="s">
        <v>143</v>
      </c>
      <c r="H185" s="196">
        <v>87.031999999999996</v>
      </c>
      <c r="I185" s="122"/>
      <c r="J185" s="189">
        <f>ROUND(I185*H185,2)</f>
        <v>0</v>
      </c>
      <c r="K185" s="123"/>
      <c r="L185" s="27"/>
      <c r="M185" s="124" t="s">
        <v>1</v>
      </c>
      <c r="N185" s="125" t="s">
        <v>39</v>
      </c>
      <c r="O185" s="126">
        <v>0</v>
      </c>
      <c r="P185" s="126">
        <f>O185*H185</f>
        <v>0</v>
      </c>
      <c r="Q185" s="126">
        <v>0</v>
      </c>
      <c r="R185" s="126">
        <f>Q185*H185</f>
        <v>0</v>
      </c>
      <c r="S185" s="126">
        <v>0</v>
      </c>
      <c r="T185" s="127">
        <f>S185*H185</f>
        <v>0</v>
      </c>
      <c r="AR185" s="128" t="s">
        <v>118</v>
      </c>
      <c r="AT185" s="128" t="s">
        <v>120</v>
      </c>
      <c r="AU185" s="128" t="s">
        <v>83</v>
      </c>
      <c r="AY185" s="15" t="s">
        <v>117</v>
      </c>
      <c r="BE185" s="129">
        <f>IF(N185="základní",J185,0)</f>
        <v>0</v>
      </c>
      <c r="BF185" s="129">
        <f>IF(N185="snížená",J185,0)</f>
        <v>0</v>
      </c>
      <c r="BG185" s="129">
        <f>IF(N185="zákl. přenesená",J185,0)</f>
        <v>0</v>
      </c>
      <c r="BH185" s="129">
        <f>IF(N185="sníž. přenesená",J185,0)</f>
        <v>0</v>
      </c>
      <c r="BI185" s="129">
        <f>IF(N185="nulová",J185,0)</f>
        <v>0</v>
      </c>
      <c r="BJ185" s="15" t="s">
        <v>79</v>
      </c>
      <c r="BK185" s="129">
        <f>ROUND(I185*H185,2)</f>
        <v>0</v>
      </c>
      <c r="BL185" s="15" t="s">
        <v>118</v>
      </c>
      <c r="BM185" s="128" t="s">
        <v>212</v>
      </c>
    </row>
    <row r="186" spans="2:65" s="11" customFormat="1" ht="22.9" customHeight="1">
      <c r="B186" s="112"/>
      <c r="C186" s="202"/>
      <c r="D186" s="203" t="s">
        <v>73</v>
      </c>
      <c r="E186" s="205" t="s">
        <v>213</v>
      </c>
      <c r="F186" s="205" t="s">
        <v>214</v>
      </c>
      <c r="G186" s="202"/>
      <c r="H186" s="202"/>
      <c r="I186" s="220"/>
      <c r="J186" s="197">
        <f>BK186</f>
        <v>0</v>
      </c>
      <c r="L186" s="112"/>
      <c r="M186" s="115"/>
      <c r="P186" s="116">
        <f>P187</f>
        <v>28.573460999999998</v>
      </c>
      <c r="R186" s="116">
        <f>R187</f>
        <v>0</v>
      </c>
      <c r="T186" s="117">
        <f>T187</f>
        <v>0</v>
      </c>
      <c r="AR186" s="113" t="s">
        <v>79</v>
      </c>
      <c r="AT186" s="118" t="s">
        <v>73</v>
      </c>
      <c r="AU186" s="118" t="s">
        <v>79</v>
      </c>
      <c r="AY186" s="113" t="s">
        <v>117</v>
      </c>
      <c r="BK186" s="119">
        <f>BK187</f>
        <v>0</v>
      </c>
    </row>
    <row r="187" spans="2:65" s="1" customFormat="1" ht="33" customHeight="1">
      <c r="B187" s="121"/>
      <c r="C187" s="192" t="s">
        <v>215</v>
      </c>
      <c r="D187" s="192" t="s">
        <v>120</v>
      </c>
      <c r="E187" s="193" t="s">
        <v>216</v>
      </c>
      <c r="F187" s="194" t="s">
        <v>217</v>
      </c>
      <c r="G187" s="195" t="s">
        <v>143</v>
      </c>
      <c r="H187" s="196">
        <v>44.162999999999997</v>
      </c>
      <c r="I187" s="122"/>
      <c r="J187" s="189">
        <f>ROUND(I187*H187,2)</f>
        <v>0</v>
      </c>
      <c r="K187" s="123"/>
      <c r="L187" s="27"/>
      <c r="M187" s="124" t="s">
        <v>1</v>
      </c>
      <c r="N187" s="125" t="s">
        <v>39</v>
      </c>
      <c r="O187" s="126">
        <v>0.64700000000000002</v>
      </c>
      <c r="P187" s="126">
        <f>O187*H187</f>
        <v>28.573460999999998</v>
      </c>
      <c r="Q187" s="126">
        <v>0</v>
      </c>
      <c r="R187" s="126">
        <f>Q187*H187</f>
        <v>0</v>
      </c>
      <c r="S187" s="126">
        <v>0</v>
      </c>
      <c r="T187" s="127">
        <f>S187*H187</f>
        <v>0</v>
      </c>
      <c r="AR187" s="128" t="s">
        <v>118</v>
      </c>
      <c r="AT187" s="128" t="s">
        <v>120</v>
      </c>
      <c r="AU187" s="128" t="s">
        <v>83</v>
      </c>
      <c r="AY187" s="15" t="s">
        <v>117</v>
      </c>
      <c r="BE187" s="129">
        <f>IF(N187="základní",J187,0)</f>
        <v>0</v>
      </c>
      <c r="BF187" s="129">
        <f>IF(N187="snížená",J187,0)</f>
        <v>0</v>
      </c>
      <c r="BG187" s="129">
        <f>IF(N187="zákl. přenesená",J187,0)</f>
        <v>0</v>
      </c>
      <c r="BH187" s="129">
        <f>IF(N187="sníž. přenesená",J187,0)</f>
        <v>0</v>
      </c>
      <c r="BI187" s="129">
        <f>IF(N187="nulová",J187,0)</f>
        <v>0</v>
      </c>
      <c r="BJ187" s="15" t="s">
        <v>79</v>
      </c>
      <c r="BK187" s="129">
        <f>ROUND(I187*H187,2)</f>
        <v>0</v>
      </c>
      <c r="BL187" s="15" t="s">
        <v>118</v>
      </c>
      <c r="BM187" s="128" t="s">
        <v>218</v>
      </c>
    </row>
    <row r="188" spans="2:65" s="11" customFormat="1" ht="25.9" customHeight="1">
      <c r="B188" s="112"/>
      <c r="C188" s="202"/>
      <c r="D188" s="203" t="s">
        <v>73</v>
      </c>
      <c r="E188" s="204" t="s">
        <v>219</v>
      </c>
      <c r="F188" s="204" t="s">
        <v>220</v>
      </c>
      <c r="G188" s="202"/>
      <c r="H188" s="202"/>
      <c r="I188" s="220"/>
      <c r="J188" s="198">
        <f>BK188</f>
        <v>0</v>
      </c>
      <c r="L188" s="112"/>
      <c r="M188" s="115"/>
      <c r="P188" s="116">
        <f>P189+P200+P206</f>
        <v>51.861325999999998</v>
      </c>
      <c r="R188" s="116">
        <f>R189+R200+R206</f>
        <v>0.29678694</v>
      </c>
      <c r="T188" s="117">
        <f>T189+T200+T206</f>
        <v>0</v>
      </c>
      <c r="AR188" s="113" t="s">
        <v>83</v>
      </c>
      <c r="AT188" s="118" t="s">
        <v>73</v>
      </c>
      <c r="AU188" s="118" t="s">
        <v>74</v>
      </c>
      <c r="AY188" s="113" t="s">
        <v>117</v>
      </c>
      <c r="BK188" s="119">
        <f>BK189+BK200+BK206</f>
        <v>0</v>
      </c>
    </row>
    <row r="189" spans="2:65" s="11" customFormat="1" ht="22.9" customHeight="1">
      <c r="B189" s="112"/>
      <c r="C189" s="202"/>
      <c r="D189" s="203" t="s">
        <v>73</v>
      </c>
      <c r="E189" s="205" t="s">
        <v>221</v>
      </c>
      <c r="F189" s="205" t="s">
        <v>222</v>
      </c>
      <c r="G189" s="202"/>
      <c r="H189" s="202"/>
      <c r="I189" s="220"/>
      <c r="J189" s="197">
        <f>BK189</f>
        <v>0</v>
      </c>
      <c r="L189" s="112"/>
      <c r="M189" s="115"/>
      <c r="P189" s="116">
        <f>SUM(P190:P199)</f>
        <v>7.1708000000000007</v>
      </c>
      <c r="R189" s="116">
        <f>SUM(R190:R199)</f>
        <v>8.9100000000000013E-2</v>
      </c>
      <c r="T189" s="117">
        <f>SUM(T190:T199)</f>
        <v>0</v>
      </c>
      <c r="AR189" s="113" t="s">
        <v>83</v>
      </c>
      <c r="AT189" s="118" t="s">
        <v>73</v>
      </c>
      <c r="AU189" s="118" t="s">
        <v>79</v>
      </c>
      <c r="AY189" s="113" t="s">
        <v>117</v>
      </c>
      <c r="BK189" s="119">
        <f>SUM(BK190:BK199)</f>
        <v>0</v>
      </c>
    </row>
    <row r="190" spans="2:65" s="1" customFormat="1" ht="24.2" customHeight="1">
      <c r="B190" s="121"/>
      <c r="C190" s="192" t="s">
        <v>223</v>
      </c>
      <c r="D190" s="192" t="s">
        <v>120</v>
      </c>
      <c r="E190" s="193" t="s">
        <v>224</v>
      </c>
      <c r="F190" s="194" t="s">
        <v>225</v>
      </c>
      <c r="G190" s="195" t="s">
        <v>226</v>
      </c>
      <c r="H190" s="196">
        <v>102.44</v>
      </c>
      <c r="I190" s="122"/>
      <c r="J190" s="189">
        <f>ROUND(I190*H190,2)</f>
        <v>0</v>
      </c>
      <c r="K190" s="123"/>
      <c r="L190" s="27"/>
      <c r="M190" s="124" t="s">
        <v>1</v>
      </c>
      <c r="N190" s="125" t="s">
        <v>39</v>
      </c>
      <c r="O190" s="126">
        <v>7.0000000000000007E-2</v>
      </c>
      <c r="P190" s="126">
        <f>O190*H190</f>
        <v>7.1708000000000007</v>
      </c>
      <c r="Q190" s="126">
        <v>0</v>
      </c>
      <c r="R190" s="126">
        <f>Q190*H190</f>
        <v>0</v>
      </c>
      <c r="S190" s="126">
        <v>0</v>
      </c>
      <c r="T190" s="127">
        <f>S190*H190</f>
        <v>0</v>
      </c>
      <c r="AR190" s="128" t="s">
        <v>223</v>
      </c>
      <c r="AT190" s="128" t="s">
        <v>120</v>
      </c>
      <c r="AU190" s="128" t="s">
        <v>83</v>
      </c>
      <c r="AY190" s="15" t="s">
        <v>117</v>
      </c>
      <c r="BE190" s="129">
        <f>IF(N190="základní",J190,0)</f>
        <v>0</v>
      </c>
      <c r="BF190" s="129">
        <f>IF(N190="snížená",J190,0)</f>
        <v>0</v>
      </c>
      <c r="BG190" s="129">
        <f>IF(N190="zákl. přenesená",J190,0)</f>
        <v>0</v>
      </c>
      <c r="BH190" s="129">
        <f>IF(N190="sníž. přenesená",J190,0)</f>
        <v>0</v>
      </c>
      <c r="BI190" s="129">
        <f>IF(N190="nulová",J190,0)</f>
        <v>0</v>
      </c>
      <c r="BJ190" s="15" t="s">
        <v>79</v>
      </c>
      <c r="BK190" s="129">
        <f>ROUND(I190*H190,2)</f>
        <v>0</v>
      </c>
      <c r="BL190" s="15" t="s">
        <v>223</v>
      </c>
      <c r="BM190" s="128" t="s">
        <v>227</v>
      </c>
    </row>
    <row r="191" spans="2:65" s="12" customFormat="1" ht="11.25">
      <c r="B191" s="130"/>
      <c r="C191" s="190"/>
      <c r="D191" s="206" t="s">
        <v>125</v>
      </c>
      <c r="E191" s="207" t="s">
        <v>1</v>
      </c>
      <c r="F191" s="208" t="s">
        <v>228</v>
      </c>
      <c r="G191" s="190"/>
      <c r="H191" s="209">
        <v>33.42</v>
      </c>
      <c r="I191" s="218"/>
      <c r="J191" s="190"/>
      <c r="L191" s="130"/>
      <c r="M191" s="132"/>
      <c r="T191" s="133"/>
      <c r="AT191" s="131" t="s">
        <v>125</v>
      </c>
      <c r="AU191" s="131" t="s">
        <v>83</v>
      </c>
      <c r="AV191" s="12" t="s">
        <v>83</v>
      </c>
      <c r="AW191" s="12" t="s">
        <v>30</v>
      </c>
      <c r="AX191" s="12" t="s">
        <v>74</v>
      </c>
      <c r="AY191" s="131" t="s">
        <v>117</v>
      </c>
    </row>
    <row r="192" spans="2:65" s="12" customFormat="1" ht="11.25">
      <c r="B192" s="130"/>
      <c r="C192" s="190"/>
      <c r="D192" s="206" t="s">
        <v>125</v>
      </c>
      <c r="E192" s="207" t="s">
        <v>1</v>
      </c>
      <c r="F192" s="208" t="s">
        <v>229</v>
      </c>
      <c r="G192" s="190"/>
      <c r="H192" s="209">
        <v>33.76</v>
      </c>
      <c r="I192" s="218"/>
      <c r="J192" s="190"/>
      <c r="L192" s="130"/>
      <c r="M192" s="132"/>
      <c r="T192" s="133"/>
      <c r="AT192" s="131" t="s">
        <v>125</v>
      </c>
      <c r="AU192" s="131" t="s">
        <v>83</v>
      </c>
      <c r="AV192" s="12" t="s">
        <v>83</v>
      </c>
      <c r="AW192" s="12" t="s">
        <v>30</v>
      </c>
      <c r="AX192" s="12" t="s">
        <v>74</v>
      </c>
      <c r="AY192" s="131" t="s">
        <v>117</v>
      </c>
    </row>
    <row r="193" spans="2:65" s="12" customFormat="1" ht="11.25">
      <c r="B193" s="130"/>
      <c r="C193" s="190"/>
      <c r="D193" s="206" t="s">
        <v>125</v>
      </c>
      <c r="E193" s="207" t="s">
        <v>1</v>
      </c>
      <c r="F193" s="208" t="s">
        <v>230</v>
      </c>
      <c r="G193" s="190"/>
      <c r="H193" s="209">
        <v>35.26</v>
      </c>
      <c r="I193" s="218"/>
      <c r="J193" s="190"/>
      <c r="L193" s="130"/>
      <c r="M193" s="132"/>
      <c r="T193" s="133"/>
      <c r="AT193" s="131" t="s">
        <v>125</v>
      </c>
      <c r="AU193" s="131" t="s">
        <v>83</v>
      </c>
      <c r="AV193" s="12" t="s">
        <v>83</v>
      </c>
      <c r="AW193" s="12" t="s">
        <v>30</v>
      </c>
      <c r="AX193" s="12" t="s">
        <v>74</v>
      </c>
      <c r="AY193" s="131" t="s">
        <v>117</v>
      </c>
    </row>
    <row r="194" spans="2:65" s="13" customFormat="1" ht="11.25">
      <c r="B194" s="134"/>
      <c r="C194" s="191"/>
      <c r="D194" s="206" t="s">
        <v>125</v>
      </c>
      <c r="E194" s="210" t="s">
        <v>1</v>
      </c>
      <c r="F194" s="211" t="s">
        <v>129</v>
      </c>
      <c r="G194" s="191"/>
      <c r="H194" s="212">
        <v>102.44</v>
      </c>
      <c r="I194" s="219"/>
      <c r="J194" s="191"/>
      <c r="L194" s="134"/>
      <c r="M194" s="136"/>
      <c r="T194" s="137"/>
      <c r="AT194" s="135" t="s">
        <v>125</v>
      </c>
      <c r="AU194" s="135" t="s">
        <v>83</v>
      </c>
      <c r="AV194" s="13" t="s">
        <v>118</v>
      </c>
      <c r="AW194" s="13" t="s">
        <v>30</v>
      </c>
      <c r="AX194" s="13" t="s">
        <v>79</v>
      </c>
      <c r="AY194" s="135" t="s">
        <v>117</v>
      </c>
    </row>
    <row r="195" spans="2:65" s="1" customFormat="1" ht="16.5" customHeight="1">
      <c r="B195" s="121"/>
      <c r="C195" s="213" t="s">
        <v>231</v>
      </c>
      <c r="D195" s="213" t="s">
        <v>232</v>
      </c>
      <c r="E195" s="214" t="s">
        <v>233</v>
      </c>
      <c r="F195" s="215" t="s">
        <v>234</v>
      </c>
      <c r="G195" s="216" t="s">
        <v>123</v>
      </c>
      <c r="H195" s="217">
        <v>0.16200000000000001</v>
      </c>
      <c r="I195" s="138"/>
      <c r="J195" s="199">
        <f>ROUND(I195*H195,2)</f>
        <v>0</v>
      </c>
      <c r="K195" s="139"/>
      <c r="L195" s="140"/>
      <c r="M195" s="141" t="s">
        <v>1</v>
      </c>
      <c r="N195" s="142" t="s">
        <v>39</v>
      </c>
      <c r="O195" s="126">
        <v>0</v>
      </c>
      <c r="P195" s="126">
        <f>O195*H195</f>
        <v>0</v>
      </c>
      <c r="Q195" s="126">
        <v>0.55000000000000004</v>
      </c>
      <c r="R195" s="126">
        <f>Q195*H195</f>
        <v>8.9100000000000013E-2</v>
      </c>
      <c r="S195" s="126">
        <v>0</v>
      </c>
      <c r="T195" s="127">
        <f>S195*H195</f>
        <v>0</v>
      </c>
      <c r="AR195" s="128" t="s">
        <v>235</v>
      </c>
      <c r="AT195" s="128" t="s">
        <v>232</v>
      </c>
      <c r="AU195" s="128" t="s">
        <v>83</v>
      </c>
      <c r="AY195" s="15" t="s">
        <v>117</v>
      </c>
      <c r="BE195" s="129">
        <f>IF(N195="základní",J195,0)</f>
        <v>0</v>
      </c>
      <c r="BF195" s="129">
        <f>IF(N195="snížená",J195,0)</f>
        <v>0</v>
      </c>
      <c r="BG195" s="129">
        <f>IF(N195="zákl. přenesená",J195,0)</f>
        <v>0</v>
      </c>
      <c r="BH195" s="129">
        <f>IF(N195="sníž. přenesená",J195,0)</f>
        <v>0</v>
      </c>
      <c r="BI195" s="129">
        <f>IF(N195="nulová",J195,0)</f>
        <v>0</v>
      </c>
      <c r="BJ195" s="15" t="s">
        <v>79</v>
      </c>
      <c r="BK195" s="129">
        <f>ROUND(I195*H195,2)</f>
        <v>0</v>
      </c>
      <c r="BL195" s="15" t="s">
        <v>223</v>
      </c>
      <c r="BM195" s="128" t="s">
        <v>236</v>
      </c>
    </row>
    <row r="196" spans="2:65" s="12" customFormat="1" ht="11.25">
      <c r="B196" s="130"/>
      <c r="C196" s="190"/>
      <c r="D196" s="206" t="s">
        <v>125</v>
      </c>
      <c r="E196" s="207" t="s">
        <v>1</v>
      </c>
      <c r="F196" s="208" t="s">
        <v>237</v>
      </c>
      <c r="G196" s="190"/>
      <c r="H196" s="209">
        <v>5.2999999999999999E-2</v>
      </c>
      <c r="I196" s="218"/>
      <c r="J196" s="190"/>
      <c r="L196" s="130"/>
      <c r="M196" s="132"/>
      <c r="T196" s="133"/>
      <c r="AT196" s="131" t="s">
        <v>125</v>
      </c>
      <c r="AU196" s="131" t="s">
        <v>83</v>
      </c>
      <c r="AV196" s="12" t="s">
        <v>83</v>
      </c>
      <c r="AW196" s="12" t="s">
        <v>30</v>
      </c>
      <c r="AX196" s="12" t="s">
        <v>74</v>
      </c>
      <c r="AY196" s="131" t="s">
        <v>117</v>
      </c>
    </row>
    <row r="197" spans="2:65" s="12" customFormat="1" ht="11.25">
      <c r="B197" s="130"/>
      <c r="C197" s="190"/>
      <c r="D197" s="206" t="s">
        <v>125</v>
      </c>
      <c r="E197" s="207" t="s">
        <v>1</v>
      </c>
      <c r="F197" s="208" t="s">
        <v>238</v>
      </c>
      <c r="G197" s="190"/>
      <c r="H197" s="209">
        <v>5.2999999999999999E-2</v>
      </c>
      <c r="I197" s="218"/>
      <c r="J197" s="190"/>
      <c r="L197" s="130"/>
      <c r="M197" s="132"/>
      <c r="T197" s="133"/>
      <c r="AT197" s="131" t="s">
        <v>125</v>
      </c>
      <c r="AU197" s="131" t="s">
        <v>83</v>
      </c>
      <c r="AV197" s="12" t="s">
        <v>83</v>
      </c>
      <c r="AW197" s="12" t="s">
        <v>30</v>
      </c>
      <c r="AX197" s="12" t="s">
        <v>74</v>
      </c>
      <c r="AY197" s="131" t="s">
        <v>117</v>
      </c>
    </row>
    <row r="198" spans="2:65" s="12" customFormat="1" ht="11.25">
      <c r="B198" s="130"/>
      <c r="C198" s="190"/>
      <c r="D198" s="206" t="s">
        <v>125</v>
      </c>
      <c r="E198" s="207" t="s">
        <v>1</v>
      </c>
      <c r="F198" s="208" t="s">
        <v>239</v>
      </c>
      <c r="G198" s="190"/>
      <c r="H198" s="209">
        <v>5.6000000000000001E-2</v>
      </c>
      <c r="I198" s="218"/>
      <c r="J198" s="190"/>
      <c r="L198" s="130"/>
      <c r="M198" s="132"/>
      <c r="T198" s="133"/>
      <c r="AT198" s="131" t="s">
        <v>125</v>
      </c>
      <c r="AU198" s="131" t="s">
        <v>83</v>
      </c>
      <c r="AV198" s="12" t="s">
        <v>83</v>
      </c>
      <c r="AW198" s="12" t="s">
        <v>30</v>
      </c>
      <c r="AX198" s="12" t="s">
        <v>74</v>
      </c>
      <c r="AY198" s="131" t="s">
        <v>117</v>
      </c>
    </row>
    <row r="199" spans="2:65" s="13" customFormat="1" ht="11.25">
      <c r="B199" s="134"/>
      <c r="C199" s="191"/>
      <c r="D199" s="206" t="s">
        <v>125</v>
      </c>
      <c r="E199" s="210" t="s">
        <v>1</v>
      </c>
      <c r="F199" s="211" t="s">
        <v>129</v>
      </c>
      <c r="G199" s="191"/>
      <c r="H199" s="212">
        <v>0.16200000000000001</v>
      </c>
      <c r="I199" s="219"/>
      <c r="J199" s="191"/>
      <c r="L199" s="134"/>
      <c r="M199" s="136"/>
      <c r="T199" s="137"/>
      <c r="AT199" s="135" t="s">
        <v>125</v>
      </c>
      <c r="AU199" s="135" t="s">
        <v>83</v>
      </c>
      <c r="AV199" s="13" t="s">
        <v>118</v>
      </c>
      <c r="AW199" s="13" t="s">
        <v>30</v>
      </c>
      <c r="AX199" s="13" t="s">
        <v>79</v>
      </c>
      <c r="AY199" s="135" t="s">
        <v>117</v>
      </c>
    </row>
    <row r="200" spans="2:65" s="11" customFormat="1" ht="22.9" customHeight="1">
      <c r="B200" s="112"/>
      <c r="C200" s="202"/>
      <c r="D200" s="203" t="s">
        <v>73</v>
      </c>
      <c r="E200" s="205" t="s">
        <v>240</v>
      </c>
      <c r="F200" s="205" t="s">
        <v>241</v>
      </c>
      <c r="G200" s="202"/>
      <c r="H200" s="202"/>
      <c r="I200" s="220"/>
      <c r="J200" s="197">
        <f>BK200</f>
        <v>0</v>
      </c>
      <c r="L200" s="112"/>
      <c r="M200" s="115"/>
      <c r="P200" s="116">
        <f>SUM(P201:P205)</f>
        <v>43.280899999999995</v>
      </c>
      <c r="R200" s="116">
        <f>SUM(R201:R205)</f>
        <v>0.20539219999999997</v>
      </c>
      <c r="T200" s="117">
        <f>SUM(T201:T205)</f>
        <v>0</v>
      </c>
      <c r="AR200" s="113" t="s">
        <v>83</v>
      </c>
      <c r="AT200" s="118" t="s">
        <v>73</v>
      </c>
      <c r="AU200" s="118" t="s">
        <v>79</v>
      </c>
      <c r="AY200" s="113" t="s">
        <v>117</v>
      </c>
      <c r="BK200" s="119">
        <f>SUM(BK201:BK205)</f>
        <v>0</v>
      </c>
    </row>
    <row r="201" spans="2:65" s="1" customFormat="1" ht="33" customHeight="1">
      <c r="B201" s="121"/>
      <c r="C201" s="192" t="s">
        <v>242</v>
      </c>
      <c r="D201" s="192" t="s">
        <v>120</v>
      </c>
      <c r="E201" s="193" t="s">
        <v>243</v>
      </c>
      <c r="F201" s="194" t="s">
        <v>244</v>
      </c>
      <c r="G201" s="195" t="s">
        <v>226</v>
      </c>
      <c r="H201" s="196">
        <v>51.22</v>
      </c>
      <c r="I201" s="122"/>
      <c r="J201" s="189">
        <f>ROUND(I201*H201,2)</f>
        <v>0</v>
      </c>
      <c r="K201" s="123"/>
      <c r="L201" s="27"/>
      <c r="M201" s="124" t="s">
        <v>1</v>
      </c>
      <c r="N201" s="125" t="s">
        <v>39</v>
      </c>
      <c r="O201" s="126">
        <v>0.84499999999999997</v>
      </c>
      <c r="P201" s="126">
        <f>O201*H201</f>
        <v>43.280899999999995</v>
      </c>
      <c r="Q201" s="126">
        <v>4.0099999999999997E-3</v>
      </c>
      <c r="R201" s="126">
        <f>Q201*H201</f>
        <v>0.20539219999999997</v>
      </c>
      <c r="S201" s="126">
        <v>0</v>
      </c>
      <c r="T201" s="127">
        <f>S201*H201</f>
        <v>0</v>
      </c>
      <c r="AR201" s="128" t="s">
        <v>223</v>
      </c>
      <c r="AT201" s="128" t="s">
        <v>120</v>
      </c>
      <c r="AU201" s="128" t="s">
        <v>83</v>
      </c>
      <c r="AY201" s="15" t="s">
        <v>117</v>
      </c>
      <c r="BE201" s="129">
        <f>IF(N201="základní",J201,0)</f>
        <v>0</v>
      </c>
      <c r="BF201" s="129">
        <f>IF(N201="snížená",J201,0)</f>
        <v>0</v>
      </c>
      <c r="BG201" s="129">
        <f>IF(N201="zákl. přenesená",J201,0)</f>
        <v>0</v>
      </c>
      <c r="BH201" s="129">
        <f>IF(N201="sníž. přenesená",J201,0)</f>
        <v>0</v>
      </c>
      <c r="BI201" s="129">
        <f>IF(N201="nulová",J201,0)</f>
        <v>0</v>
      </c>
      <c r="BJ201" s="15" t="s">
        <v>79</v>
      </c>
      <c r="BK201" s="129">
        <f>ROUND(I201*H201,2)</f>
        <v>0</v>
      </c>
      <c r="BL201" s="15" t="s">
        <v>223</v>
      </c>
      <c r="BM201" s="128" t="s">
        <v>245</v>
      </c>
    </row>
    <row r="202" spans="2:65" s="12" customFormat="1" ht="11.25">
      <c r="B202" s="130"/>
      <c r="C202" s="190"/>
      <c r="D202" s="206" t="s">
        <v>125</v>
      </c>
      <c r="E202" s="207" t="s">
        <v>1</v>
      </c>
      <c r="F202" s="208" t="s">
        <v>246</v>
      </c>
      <c r="G202" s="190"/>
      <c r="H202" s="209">
        <v>16.71</v>
      </c>
      <c r="I202" s="218"/>
      <c r="J202" s="190"/>
      <c r="L202" s="130"/>
      <c r="M202" s="132"/>
      <c r="T202" s="133"/>
      <c r="AT202" s="131" t="s">
        <v>125</v>
      </c>
      <c r="AU202" s="131" t="s">
        <v>83</v>
      </c>
      <c r="AV202" s="12" t="s">
        <v>83</v>
      </c>
      <c r="AW202" s="12" t="s">
        <v>30</v>
      </c>
      <c r="AX202" s="12" t="s">
        <v>74</v>
      </c>
      <c r="AY202" s="131" t="s">
        <v>117</v>
      </c>
    </row>
    <row r="203" spans="2:65" s="12" customFormat="1" ht="11.25">
      <c r="B203" s="130"/>
      <c r="C203" s="190"/>
      <c r="D203" s="206" t="s">
        <v>125</v>
      </c>
      <c r="E203" s="207" t="s">
        <v>1</v>
      </c>
      <c r="F203" s="208" t="s">
        <v>247</v>
      </c>
      <c r="G203" s="190"/>
      <c r="H203" s="209">
        <v>16.88</v>
      </c>
      <c r="I203" s="218"/>
      <c r="J203" s="190"/>
      <c r="L203" s="130"/>
      <c r="M203" s="132"/>
      <c r="T203" s="133"/>
      <c r="AT203" s="131" t="s">
        <v>125</v>
      </c>
      <c r="AU203" s="131" t="s">
        <v>83</v>
      </c>
      <c r="AV203" s="12" t="s">
        <v>83</v>
      </c>
      <c r="AW203" s="12" t="s">
        <v>30</v>
      </c>
      <c r="AX203" s="12" t="s">
        <v>74</v>
      </c>
      <c r="AY203" s="131" t="s">
        <v>117</v>
      </c>
    </row>
    <row r="204" spans="2:65" s="12" customFormat="1" ht="11.25">
      <c r="B204" s="130"/>
      <c r="C204" s="190"/>
      <c r="D204" s="206" t="s">
        <v>125</v>
      </c>
      <c r="E204" s="207" t="s">
        <v>1</v>
      </c>
      <c r="F204" s="208" t="s">
        <v>248</v>
      </c>
      <c r="G204" s="190"/>
      <c r="H204" s="209">
        <v>17.63</v>
      </c>
      <c r="I204" s="218"/>
      <c r="J204" s="190"/>
      <c r="L204" s="130"/>
      <c r="M204" s="132"/>
      <c r="T204" s="133"/>
      <c r="AT204" s="131" t="s">
        <v>125</v>
      </c>
      <c r="AU204" s="131" t="s">
        <v>83</v>
      </c>
      <c r="AV204" s="12" t="s">
        <v>83</v>
      </c>
      <c r="AW204" s="12" t="s">
        <v>30</v>
      </c>
      <c r="AX204" s="12" t="s">
        <v>74</v>
      </c>
      <c r="AY204" s="131" t="s">
        <v>117</v>
      </c>
    </row>
    <row r="205" spans="2:65" s="13" customFormat="1" ht="11.25">
      <c r="B205" s="134"/>
      <c r="C205" s="191"/>
      <c r="D205" s="206" t="s">
        <v>125</v>
      </c>
      <c r="E205" s="210" t="s">
        <v>1</v>
      </c>
      <c r="F205" s="211" t="s">
        <v>129</v>
      </c>
      <c r="G205" s="191"/>
      <c r="H205" s="212">
        <v>51.22</v>
      </c>
      <c r="I205" s="219"/>
      <c r="J205" s="191"/>
      <c r="L205" s="134"/>
      <c r="M205" s="136"/>
      <c r="T205" s="137"/>
      <c r="AT205" s="135" t="s">
        <v>125</v>
      </c>
      <c r="AU205" s="135" t="s">
        <v>83</v>
      </c>
      <c r="AV205" s="13" t="s">
        <v>118</v>
      </c>
      <c r="AW205" s="13" t="s">
        <v>30</v>
      </c>
      <c r="AX205" s="13" t="s">
        <v>79</v>
      </c>
      <c r="AY205" s="135" t="s">
        <v>117</v>
      </c>
    </row>
    <row r="206" spans="2:65" s="11" customFormat="1" ht="22.9" customHeight="1">
      <c r="B206" s="112"/>
      <c r="C206" s="202"/>
      <c r="D206" s="203" t="s">
        <v>73</v>
      </c>
      <c r="E206" s="205" t="s">
        <v>249</v>
      </c>
      <c r="F206" s="205" t="s">
        <v>250</v>
      </c>
      <c r="G206" s="202"/>
      <c r="H206" s="202"/>
      <c r="I206" s="220"/>
      <c r="J206" s="197">
        <f>BK206</f>
        <v>0</v>
      </c>
      <c r="L206" s="112"/>
      <c r="M206" s="115"/>
      <c r="P206" s="116">
        <f>SUM(P207:P211)</f>
        <v>1.4096259999999998</v>
      </c>
      <c r="R206" s="116">
        <f>SUM(R207:R211)</f>
        <v>2.2947399999999995E-3</v>
      </c>
      <c r="T206" s="117">
        <f>SUM(T207:T211)</f>
        <v>0</v>
      </c>
      <c r="AR206" s="113" t="s">
        <v>83</v>
      </c>
      <c r="AT206" s="118" t="s">
        <v>73</v>
      </c>
      <c r="AU206" s="118" t="s">
        <v>79</v>
      </c>
      <c r="AY206" s="113" t="s">
        <v>117</v>
      </c>
      <c r="BK206" s="119">
        <f>SUM(BK207:BK211)</f>
        <v>0</v>
      </c>
    </row>
    <row r="207" spans="2:65" s="1" customFormat="1" ht="24.2" customHeight="1">
      <c r="B207" s="121"/>
      <c r="C207" s="192" t="s">
        <v>251</v>
      </c>
      <c r="D207" s="192" t="s">
        <v>120</v>
      </c>
      <c r="E207" s="193" t="s">
        <v>252</v>
      </c>
      <c r="F207" s="194" t="s">
        <v>253</v>
      </c>
      <c r="G207" s="195" t="s">
        <v>132</v>
      </c>
      <c r="H207" s="196">
        <v>16.390999999999998</v>
      </c>
      <c r="I207" s="122"/>
      <c r="J207" s="189">
        <f>ROUND(I207*H207,2)</f>
        <v>0</v>
      </c>
      <c r="K207" s="123"/>
      <c r="L207" s="27"/>
      <c r="M207" s="124" t="s">
        <v>1</v>
      </c>
      <c r="N207" s="125" t="s">
        <v>39</v>
      </c>
      <c r="O207" s="126">
        <v>8.5999999999999993E-2</v>
      </c>
      <c r="P207" s="126">
        <f>O207*H207</f>
        <v>1.4096259999999998</v>
      </c>
      <c r="Q207" s="126">
        <v>1.3999999999999999E-4</v>
      </c>
      <c r="R207" s="126">
        <f>Q207*H207</f>
        <v>2.2947399999999995E-3</v>
      </c>
      <c r="S207" s="126">
        <v>0</v>
      </c>
      <c r="T207" s="127">
        <f>S207*H207</f>
        <v>0</v>
      </c>
      <c r="AR207" s="128" t="s">
        <v>223</v>
      </c>
      <c r="AT207" s="128" t="s">
        <v>120</v>
      </c>
      <c r="AU207" s="128" t="s">
        <v>83</v>
      </c>
      <c r="AY207" s="15" t="s">
        <v>117</v>
      </c>
      <c r="BE207" s="129">
        <f>IF(N207="základní",J207,0)</f>
        <v>0</v>
      </c>
      <c r="BF207" s="129">
        <f>IF(N207="snížená",J207,0)</f>
        <v>0</v>
      </c>
      <c r="BG207" s="129">
        <f>IF(N207="zákl. přenesená",J207,0)</f>
        <v>0</v>
      </c>
      <c r="BH207" s="129">
        <f>IF(N207="sníž. přenesená",J207,0)</f>
        <v>0</v>
      </c>
      <c r="BI207" s="129">
        <f>IF(N207="nulová",J207,0)</f>
        <v>0</v>
      </c>
      <c r="BJ207" s="15" t="s">
        <v>79</v>
      </c>
      <c r="BK207" s="129">
        <f>ROUND(I207*H207,2)</f>
        <v>0</v>
      </c>
      <c r="BL207" s="15" t="s">
        <v>223</v>
      </c>
      <c r="BM207" s="128" t="s">
        <v>254</v>
      </c>
    </row>
    <row r="208" spans="2:65" s="12" customFormat="1" ht="11.25">
      <c r="B208" s="130"/>
      <c r="C208" s="190"/>
      <c r="D208" s="206" t="s">
        <v>125</v>
      </c>
      <c r="E208" s="207" t="s">
        <v>1</v>
      </c>
      <c r="F208" s="208" t="s">
        <v>255</v>
      </c>
      <c r="G208" s="190"/>
      <c r="H208" s="209">
        <v>5.3470000000000004</v>
      </c>
      <c r="I208" s="218"/>
      <c r="J208" s="190"/>
      <c r="L208" s="130"/>
      <c r="M208" s="132"/>
      <c r="T208" s="133"/>
      <c r="AT208" s="131" t="s">
        <v>125</v>
      </c>
      <c r="AU208" s="131" t="s">
        <v>83</v>
      </c>
      <c r="AV208" s="12" t="s">
        <v>83</v>
      </c>
      <c r="AW208" s="12" t="s">
        <v>30</v>
      </c>
      <c r="AX208" s="12" t="s">
        <v>74</v>
      </c>
      <c r="AY208" s="131" t="s">
        <v>117</v>
      </c>
    </row>
    <row r="209" spans="2:65" s="12" customFormat="1" ht="11.25">
      <c r="B209" s="130"/>
      <c r="C209" s="190"/>
      <c r="D209" s="206" t="s">
        <v>125</v>
      </c>
      <c r="E209" s="207" t="s">
        <v>1</v>
      </c>
      <c r="F209" s="208" t="s">
        <v>256</v>
      </c>
      <c r="G209" s="190"/>
      <c r="H209" s="209">
        <v>5.4020000000000001</v>
      </c>
      <c r="I209" s="218"/>
      <c r="J209" s="190"/>
      <c r="L209" s="130"/>
      <c r="M209" s="132"/>
      <c r="T209" s="133"/>
      <c r="AT209" s="131" t="s">
        <v>125</v>
      </c>
      <c r="AU209" s="131" t="s">
        <v>83</v>
      </c>
      <c r="AV209" s="12" t="s">
        <v>83</v>
      </c>
      <c r="AW209" s="12" t="s">
        <v>30</v>
      </c>
      <c r="AX209" s="12" t="s">
        <v>74</v>
      </c>
      <c r="AY209" s="131" t="s">
        <v>117</v>
      </c>
    </row>
    <row r="210" spans="2:65" s="12" customFormat="1" ht="11.25">
      <c r="B210" s="130"/>
      <c r="C210" s="190"/>
      <c r="D210" s="206" t="s">
        <v>125</v>
      </c>
      <c r="E210" s="207" t="s">
        <v>1</v>
      </c>
      <c r="F210" s="208" t="s">
        <v>257</v>
      </c>
      <c r="G210" s="190"/>
      <c r="H210" s="209">
        <v>5.6420000000000003</v>
      </c>
      <c r="I210" s="218"/>
      <c r="J210" s="190"/>
      <c r="L210" s="130"/>
      <c r="M210" s="132"/>
      <c r="T210" s="133"/>
      <c r="AT210" s="131" t="s">
        <v>125</v>
      </c>
      <c r="AU210" s="131" t="s">
        <v>83</v>
      </c>
      <c r="AV210" s="12" t="s">
        <v>83</v>
      </c>
      <c r="AW210" s="12" t="s">
        <v>30</v>
      </c>
      <c r="AX210" s="12" t="s">
        <v>74</v>
      </c>
      <c r="AY210" s="131" t="s">
        <v>117</v>
      </c>
    </row>
    <row r="211" spans="2:65" s="13" customFormat="1" ht="11.25">
      <c r="B211" s="134"/>
      <c r="C211" s="191"/>
      <c r="D211" s="206" t="s">
        <v>125</v>
      </c>
      <c r="E211" s="210" t="s">
        <v>1</v>
      </c>
      <c r="F211" s="211" t="s">
        <v>129</v>
      </c>
      <c r="G211" s="191"/>
      <c r="H211" s="212">
        <v>16.390999999999998</v>
      </c>
      <c r="I211" s="219"/>
      <c r="J211" s="191"/>
      <c r="L211" s="134"/>
      <c r="M211" s="136"/>
      <c r="T211" s="137"/>
      <c r="AT211" s="135" t="s">
        <v>125</v>
      </c>
      <c r="AU211" s="135" t="s">
        <v>83</v>
      </c>
      <c r="AV211" s="13" t="s">
        <v>118</v>
      </c>
      <c r="AW211" s="13" t="s">
        <v>30</v>
      </c>
      <c r="AX211" s="13" t="s">
        <v>79</v>
      </c>
      <c r="AY211" s="135" t="s">
        <v>117</v>
      </c>
    </row>
    <row r="212" spans="2:65" s="11" customFormat="1" ht="25.9" customHeight="1">
      <c r="B212" s="112"/>
      <c r="C212" s="202"/>
      <c r="D212" s="203" t="s">
        <v>73</v>
      </c>
      <c r="E212" s="204" t="s">
        <v>258</v>
      </c>
      <c r="F212" s="204" t="s">
        <v>259</v>
      </c>
      <c r="G212" s="202"/>
      <c r="H212" s="202"/>
      <c r="I212" s="220"/>
      <c r="J212" s="198">
        <f>BK212</f>
        <v>0</v>
      </c>
      <c r="L212" s="112"/>
      <c r="M212" s="115"/>
      <c r="P212" s="116">
        <f>P213</f>
        <v>0</v>
      </c>
      <c r="R212" s="116">
        <f>R213</f>
        <v>0</v>
      </c>
      <c r="T212" s="117">
        <f>T213</f>
        <v>0</v>
      </c>
      <c r="AR212" s="113" t="s">
        <v>153</v>
      </c>
      <c r="AT212" s="118" t="s">
        <v>73</v>
      </c>
      <c r="AU212" s="118" t="s">
        <v>74</v>
      </c>
      <c r="AY212" s="113" t="s">
        <v>117</v>
      </c>
      <c r="BK212" s="119">
        <f>BK213</f>
        <v>0</v>
      </c>
    </row>
    <row r="213" spans="2:65" s="11" customFormat="1" ht="22.9" customHeight="1">
      <c r="B213" s="112"/>
      <c r="C213" s="202"/>
      <c r="D213" s="203" t="s">
        <v>73</v>
      </c>
      <c r="E213" s="205" t="s">
        <v>260</v>
      </c>
      <c r="F213" s="205" t="s">
        <v>261</v>
      </c>
      <c r="G213" s="202"/>
      <c r="H213" s="202"/>
      <c r="I213" s="220"/>
      <c r="J213" s="197">
        <f>BK213</f>
        <v>0</v>
      </c>
      <c r="L213" s="112"/>
      <c r="M213" s="115"/>
      <c r="P213" s="116">
        <f>SUM(P214:P215)</f>
        <v>0</v>
      </c>
      <c r="R213" s="116">
        <f>SUM(R214:R215)</f>
        <v>0</v>
      </c>
      <c r="T213" s="117">
        <f>SUM(T214:T215)</f>
        <v>0</v>
      </c>
      <c r="AR213" s="113" t="s">
        <v>153</v>
      </c>
      <c r="AT213" s="118" t="s">
        <v>73</v>
      </c>
      <c r="AU213" s="118" t="s">
        <v>79</v>
      </c>
      <c r="AY213" s="113" t="s">
        <v>117</v>
      </c>
      <c r="BK213" s="119">
        <f>SUM(BK214:BK215)</f>
        <v>0</v>
      </c>
    </row>
    <row r="214" spans="2:65" s="1" customFormat="1" ht="16.5" customHeight="1">
      <c r="B214" s="121"/>
      <c r="C214" s="192" t="s">
        <v>262</v>
      </c>
      <c r="D214" s="192" t="s">
        <v>120</v>
      </c>
      <c r="E214" s="193" t="s">
        <v>263</v>
      </c>
      <c r="F214" s="194" t="s">
        <v>261</v>
      </c>
      <c r="G214" s="195" t="s">
        <v>264</v>
      </c>
      <c r="H214" s="196">
        <v>1</v>
      </c>
      <c r="I214" s="122"/>
      <c r="J214" s="189">
        <f>ROUND(I214*H214,2)</f>
        <v>0</v>
      </c>
      <c r="K214" s="123"/>
      <c r="L214" s="27"/>
      <c r="M214" s="124" t="s">
        <v>1</v>
      </c>
      <c r="N214" s="125" t="s">
        <v>39</v>
      </c>
      <c r="O214" s="126">
        <v>0</v>
      </c>
      <c r="P214" s="126">
        <f>O214*H214</f>
        <v>0</v>
      </c>
      <c r="Q214" s="126">
        <v>0</v>
      </c>
      <c r="R214" s="126">
        <f>Q214*H214</f>
        <v>0</v>
      </c>
      <c r="S214" s="126">
        <v>0</v>
      </c>
      <c r="T214" s="127">
        <f>S214*H214</f>
        <v>0</v>
      </c>
      <c r="AR214" s="128" t="s">
        <v>265</v>
      </c>
      <c r="AT214" s="128" t="s">
        <v>120</v>
      </c>
      <c r="AU214" s="128" t="s">
        <v>83</v>
      </c>
      <c r="AY214" s="15" t="s">
        <v>117</v>
      </c>
      <c r="BE214" s="129">
        <f>IF(N214="základní",J214,0)</f>
        <v>0</v>
      </c>
      <c r="BF214" s="129">
        <f>IF(N214="snížená",J214,0)</f>
        <v>0</v>
      </c>
      <c r="BG214" s="129">
        <f>IF(N214="zákl. přenesená",J214,0)</f>
        <v>0</v>
      </c>
      <c r="BH214" s="129">
        <f>IF(N214="sníž. přenesená",J214,0)</f>
        <v>0</v>
      </c>
      <c r="BI214" s="129">
        <f>IF(N214="nulová",J214,0)</f>
        <v>0</v>
      </c>
      <c r="BJ214" s="15" t="s">
        <v>79</v>
      </c>
      <c r="BK214" s="129">
        <f>ROUND(I214*H214,2)</f>
        <v>0</v>
      </c>
      <c r="BL214" s="15" t="s">
        <v>265</v>
      </c>
      <c r="BM214" s="128" t="s">
        <v>266</v>
      </c>
    </row>
    <row r="215" spans="2:65" s="12" customFormat="1" ht="11.25">
      <c r="B215" s="130"/>
      <c r="C215" s="190"/>
      <c r="D215" s="206" t="s">
        <v>125</v>
      </c>
      <c r="E215" s="207" t="s">
        <v>1</v>
      </c>
      <c r="F215" s="208" t="s">
        <v>267</v>
      </c>
      <c r="G215" s="190"/>
      <c r="H215" s="209">
        <v>1</v>
      </c>
      <c r="I215" s="218"/>
      <c r="J215" s="190"/>
      <c r="L215" s="130"/>
      <c r="M215" s="143"/>
      <c r="N215" s="144"/>
      <c r="O215" s="144"/>
      <c r="P215" s="144"/>
      <c r="Q215" s="144"/>
      <c r="R215" s="144"/>
      <c r="S215" s="144"/>
      <c r="T215" s="145"/>
      <c r="AT215" s="131" t="s">
        <v>125</v>
      </c>
      <c r="AU215" s="131" t="s">
        <v>83</v>
      </c>
      <c r="AV215" s="12" t="s">
        <v>83</v>
      </c>
      <c r="AW215" s="12" t="s">
        <v>30</v>
      </c>
      <c r="AX215" s="12" t="s">
        <v>79</v>
      </c>
      <c r="AY215" s="131" t="s">
        <v>117</v>
      </c>
    </row>
    <row r="216" spans="2:65" s="1" customFormat="1" ht="6.95" customHeight="1">
      <c r="B216" s="39"/>
      <c r="C216" s="40"/>
      <c r="D216" s="40"/>
      <c r="E216" s="40"/>
      <c r="F216" s="40"/>
      <c r="G216" s="40"/>
      <c r="H216" s="40"/>
      <c r="I216" s="40"/>
      <c r="J216" s="40"/>
      <c r="K216" s="40"/>
      <c r="L216" s="27"/>
    </row>
  </sheetData>
  <sheetProtection algorithmName="SHA-512" hashValue="ZbPDb+G1QA96EPN6a17c07042370cMMGmbe5NK2JKfu2kQUNHTrYijgdQC++8fsh5zdlzbCCTBpmm6eMbp9tLA==" saltValue="2YqJCNB+Vac+dQpEy6HJtw==" spinCount="100000" sheet="1" objects="1" scenarios="1"/>
  <autoFilter ref="C123:K215" xr:uid="{00000000-0009-0000-0000-000001000000}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2"/>
  <sheetViews>
    <sheetView showGridLines="0" workbookViewId="0">
      <selection activeCell="F19" sqref="F19"/>
    </sheetView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6"/>
      <c r="C3" s="17"/>
      <c r="D3" s="17"/>
      <c r="E3" s="17"/>
      <c r="F3" s="17"/>
      <c r="G3" s="17"/>
      <c r="H3" s="18"/>
    </row>
    <row r="4" spans="2:8" ht="24.95" customHeight="1">
      <c r="B4" s="18"/>
      <c r="C4" s="19" t="s">
        <v>268</v>
      </c>
      <c r="H4" s="18"/>
    </row>
    <row r="5" spans="2:8" ht="12" customHeight="1">
      <c r="B5" s="18"/>
      <c r="C5" s="21" t="s">
        <v>12</v>
      </c>
      <c r="D5" s="157" t="s">
        <v>13</v>
      </c>
      <c r="E5" s="155"/>
      <c r="F5" s="155"/>
      <c r="H5" s="18"/>
    </row>
    <row r="6" spans="2:8" ht="36.950000000000003" customHeight="1">
      <c r="B6" s="18"/>
      <c r="C6" s="23" t="s">
        <v>14</v>
      </c>
      <c r="D6" s="156" t="s">
        <v>15</v>
      </c>
      <c r="E6" s="155"/>
      <c r="F6" s="155"/>
      <c r="H6" s="18"/>
    </row>
    <row r="7" spans="2:8" ht="16.5" customHeight="1">
      <c r="B7" s="18"/>
      <c r="C7" s="24" t="s">
        <v>20</v>
      </c>
      <c r="D7" s="47" t="str">
        <f>'Rekapitulace stavby'!AN8</f>
        <v>13. 2. 2024</v>
      </c>
      <c r="H7" s="18"/>
    </row>
    <row r="8" spans="2:8" s="1" customFormat="1" ht="10.9" customHeight="1">
      <c r="B8" s="27"/>
      <c r="H8" s="27"/>
    </row>
    <row r="9" spans="2:8" s="10" customFormat="1" ht="29.25" customHeight="1">
      <c r="B9" s="103"/>
      <c r="C9" s="104" t="s">
        <v>55</v>
      </c>
      <c r="D9" s="105" t="s">
        <v>56</v>
      </c>
      <c r="E9" s="105" t="s">
        <v>104</v>
      </c>
      <c r="F9" s="106" t="s">
        <v>269</v>
      </c>
      <c r="H9" s="103"/>
    </row>
    <row r="10" spans="2:8" s="1" customFormat="1" ht="26.45" customHeight="1">
      <c r="B10" s="27"/>
      <c r="C10" s="146" t="s">
        <v>13</v>
      </c>
      <c r="D10" s="146" t="s">
        <v>15</v>
      </c>
      <c r="H10" s="27"/>
    </row>
    <row r="11" spans="2:8" s="1" customFormat="1" ht="16.899999999999999" customHeight="1">
      <c r="B11" s="27"/>
      <c r="C11" s="147" t="s">
        <v>81</v>
      </c>
      <c r="D11" s="148" t="s">
        <v>1</v>
      </c>
      <c r="E11" s="149" t="s">
        <v>1</v>
      </c>
      <c r="F11" s="150">
        <v>188.857</v>
      </c>
      <c r="H11" s="27"/>
    </row>
    <row r="12" spans="2:8" s="1" customFormat="1" ht="16.899999999999999" customHeight="1">
      <c r="B12" s="27"/>
      <c r="C12" s="151" t="s">
        <v>1</v>
      </c>
      <c r="D12" s="151" t="s">
        <v>173</v>
      </c>
      <c r="E12" s="15" t="s">
        <v>1</v>
      </c>
      <c r="F12" s="152">
        <v>57.481999999999999</v>
      </c>
      <c r="H12" s="27"/>
    </row>
    <row r="13" spans="2:8" s="1" customFormat="1" ht="16.899999999999999" customHeight="1">
      <c r="B13" s="27"/>
      <c r="C13" s="151" t="s">
        <v>1</v>
      </c>
      <c r="D13" s="151" t="s">
        <v>174</v>
      </c>
      <c r="E13" s="15" t="s">
        <v>1</v>
      </c>
      <c r="F13" s="152">
        <v>51.314999999999998</v>
      </c>
      <c r="H13" s="27"/>
    </row>
    <row r="14" spans="2:8" s="1" customFormat="1" ht="16.899999999999999" customHeight="1">
      <c r="B14" s="27"/>
      <c r="C14" s="151" t="s">
        <v>1</v>
      </c>
      <c r="D14" s="151" t="s">
        <v>175</v>
      </c>
      <c r="E14" s="15" t="s">
        <v>1</v>
      </c>
      <c r="F14" s="152">
        <v>71.930000000000007</v>
      </c>
      <c r="H14" s="27"/>
    </row>
    <row r="15" spans="2:8" s="1" customFormat="1" ht="16.899999999999999" customHeight="1">
      <c r="B15" s="27"/>
      <c r="C15" s="151" t="s">
        <v>1</v>
      </c>
      <c r="D15" s="151" t="s">
        <v>176</v>
      </c>
      <c r="E15" s="15" t="s">
        <v>1</v>
      </c>
      <c r="F15" s="152">
        <v>8.1300000000000008</v>
      </c>
      <c r="H15" s="27"/>
    </row>
    <row r="16" spans="2:8" s="1" customFormat="1" ht="16.899999999999999" customHeight="1">
      <c r="B16" s="27"/>
      <c r="C16" s="151" t="s">
        <v>81</v>
      </c>
      <c r="D16" s="151" t="s">
        <v>129</v>
      </c>
      <c r="E16" s="15" t="s">
        <v>1</v>
      </c>
      <c r="F16" s="152">
        <v>188.857</v>
      </c>
      <c r="H16" s="27"/>
    </row>
    <row r="17" spans="2:8" s="1" customFormat="1" ht="16.899999999999999" customHeight="1">
      <c r="B17" s="27"/>
      <c r="C17" s="153" t="s">
        <v>270</v>
      </c>
      <c r="H17" s="27"/>
    </row>
    <row r="18" spans="2:8" s="1" customFormat="1" ht="22.5">
      <c r="B18" s="27"/>
      <c r="C18" s="151" t="s">
        <v>170</v>
      </c>
      <c r="D18" s="151" t="s">
        <v>171</v>
      </c>
      <c r="E18" s="15" t="s">
        <v>132</v>
      </c>
      <c r="F18" s="152">
        <v>188.857</v>
      </c>
      <c r="H18" s="27"/>
    </row>
    <row r="19" spans="2:8" s="1" customFormat="1" ht="22.5">
      <c r="B19" s="27"/>
      <c r="C19" s="151" t="s">
        <v>178</v>
      </c>
      <c r="D19" s="151" t="s">
        <v>179</v>
      </c>
      <c r="E19" s="15" t="s">
        <v>132</v>
      </c>
      <c r="F19" s="152">
        <v>188.857</v>
      </c>
      <c r="H19" s="27"/>
    </row>
    <row r="20" spans="2:8" s="1" customFormat="1" ht="22.5">
      <c r="B20" s="27"/>
      <c r="C20" s="151" t="s">
        <v>181</v>
      </c>
      <c r="D20" s="151" t="s">
        <v>182</v>
      </c>
      <c r="E20" s="15" t="s">
        <v>132</v>
      </c>
      <c r="F20" s="152">
        <v>188.857</v>
      </c>
      <c r="H20" s="27"/>
    </row>
    <row r="21" spans="2:8" s="1" customFormat="1" ht="7.35" customHeight="1">
      <c r="B21" s="39"/>
      <c r="C21" s="40"/>
      <c r="D21" s="40"/>
      <c r="E21" s="40"/>
      <c r="F21" s="40"/>
      <c r="G21" s="40"/>
      <c r="H21" s="27"/>
    </row>
    <row r="22" spans="2:8" s="1" customFormat="1" ht="11.25"/>
  </sheetData>
  <sheetProtection algorithmName="SHA-512" hashValue="Rk9Oj1xQ52QuKcWvqeGDsj1XxTEaZ21xUfHJz0uCUX/rmdtLxcx2qvkIXXeaeGPdzuK8RTu+PtVDQr6l4cqG2g==" saltValue="sahQRQ3YyAzz1ZnDpgx5aA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719-2024 - STAVEBNÍ ÚPRAV...</vt:lpstr>
      <vt:lpstr>Seznam figur</vt:lpstr>
      <vt:lpstr>'719-2024 - STAVEBNÍ ÚPRAV...'!Názvy_tisku</vt:lpstr>
      <vt:lpstr>'Rekapitulace stavby'!Názvy_tisku</vt:lpstr>
      <vt:lpstr>'Seznam figur'!Názvy_tisku</vt:lpstr>
      <vt:lpstr>'719-2024 - STAVEBNÍ ÚPRAV...'!Oblast_tisku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Matějíček Jaromír</cp:lastModifiedBy>
  <dcterms:created xsi:type="dcterms:W3CDTF">2024-02-13T12:37:54Z</dcterms:created>
  <dcterms:modified xsi:type="dcterms:W3CDTF">2024-07-24T09:02:19Z</dcterms:modified>
</cp:coreProperties>
</file>