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zim\Desktop\"/>
    </mc:Choice>
  </mc:AlternateContent>
  <bookViews>
    <workbookView xWindow="0" yWindow="0" windowWidth="0" windowHeight="0"/>
  </bookViews>
  <sheets>
    <sheet name="Rekapitulace stavby" sheetId="1" r:id="rId1"/>
    <sheet name="SO01 -  Montáž zemního ka..." sheetId="2" r:id="rId2"/>
  </sheets>
  <definedNames>
    <definedName name="_xlnm.Print_Area" localSheetId="0">'Rekapitulace stavby'!$D$4:$AO$76,'Rekapitulace stavby'!$C$82:$AQ$110</definedName>
    <definedName name="_xlnm.Print_Titles" localSheetId="0">'Rekapitulace stavby'!$92:$92</definedName>
    <definedName name="_xlnm._FilterDatabase" localSheetId="1" hidden="1">'SO01 -  Montáž zemního ka...'!$C$134:$K$316</definedName>
    <definedName name="_xlnm.Print_Area" localSheetId="1">'SO01 -  Montáž zemního ka...'!$C$4:$J$76,'SO01 -  Montáž zemního ka...'!$C$82:$J$116,'SO01 -  Montáž zemního ka...'!$C$122:$J$316</definedName>
    <definedName name="_xlnm.Print_Titles" localSheetId="1">'SO01 -  Montáž zemního ka...'!$134:$134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129"/>
  <c r="E7"/>
  <c r="E85"/>
  <c i="1" r="CK108"/>
  <c r="CJ108"/>
  <c r="CI108"/>
  <c r="CH108"/>
  <c r="CG108"/>
  <c r="CF108"/>
  <c r="BZ108"/>
  <c r="CE108"/>
  <c r="CK107"/>
  <c r="CJ107"/>
  <c r="CI107"/>
  <c r="CH107"/>
  <c r="CG107"/>
  <c r="CF107"/>
  <c r="BZ107"/>
  <c r="CE107"/>
  <c r="CK106"/>
  <c r="CJ106"/>
  <c r="CI106"/>
  <c r="CH106"/>
  <c r="CG106"/>
  <c r="CF106"/>
  <c r="BZ106"/>
  <c r="CE106"/>
  <c r="CK105"/>
  <c r="CJ105"/>
  <c r="CI105"/>
  <c r="CH105"/>
  <c r="CG105"/>
  <c r="CF105"/>
  <c r="BZ105"/>
  <c r="CE105"/>
  <c r="CK104"/>
  <c r="CJ104"/>
  <c r="CI104"/>
  <c r="CH104"/>
  <c r="CG104"/>
  <c r="CF104"/>
  <c r="BZ104"/>
  <c r="CE104"/>
  <c r="CK103"/>
  <c r="CJ103"/>
  <c r="CI103"/>
  <c r="CH103"/>
  <c r="CG103"/>
  <c r="CF103"/>
  <c r="BZ103"/>
  <c r="CE103"/>
  <c r="CK102"/>
  <c r="CJ102"/>
  <c r="CI102"/>
  <c r="CH102"/>
  <c r="CG102"/>
  <c r="CF102"/>
  <c r="BZ102"/>
  <c r="CE102"/>
  <c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257"/>
  <c r="BK209"/>
  <c r="BK170"/>
  <c r="BK311"/>
  <c r="J245"/>
  <c r="J209"/>
  <c r="J174"/>
  <c r="J152"/>
  <c r="J313"/>
  <c r="BK287"/>
  <c r="BK192"/>
  <c r="J303"/>
  <c r="BK266"/>
  <c r="BK251"/>
  <c r="BK248"/>
  <c r="BK305"/>
  <c r="J279"/>
  <c r="J250"/>
  <c r="J187"/>
  <c r="BK174"/>
  <c r="BK137"/>
  <c r="J278"/>
  <c r="J240"/>
  <c r="BK205"/>
  <c r="BK158"/>
  <c r="BK146"/>
  <c r="J274"/>
  <c r="J236"/>
  <c r="J213"/>
  <c r="J166"/>
  <c r="BK299"/>
  <c r="J256"/>
  <c r="BK196"/>
  <c r="BK167"/>
  <c r="J144"/>
  <c r="BK310"/>
  <c r="BK228"/>
  <c r="J181"/>
  <c r="J138"/>
  <c r="BK297"/>
  <c r="J290"/>
  <c r="BK245"/>
  <c r="J208"/>
  <c r="BK163"/>
  <c r="BK292"/>
  <c r="BK274"/>
  <c r="J239"/>
  <c r="BK214"/>
  <c r="BK201"/>
  <c r="BK151"/>
  <c r="BK286"/>
  <c r="J198"/>
  <c r="J287"/>
  <c r="J249"/>
  <c r="BK217"/>
  <c r="BK176"/>
  <c r="BK303"/>
  <c r="J277"/>
  <c r="BK233"/>
  <c r="BK181"/>
  <c r="J293"/>
  <c r="J205"/>
  <c r="J167"/>
  <c r="J155"/>
  <c r="J267"/>
  <c r="J212"/>
  <c r="J178"/>
  <c r="J300"/>
  <c r="J226"/>
  <c r="BK187"/>
  <c r="BK315"/>
  <c r="BK276"/>
  <c r="BK267"/>
  <c r="J204"/>
  <c r="J158"/>
  <c r="BK309"/>
  <c r="J316"/>
  <c r="J268"/>
  <c r="J215"/>
  <c r="J177"/>
  <c r="BK279"/>
  <c r="J314"/>
  <c r="BK259"/>
  <c r="BK215"/>
  <c r="J172"/>
  <c r="BK148"/>
  <c r="J310"/>
  <c r="J296"/>
  <c r="BK275"/>
  <c r="J224"/>
  <c r="BK166"/>
  <c r="BK241"/>
  <c r="BK188"/>
  <c r="J151"/>
  <c r="BK138"/>
  <c r="J263"/>
  <c r="BK202"/>
  <c r="BK182"/>
  <c r="J140"/>
  <c r="BK255"/>
  <c r="BK193"/>
  <c r="BK153"/>
  <c r="BK295"/>
  <c r="J210"/>
  <c r="J164"/>
  <c r="BK312"/>
  <c r="BK264"/>
  <c r="J185"/>
  <c r="BK142"/>
  <c r="J219"/>
  <c r="J315"/>
  <c r="BK283"/>
  <c r="J186"/>
  <c r="J269"/>
  <c r="J242"/>
  <c r="BK186"/>
  <c r="J149"/>
  <c r="J297"/>
  <c r="J258"/>
  <c r="J298"/>
  <c r="BK226"/>
  <c r="BK161"/>
  <c r="J294"/>
  <c r="BK247"/>
  <c r="BK194"/>
  <c r="J299"/>
  <c r="BK232"/>
  <c r="BK189"/>
  <c r="BK144"/>
  <c r="BK278"/>
  <c r="J243"/>
  <c r="J218"/>
  <c r="BK190"/>
  <c r="J143"/>
  <c r="BK301"/>
  <c r="BK288"/>
  <c r="J254"/>
  <c r="BK238"/>
  <c r="BK211"/>
  <c r="J192"/>
  <c r="BK165"/>
  <c r="BK143"/>
  <c r="J305"/>
  <c r="BK210"/>
  <c r="J196"/>
  <c i="1" r="AS94"/>
  <c i="2" r="J276"/>
  <c r="J261"/>
  <c r="BK249"/>
  <c r="J180"/>
  <c r="J283"/>
  <c r="J241"/>
  <c r="BK197"/>
  <c r="J141"/>
  <c r="BK284"/>
  <c r="BK257"/>
  <c r="BK221"/>
  <c r="J193"/>
  <c r="BK156"/>
  <c r="J142"/>
  <c r="J264"/>
  <c r="J220"/>
  <c r="J195"/>
  <c r="J162"/>
  <c r="BK300"/>
  <c r="J265"/>
  <c r="J211"/>
  <c r="BK152"/>
  <c r="BK313"/>
  <c r="J248"/>
  <c r="BK199"/>
  <c r="J165"/>
  <c r="BK314"/>
  <c r="BK263"/>
  <c r="J286"/>
  <c r="BK281"/>
  <c r="BK246"/>
  <c r="J230"/>
  <c r="BK198"/>
  <c r="J160"/>
  <c r="J312"/>
  <c r="BK290"/>
  <c r="J280"/>
  <c r="J247"/>
  <c r="BK234"/>
  <c r="J221"/>
  <c r="BK207"/>
  <c r="J179"/>
  <c r="BK160"/>
  <c r="J150"/>
  <c r="J306"/>
  <c r="J207"/>
  <c r="BK175"/>
  <c r="BK307"/>
  <c r="BK271"/>
  <c r="BK252"/>
  <c r="J188"/>
  <c r="BK179"/>
  <c r="J260"/>
  <c r="J238"/>
  <c r="J183"/>
  <c r="BK162"/>
  <c r="J285"/>
  <c r="BK253"/>
  <c r="BK220"/>
  <c r="J206"/>
  <c r="J157"/>
  <c r="BK141"/>
  <c r="BK270"/>
  <c r="J217"/>
  <c r="J197"/>
  <c r="BK168"/>
  <c r="J148"/>
  <c r="J266"/>
  <c r="BK231"/>
  <c r="J182"/>
  <c r="BK145"/>
  <c r="BK298"/>
  <c r="BK236"/>
  <c r="BK191"/>
  <c r="J163"/>
  <c r="J301"/>
  <c r="BK258"/>
  <c r="BK240"/>
  <c r="J233"/>
  <c r="BK272"/>
  <c r="BK269"/>
  <c r="BK260"/>
  <c r="J259"/>
  <c r="BK254"/>
  <c r="BK242"/>
  <c r="BK239"/>
  <c r="J235"/>
  <c r="J231"/>
  <c r="BK229"/>
  <c r="J228"/>
  <c r="BK227"/>
  <c r="BK223"/>
  <c r="BK204"/>
  <c r="J170"/>
  <c r="J295"/>
  <c r="J270"/>
  <c r="J253"/>
  <c r="J189"/>
  <c r="BK183"/>
  <c r="J288"/>
  <c r="J251"/>
  <c r="BK230"/>
  <c r="J184"/>
  <c r="BK172"/>
  <c r="BK302"/>
  <c r="BK256"/>
  <c r="J216"/>
  <c r="BK200"/>
  <c r="BK149"/>
  <c r="BK280"/>
  <c r="BK219"/>
  <c r="J190"/>
  <c r="J302"/>
  <c r="J289"/>
  <c r="J232"/>
  <c r="BK195"/>
  <c r="J146"/>
  <c r="BK296"/>
  <c r="BK216"/>
  <c r="J137"/>
  <c r="BK268"/>
  <c r="BK282"/>
  <c r="J161"/>
  <c r="BK306"/>
  <c r="J284"/>
  <c r="J271"/>
  <c r="J246"/>
  <c r="J222"/>
  <c r="BK206"/>
  <c r="BK171"/>
  <c r="J159"/>
  <c r="J311"/>
  <c r="J214"/>
  <c r="BK180"/>
  <c r="J145"/>
  <c r="BK294"/>
  <c r="BK265"/>
  <c r="BK243"/>
  <c r="J292"/>
  <c r="J252"/>
  <c r="J223"/>
  <c r="BK177"/>
  <c r="BK164"/>
  <c r="J309"/>
  <c r="BK262"/>
  <c r="BK212"/>
  <c r="BK159"/>
  <c r="J147"/>
  <c r="J275"/>
  <c r="J234"/>
  <c r="J199"/>
  <c r="BK169"/>
  <c r="BK147"/>
  <c r="BK285"/>
  <c r="BK222"/>
  <c r="J171"/>
  <c r="BK155"/>
  <c r="BK316"/>
  <c r="BK235"/>
  <c r="J194"/>
  <c r="J153"/>
  <c r="BK277"/>
  <c r="BK304"/>
  <c r="J201"/>
  <c r="J307"/>
  <c r="BK289"/>
  <c r="BK261"/>
  <c r="J244"/>
  <c r="J229"/>
  <c r="J202"/>
  <c r="J168"/>
  <c r="BK157"/>
  <c r="J139"/>
  <c r="J304"/>
  <c r="BK213"/>
  <c r="J191"/>
  <c r="J169"/>
  <c r="J272"/>
  <c r="J262"/>
  <c r="BK250"/>
  <c r="BK185"/>
  <c r="J255"/>
  <c r="BK218"/>
  <c r="J175"/>
  <c r="BK140"/>
  <c r="J281"/>
  <c r="BK244"/>
  <c r="BK208"/>
  <c r="BK184"/>
  <c r="BK150"/>
  <c r="J282"/>
  <c r="J227"/>
  <c r="J200"/>
  <c r="J176"/>
  <c r="BK139"/>
  <c r="BK293"/>
  <c r="BK224"/>
  <c r="BK178"/>
  <c r="J156"/>
  <c l="1" r="BK154"/>
  <c r="J154"/>
  <c r="J98"/>
  <c r="T136"/>
  <c r="P203"/>
  <c r="P173"/>
  <c r="P225"/>
  <c r="BK173"/>
  <c r="J173"/>
  <c r="J99"/>
  <c r="T237"/>
  <c r="BK136"/>
  <c r="J136"/>
  <c r="J97"/>
  <c r="T154"/>
  <c r="BK237"/>
  <c r="J237"/>
  <c r="J102"/>
  <c r="T273"/>
  <c r="R173"/>
  <c r="P237"/>
  <c r="BK291"/>
  <c r="J291"/>
  <c r="J104"/>
  <c r="BK308"/>
  <c r="J308"/>
  <c r="J105"/>
  <c r="T173"/>
  <c r="R237"/>
  <c r="T291"/>
  <c r="P154"/>
  <c r="T203"/>
  <c r="T225"/>
  <c r="R273"/>
  <c r="P308"/>
  <c r="R136"/>
  <c r="BK203"/>
  <c r="J203"/>
  <c r="J100"/>
  <c r="BK225"/>
  <c r="J225"/>
  <c r="J101"/>
  <c r="BK273"/>
  <c r="J273"/>
  <c r="J103"/>
  <c r="P291"/>
  <c r="R308"/>
  <c r="P136"/>
  <c r="R154"/>
  <c r="R203"/>
  <c r="R225"/>
  <c r="P273"/>
  <c r="R291"/>
  <c r="T308"/>
  <c r="BE160"/>
  <c r="BE170"/>
  <c r="BE172"/>
  <c r="BE232"/>
  <c r="E125"/>
  <c r="BE140"/>
  <c r="BE146"/>
  <c r="BE148"/>
  <c r="BE159"/>
  <c r="BE162"/>
  <c r="BE169"/>
  <c r="BE174"/>
  <c r="BE185"/>
  <c r="BE190"/>
  <c r="BE199"/>
  <c r="BE205"/>
  <c r="BE207"/>
  <c r="BE208"/>
  <c r="BE216"/>
  <c r="BE220"/>
  <c r="BE223"/>
  <c r="BE226"/>
  <c r="BE227"/>
  <c r="BE234"/>
  <c r="BE258"/>
  <c r="BE260"/>
  <c r="BE262"/>
  <c r="BE269"/>
  <c r="BE276"/>
  <c r="BE305"/>
  <c r="J89"/>
  <c r="BE149"/>
  <c r="BE158"/>
  <c r="BE211"/>
  <c r="BE224"/>
  <c r="BE229"/>
  <c r="BE230"/>
  <c r="BE250"/>
  <c r="BE255"/>
  <c r="BE265"/>
  <c r="BE290"/>
  <c r="F92"/>
  <c r="BE186"/>
  <c r="BE196"/>
  <c r="BE197"/>
  <c r="BE202"/>
  <c r="BE204"/>
  <c r="BE210"/>
  <c r="BE217"/>
  <c r="BE231"/>
  <c r="BE242"/>
  <c r="BE245"/>
  <c r="BE268"/>
  <c r="BE272"/>
  <c r="BE287"/>
  <c r="BE288"/>
  <c r="BE294"/>
  <c r="BE299"/>
  <c r="BE143"/>
  <c r="BE145"/>
  <c r="BE147"/>
  <c r="BE153"/>
  <c r="BE155"/>
  <c r="BE165"/>
  <c r="BE166"/>
  <c r="BE168"/>
  <c r="BE180"/>
  <c r="BE206"/>
  <c r="BE214"/>
  <c r="BE215"/>
  <c r="BE235"/>
  <c r="BE244"/>
  <c r="BE246"/>
  <c r="BE253"/>
  <c r="BE257"/>
  <c r="BE270"/>
  <c r="BE274"/>
  <c r="BE296"/>
  <c r="BE298"/>
  <c r="BE300"/>
  <c r="BE303"/>
  <c r="BE307"/>
  <c r="BE314"/>
  <c r="BE175"/>
  <c r="BE193"/>
  <c r="BE200"/>
  <c r="BE209"/>
  <c r="BE259"/>
  <c r="BE263"/>
  <c r="BE277"/>
  <c r="BE282"/>
  <c r="BE301"/>
  <c r="BE313"/>
  <c r="BE144"/>
  <c r="BE150"/>
  <c r="BE152"/>
  <c r="BE157"/>
  <c r="BE163"/>
  <c r="BE167"/>
  <c r="BE171"/>
  <c r="BE188"/>
  <c r="BE222"/>
  <c r="BE236"/>
  <c r="BE243"/>
  <c r="BE261"/>
  <c r="BE267"/>
  <c r="BE278"/>
  <c r="BE284"/>
  <c r="BE292"/>
  <c r="BE297"/>
  <c r="BE310"/>
  <c r="BE312"/>
  <c r="BE176"/>
  <c r="BE181"/>
  <c r="BE182"/>
  <c r="BE184"/>
  <c r="BE187"/>
  <c r="BE189"/>
  <c r="BE194"/>
  <c r="BE195"/>
  <c r="BE198"/>
  <c r="BE213"/>
  <c r="BE240"/>
  <c r="BE241"/>
  <c r="BE264"/>
  <c r="BE286"/>
  <c r="BE304"/>
  <c r="BE137"/>
  <c r="BE138"/>
  <c r="BE139"/>
  <c r="BE164"/>
  <c r="BE177"/>
  <c r="BE191"/>
  <c r="BE192"/>
  <c r="BE212"/>
  <c r="BE219"/>
  <c r="BE221"/>
  <c r="BE228"/>
  <c r="BE247"/>
  <c r="BE252"/>
  <c r="BE266"/>
  <c r="BE271"/>
  <c r="BE302"/>
  <c r="BE309"/>
  <c r="BE311"/>
  <c r="BE316"/>
  <c r="BE248"/>
  <c r="BE251"/>
  <c r="BE256"/>
  <c r="BE280"/>
  <c r="BE289"/>
  <c r="BE295"/>
  <c r="BE141"/>
  <c r="BE142"/>
  <c r="BE151"/>
  <c r="BE156"/>
  <c r="BE161"/>
  <c r="BE178"/>
  <c r="BE179"/>
  <c r="BE183"/>
  <c r="BE201"/>
  <c r="BE218"/>
  <c r="BE233"/>
  <c r="BE238"/>
  <c r="BE239"/>
  <c r="BE249"/>
  <c r="BE254"/>
  <c r="BE275"/>
  <c r="BE279"/>
  <c r="BE281"/>
  <c r="BE283"/>
  <c r="BE285"/>
  <c r="BE293"/>
  <c r="BE306"/>
  <c r="BE315"/>
  <c r="F37"/>
  <c i="1" r="BB95"/>
  <c r="BB94"/>
  <c r="W34"/>
  <c i="2" r="F38"/>
  <c i="1" r="BC95"/>
  <c r="BC94"/>
  <c r="W35"/>
  <c i="2" r="F39"/>
  <c i="1" r="BD95"/>
  <c r="BD94"/>
  <c r="W36"/>
  <c i="2" l="1" r="R135"/>
  <c r="P135"/>
  <c i="1" r="AU95"/>
  <c i="2" r="T135"/>
  <c r="BK135"/>
  <c r="J135"/>
  <c r="J96"/>
  <c r="J30"/>
  <c i="1" r="AU94"/>
  <c i="2" r="J114"/>
  <c r="J108"/>
  <c r="J116"/>
  <c r="J35"/>
  <c i="1" r="AV95"/>
  <c i="2" r="F35"/>
  <c i="1" r="AZ95"/>
  <c r="AZ94"/>
  <c r="AX94"/>
  <c r="AY94"/>
  <c i="2" l="1" r="BF114"/>
  <c r="J31"/>
  <c r="J36"/>
  <c i="1" r="AW95"/>
  <c r="AT95"/>
  <c i="2" r="J32"/>
  <c i="1" r="AG95"/>
  <c r="AG94"/>
  <c i="2" r="F36"/>
  <c i="1" r="BA95"/>
  <c r="BA94"/>
  <c r="W33"/>
  <c r="AV94"/>
  <c i="2" l="1" r="J41"/>
  <c i="1" r="AN95"/>
  <c r="AK26"/>
  <c r="AG100"/>
  <c r="CD100"/>
  <c r="AG107"/>
  <c r="CD107"/>
  <c r="AG106"/>
  <c r="AW94"/>
  <c r="AK33"/>
  <c r="AG102"/>
  <c r="CD102"/>
  <c r="AG101"/>
  <c r="AV101"/>
  <c r="BY101"/>
  <c r="AG105"/>
  <c r="AG98"/>
  <c r="AV98"/>
  <c r="BY98"/>
  <c r="AG103"/>
  <c r="AG99"/>
  <c r="AG104"/>
  <c r="AV104"/>
  <c r="BY104"/>
  <c r="AG108"/>
  <c r="AV108"/>
  <c r="BY108"/>
  <c l="1" r="CD99"/>
  <c r="CD98"/>
  <c r="CD101"/>
  <c r="CD103"/>
  <c r="CD105"/>
  <c r="CD106"/>
  <c r="CD108"/>
  <c r="CD104"/>
  <c r="W32"/>
  <c r="AV99"/>
  <c r="BY99"/>
  <c r="AV102"/>
  <c r="BY102"/>
  <c r="AG97"/>
  <c r="AK27"/>
  <c r="AN101"/>
  <c r="AN104"/>
  <c r="AV103"/>
  <c r="BY103"/>
  <c r="AV107"/>
  <c r="BY107"/>
  <c r="AV105"/>
  <c r="BY105"/>
  <c r="AV106"/>
  <c r="BY106"/>
  <c r="AN98"/>
  <c r="AV100"/>
  <c r="BY100"/>
  <c r="AN108"/>
  <c r="AT94"/>
  <c r="AN94"/>
  <c l="1" r="AG110"/>
  <c r="AK32"/>
  <c r="AN103"/>
  <c r="AN106"/>
  <c r="AN100"/>
  <c r="AK29"/>
  <c r="AN105"/>
  <c r="AN99"/>
  <c r="AN107"/>
  <c r="AN102"/>
  <c l="1" r="AK38"/>
  <c r="AN97"/>
  <c l="1" r="AN11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<sst xmlns="http://schemas.openxmlformats.org/spreadsheetml/2006/main">
  <si>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</si>
  <si>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</si>
  <si>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</si>
  <si>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</si>
  <si>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</si>
  <si>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{a55e8c34-a6f6-4b9f-b67f-f10d79c08111}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</si>
  <si>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</si>
  <si>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</si>
  <si>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</si>
  <si>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</si>
  <si>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</si>
  <si>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</si>
  <si>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</si>
  <si>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</si>
  <si>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20240108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</si>
  <si>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</si>
  <si>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</si>
  <si>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stávající sítě veřejného osvětlení</t>
  </si>
  <si>
    <t>KSO:</t>
  </si>
  <si>
    <t>CC-CZ:</t>
  </si>
  <si>
    <t>Místo:</t>
  </si>
  <si>
    <t>Děčín - ul. Plavební</t>
  </si>
  <si>
    <t>Datum:</t>
  </si>
  <si>
    <t>8. 1. 2024</t>
  </si>
  <si>
    <t>Zadavatel:</t>
  </si>
  <si>
    <t>IČ:</t>
  </si>
  <si>
    <t>00261238</t>
  </si>
  <si>
    <t>Statutární město Děčín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</si>
  <si>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</si>
  <si>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</si>
  <si>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</si>
  <si>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</si>
  <si>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</si>
  <si>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</si>
  <si>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</si>
  <si>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47287926</t>
  </si>
  <si>
    <t>V A M A s.r.o.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</si>
  <si>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</si>
  <si>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</si>
  <si>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</si>
  <si>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</si>
  <si>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</si>
  <si>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</si>
  <si>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</si>
  <si>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</si>
  <si>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</si>
  <si>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</si>
  <si>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</si>
  <si>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</si>
  <si>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</si>
  <si>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</si>
  <si>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</si>
  <si>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</si>
  <si>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</si>
  <si>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</si>
  <si>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</si>
  <si>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</si>
  <si>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</si>
  <si>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</si>
  <si>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</si>
  <si>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</si>
  <si>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</si>
  <si>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</si>
  <si>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</si>
  <si>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</si>
  <si>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</si>
  <si>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</si>
  <si>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</si>
  <si>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</si>
  <si>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</si>
  <si>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</si>
  <si>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</si>
  <si>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</si>
  <si>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</si>
  <si>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</si>
  <si>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</si>
  <si>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</si>
  <si>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</si>
  <si>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</si>
  <si>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</si>
  <si>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</si>
  <si>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</si>
  <si>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</si>
  <si>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</si>
  <si>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</si>
  <si>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</si>
  <si>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 xml:space="preserve"> Montáž zemního kabelového vedení včetně ocel. lampových</t>
  </si>
  <si>
    <t>STA</t>
  </si>
  <si>
    <t>1</t>
  </si>
  <si>
    <t>{f5da7eff-8d90-46ae-86de-7c5224d1e76f}</t>
  </si>
  <si>
    <t>2</t>
  </si>
  <si>
    <t>2) Ostatní náklady ze souhrnného listu</t>
  </si>
  <si>
    <t>Procent. zadání_x000d_
[% nákladů rozpočtu]</t>
  </si>
  <si>
    <t>Zařazení nákladů</t>
  </si>
  <si>
    <t>Plošina</t>
  </si>
  <si>
    <t>stavební čast</t>
  </si>
  <si>
    <t>OSTATNENAKLADY</t>
  </si>
  <si>
    <t>DSPS</t>
  </si>
  <si>
    <t xml:space="preserve">Dopravní značení </t>
  </si>
  <si>
    <t>Doprava výkonového materiálu a odvoz zeminy</t>
  </si>
  <si>
    <t xml:space="preserve">Zánory </t>
  </si>
  <si>
    <t>Geodetické zeměření skutečného stavu</t>
  </si>
  <si>
    <t>Vytyčení - (SčVK, JAW, CETIN, T-MOBILE, VODAFONE)</t>
  </si>
  <si>
    <t>Manipulace ČEZ V R58</t>
  </si>
  <si>
    <t>Vyplň vlastní</t>
  </si>
  <si>
    <t>OSTATNENAKLADYVLASTNE</t>
  </si>
  <si>
    <t>Celkové náklady za stavbu 1) + 2)</t>
  </si>
  <si>
    <t>KRYCÍ LIST SOUPISU PRACÍ</t>
  </si>
  <si>
    <t>Objekt:</t>
  </si>
  <si>
    <t xml:space="preserve">SO01 -  Montáž zemního kabelového vedení včetně ocel. lampových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</si>
  <si>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</si>
  <si>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</si>
  <si>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</si>
  <si>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</si>
  <si>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</si>
  <si>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</si>
  <si>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</si>
  <si>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01. - Stávající rozpojovací skříň R58</t>
  </si>
  <si>
    <t>02. - Trasa od R58 k rozvaděče VO</t>
  </si>
  <si>
    <t>03. - Stávající/nový rozvaděč VO</t>
  </si>
  <si>
    <t>04. - Trasa od nového RVO k lampovému stožárku č. 1</t>
  </si>
  <si>
    <t xml:space="preserve">05. - Demontáž lampových betonových  stožárků č. 1 - 6</t>
  </si>
  <si>
    <t>06. - Instalace nových lampových stožárků 1 - 6</t>
  </si>
  <si>
    <t>07. - Trasa mezi lampovými stožáry a spojkovištěm</t>
  </si>
  <si>
    <t>08. - Spojkoviště</t>
  </si>
  <si>
    <t>09. - Ostatní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</si>
  <si>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</si>
  <si>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</si>
  <si>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</si>
  <si>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</si>
  <si>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</si>
  <si>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</si>
  <si>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</si>
  <si>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</si>
  <si>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</si>
  <si>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</si>
  <si>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</si>
  <si>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</si>
  <si>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</si>
  <si>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</si>
  <si>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</si>
  <si>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</si>
  <si>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</si>
  <si>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</si>
  <si>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</si>
  <si>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</si>
  <si>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</si>
  <si>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</si>
  <si>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01.</t>
  </si>
  <si>
    <t>Stávající rozpojovací skříň R58</t>
  </si>
  <si>
    <t>ROZPOCET</t>
  </si>
  <si>
    <t>7</t>
  </si>
  <si>
    <t>K</t>
  </si>
  <si>
    <t>741213815</t>
  </si>
  <si>
    <t>Demontáž kabelu silového z rozvodnice průřezu žil přes 10 do 25 mm2 bez zachování funkčnosti</t>
  </si>
  <si>
    <t>kus</t>
  </si>
  <si>
    <t>4</t>
  </si>
  <si>
    <t>778124541</t>
  </si>
  <si>
    <t>741120811</t>
  </si>
  <si>
    <t>Demontáž vodič Cu izolovaný plný a laněný žíla 0,35-16 mm2 pod omítkou</t>
  </si>
  <si>
    <t>m</t>
  </si>
  <si>
    <t>972521340</t>
  </si>
  <si>
    <t>3</t>
  </si>
  <si>
    <t>218220401</t>
  </si>
  <si>
    <t>Demontáž doplňků hromosvodného vedení - štítků k označení svodů</t>
  </si>
  <si>
    <t>547067603</t>
  </si>
  <si>
    <t>971024451</t>
  </si>
  <si>
    <t>Vybourání otvorů ve zdivu kamenném pl do 0,25 m2 na MV nebo MVC tl do 450 mm</t>
  </si>
  <si>
    <t>-1382095906</t>
  </si>
  <si>
    <t>10</t>
  </si>
  <si>
    <t>741130007</t>
  </si>
  <si>
    <t>Ukončení vodič izolovaný do 25 mm2 v rozváděči nebo na přístroji</t>
  </si>
  <si>
    <t>-1630702928</t>
  </si>
  <si>
    <t>11</t>
  </si>
  <si>
    <t>741122624</t>
  </si>
  <si>
    <t>Montáž kabel Cu plný kulatý žíla 4x16 až 25 mm2 uložený pevně (např. CYKY)</t>
  </si>
  <si>
    <t>-2030107199</t>
  </si>
  <si>
    <t>M</t>
  </si>
  <si>
    <t>PKB.712009</t>
  </si>
  <si>
    <t>1-CYKY-J 4x25 RM</t>
  </si>
  <si>
    <t>km</t>
  </si>
  <si>
    <t>8</t>
  </si>
  <si>
    <t>1659259240</t>
  </si>
  <si>
    <t>9</t>
  </si>
  <si>
    <t>741420083</t>
  </si>
  <si>
    <t>Montáž vedení hromosvodné-štítek k označení svodu</t>
  </si>
  <si>
    <t>1934860745</t>
  </si>
  <si>
    <t>13</t>
  </si>
  <si>
    <t>985141111</t>
  </si>
  <si>
    <t>Vyčištění trhlin a dutin ve zdivu š do 30 mm hl do 150 mm</t>
  </si>
  <si>
    <t>-526466957</t>
  </si>
  <si>
    <t>14</t>
  </si>
  <si>
    <t>622131121</t>
  </si>
  <si>
    <t>Penetrace akrylát-silikon vnějších stěn nanášená ručně</t>
  </si>
  <si>
    <t>m2</t>
  </si>
  <si>
    <t>1841106684</t>
  </si>
  <si>
    <t>15</t>
  </si>
  <si>
    <t>783823131</t>
  </si>
  <si>
    <t>Penetrační akrylátový nátěr hladkých, tenkovrstvých zrnitých nebo štukových omítek</t>
  </si>
  <si>
    <t>-1217072579</t>
  </si>
  <si>
    <t>16</t>
  </si>
  <si>
    <t>622321111</t>
  </si>
  <si>
    <t>Vápenocementová omítka hrubá jednovrstvá zatřená vnějších stěn nanášená ručně</t>
  </si>
  <si>
    <t>2099064092</t>
  </si>
  <si>
    <t>17</t>
  </si>
  <si>
    <t>622381011</t>
  </si>
  <si>
    <t>Tenkovrstvá minerální zrnitá omítka tl. 1,5 mm včetně penetrace vnějších stěn</t>
  </si>
  <si>
    <t>997364710</t>
  </si>
  <si>
    <t>18</t>
  </si>
  <si>
    <t>HZS1301</t>
  </si>
  <si>
    <t>Hodinová zúčtovací sazba zedník</t>
  </si>
  <si>
    <t>hod</t>
  </si>
  <si>
    <t>-1287305101</t>
  </si>
  <si>
    <t>20</t>
  </si>
  <si>
    <t>3020202000</t>
  </si>
  <si>
    <t>Nátěr venkovní Osmo 2205 Selská barva slunečně žlutá 0,75 l</t>
  </si>
  <si>
    <t>litr</t>
  </si>
  <si>
    <t>1631189203</t>
  </si>
  <si>
    <t>HZS2311</t>
  </si>
  <si>
    <t>Hodinová zúčtovací sazba malíř, natěrač, lakýrník</t>
  </si>
  <si>
    <t>1275428046</t>
  </si>
  <si>
    <t>19</t>
  </si>
  <si>
    <t>997013631</t>
  </si>
  <si>
    <t>Poplatek za uložení na skládce (skládkovné) stavebního odpadu směsného kód odpadu 17 09 04</t>
  </si>
  <si>
    <t>t</t>
  </si>
  <si>
    <t>34653467</t>
  </si>
  <si>
    <t>02.</t>
  </si>
  <si>
    <t>Trasa od R58 k rozvaděče VO</t>
  </si>
  <si>
    <t>22</t>
  </si>
  <si>
    <t>468021132</t>
  </si>
  <si>
    <t>Rozebrání dlažeb při elektromontážích ručně z kostek mozaikových do písku spáry nezalité</t>
  </si>
  <si>
    <t>1967293194</t>
  </si>
  <si>
    <t>23</t>
  </si>
  <si>
    <t>460161142</t>
  </si>
  <si>
    <t>Hloubení kabelových rýh ručně š 35 cm hl 50 cm v hornině tř I skupiny 3</t>
  </si>
  <si>
    <t>1814615394</t>
  </si>
  <si>
    <t>24</t>
  </si>
  <si>
    <t>460791113</t>
  </si>
  <si>
    <t>Montáž trubek ochranných plastových uložených volně do rýhy tuhých D přes 50 do 90 mm</t>
  </si>
  <si>
    <t>-674274153</t>
  </si>
  <si>
    <t>25</t>
  </si>
  <si>
    <t>741122025</t>
  </si>
  <si>
    <t>Montáž kabel Cu bez ukončení uložený pod omítku plný kulatý 4x16 až 25 mm2 (např. CYKY)</t>
  </si>
  <si>
    <t>1969990665</t>
  </si>
  <si>
    <t>26</t>
  </si>
  <si>
    <t>386883179</t>
  </si>
  <si>
    <t>27</t>
  </si>
  <si>
    <t>460671113</t>
  </si>
  <si>
    <t>Výstražná fólie pro krytí kabelů šířky přes 25 do 34 cm</t>
  </si>
  <si>
    <t>-270569381</t>
  </si>
  <si>
    <t>28</t>
  </si>
  <si>
    <t>8500038750</t>
  </si>
  <si>
    <t>Fólie výstražná Anticor rudá s bleskem 100 m</t>
  </si>
  <si>
    <t>971377073</t>
  </si>
  <si>
    <t>29</t>
  </si>
  <si>
    <t>460431142</t>
  </si>
  <si>
    <t>Zásyp kabelových rýh ručně se zhutněním š 35 cm hl 40 cm z horniny tř I skupiny 3</t>
  </si>
  <si>
    <t>-951663184</t>
  </si>
  <si>
    <t>30</t>
  </si>
  <si>
    <t>4499999501</t>
  </si>
  <si>
    <t>Písek zásypový DEK hrubý 25 kg</t>
  </si>
  <si>
    <t>kg</t>
  </si>
  <si>
    <t>-1297296569</t>
  </si>
  <si>
    <t>31</t>
  </si>
  <si>
    <t>460871133</t>
  </si>
  <si>
    <t>Podklad vozovky a chodníku ze štěrkopísku se zhutněním při elektromontážích tl přes 10 do 15 cm</t>
  </si>
  <si>
    <t>641233915</t>
  </si>
  <si>
    <t>32</t>
  </si>
  <si>
    <t>58337302</t>
  </si>
  <si>
    <t>štěrkopísek frakce 0/16</t>
  </si>
  <si>
    <t>-958304471</t>
  </si>
  <si>
    <t>34</t>
  </si>
  <si>
    <t>460871134</t>
  </si>
  <si>
    <t>Podklad vozovky a chodníku ze štěrkopísku se zhutněním při elektromontážích tl přes 15 do 20 cm</t>
  </si>
  <si>
    <t>-1802048448</t>
  </si>
  <si>
    <t>33</t>
  </si>
  <si>
    <t>58337303</t>
  </si>
  <si>
    <t>štěrkopísek frakce 0/8</t>
  </si>
  <si>
    <t>132941086</t>
  </si>
  <si>
    <t>35</t>
  </si>
  <si>
    <t>460871132</t>
  </si>
  <si>
    <t>Podklad vozovky a chodníku ze štěrkopísku se zhutněním při elektromontážích tl přes 5 do 10 cm</t>
  </si>
  <si>
    <t>1295841034</t>
  </si>
  <si>
    <t>36</t>
  </si>
  <si>
    <t>58337310</t>
  </si>
  <si>
    <t>štěrkopísek frakce 0/4</t>
  </si>
  <si>
    <t>2011090673</t>
  </si>
  <si>
    <t>37</t>
  </si>
  <si>
    <t>460881513</t>
  </si>
  <si>
    <t>Kladení dlažby z kostek kamenných do mozaiky do lože z kameniva těženého při elektromontážích</t>
  </si>
  <si>
    <t>1128641447</t>
  </si>
  <si>
    <t>180</t>
  </si>
  <si>
    <t>741125831</t>
  </si>
  <si>
    <t>Demontáž vodič Al izolovaný plný a laněný žíla 16 až 35 mm2 uložený volně</t>
  </si>
  <si>
    <t>-2134777757</t>
  </si>
  <si>
    <t>177</t>
  </si>
  <si>
    <t>997013873</t>
  </si>
  <si>
    <t>Poplatek za uložení stavebního odpadu na recyklační skládce (skládkovné) zeminy a kamení zatříděného do Katalogu odpadů pod kódem 17 05 04</t>
  </si>
  <si>
    <t>651141203</t>
  </si>
  <si>
    <t>03.</t>
  </si>
  <si>
    <t>Stávající/nový rozvaděč VO</t>
  </si>
  <si>
    <t>38</t>
  </si>
  <si>
    <t>468081211</t>
  </si>
  <si>
    <t>Vybourání otvorů pro elektroinstalace ve zdivu kamenném pl do 0,25 m2 tl do 45 cm</t>
  </si>
  <si>
    <t>-830745617</t>
  </si>
  <si>
    <t>39</t>
  </si>
  <si>
    <t>741211817</t>
  </si>
  <si>
    <t>Demontáž rozvodnic kovových pod omítkou s krytím do IPx4 plochou přes 0,8 m2</t>
  </si>
  <si>
    <t>-958810186</t>
  </si>
  <si>
    <t>40</t>
  </si>
  <si>
    <t>218160682</t>
  </si>
  <si>
    <t>Demontáž elektroměrů třífázových bez odpojení vodičů</t>
  </si>
  <si>
    <t>-763951150</t>
  </si>
  <si>
    <t>41</t>
  </si>
  <si>
    <t>218900601</t>
  </si>
  <si>
    <t>Demontáž vodičů Al izolovaných plných nebo laněných žíla 16 až 35 mm2 (např. AY, AYY) bez odpojení vodičů uložených volně</t>
  </si>
  <si>
    <t>1283010079</t>
  </si>
  <si>
    <t>42</t>
  </si>
  <si>
    <t>741322811</t>
  </si>
  <si>
    <t>Demontáž jistič jednopólový nn do 25 A bez krytu nebo s krytem</t>
  </si>
  <si>
    <t>345899296</t>
  </si>
  <si>
    <t>47</t>
  </si>
  <si>
    <t>-389542049</t>
  </si>
  <si>
    <t>48</t>
  </si>
  <si>
    <t>-174165522</t>
  </si>
  <si>
    <t>49</t>
  </si>
  <si>
    <t>446765519</t>
  </si>
  <si>
    <t>50</t>
  </si>
  <si>
    <t>-1260213816</t>
  </si>
  <si>
    <t>43</t>
  </si>
  <si>
    <t>967021112</t>
  </si>
  <si>
    <t>Přisekání rovných ostění ve zdivu kamenném nebo smíšeném</t>
  </si>
  <si>
    <t>-1930123223</t>
  </si>
  <si>
    <t>44</t>
  </si>
  <si>
    <t>NVP7P</t>
  </si>
  <si>
    <t>RVO S1/NVP7P/A0012+PŘ</t>
  </si>
  <si>
    <t>-133977362</t>
  </si>
  <si>
    <t>45</t>
  </si>
  <si>
    <t>741210124</t>
  </si>
  <si>
    <t>Montáž rozváděčů litinových, hliníkových nebo plastových - skříněk do 50 kg</t>
  </si>
  <si>
    <t>1130226318</t>
  </si>
  <si>
    <t>46</t>
  </si>
  <si>
    <t>741920361.HLT</t>
  </si>
  <si>
    <t>Ucpávka prostupu pěna CFS-F FX kabelového svazku otvorem D 90 mm zaplnění prostupu kabely z 10% stěnou tl 150 mm požární odolnost EI 60</t>
  </si>
  <si>
    <t>1411171445</t>
  </si>
  <si>
    <t>64</t>
  </si>
  <si>
    <t>741331032</t>
  </si>
  <si>
    <t>Montáž elektroměru třífázového bez zapojení vodičů</t>
  </si>
  <si>
    <t>1804808572</t>
  </si>
  <si>
    <t>51</t>
  </si>
  <si>
    <t>107489501</t>
  </si>
  <si>
    <t>66</t>
  </si>
  <si>
    <t>741130006</t>
  </si>
  <si>
    <t>Ukončení vodič izolovaný do 16 mm2 v rozváděči nebo na přístroji</t>
  </si>
  <si>
    <t>-589758257</t>
  </si>
  <si>
    <t>52</t>
  </si>
  <si>
    <t>-12960413</t>
  </si>
  <si>
    <t>53</t>
  </si>
  <si>
    <t>1359867311</t>
  </si>
  <si>
    <t>65</t>
  </si>
  <si>
    <t>2000001259</t>
  </si>
  <si>
    <t>1-CYKY-J 4X16</t>
  </si>
  <si>
    <t>-746287338</t>
  </si>
  <si>
    <t>54</t>
  </si>
  <si>
    <t>1724569595</t>
  </si>
  <si>
    <t>55</t>
  </si>
  <si>
    <t>306190857</t>
  </si>
  <si>
    <t>56</t>
  </si>
  <si>
    <t>-1890879500</t>
  </si>
  <si>
    <t>57</t>
  </si>
  <si>
    <t>1181002220</t>
  </si>
  <si>
    <t>58</t>
  </si>
  <si>
    <t>561100921</t>
  </si>
  <si>
    <t>59</t>
  </si>
  <si>
    <t>-1950278986</t>
  </si>
  <si>
    <t>60</t>
  </si>
  <si>
    <t>-26586969</t>
  </si>
  <si>
    <t>61</t>
  </si>
  <si>
    <t>-23692879</t>
  </si>
  <si>
    <t>62</t>
  </si>
  <si>
    <t>-184721597</t>
  </si>
  <si>
    <t>63</t>
  </si>
  <si>
    <t>776509404</t>
  </si>
  <si>
    <t>04.</t>
  </si>
  <si>
    <t>Trasa od nového RVO k lampovému stožárku č. 1</t>
  </si>
  <si>
    <t>181</t>
  </si>
  <si>
    <t>701581000</t>
  </si>
  <si>
    <t>67</t>
  </si>
  <si>
    <t>-1916396611</t>
  </si>
  <si>
    <t>68</t>
  </si>
  <si>
    <t>460161292</t>
  </si>
  <si>
    <t>Hloubení kabelových rýh ručně š 50 cm hl 100 cm v hornině tř I skupiny 3</t>
  </si>
  <si>
    <t>-952737198</t>
  </si>
  <si>
    <t>144</t>
  </si>
  <si>
    <t>460161132</t>
  </si>
  <si>
    <t>Hloubení kabelových rýh ručně š 35 cm hl 40 cm v hornině tř I skupiny 3</t>
  </si>
  <si>
    <t>598601953</t>
  </si>
  <si>
    <t>69</t>
  </si>
  <si>
    <t>460791112</t>
  </si>
  <si>
    <t>Montáž trubek ochranných plastových uložených volně do rýhy tuhých D přes 32 do 50 mm</t>
  </si>
  <si>
    <t>-260811286</t>
  </si>
  <si>
    <t>70</t>
  </si>
  <si>
    <t>34571351</t>
  </si>
  <si>
    <t>trubka elektroinstalační ohebná dvouplášťová korugovaná (chránička) D 41/50mm, HDPE+LDPE</t>
  </si>
  <si>
    <t>832588462</t>
  </si>
  <si>
    <t>71</t>
  </si>
  <si>
    <t>PKB.711030</t>
  </si>
  <si>
    <t>CYKY-J 4x16 RE</t>
  </si>
  <si>
    <t>-811967093</t>
  </si>
  <si>
    <t>72</t>
  </si>
  <si>
    <t>741122134</t>
  </si>
  <si>
    <t>Montáž kabel Cu plný kulatý žíla 4x16 až 25 mm2 zatažený v trubkách (např. CYKY)</t>
  </si>
  <si>
    <t>1608937394</t>
  </si>
  <si>
    <t>73</t>
  </si>
  <si>
    <t>-466060243</t>
  </si>
  <si>
    <t>74</t>
  </si>
  <si>
    <t>-1842233670</t>
  </si>
  <si>
    <t>75</t>
  </si>
  <si>
    <t>1190122810</t>
  </si>
  <si>
    <t>84</t>
  </si>
  <si>
    <t>460431312</t>
  </si>
  <si>
    <t>Zásyp kabelových rýh ručně se zhutněním š 50 cm hl 100 cm z horniny tř I skupiny 3</t>
  </si>
  <si>
    <t>-1476306600</t>
  </si>
  <si>
    <t>76</t>
  </si>
  <si>
    <t>-212904326</t>
  </si>
  <si>
    <t>77</t>
  </si>
  <si>
    <t>-2107208076</t>
  </si>
  <si>
    <t>78</t>
  </si>
  <si>
    <t>-800390285</t>
  </si>
  <si>
    <t>85</t>
  </si>
  <si>
    <t>460871124</t>
  </si>
  <si>
    <t>Podklad vozovky a chodníku ze sypaniny se zhutněním při elektromontážích tl přes 20 do 25 cm</t>
  </si>
  <si>
    <t>1516428020</t>
  </si>
  <si>
    <t>80</t>
  </si>
  <si>
    <t>1033639714</t>
  </si>
  <si>
    <t>81</t>
  </si>
  <si>
    <t>278372032</t>
  </si>
  <si>
    <t>82</t>
  </si>
  <si>
    <t>1709324360</t>
  </si>
  <si>
    <t>83</t>
  </si>
  <si>
    <t>31922968</t>
  </si>
  <si>
    <t>89</t>
  </si>
  <si>
    <t>-1792394238</t>
  </si>
  <si>
    <t>05.</t>
  </si>
  <si>
    <t xml:space="preserve">Demontáž lampových betonových  stožárků č. 1 - 6</t>
  </si>
  <si>
    <t>86</t>
  </si>
  <si>
    <t>468022221</t>
  </si>
  <si>
    <t>Rozebrání dlažeb při elektromontážích ručně z dlaždic zámkových do malty spáry nezalité</t>
  </si>
  <si>
    <t>1323358553</t>
  </si>
  <si>
    <t>87</t>
  </si>
  <si>
    <t>460030011</t>
  </si>
  <si>
    <t>Sejmutí drnu při elektromontážích jakékoliv tloušťky</t>
  </si>
  <si>
    <t>-494381204</t>
  </si>
  <si>
    <t>90</t>
  </si>
  <si>
    <t>460131113</t>
  </si>
  <si>
    <t>Hloubení nezapažených jam při elektromontážích ručně v hornině tř I skupiny 3</t>
  </si>
  <si>
    <t>m3</t>
  </si>
  <si>
    <t>-458293370</t>
  </si>
  <si>
    <t>91</t>
  </si>
  <si>
    <t>468051121</t>
  </si>
  <si>
    <t>Bourání základu betonového při elektromontážích</t>
  </si>
  <si>
    <t>116095184</t>
  </si>
  <si>
    <t>92</t>
  </si>
  <si>
    <t>741372833</t>
  </si>
  <si>
    <t>Demontáž svítidla průmyslového výbojkového venkovního na stožáru přes 3 m bez zachování funkčnosti</t>
  </si>
  <si>
    <t>-1018278110</t>
  </si>
  <si>
    <t>93</t>
  </si>
  <si>
    <t>218040001</t>
  </si>
  <si>
    <t>Demontáž sloupů nn betonových jednoduchých do 12 m</t>
  </si>
  <si>
    <t>877854593</t>
  </si>
  <si>
    <t>94</t>
  </si>
  <si>
    <t>741125841</t>
  </si>
  <si>
    <t>Demontáž vodič Al izolovaný plný a laněný žíla 16 až 35 mm2 uložený pevně</t>
  </si>
  <si>
    <t>22058870</t>
  </si>
  <si>
    <t>95</t>
  </si>
  <si>
    <t>218100003</t>
  </si>
  <si>
    <t>Odpojení vodičů z rozváděče nebo přístroje průřezu žíly do 16 mm2</t>
  </si>
  <si>
    <t>-729150132</t>
  </si>
  <si>
    <t>96</t>
  </si>
  <si>
    <t>218100001</t>
  </si>
  <si>
    <t>Odpojení vodičů z rozváděče nebo přístroje průřezu žíly do 2,5 mm2</t>
  </si>
  <si>
    <t>-633841523</t>
  </si>
  <si>
    <t>97</t>
  </si>
  <si>
    <t>997013602</t>
  </si>
  <si>
    <t>Poplatek za uložení na skládce (skládkovné) stavebního odpadu železobetonového kód odpadu 17 01 01</t>
  </si>
  <si>
    <t>531506441</t>
  </si>
  <si>
    <t>98</t>
  </si>
  <si>
    <t>997013601</t>
  </si>
  <si>
    <t>Poplatek za uložení na skládce (skládkovné) stavebního odpadu betonového kód odpadu 17 01 01</t>
  </si>
  <si>
    <t>-1053177531</t>
  </si>
  <si>
    <t>06.</t>
  </si>
  <si>
    <t>Instalace nových lampových stožárků 1 - 6</t>
  </si>
  <si>
    <t>99</t>
  </si>
  <si>
    <t>-1513317074</t>
  </si>
  <si>
    <t>100</t>
  </si>
  <si>
    <t>460391123</t>
  </si>
  <si>
    <t>Zásyp jam při elektromontážích ručně se zhutněním z hornin třídy I skupiny 3</t>
  </si>
  <si>
    <t>528918321</t>
  </si>
  <si>
    <t>101</t>
  </si>
  <si>
    <t>1290538</t>
  </si>
  <si>
    <t>STOZAROVE POUZDRO SP 200/1000</t>
  </si>
  <si>
    <t>1467567375</t>
  </si>
  <si>
    <t>134</t>
  </si>
  <si>
    <t>460881612</t>
  </si>
  <si>
    <t>Kladení dlažby z dlaždic betonových tvarovaných a zámkových do lože z kameniva těženého při elektromontážích</t>
  </si>
  <si>
    <t>-1895194600</t>
  </si>
  <si>
    <t>133</t>
  </si>
  <si>
    <t>59247001</t>
  </si>
  <si>
    <t>dlaždice teracová 300x300x30mm</t>
  </si>
  <si>
    <t>93697110</t>
  </si>
  <si>
    <t>102</t>
  </si>
  <si>
    <t>741110003</t>
  </si>
  <si>
    <t>Montáž trubka plastová tuhá D přes 35 mm uložená pevně</t>
  </si>
  <si>
    <t>-276785208</t>
  </si>
  <si>
    <t>103</t>
  </si>
  <si>
    <t>10.042.125</t>
  </si>
  <si>
    <t>KOOPERATIVA Stožár K 6-133/89/60 ŽZ sadový bezpaticový</t>
  </si>
  <si>
    <t>1415014110</t>
  </si>
  <si>
    <t>104</t>
  </si>
  <si>
    <t>210040011</t>
  </si>
  <si>
    <t>Montáž sloupů nn ocelových trubkových jednoduchých do 12 m</t>
  </si>
  <si>
    <t>740144233</t>
  </si>
  <si>
    <t>124</t>
  </si>
  <si>
    <t>210204221</t>
  </si>
  <si>
    <t>Montáž manžety stožárové průměru do 150 mm</t>
  </si>
  <si>
    <t>535425502</t>
  </si>
  <si>
    <t>125</t>
  </si>
  <si>
    <t>NRG.3031043</t>
  </si>
  <si>
    <t>Ukončovací manžeta gumová NRG RK single DA162/1xd75</t>
  </si>
  <si>
    <t>114378309</t>
  </si>
  <si>
    <t>109</t>
  </si>
  <si>
    <t>58932312</t>
  </si>
  <si>
    <t>beton C 12/15 X0 kamenivo frakce 0/16</t>
  </si>
  <si>
    <t>934677169</t>
  </si>
  <si>
    <t>110</t>
  </si>
  <si>
    <t>58331200</t>
  </si>
  <si>
    <t>štěrkopísek netříděný</t>
  </si>
  <si>
    <t>-1161397201</t>
  </si>
  <si>
    <t>111</t>
  </si>
  <si>
    <t>460871131</t>
  </si>
  <si>
    <t>Podklad vozovky a chodníku ze štěrkopísku se zhutněním při elektromontážích tl do 5 cm</t>
  </si>
  <si>
    <t>1991890567</t>
  </si>
  <si>
    <t>105</t>
  </si>
  <si>
    <t>1290132</t>
  </si>
  <si>
    <t>VYLOZNIK PRIMY SD 1-1000/ Z</t>
  </si>
  <si>
    <t>-1385352715</t>
  </si>
  <si>
    <t>107</t>
  </si>
  <si>
    <t>210204100</t>
  </si>
  <si>
    <t>Montáž výložníků osvětlení jednoramenných nástěnných hmotnosti do 35 kg</t>
  </si>
  <si>
    <t>848886600</t>
  </si>
  <si>
    <t>106</t>
  </si>
  <si>
    <t>210203901</t>
  </si>
  <si>
    <t>Montáž svítidel LED se zapojením vodičů průmyslových nebo venkovních na výložník nebo dřík</t>
  </si>
  <si>
    <t>-1154193994</t>
  </si>
  <si>
    <t>108</t>
  </si>
  <si>
    <t>5X5C33A08DB</t>
  </si>
  <si>
    <t>LED svítidlo SL 21 ST0,8 39,1 W/ 2700 K, 5110 lm</t>
  </si>
  <si>
    <t>-772991337</t>
  </si>
  <si>
    <t>112</t>
  </si>
  <si>
    <t>741130001</t>
  </si>
  <si>
    <t>Ukončení vodič izolovaný do 2,5 mm2 v rozváděči nebo na přístroji</t>
  </si>
  <si>
    <t>1518258574</t>
  </si>
  <si>
    <t>113</t>
  </si>
  <si>
    <t>-1048748510</t>
  </si>
  <si>
    <t>114</t>
  </si>
  <si>
    <t>741122142</t>
  </si>
  <si>
    <t>Montáž kabel Cu plný kulatý žíla 5x1,5 až 2,5 mm2 zatažený v trubkách (např. CYKY)</t>
  </si>
  <si>
    <t>2059743423</t>
  </si>
  <si>
    <t>115</t>
  </si>
  <si>
    <t>PKB.711031</t>
  </si>
  <si>
    <t>CYKY-J 5x1,5</t>
  </si>
  <si>
    <t>-1896268286</t>
  </si>
  <si>
    <t>117</t>
  </si>
  <si>
    <t>1346081111</t>
  </si>
  <si>
    <t>116</t>
  </si>
  <si>
    <t>-2056251595</t>
  </si>
  <si>
    <t>118</t>
  </si>
  <si>
    <t>741128001</t>
  </si>
  <si>
    <t>Ostatní práce při montáži vodičů a kabelů - odjutování a očištění74112804</t>
  </si>
  <si>
    <t>304933227</t>
  </si>
  <si>
    <t>119</t>
  </si>
  <si>
    <t>741410003</t>
  </si>
  <si>
    <t>Montáž drátu nebo lana uzemňovacího průměru do 10 mm na povrchu</t>
  </si>
  <si>
    <t>138100495</t>
  </si>
  <si>
    <t>121</t>
  </si>
  <si>
    <t>741410041</t>
  </si>
  <si>
    <t>Montáž drátu nebo lana uzemňovacího průměru do 10 mm v městské zástavbě v zemi</t>
  </si>
  <si>
    <t>-1640790936</t>
  </si>
  <si>
    <t>120</t>
  </si>
  <si>
    <t>1186174</t>
  </si>
  <si>
    <t>ZEMNICI DRAT 10 FEZN</t>
  </si>
  <si>
    <t>320226687</t>
  </si>
  <si>
    <t>122</t>
  </si>
  <si>
    <t>1381094</t>
  </si>
  <si>
    <t>SVORKA ZEMN. BODU PASKA-DRAT ZBSRM FEZN</t>
  </si>
  <si>
    <t>-146699008</t>
  </si>
  <si>
    <t>123</t>
  </si>
  <si>
    <t>741420021</t>
  </si>
  <si>
    <t>Montáž svorka hromosvodná se 2 šrouby</t>
  </si>
  <si>
    <t>-1726446454</t>
  </si>
  <si>
    <t>126</t>
  </si>
  <si>
    <t>ZEM2.1</t>
  </si>
  <si>
    <t>manžeta - označení uzemnění - zelenožlutá</t>
  </si>
  <si>
    <t>-367649285</t>
  </si>
  <si>
    <t>127</t>
  </si>
  <si>
    <t>1000110054</t>
  </si>
  <si>
    <t>GPH MSRTK 33/8-1000 Teplem smrštitelná trubice zelenožlutá</t>
  </si>
  <si>
    <t>419893424</t>
  </si>
  <si>
    <t>128</t>
  </si>
  <si>
    <t>1752899</t>
  </si>
  <si>
    <t>STOZAROVA VYZBROJ SR721-14/UN MPA0102A22</t>
  </si>
  <si>
    <t>-396625742</t>
  </si>
  <si>
    <t>129</t>
  </si>
  <si>
    <t>741210001</t>
  </si>
  <si>
    <t>Montáž rozvodnice oceloplechová nebo plastová běžná do 20 kg</t>
  </si>
  <si>
    <t>475908538</t>
  </si>
  <si>
    <t>130</t>
  </si>
  <si>
    <t>1198924</t>
  </si>
  <si>
    <t>PLASTOVY OZN. STITEK COLRING /32085/</t>
  </si>
  <si>
    <t>370954302</t>
  </si>
  <si>
    <t>131</t>
  </si>
  <si>
    <t>741128002</t>
  </si>
  <si>
    <t>Ostatní práce při montáži vodičů a kabelů - označení dalším štítkem</t>
  </si>
  <si>
    <t>425138972</t>
  </si>
  <si>
    <t>07.</t>
  </si>
  <si>
    <t>Trasa mezi lampovými stožáry a spojkovištěm</t>
  </si>
  <si>
    <t>182</t>
  </si>
  <si>
    <t>-1596675383</t>
  </si>
  <si>
    <t>136</t>
  </si>
  <si>
    <t>1734135341</t>
  </si>
  <si>
    <t>145</t>
  </si>
  <si>
    <t>438882139</t>
  </si>
  <si>
    <t>138</t>
  </si>
  <si>
    <t>392237372</t>
  </si>
  <si>
    <t>139</t>
  </si>
  <si>
    <t>744382366</t>
  </si>
  <si>
    <t>140</t>
  </si>
  <si>
    <t>1772663029</t>
  </si>
  <si>
    <t>141</t>
  </si>
  <si>
    <t>-728595620</t>
  </si>
  <si>
    <t>142</t>
  </si>
  <si>
    <t>2110097173</t>
  </si>
  <si>
    <t>152</t>
  </si>
  <si>
    <t>133481880</t>
  </si>
  <si>
    <t>143</t>
  </si>
  <si>
    <t>-1369973203</t>
  </si>
  <si>
    <t>146</t>
  </si>
  <si>
    <t>-104544847</t>
  </si>
  <si>
    <t>147</t>
  </si>
  <si>
    <t>58337344</t>
  </si>
  <si>
    <t>štěrkopísek frakce 0/32</t>
  </si>
  <si>
    <t>-329580963</t>
  </si>
  <si>
    <t>149</t>
  </si>
  <si>
    <t>-2110996694</t>
  </si>
  <si>
    <t>148</t>
  </si>
  <si>
    <t>-1301530080</t>
  </si>
  <si>
    <t>150</t>
  </si>
  <si>
    <t>1381817151</t>
  </si>
  <si>
    <t>151</t>
  </si>
  <si>
    <t>KMB.KP401</t>
  </si>
  <si>
    <t>Křemičitý písek (pytel 25 kg)*</t>
  </si>
  <si>
    <t>-1790562500</t>
  </si>
  <si>
    <t>178</t>
  </si>
  <si>
    <t>1720644502</t>
  </si>
  <si>
    <t>08.</t>
  </si>
  <si>
    <t>Spojkoviště</t>
  </si>
  <si>
    <t>168</t>
  </si>
  <si>
    <t>1160320928</t>
  </si>
  <si>
    <t>154</t>
  </si>
  <si>
    <t>460191113</t>
  </si>
  <si>
    <t>Rýhy kabelových spojek do 10 kV hloubení ručně včetně zásypu v hornině tř I skupiny 3</t>
  </si>
  <si>
    <t>-1686881518</t>
  </si>
  <si>
    <t>155</t>
  </si>
  <si>
    <t>460721111</t>
  </si>
  <si>
    <t>Krytí spojek, koncovek a odbočnic pro kabely do 6 kV cihlami s ložem a zásypem pískem</t>
  </si>
  <si>
    <t>-414819363</t>
  </si>
  <si>
    <t>167</t>
  </si>
  <si>
    <t>1715719114</t>
  </si>
  <si>
    <t>156</t>
  </si>
  <si>
    <t>741130061</t>
  </si>
  <si>
    <t>Ukončení vodič izolovaný do 25 mm2 nastřelení kabelového oka</t>
  </si>
  <si>
    <t>-336834796</t>
  </si>
  <si>
    <t>157</t>
  </si>
  <si>
    <t>767991913</t>
  </si>
  <si>
    <t>Opravy plamenem</t>
  </si>
  <si>
    <t>-1134086013</t>
  </si>
  <si>
    <t>158</t>
  </si>
  <si>
    <t>1418948</t>
  </si>
  <si>
    <t>SPOJKA KABELOVA SSU 1-L 6-25</t>
  </si>
  <si>
    <t>256</t>
  </si>
  <si>
    <t>-1132053520</t>
  </si>
  <si>
    <t>159</t>
  </si>
  <si>
    <t>1253531</t>
  </si>
  <si>
    <t>SROUBOVACI SPOJOVAC KSSTD 16-95 /1069820</t>
  </si>
  <si>
    <t>-1191183773</t>
  </si>
  <si>
    <t>160</t>
  </si>
  <si>
    <t>1432612519</t>
  </si>
  <si>
    <t>161</t>
  </si>
  <si>
    <t>1505165225</t>
  </si>
  <si>
    <t>162</t>
  </si>
  <si>
    <t>862887522</t>
  </si>
  <si>
    <t>163</t>
  </si>
  <si>
    <t>-1732876687</t>
  </si>
  <si>
    <t>164</t>
  </si>
  <si>
    <t>734967376</t>
  </si>
  <si>
    <t>165</t>
  </si>
  <si>
    <t>743942113</t>
  </si>
  <si>
    <t>166</t>
  </si>
  <si>
    <t>1535251394</t>
  </si>
  <si>
    <t>179</t>
  </si>
  <si>
    <t>1075407921</t>
  </si>
  <si>
    <t>09.</t>
  </si>
  <si>
    <t>169</t>
  </si>
  <si>
    <t>741810002</t>
  </si>
  <si>
    <t>Celková prohlídka elektrického rozvodu a zařízení přes 100 000 do 500 000,- Kč</t>
  </si>
  <si>
    <t>-950316171</t>
  </si>
  <si>
    <t>170</t>
  </si>
  <si>
    <t>741820102</t>
  </si>
  <si>
    <t>Měření intenzity osvětlení</t>
  </si>
  <si>
    <t>soubor</t>
  </si>
  <si>
    <t>-1588198315</t>
  </si>
  <si>
    <t>171</t>
  </si>
  <si>
    <t>741820001</t>
  </si>
  <si>
    <t>Měření zemních odporů zemniče</t>
  </si>
  <si>
    <t>-425046712</t>
  </si>
  <si>
    <t>172</t>
  </si>
  <si>
    <t>460242111</t>
  </si>
  <si>
    <t>Provizorní zajištění potrubí ve výkopech při křížení s kabelem</t>
  </si>
  <si>
    <t>1256316025</t>
  </si>
  <si>
    <t>173</t>
  </si>
  <si>
    <t>460242211</t>
  </si>
  <si>
    <t>Provizorní zajištění kabelů ve výkopech při jejich křížení</t>
  </si>
  <si>
    <t>-1703492085</t>
  </si>
  <si>
    <t>174</t>
  </si>
  <si>
    <t>460061121</t>
  </si>
  <si>
    <t>Přechodová lávka délky do 2 m včetně zábradlí přes výkop u elektromontážních prací zřízení</t>
  </si>
  <si>
    <t>860975223</t>
  </si>
  <si>
    <t>175</t>
  </si>
  <si>
    <t>460061122</t>
  </si>
  <si>
    <t>Přechodová lávka délky do 2 m včetně zábradlí přes výkop u elektromontážních prací odstranění</t>
  </si>
  <si>
    <t>2116628433</t>
  </si>
  <si>
    <t>176</t>
  </si>
  <si>
    <t>13611304</t>
  </si>
  <si>
    <t>plech ocelový černý žebrovaný S235JR slza tl 4mm tabule</t>
  </si>
  <si>
    <t>305559820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</si>
</sst>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3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4" fontId="27" fillId="2" borderId="0" xfId="0" applyNumberFormat="1" applyFont="1" applyFill="1" applyAlignment="1" applyProtection="1">
      <alignment vertical="center"/>
      <protection locked="0"/>
    </xf>
    <xf numFmtId="4" fontId="2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1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19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26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28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30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30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28</v>
      </c>
      <c r="AL14" s="18"/>
      <c r="AM14" s="18"/>
      <c r="AN14" s="30" t="s">
        <v>30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31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32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28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33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34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35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36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28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33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14.4" customHeight="1">
      <c r="B26" s="17"/>
      <c r="C26" s="18"/>
      <c r="D26" s="34" t="s">
        <v>38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35">
        <f>ROUND(AG94,2)</f>
        <v>0</v>
      </c>
      <c r="AL26" s="18"/>
      <c r="AM26" s="18"/>
      <c r="AN26" s="18"/>
      <c r="AO26" s="18"/>
      <c r="AP26" s="18"/>
      <c r="AQ26" s="18"/>
      <c r="AR26" s="16"/>
      <c r="BE26" s="27"/>
    </row>
    <row r="27" s="1" customFormat="1" ht="14.4" customHeight="1">
      <c r="B27" s="17"/>
      <c r="C27" s="18"/>
      <c r="D27" s="34" t="s">
        <v>39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35">
        <f>ROUND(AG97, 2)</f>
        <v>0</v>
      </c>
      <c r="AL27" s="35"/>
      <c r="AM27" s="35"/>
      <c r="AN27" s="35"/>
      <c r="AO27" s="35"/>
      <c r="AP27" s="18"/>
      <c r="AQ27" s="18"/>
      <c r="AR27" s="16"/>
      <c r="BE27" s="27"/>
    </row>
    <row r="28" s="2" customFormat="1" ht="6.96" customHeigh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9"/>
      <c r="BE28" s="27"/>
    </row>
    <row r="29" s="2" customFormat="1" ht="25.92" customHeight="1">
      <c r="A29" s="36"/>
      <c r="B29" s="37"/>
      <c r="C29" s="38"/>
      <c r="D29" s="40" t="s">
        <v>40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>
        <f>ROUND(AK26 + AK27, 2)</f>
        <v>0</v>
      </c>
      <c r="AL29" s="41"/>
      <c r="AM29" s="41"/>
      <c r="AN29" s="41"/>
      <c r="AO29" s="41"/>
      <c r="AP29" s="38"/>
      <c r="AQ29" s="38"/>
      <c r="AR29" s="39"/>
      <c r="BE29" s="27"/>
    </row>
    <row r="30" s="2" customFormat="1" ht="6.96" customHeight="1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  <c r="BE30" s="27"/>
    </row>
    <row r="31" s="2" customFormat="1">
      <c r="A31" s="36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43" t="s">
        <v>41</v>
      </c>
      <c r="M31" s="43"/>
      <c r="N31" s="43"/>
      <c r="O31" s="43"/>
      <c r="P31" s="43"/>
      <c r="Q31" s="38"/>
      <c r="R31" s="38"/>
      <c r="S31" s="38"/>
      <c r="T31" s="38"/>
      <c r="U31" s="38"/>
      <c r="V31" s="38"/>
      <c r="W31" s="43" t="s">
        <v>42</v>
      </c>
      <c r="X31" s="43"/>
      <c r="Y31" s="43"/>
      <c r="Z31" s="43"/>
      <c r="AA31" s="43"/>
      <c r="AB31" s="43"/>
      <c r="AC31" s="43"/>
      <c r="AD31" s="43"/>
      <c r="AE31" s="43"/>
      <c r="AF31" s="38"/>
      <c r="AG31" s="38"/>
      <c r="AH31" s="38"/>
      <c r="AI31" s="38"/>
      <c r="AJ31" s="38"/>
      <c r="AK31" s="43" t="s">
        <v>43</v>
      </c>
      <c r="AL31" s="43"/>
      <c r="AM31" s="43"/>
      <c r="AN31" s="43"/>
      <c r="AO31" s="43"/>
      <c r="AP31" s="38"/>
      <c r="AQ31" s="38"/>
      <c r="AR31" s="39"/>
      <c r="BE31" s="27"/>
    </row>
    <row r="32" s="3" customFormat="1" ht="14.4" customHeight="1">
      <c r="A32" s="3"/>
      <c r="B32" s="44"/>
      <c r="C32" s="45"/>
      <c r="D32" s="28" t="s">
        <v>44</v>
      </c>
      <c r="E32" s="45"/>
      <c r="F32" s="28" t="s">
        <v>45</v>
      </c>
      <c r="G32" s="45"/>
      <c r="H32" s="45"/>
      <c r="I32" s="45"/>
      <c r="J32" s="45"/>
      <c r="K32" s="45"/>
      <c r="L32" s="46">
        <v>0.20999999999999999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ROUND(AZ94 + SUM(CD97:CD108),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f>ROUND(AV94 + SUM(BY97:BY108), 2)</f>
        <v>0</v>
      </c>
      <c r="AL32" s="45"/>
      <c r="AM32" s="45"/>
      <c r="AN32" s="45"/>
      <c r="AO32" s="45"/>
      <c r="AP32" s="45"/>
      <c r="AQ32" s="45"/>
      <c r="AR32" s="48"/>
      <c r="BE32" s="49"/>
    </row>
    <row r="33" s="3" customFormat="1" ht="14.4" customHeight="1">
      <c r="A33" s="3"/>
      <c r="B33" s="44"/>
      <c r="C33" s="45"/>
      <c r="D33" s="45"/>
      <c r="E33" s="45"/>
      <c r="F33" s="28" t="s">
        <v>46</v>
      </c>
      <c r="G33" s="45"/>
      <c r="H33" s="45"/>
      <c r="I33" s="45"/>
      <c r="J33" s="45"/>
      <c r="K33" s="45"/>
      <c r="L33" s="46">
        <v>0.12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ROUND(BA94 + SUM(CE97:CE108),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f>ROUND(AW94 + SUM(BZ97:BZ108), 2)</f>
        <v>0</v>
      </c>
      <c r="AL33" s="45"/>
      <c r="AM33" s="45"/>
      <c r="AN33" s="45"/>
      <c r="AO33" s="45"/>
      <c r="AP33" s="45"/>
      <c r="AQ33" s="45"/>
      <c r="AR33" s="48"/>
      <c r="BE33" s="49"/>
    </row>
    <row r="34" hidden="1" s="3" customFormat="1" ht="14.4" customHeight="1">
      <c r="A34" s="3"/>
      <c r="B34" s="44"/>
      <c r="C34" s="45"/>
      <c r="D34" s="45"/>
      <c r="E34" s="45"/>
      <c r="F34" s="28" t="s">
        <v>47</v>
      </c>
      <c r="G34" s="45"/>
      <c r="H34" s="45"/>
      <c r="I34" s="45"/>
      <c r="J34" s="45"/>
      <c r="K34" s="45"/>
      <c r="L34" s="46">
        <v>0.20999999999999999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7">
        <f>ROUND(BB94 + SUM(CF97:CF108), 2)</f>
        <v>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7">
        <v>0</v>
      </c>
      <c r="AL34" s="45"/>
      <c r="AM34" s="45"/>
      <c r="AN34" s="45"/>
      <c r="AO34" s="45"/>
      <c r="AP34" s="45"/>
      <c r="AQ34" s="45"/>
      <c r="AR34" s="48"/>
      <c r="BE34" s="49"/>
    </row>
    <row r="35" hidden="1" s="3" customFormat="1" ht="14.4" customHeight="1">
      <c r="A35" s="3"/>
      <c r="B35" s="44"/>
      <c r="C35" s="45"/>
      <c r="D35" s="45"/>
      <c r="E35" s="45"/>
      <c r="F35" s="28" t="s">
        <v>48</v>
      </c>
      <c r="G35" s="45"/>
      <c r="H35" s="45"/>
      <c r="I35" s="45"/>
      <c r="J35" s="45"/>
      <c r="K35" s="45"/>
      <c r="L35" s="46">
        <v>0.12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7">
        <f>ROUND(BC94 + SUM(CG97:CG108), 2)</f>
        <v>0</v>
      </c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7">
        <v>0</v>
      </c>
      <c r="AL35" s="45"/>
      <c r="AM35" s="45"/>
      <c r="AN35" s="45"/>
      <c r="AO35" s="45"/>
      <c r="AP35" s="45"/>
      <c r="AQ35" s="45"/>
      <c r="AR35" s="48"/>
      <c r="BE35" s="3"/>
    </row>
    <row r="36" hidden="1" s="3" customFormat="1" ht="14.4" customHeight="1">
      <c r="A36" s="3"/>
      <c r="B36" s="44"/>
      <c r="C36" s="45"/>
      <c r="D36" s="45"/>
      <c r="E36" s="45"/>
      <c r="F36" s="28" t="s">
        <v>49</v>
      </c>
      <c r="G36" s="45"/>
      <c r="H36" s="45"/>
      <c r="I36" s="45"/>
      <c r="J36" s="45"/>
      <c r="K36" s="45"/>
      <c r="L36" s="46"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7">
        <f>ROUND(BD94 + SUM(CH97:CH108), 2)</f>
        <v>0</v>
      </c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7">
        <v>0</v>
      </c>
      <c r="AL36" s="45"/>
      <c r="AM36" s="45"/>
      <c r="AN36" s="45"/>
      <c r="AO36" s="45"/>
      <c r="AP36" s="45"/>
      <c r="AQ36" s="45"/>
      <c r="AR36" s="48"/>
      <c r="BE36" s="3"/>
    </row>
    <row r="37" s="2" customFormat="1" ht="6.96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9"/>
      <c r="BE37" s="36"/>
    </row>
    <row r="38" s="2" customFormat="1" ht="25.92" customHeight="1">
      <c r="A38" s="36"/>
      <c r="B38" s="37"/>
      <c r="C38" s="50"/>
      <c r="D38" s="51" t="s">
        <v>50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3" t="s">
        <v>51</v>
      </c>
      <c r="U38" s="52"/>
      <c r="V38" s="52"/>
      <c r="W38" s="52"/>
      <c r="X38" s="54" t="s">
        <v>52</v>
      </c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5">
        <f>SUM(AK29:AK36)</f>
        <v>0</v>
      </c>
      <c r="AL38" s="52"/>
      <c r="AM38" s="52"/>
      <c r="AN38" s="52"/>
      <c r="AO38" s="56"/>
      <c r="AP38" s="50"/>
      <c r="AQ38" s="50"/>
      <c r="AR38" s="39"/>
      <c r="BE38" s="36"/>
    </row>
    <row r="39" s="2" customFormat="1" ht="6.96" customHeight="1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  <c r="BE39" s="36"/>
    </row>
    <row r="40" s="2" customFormat="1" ht="14.4" customHeight="1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9"/>
      <c r="BE40" s="3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7"/>
      <c r="C49" s="58"/>
      <c r="D49" s="59" t="s">
        <v>53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54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6"/>
      <c r="B60" s="37"/>
      <c r="C60" s="38"/>
      <c r="D60" s="62" t="s">
        <v>55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2" t="s">
        <v>56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2" t="s">
        <v>55</v>
      </c>
      <c r="AI60" s="41"/>
      <c r="AJ60" s="41"/>
      <c r="AK60" s="41"/>
      <c r="AL60" s="41"/>
      <c r="AM60" s="62" t="s">
        <v>56</v>
      </c>
      <c r="AN60" s="41"/>
      <c r="AO60" s="41"/>
      <c r="AP60" s="38"/>
      <c r="AQ60" s="38"/>
      <c r="AR60" s="39"/>
      <c r="BE60" s="36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6"/>
      <c r="B64" s="37"/>
      <c r="C64" s="38"/>
      <c r="D64" s="59" t="s">
        <v>57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58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39"/>
      <c r="BE64" s="36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6"/>
      <c r="B75" s="37"/>
      <c r="C75" s="38"/>
      <c r="D75" s="62" t="s">
        <v>55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2" t="s">
        <v>56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2" t="s">
        <v>55</v>
      </c>
      <c r="AI75" s="41"/>
      <c r="AJ75" s="41"/>
      <c r="AK75" s="41"/>
      <c r="AL75" s="41"/>
      <c r="AM75" s="62" t="s">
        <v>56</v>
      </c>
      <c r="AN75" s="41"/>
      <c r="AO75" s="41"/>
      <c r="AP75" s="38"/>
      <c r="AQ75" s="38"/>
      <c r="AR75" s="39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9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9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9"/>
      <c r="BE81" s="36"/>
    </row>
    <row r="82" s="2" customFormat="1" ht="24.96" customHeight="1">
      <c r="A82" s="36"/>
      <c r="B82" s="37"/>
      <c r="C82" s="19" t="s">
        <v>59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9"/>
      <c r="BE83" s="36"/>
    </row>
    <row r="84" s="4" customFormat="1" ht="12" customHeight="1">
      <c r="A84" s="4"/>
      <c r="B84" s="68"/>
      <c r="C84" s="28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20240108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Výměna stávající sítě veřejného osvětlení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9"/>
      <c r="BE86" s="36"/>
    </row>
    <row r="87" s="2" customFormat="1" ht="12" customHeight="1">
      <c r="A87" s="36"/>
      <c r="B87" s="37"/>
      <c r="C87" s="28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Děčín - ul. Plavební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28" t="s">
        <v>22</v>
      </c>
      <c r="AJ87" s="38"/>
      <c r="AK87" s="38"/>
      <c r="AL87" s="38"/>
      <c r="AM87" s="77" t="str">
        <f>IF(AN8= "","",AN8)</f>
        <v>8. 1. 2024</v>
      </c>
      <c r="AN87" s="77"/>
      <c r="AO87" s="38"/>
      <c r="AP87" s="38"/>
      <c r="AQ87" s="38"/>
      <c r="AR87" s="39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9"/>
      <c r="BE88" s="36"/>
    </row>
    <row r="89" s="2" customFormat="1" ht="15.15" customHeight="1">
      <c r="A89" s="36"/>
      <c r="B89" s="37"/>
      <c r="C89" s="28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Děčín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28" t="s">
        <v>31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39"/>
      <c r="AS89" s="79" t="s">
        <v>60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28" t="s">
        <v>29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28" t="s">
        <v>34</v>
      </c>
      <c r="AJ90" s="38"/>
      <c r="AK90" s="38"/>
      <c r="AL90" s="38"/>
      <c r="AM90" s="78" t="str">
        <f>IF(E20="","",E20)</f>
        <v>V A M A s.r.o.</v>
      </c>
      <c r="AN90" s="69"/>
      <c r="AO90" s="69"/>
      <c r="AP90" s="69"/>
      <c r="AQ90" s="38"/>
      <c r="AR90" s="39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9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61</v>
      </c>
      <c r="D92" s="92"/>
      <c r="E92" s="92"/>
      <c r="F92" s="92"/>
      <c r="G92" s="92"/>
      <c r="H92" s="93"/>
      <c r="I92" s="94" t="s">
        <v>62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63</v>
      </c>
      <c r="AH92" s="92"/>
      <c r="AI92" s="92"/>
      <c r="AJ92" s="92"/>
      <c r="AK92" s="92"/>
      <c r="AL92" s="92"/>
      <c r="AM92" s="92"/>
      <c r="AN92" s="94" t="s">
        <v>64</v>
      </c>
      <c r="AO92" s="92"/>
      <c r="AP92" s="96"/>
      <c r="AQ92" s="97" t="s">
        <v>65</v>
      </c>
      <c r="AR92" s="39"/>
      <c r="AS92" s="98" t="s">
        <v>66</v>
      </c>
      <c r="AT92" s="99" t="s">
        <v>67</v>
      </c>
      <c r="AU92" s="99" t="s">
        <v>68</v>
      </c>
      <c r="AV92" s="99" t="s">
        <v>69</v>
      </c>
      <c r="AW92" s="99" t="s">
        <v>70</v>
      </c>
      <c r="AX92" s="99" t="s">
        <v>71</v>
      </c>
      <c r="AY92" s="99" t="s">
        <v>72</v>
      </c>
      <c r="AZ92" s="99" t="s">
        <v>73</v>
      </c>
      <c r="BA92" s="99" t="s">
        <v>74</v>
      </c>
      <c r="BB92" s="99" t="s">
        <v>75</v>
      </c>
      <c r="BC92" s="99" t="s">
        <v>76</v>
      </c>
      <c r="BD92" s="100" t="s">
        <v>77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9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78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ROUND(AZ94*L32,2)</f>
        <v>0</v>
      </c>
      <c r="AW94" s="112">
        <f>ROUND(BA94*L33,2)</f>
        <v>0</v>
      </c>
      <c r="AX94" s="112">
        <f>ROUND(BB94*L32,2)</f>
        <v>0</v>
      </c>
      <c r="AY94" s="112">
        <f>ROUND(BC94*L33,2)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79</v>
      </c>
      <c r="BT94" s="115" t="s">
        <v>80</v>
      </c>
      <c r="BU94" s="116" t="s">
        <v>81</v>
      </c>
      <c r="BV94" s="115" t="s">
        <v>82</v>
      </c>
      <c r="BW94" s="115" t="s">
        <v>5</v>
      </c>
      <c r="BX94" s="115" t="s">
        <v>83</v>
      </c>
      <c r="CL94" s="115" t="s">
        <v>1</v>
      </c>
    </row>
    <row r="95" s="7" customFormat="1" ht="24.75" customHeight="1">
      <c r="A95" s="117" t="s">
        <v>84</v>
      </c>
      <c r="B95" s="118"/>
      <c r="C95" s="119"/>
      <c r="D95" s="120" t="s">
        <v>85</v>
      </c>
      <c r="E95" s="120"/>
      <c r="F95" s="120"/>
      <c r="G95" s="120"/>
      <c r="H95" s="120"/>
      <c r="I95" s="121"/>
      <c r="J95" s="120" t="s">
        <v>86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'SO01 -  Montáž zemního ka...'!J32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87</v>
      </c>
      <c r="AR95" s="124"/>
      <c r="AS95" s="125">
        <v>0</v>
      </c>
      <c r="AT95" s="126">
        <f>ROUND(SUM(AV95:AW95),2)</f>
        <v>0</v>
      </c>
      <c r="AU95" s="127">
        <f>'SO01 -  Montáž zemního ka...'!P135</f>
        <v>0</v>
      </c>
      <c r="AV95" s="126">
        <f>'SO01 -  Montáž zemního ka...'!J35</f>
        <v>0</v>
      </c>
      <c r="AW95" s="126">
        <f>'SO01 -  Montáž zemního ka...'!J36</f>
        <v>0</v>
      </c>
      <c r="AX95" s="126">
        <f>'SO01 -  Montáž zemního ka...'!J37</f>
        <v>0</v>
      </c>
      <c r="AY95" s="126">
        <f>'SO01 -  Montáž zemního ka...'!J38</f>
        <v>0</v>
      </c>
      <c r="AZ95" s="126">
        <f>'SO01 -  Montáž zemního ka...'!F35</f>
        <v>0</v>
      </c>
      <c r="BA95" s="126">
        <f>'SO01 -  Montáž zemního ka...'!F36</f>
        <v>0</v>
      </c>
      <c r="BB95" s="126">
        <f>'SO01 -  Montáž zemního ka...'!F37</f>
        <v>0</v>
      </c>
      <c r="BC95" s="126">
        <f>'SO01 -  Montáž zemního ka...'!F38</f>
        <v>0</v>
      </c>
      <c r="BD95" s="128">
        <f>'SO01 -  Montáž zemního ka...'!F39</f>
        <v>0</v>
      </c>
      <c r="BE95" s="7"/>
      <c r="BT95" s="129" t="s">
        <v>88</v>
      </c>
      <c r="BV95" s="129" t="s">
        <v>82</v>
      </c>
      <c r="BW95" s="129" t="s">
        <v>89</v>
      </c>
      <c r="BX95" s="129" t="s">
        <v>5</v>
      </c>
      <c r="CL95" s="129" t="s">
        <v>1</v>
      </c>
      <c r="CM95" s="129" t="s">
        <v>90</v>
      </c>
    </row>
    <row r="96">
      <c r="B96" s="17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6"/>
    </row>
    <row r="97" s="2" customFormat="1" ht="30" customHeight="1">
      <c r="A97" s="36"/>
      <c r="B97" s="37"/>
      <c r="C97" s="105" t="s">
        <v>91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108">
        <f>ROUND(SUM(AG98:AG108), 2)</f>
        <v>0</v>
      </c>
      <c r="AH97" s="108"/>
      <c r="AI97" s="108"/>
      <c r="AJ97" s="108"/>
      <c r="AK97" s="108"/>
      <c r="AL97" s="108"/>
      <c r="AM97" s="108"/>
      <c r="AN97" s="108">
        <f>ROUND(SUM(AN98:AN108), 2)</f>
        <v>0</v>
      </c>
      <c r="AO97" s="108"/>
      <c r="AP97" s="108"/>
      <c r="AQ97" s="130"/>
      <c r="AR97" s="39"/>
      <c r="AS97" s="98" t="s">
        <v>92</v>
      </c>
      <c r="AT97" s="99" t="s">
        <v>93</v>
      </c>
      <c r="AU97" s="99" t="s">
        <v>44</v>
      </c>
      <c r="AV97" s="100" t="s">
        <v>67</v>
      </c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19.92" customHeight="1">
      <c r="A98" s="36"/>
      <c r="B98" s="37"/>
      <c r="C98" s="38"/>
      <c r="D98" s="131" t="s">
        <v>94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38"/>
      <c r="AD98" s="38"/>
      <c r="AE98" s="38"/>
      <c r="AF98" s="38"/>
      <c r="AG98" s="132">
        <f>ROUND(AG94 * AS98, 2)</f>
        <v>0</v>
      </c>
      <c r="AH98" s="133"/>
      <c r="AI98" s="133"/>
      <c r="AJ98" s="133"/>
      <c r="AK98" s="133"/>
      <c r="AL98" s="133"/>
      <c r="AM98" s="133"/>
      <c r="AN98" s="133">
        <f>ROUND(AG98 + AV98, 2)</f>
        <v>0</v>
      </c>
      <c r="AO98" s="133"/>
      <c r="AP98" s="133"/>
      <c r="AQ98" s="38"/>
      <c r="AR98" s="39"/>
      <c r="AS98" s="134">
        <v>0</v>
      </c>
      <c r="AT98" s="135" t="s">
        <v>95</v>
      </c>
      <c r="AU98" s="135" t="s">
        <v>45</v>
      </c>
      <c r="AV98" s="136">
        <f>ROUND(IF(AU98="základní",AG98*L32,IF(AU98="snížená",AG98*L33,0)), 2)</f>
        <v>0</v>
      </c>
      <c r="AW98" s="36"/>
      <c r="AX98" s="36"/>
      <c r="AY98" s="36"/>
      <c r="AZ98" s="36"/>
      <c r="BA98" s="36"/>
      <c r="BB98" s="36"/>
      <c r="BC98" s="36"/>
      <c r="BD98" s="36"/>
      <c r="BE98" s="36"/>
      <c r="BV98" s="13" t="s">
        <v>96</v>
      </c>
      <c r="BY98" s="137">
        <f>IF(AU98="základní",AV98,0)</f>
        <v>0</v>
      </c>
      <c r="BZ98" s="137">
        <f>IF(AU98="snížená",AV98,0)</f>
        <v>0</v>
      </c>
      <c r="CA98" s="137">
        <v>0</v>
      </c>
      <c r="CB98" s="137">
        <v>0</v>
      </c>
      <c r="CC98" s="137">
        <v>0</v>
      </c>
      <c r="CD98" s="137">
        <f>IF(AU98="základní",AG98,0)</f>
        <v>0</v>
      </c>
      <c r="CE98" s="137">
        <f>IF(AU98="snížená",AG98,0)</f>
        <v>0</v>
      </c>
      <c r="CF98" s="137">
        <f>IF(AU98="zákl. přenesená",AG98,0)</f>
        <v>0</v>
      </c>
      <c r="CG98" s="137">
        <f>IF(AU98="sníž. přenesená",AG98,0)</f>
        <v>0</v>
      </c>
      <c r="CH98" s="137">
        <f>IF(AU98="nulová",AG98,0)</f>
        <v>0</v>
      </c>
      <c r="CI98" s="13">
        <f>IF(AU98="základní",1,IF(AU98="snížená",2,IF(AU98="zákl. přenesená",4,IF(AU98="sníž. přenesená",5,3))))</f>
        <v>1</v>
      </c>
      <c r="CJ98" s="13">
        <f>IF(AT98="stavební čast",1,IF(AT98="investiční čast",2,3))</f>
        <v>1</v>
      </c>
      <c r="CK98" s="13" t="str">
        <f>IF(D98="Vyplň vlastní","","x")</f>
        <v>x</v>
      </c>
    </row>
    <row r="99" s="2" customFormat="1" ht="19.92" customHeight="1">
      <c r="A99" s="36"/>
      <c r="B99" s="37"/>
      <c r="C99" s="38"/>
      <c r="D99" s="131" t="s">
        <v>97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38"/>
      <c r="AD99" s="38"/>
      <c r="AE99" s="38"/>
      <c r="AF99" s="38"/>
      <c r="AG99" s="132">
        <f>ROUND(AG94 * AS99, 2)</f>
        <v>0</v>
      </c>
      <c r="AH99" s="133"/>
      <c r="AI99" s="133"/>
      <c r="AJ99" s="133"/>
      <c r="AK99" s="133"/>
      <c r="AL99" s="133"/>
      <c r="AM99" s="133"/>
      <c r="AN99" s="133">
        <f>ROUND(AG99 + AV99, 2)</f>
        <v>0</v>
      </c>
      <c r="AO99" s="133"/>
      <c r="AP99" s="133"/>
      <c r="AQ99" s="38"/>
      <c r="AR99" s="39"/>
      <c r="AS99" s="134">
        <v>0</v>
      </c>
      <c r="AT99" s="135" t="s">
        <v>95</v>
      </c>
      <c r="AU99" s="135" t="s">
        <v>45</v>
      </c>
      <c r="AV99" s="136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3" t="s">
        <v>96</v>
      </c>
      <c r="BY99" s="137">
        <f>IF(AU99="základní",AV99,0)</f>
        <v>0</v>
      </c>
      <c r="BZ99" s="137">
        <f>IF(AU99="snížená",AV99,0)</f>
        <v>0</v>
      </c>
      <c r="CA99" s="137">
        <v>0</v>
      </c>
      <c r="CB99" s="137">
        <v>0</v>
      </c>
      <c r="CC99" s="137">
        <v>0</v>
      </c>
      <c r="CD99" s="137">
        <f>IF(AU99="základní",AG99,0)</f>
        <v>0</v>
      </c>
      <c r="CE99" s="137">
        <f>IF(AU99="snížená",AG99,0)</f>
        <v>0</v>
      </c>
      <c r="CF99" s="137">
        <f>IF(AU99="zákl. přenesená",AG99,0)</f>
        <v>0</v>
      </c>
      <c r="CG99" s="137">
        <f>IF(AU99="sníž. přenesená",AG99,0)</f>
        <v>0</v>
      </c>
      <c r="CH99" s="137">
        <f>IF(AU99="nulová",AG99,0)</f>
        <v>0</v>
      </c>
      <c r="CI99" s="13">
        <f>IF(AU99="základní",1,IF(AU99="snížená",2,IF(AU99="zákl. přenesená",4,IF(AU99="sníž. přenesená",5,3))))</f>
        <v>1</v>
      </c>
      <c r="CJ99" s="13">
        <f>IF(AT99="stavební čast",1,IF(AT99="investiční čast",2,3))</f>
        <v>1</v>
      </c>
      <c r="CK99" s="13" t="str">
        <f>IF(D99="Vyplň vlastní","","x")</f>
        <v>x</v>
      </c>
    </row>
    <row r="100" s="2" customFormat="1" ht="19.92" customHeight="1">
      <c r="A100" s="36"/>
      <c r="B100" s="37"/>
      <c r="C100" s="38"/>
      <c r="D100" s="131" t="s">
        <v>98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38"/>
      <c r="AD100" s="38"/>
      <c r="AE100" s="38"/>
      <c r="AF100" s="38"/>
      <c r="AG100" s="132">
        <f>ROUND(AG94 * AS100, 2)</f>
        <v>0</v>
      </c>
      <c r="AH100" s="133"/>
      <c r="AI100" s="133"/>
      <c r="AJ100" s="133"/>
      <c r="AK100" s="133"/>
      <c r="AL100" s="133"/>
      <c r="AM100" s="133"/>
      <c r="AN100" s="133">
        <f>ROUND(AG100 + AV100, 2)</f>
        <v>0</v>
      </c>
      <c r="AO100" s="133"/>
      <c r="AP100" s="133"/>
      <c r="AQ100" s="38"/>
      <c r="AR100" s="39"/>
      <c r="AS100" s="134">
        <v>0</v>
      </c>
      <c r="AT100" s="135" t="s">
        <v>95</v>
      </c>
      <c r="AU100" s="135" t="s">
        <v>45</v>
      </c>
      <c r="AV100" s="136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3" t="s">
        <v>96</v>
      </c>
      <c r="BY100" s="137">
        <f>IF(AU100="základní",AV100,0)</f>
        <v>0</v>
      </c>
      <c r="BZ100" s="137">
        <f>IF(AU100="snížená",AV100,0)</f>
        <v>0</v>
      </c>
      <c r="CA100" s="137">
        <v>0</v>
      </c>
      <c r="CB100" s="137">
        <v>0</v>
      </c>
      <c r="CC100" s="137">
        <v>0</v>
      </c>
      <c r="CD100" s="137">
        <f>IF(AU100="základní",AG100,0)</f>
        <v>0</v>
      </c>
      <c r="CE100" s="137">
        <f>IF(AU100="snížená",AG100,0)</f>
        <v>0</v>
      </c>
      <c r="CF100" s="137">
        <f>IF(AU100="zákl. přenesená",AG100,0)</f>
        <v>0</v>
      </c>
      <c r="CG100" s="137">
        <f>IF(AU100="sníž. přenesená",AG100,0)</f>
        <v>0</v>
      </c>
      <c r="CH100" s="137">
        <f>IF(AU100="nulová",AG100,0)</f>
        <v>0</v>
      </c>
      <c r="CI100" s="13">
        <f>IF(AU100="základní",1,IF(AU100="snížená",2,IF(AU100="zákl. přenesená",4,IF(AU100="sníž. přenesená",5,3))))</f>
        <v>1</v>
      </c>
      <c r="CJ100" s="13">
        <f>IF(AT100="stavební čast",1,IF(AT100="investiční čast",2,3))</f>
        <v>1</v>
      </c>
      <c r="CK100" s="13" t="str">
        <f>IF(D100="Vyplň vlastní","","x")</f>
        <v>x</v>
      </c>
    </row>
    <row r="101" s="2" customFormat="1" ht="19.92" customHeight="1">
      <c r="A101" s="36"/>
      <c r="B101" s="37"/>
      <c r="C101" s="38"/>
      <c r="D101" s="131" t="s">
        <v>99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38"/>
      <c r="AD101" s="38"/>
      <c r="AE101" s="38"/>
      <c r="AF101" s="38"/>
      <c r="AG101" s="132">
        <f>ROUND(AG94 * AS101, 2)</f>
        <v>0</v>
      </c>
      <c r="AH101" s="133"/>
      <c r="AI101" s="133"/>
      <c r="AJ101" s="133"/>
      <c r="AK101" s="133"/>
      <c r="AL101" s="133"/>
      <c r="AM101" s="133"/>
      <c r="AN101" s="133">
        <f>ROUND(AG101 + AV101, 2)</f>
        <v>0</v>
      </c>
      <c r="AO101" s="133"/>
      <c r="AP101" s="133"/>
      <c r="AQ101" s="38"/>
      <c r="AR101" s="39"/>
      <c r="AS101" s="134">
        <v>0</v>
      </c>
      <c r="AT101" s="135" t="s">
        <v>95</v>
      </c>
      <c r="AU101" s="135" t="s">
        <v>45</v>
      </c>
      <c r="AV101" s="136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3" t="s">
        <v>96</v>
      </c>
      <c r="BY101" s="137">
        <f>IF(AU101="základní",AV101,0)</f>
        <v>0</v>
      </c>
      <c r="BZ101" s="137">
        <f>IF(AU101="snížená",AV101,0)</f>
        <v>0</v>
      </c>
      <c r="CA101" s="137">
        <v>0</v>
      </c>
      <c r="CB101" s="137">
        <v>0</v>
      </c>
      <c r="CC101" s="137">
        <v>0</v>
      </c>
      <c r="CD101" s="137">
        <f>IF(AU101="základní",AG101,0)</f>
        <v>0</v>
      </c>
      <c r="CE101" s="137">
        <f>IF(AU101="snížená",AG101,0)</f>
        <v>0</v>
      </c>
      <c r="CF101" s="137">
        <f>IF(AU101="zákl. přenesená",AG101,0)</f>
        <v>0</v>
      </c>
      <c r="CG101" s="137">
        <f>IF(AU101="sníž. přenesená",AG101,0)</f>
        <v>0</v>
      </c>
      <c r="CH101" s="137">
        <f>IF(AU101="nulová",AG101,0)</f>
        <v>0</v>
      </c>
      <c r="CI101" s="13">
        <f>IF(AU101="základní",1,IF(AU101="snížená",2,IF(AU101="zákl. přenesená",4,IF(AU101="sníž. přenesená",5,3))))</f>
        <v>1</v>
      </c>
      <c r="CJ101" s="13">
        <f>IF(AT101="stavební čast",1,IF(AT101="investiční čast",2,3))</f>
        <v>1</v>
      </c>
      <c r="CK101" s="13" t="str">
        <f>IF(D101="Vyplň vlastní","","x")</f>
        <v>x</v>
      </c>
    </row>
    <row r="102" s="2" customFormat="1" ht="19.92" customHeight="1">
      <c r="A102" s="36"/>
      <c r="B102" s="37"/>
      <c r="C102" s="38"/>
      <c r="D102" s="131" t="s">
        <v>100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38"/>
      <c r="AD102" s="38"/>
      <c r="AE102" s="38"/>
      <c r="AF102" s="38"/>
      <c r="AG102" s="132">
        <f>ROUND(AG94 * AS102, 2)</f>
        <v>0</v>
      </c>
      <c r="AH102" s="133"/>
      <c r="AI102" s="133"/>
      <c r="AJ102" s="133"/>
      <c r="AK102" s="133"/>
      <c r="AL102" s="133"/>
      <c r="AM102" s="133"/>
      <c r="AN102" s="133">
        <f>ROUND(AG102 + AV102, 2)</f>
        <v>0</v>
      </c>
      <c r="AO102" s="133"/>
      <c r="AP102" s="133"/>
      <c r="AQ102" s="38"/>
      <c r="AR102" s="39"/>
      <c r="AS102" s="134">
        <v>0</v>
      </c>
      <c r="AT102" s="135" t="s">
        <v>95</v>
      </c>
      <c r="AU102" s="135" t="s">
        <v>45</v>
      </c>
      <c r="AV102" s="136">
        <f>ROUND(IF(AU102="základní",AG102*L32,IF(AU102="snížená",AG102*L33,0)), 2)</f>
        <v>0</v>
      </c>
      <c r="AW102" s="36"/>
      <c r="AX102" s="36"/>
      <c r="AY102" s="36"/>
      <c r="AZ102" s="36"/>
      <c r="BA102" s="36"/>
      <c r="BB102" s="36"/>
      <c r="BC102" s="36"/>
      <c r="BD102" s="36"/>
      <c r="BE102" s="36"/>
      <c r="BV102" s="13" t="s">
        <v>96</v>
      </c>
      <c r="BY102" s="137">
        <f>IF(AU102="základní",AV102,0)</f>
        <v>0</v>
      </c>
      <c r="BZ102" s="137">
        <f>IF(AU102="snížená",AV102,0)</f>
        <v>0</v>
      </c>
      <c r="CA102" s="137">
        <v>0</v>
      </c>
      <c r="CB102" s="137">
        <v>0</v>
      </c>
      <c r="CC102" s="137">
        <v>0</v>
      </c>
      <c r="CD102" s="137">
        <f>IF(AU102="základní",AG102,0)</f>
        <v>0</v>
      </c>
      <c r="CE102" s="137">
        <f>IF(AU102="snížená",AG102,0)</f>
        <v>0</v>
      </c>
      <c r="CF102" s="137">
        <f>IF(AU102="zákl. přenesená",AG102,0)</f>
        <v>0</v>
      </c>
      <c r="CG102" s="137">
        <f>IF(AU102="sníž. přenesená",AG102,0)</f>
        <v>0</v>
      </c>
      <c r="CH102" s="137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čast",1,IF(AT102="investiční čast",2,3))</f>
        <v>1</v>
      </c>
      <c r="CK102" s="13" t="str">
        <f>IF(D102="Vyplň vlastní","","x")</f>
        <v>x</v>
      </c>
    </row>
    <row r="103" s="2" customFormat="1" ht="19.92" customHeight="1">
      <c r="A103" s="36"/>
      <c r="B103" s="37"/>
      <c r="C103" s="38"/>
      <c r="D103" s="131" t="s">
        <v>101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38"/>
      <c r="AD103" s="38"/>
      <c r="AE103" s="38"/>
      <c r="AF103" s="38"/>
      <c r="AG103" s="132">
        <f>ROUND(AG94 * AS103, 2)</f>
        <v>0</v>
      </c>
      <c r="AH103" s="133"/>
      <c r="AI103" s="133"/>
      <c r="AJ103" s="133"/>
      <c r="AK103" s="133"/>
      <c r="AL103" s="133"/>
      <c r="AM103" s="133"/>
      <c r="AN103" s="133">
        <f>ROUND(AG103 + AV103, 2)</f>
        <v>0</v>
      </c>
      <c r="AO103" s="133"/>
      <c r="AP103" s="133"/>
      <c r="AQ103" s="38"/>
      <c r="AR103" s="39"/>
      <c r="AS103" s="134">
        <v>0</v>
      </c>
      <c r="AT103" s="135" t="s">
        <v>95</v>
      </c>
      <c r="AU103" s="135" t="s">
        <v>45</v>
      </c>
      <c r="AV103" s="136">
        <f>ROUND(IF(AU103="základní",AG103*L32,IF(AU103="snížená",AG103*L33,0)), 2)</f>
        <v>0</v>
      </c>
      <c r="AW103" s="36"/>
      <c r="AX103" s="36"/>
      <c r="AY103" s="36"/>
      <c r="AZ103" s="36"/>
      <c r="BA103" s="36"/>
      <c r="BB103" s="36"/>
      <c r="BC103" s="36"/>
      <c r="BD103" s="36"/>
      <c r="BE103" s="36"/>
      <c r="BV103" s="13" t="s">
        <v>96</v>
      </c>
      <c r="BY103" s="137">
        <f>IF(AU103="základní",AV103,0)</f>
        <v>0</v>
      </c>
      <c r="BZ103" s="137">
        <f>IF(AU103="snížená",AV103,0)</f>
        <v>0</v>
      </c>
      <c r="CA103" s="137">
        <v>0</v>
      </c>
      <c r="CB103" s="137">
        <v>0</v>
      </c>
      <c r="CC103" s="137">
        <v>0</v>
      </c>
      <c r="CD103" s="137">
        <f>IF(AU103="základní",AG103,0)</f>
        <v>0</v>
      </c>
      <c r="CE103" s="137">
        <f>IF(AU103="snížená",AG103,0)</f>
        <v>0</v>
      </c>
      <c r="CF103" s="137">
        <f>IF(AU103="zákl. přenesená",AG103,0)</f>
        <v>0</v>
      </c>
      <c r="CG103" s="137">
        <f>IF(AU103="sníž. přenesená",AG103,0)</f>
        <v>0</v>
      </c>
      <c r="CH103" s="137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čast",1,IF(AT103="investiční čast",2,3))</f>
        <v>1</v>
      </c>
      <c r="CK103" s="13" t="str">
        <f>IF(D103="Vyplň vlastní","","x")</f>
        <v>x</v>
      </c>
    </row>
    <row r="104" s="2" customFormat="1" ht="19.92" customHeight="1">
      <c r="A104" s="36"/>
      <c r="B104" s="37"/>
      <c r="C104" s="38"/>
      <c r="D104" s="131" t="s">
        <v>102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38"/>
      <c r="AD104" s="38"/>
      <c r="AE104" s="38"/>
      <c r="AF104" s="38"/>
      <c r="AG104" s="132">
        <f>ROUND(AG94 * AS104, 2)</f>
        <v>0</v>
      </c>
      <c r="AH104" s="133"/>
      <c r="AI104" s="133"/>
      <c r="AJ104" s="133"/>
      <c r="AK104" s="133"/>
      <c r="AL104" s="133"/>
      <c r="AM104" s="133"/>
      <c r="AN104" s="133">
        <f>ROUND(AG104 + AV104, 2)</f>
        <v>0</v>
      </c>
      <c r="AO104" s="133"/>
      <c r="AP104" s="133"/>
      <c r="AQ104" s="38"/>
      <c r="AR104" s="39"/>
      <c r="AS104" s="134">
        <v>0</v>
      </c>
      <c r="AT104" s="135" t="s">
        <v>95</v>
      </c>
      <c r="AU104" s="135" t="s">
        <v>45</v>
      </c>
      <c r="AV104" s="136">
        <f>ROUND(IF(AU104="základní",AG104*L32,IF(AU104="snížená",AG104*L33,0)), 2)</f>
        <v>0</v>
      </c>
      <c r="AW104" s="36"/>
      <c r="AX104" s="36"/>
      <c r="AY104" s="36"/>
      <c r="AZ104" s="36"/>
      <c r="BA104" s="36"/>
      <c r="BB104" s="36"/>
      <c r="BC104" s="36"/>
      <c r="BD104" s="36"/>
      <c r="BE104" s="36"/>
      <c r="BV104" s="13" t="s">
        <v>96</v>
      </c>
      <c r="BY104" s="137">
        <f>IF(AU104="základní",AV104,0)</f>
        <v>0</v>
      </c>
      <c r="BZ104" s="137">
        <f>IF(AU104="snížená",AV104,0)</f>
        <v>0</v>
      </c>
      <c r="CA104" s="137">
        <v>0</v>
      </c>
      <c r="CB104" s="137">
        <v>0</v>
      </c>
      <c r="CC104" s="137">
        <v>0</v>
      </c>
      <c r="CD104" s="137">
        <f>IF(AU104="základní",AG104,0)</f>
        <v>0</v>
      </c>
      <c r="CE104" s="137">
        <f>IF(AU104="snížená",AG104,0)</f>
        <v>0</v>
      </c>
      <c r="CF104" s="137">
        <f>IF(AU104="zákl. přenesená",AG104,0)</f>
        <v>0</v>
      </c>
      <c r="CG104" s="137">
        <f>IF(AU104="sníž. přenesená",AG104,0)</f>
        <v>0</v>
      </c>
      <c r="CH104" s="137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čast",1,IF(AT104="investiční čast",2,3))</f>
        <v>1</v>
      </c>
      <c r="CK104" s="13" t="str">
        <f>IF(D104="Vyplň vlastní","","x")</f>
        <v>x</v>
      </c>
    </row>
    <row r="105" s="2" customFormat="1" ht="19.92" customHeight="1">
      <c r="A105" s="36"/>
      <c r="B105" s="37"/>
      <c r="C105" s="38"/>
      <c r="D105" s="131" t="s">
        <v>103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38"/>
      <c r="AD105" s="38"/>
      <c r="AE105" s="38"/>
      <c r="AF105" s="38"/>
      <c r="AG105" s="132">
        <f>ROUND(AG94 * AS105, 2)</f>
        <v>0</v>
      </c>
      <c r="AH105" s="133"/>
      <c r="AI105" s="133"/>
      <c r="AJ105" s="133"/>
      <c r="AK105" s="133"/>
      <c r="AL105" s="133"/>
      <c r="AM105" s="133"/>
      <c r="AN105" s="133">
        <f>ROUND(AG105 + AV105, 2)</f>
        <v>0</v>
      </c>
      <c r="AO105" s="133"/>
      <c r="AP105" s="133"/>
      <c r="AQ105" s="38"/>
      <c r="AR105" s="39"/>
      <c r="AS105" s="134">
        <v>0</v>
      </c>
      <c r="AT105" s="135" t="s">
        <v>95</v>
      </c>
      <c r="AU105" s="135" t="s">
        <v>45</v>
      </c>
      <c r="AV105" s="136">
        <f>ROUND(IF(AU105="základní",AG105*L32,IF(AU105="snížená",AG105*L33,0)), 2)</f>
        <v>0</v>
      </c>
      <c r="AW105" s="36"/>
      <c r="AX105" s="36"/>
      <c r="AY105" s="36"/>
      <c r="AZ105" s="36"/>
      <c r="BA105" s="36"/>
      <c r="BB105" s="36"/>
      <c r="BC105" s="36"/>
      <c r="BD105" s="36"/>
      <c r="BE105" s="36"/>
      <c r="BV105" s="13" t="s">
        <v>96</v>
      </c>
      <c r="BY105" s="137">
        <f>IF(AU105="základní",AV105,0)</f>
        <v>0</v>
      </c>
      <c r="BZ105" s="137">
        <f>IF(AU105="snížená",AV105,0)</f>
        <v>0</v>
      </c>
      <c r="CA105" s="137">
        <v>0</v>
      </c>
      <c r="CB105" s="137">
        <v>0</v>
      </c>
      <c r="CC105" s="137">
        <v>0</v>
      </c>
      <c r="CD105" s="137">
        <f>IF(AU105="základní",AG105,0)</f>
        <v>0</v>
      </c>
      <c r="CE105" s="137">
        <f>IF(AU105="snížená",AG105,0)</f>
        <v>0</v>
      </c>
      <c r="CF105" s="137">
        <f>IF(AU105="zákl. přenesená",AG105,0)</f>
        <v>0</v>
      </c>
      <c r="CG105" s="137">
        <f>IF(AU105="sníž. přenesená",AG105,0)</f>
        <v>0</v>
      </c>
      <c r="CH105" s="137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čast",1,IF(AT105="investiční čast",2,3))</f>
        <v>1</v>
      </c>
      <c r="CK105" s="13" t="str">
        <f>IF(D105="Vyplň vlastní","","x")</f>
        <v>x</v>
      </c>
    </row>
    <row r="106" s="2" customFormat="1" ht="19.92" customHeight="1">
      <c r="A106" s="36"/>
      <c r="B106" s="37"/>
      <c r="C106" s="38"/>
      <c r="D106" s="138" t="s">
        <v>104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38"/>
      <c r="AD106" s="38"/>
      <c r="AE106" s="38"/>
      <c r="AF106" s="38"/>
      <c r="AG106" s="132">
        <f>ROUND(AG94 * AS106, 2)</f>
        <v>0</v>
      </c>
      <c r="AH106" s="133"/>
      <c r="AI106" s="133"/>
      <c r="AJ106" s="133"/>
      <c r="AK106" s="133"/>
      <c r="AL106" s="133"/>
      <c r="AM106" s="133"/>
      <c r="AN106" s="133">
        <f>ROUND(AG106 + AV106, 2)</f>
        <v>0</v>
      </c>
      <c r="AO106" s="133"/>
      <c r="AP106" s="133"/>
      <c r="AQ106" s="38"/>
      <c r="AR106" s="39"/>
      <c r="AS106" s="134">
        <v>0</v>
      </c>
      <c r="AT106" s="135" t="s">
        <v>95</v>
      </c>
      <c r="AU106" s="135" t="s">
        <v>45</v>
      </c>
      <c r="AV106" s="136">
        <f>ROUND(IF(AU106="základní",AG106*L32,IF(AU106="snížená",AG106*L33,0)), 2)</f>
        <v>0</v>
      </c>
      <c r="AW106" s="36"/>
      <c r="AX106" s="36"/>
      <c r="AY106" s="36"/>
      <c r="AZ106" s="36"/>
      <c r="BA106" s="36"/>
      <c r="BB106" s="36"/>
      <c r="BC106" s="36"/>
      <c r="BD106" s="36"/>
      <c r="BE106" s="36"/>
      <c r="BV106" s="13" t="s">
        <v>105</v>
      </c>
      <c r="BY106" s="137">
        <f>IF(AU106="základní",AV106,0)</f>
        <v>0</v>
      </c>
      <c r="BZ106" s="137">
        <f>IF(AU106="snížená",AV106,0)</f>
        <v>0</v>
      </c>
      <c r="CA106" s="137">
        <v>0</v>
      </c>
      <c r="CB106" s="137">
        <v>0</v>
      </c>
      <c r="CC106" s="137">
        <v>0</v>
      </c>
      <c r="CD106" s="137">
        <f>IF(AU106="základní",AG106,0)</f>
        <v>0</v>
      </c>
      <c r="CE106" s="137">
        <f>IF(AU106="snížená",AG106,0)</f>
        <v>0</v>
      </c>
      <c r="CF106" s="137">
        <f>IF(AU106="zákl. přenesená",AG106,0)</f>
        <v>0</v>
      </c>
      <c r="CG106" s="137">
        <f>IF(AU106="sníž. přenesená",AG106,0)</f>
        <v>0</v>
      </c>
      <c r="CH106" s="137">
        <f>IF(AU106="nulová",AG106,0)</f>
        <v>0</v>
      </c>
      <c r="CI106" s="13">
        <f>IF(AU106="základní",1,IF(AU106="snížená",2,IF(AU106="zákl. přenesená",4,IF(AU106="sníž. přenesená",5,3))))</f>
        <v>1</v>
      </c>
      <c r="CJ106" s="13">
        <f>IF(AT106="stavební čast",1,IF(AT106="investiční čast",2,3))</f>
        <v>1</v>
      </c>
      <c r="CK106" s="13" t="str">
        <f>IF(D106="Vyplň vlastní","","x")</f>
        <v/>
      </c>
    </row>
    <row r="107" s="2" customFormat="1" ht="19.92" customHeight="1">
      <c r="A107" s="36"/>
      <c r="B107" s="37"/>
      <c r="C107" s="38"/>
      <c r="D107" s="138" t="s">
        <v>104</v>
      </c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38"/>
      <c r="AD107" s="38"/>
      <c r="AE107" s="38"/>
      <c r="AF107" s="38"/>
      <c r="AG107" s="132">
        <f>ROUND(AG94 * AS107, 2)</f>
        <v>0</v>
      </c>
      <c r="AH107" s="133"/>
      <c r="AI107" s="133"/>
      <c r="AJ107" s="133"/>
      <c r="AK107" s="133"/>
      <c r="AL107" s="133"/>
      <c r="AM107" s="133"/>
      <c r="AN107" s="133">
        <f>ROUND(AG107 + AV107, 2)</f>
        <v>0</v>
      </c>
      <c r="AO107" s="133"/>
      <c r="AP107" s="133"/>
      <c r="AQ107" s="38"/>
      <c r="AR107" s="39"/>
      <c r="AS107" s="134">
        <v>0</v>
      </c>
      <c r="AT107" s="135" t="s">
        <v>95</v>
      </c>
      <c r="AU107" s="135" t="s">
        <v>45</v>
      </c>
      <c r="AV107" s="136">
        <f>ROUND(IF(AU107="základní",AG107*L32,IF(AU107="snížená",AG107*L33,0)), 2)</f>
        <v>0</v>
      </c>
      <c r="AW107" s="36"/>
      <c r="AX107" s="36"/>
      <c r="AY107" s="36"/>
      <c r="AZ107" s="36"/>
      <c r="BA107" s="36"/>
      <c r="BB107" s="36"/>
      <c r="BC107" s="36"/>
      <c r="BD107" s="36"/>
      <c r="BE107" s="36"/>
      <c r="BV107" s="13" t="s">
        <v>105</v>
      </c>
      <c r="BY107" s="137">
        <f>IF(AU107="základní",AV107,0)</f>
        <v>0</v>
      </c>
      <c r="BZ107" s="137">
        <f>IF(AU107="snížená",AV107,0)</f>
        <v>0</v>
      </c>
      <c r="CA107" s="137">
        <v>0</v>
      </c>
      <c r="CB107" s="137">
        <v>0</v>
      </c>
      <c r="CC107" s="137">
        <v>0</v>
      </c>
      <c r="CD107" s="137">
        <f>IF(AU107="základní",AG107,0)</f>
        <v>0</v>
      </c>
      <c r="CE107" s="137">
        <f>IF(AU107="snížená",AG107,0)</f>
        <v>0</v>
      </c>
      <c r="CF107" s="137">
        <f>IF(AU107="zákl. přenesená",AG107,0)</f>
        <v>0</v>
      </c>
      <c r="CG107" s="137">
        <f>IF(AU107="sníž. přenesená",AG107,0)</f>
        <v>0</v>
      </c>
      <c r="CH107" s="137">
        <f>IF(AU107="nulová",AG107,0)</f>
        <v>0</v>
      </c>
      <c r="CI107" s="13">
        <f>IF(AU107="základní",1,IF(AU107="snížená",2,IF(AU107="zákl. přenesená",4,IF(AU107="sníž. přenesená",5,3))))</f>
        <v>1</v>
      </c>
      <c r="CJ107" s="13">
        <f>IF(AT107="stavební čast",1,IF(AT107="investiční čast",2,3))</f>
        <v>1</v>
      </c>
      <c r="CK107" s="13" t="str">
        <f>IF(D107="Vyplň vlastní","","x")</f>
        <v/>
      </c>
    </row>
    <row r="108" s="2" customFormat="1" ht="19.92" customHeight="1">
      <c r="A108" s="36"/>
      <c r="B108" s="37"/>
      <c r="C108" s="38"/>
      <c r="D108" s="138" t="s">
        <v>104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38"/>
      <c r="AD108" s="38"/>
      <c r="AE108" s="38"/>
      <c r="AF108" s="38"/>
      <c r="AG108" s="132">
        <f>ROUND(AG94 * AS108, 2)</f>
        <v>0</v>
      </c>
      <c r="AH108" s="133"/>
      <c r="AI108" s="133"/>
      <c r="AJ108" s="133"/>
      <c r="AK108" s="133"/>
      <c r="AL108" s="133"/>
      <c r="AM108" s="133"/>
      <c r="AN108" s="133">
        <f>ROUND(AG108 + AV108, 2)</f>
        <v>0</v>
      </c>
      <c r="AO108" s="133"/>
      <c r="AP108" s="133"/>
      <c r="AQ108" s="38"/>
      <c r="AR108" s="39"/>
      <c r="AS108" s="139">
        <v>0</v>
      </c>
      <c r="AT108" s="140" t="s">
        <v>95</v>
      </c>
      <c r="AU108" s="140" t="s">
        <v>45</v>
      </c>
      <c r="AV108" s="141">
        <f>ROUND(IF(AU108="základní",AG108*L32,IF(AU108="snížená",AG108*L33,0)), 2)</f>
        <v>0</v>
      </c>
      <c r="AW108" s="36"/>
      <c r="AX108" s="36"/>
      <c r="AY108" s="36"/>
      <c r="AZ108" s="36"/>
      <c r="BA108" s="36"/>
      <c r="BB108" s="36"/>
      <c r="BC108" s="36"/>
      <c r="BD108" s="36"/>
      <c r="BE108" s="36"/>
      <c r="BV108" s="13" t="s">
        <v>105</v>
      </c>
      <c r="BY108" s="137">
        <f>IF(AU108="základní",AV108,0)</f>
        <v>0</v>
      </c>
      <c r="BZ108" s="137">
        <f>IF(AU108="snížená",AV108,0)</f>
        <v>0</v>
      </c>
      <c r="CA108" s="137">
        <v>0</v>
      </c>
      <c r="CB108" s="137">
        <v>0</v>
      </c>
      <c r="CC108" s="137">
        <v>0</v>
      </c>
      <c r="CD108" s="137">
        <f>IF(AU108="základní",AG108,0)</f>
        <v>0</v>
      </c>
      <c r="CE108" s="137">
        <f>IF(AU108="snížená",AG108,0)</f>
        <v>0</v>
      </c>
      <c r="CF108" s="137">
        <f>IF(AU108="zákl. přenesená",AG108,0)</f>
        <v>0</v>
      </c>
      <c r="CG108" s="137">
        <f>IF(AU108="sníž. přenesená",AG108,0)</f>
        <v>0</v>
      </c>
      <c r="CH108" s="137">
        <f>IF(AU108="nulová",AG108,0)</f>
        <v>0</v>
      </c>
      <c r="CI108" s="13">
        <f>IF(AU108="základní",1,IF(AU108="snížená",2,IF(AU108="zákl. přenesená",4,IF(AU108="sníž. přenesená",5,3))))</f>
        <v>1</v>
      </c>
      <c r="CJ108" s="13">
        <f>IF(AT108="stavební čast",1,IF(AT108="investiční čast",2,3))</f>
        <v>1</v>
      </c>
      <c r="CK108" s="13" t="str">
        <f>IF(D108="Vyplň vlastní","","x")</f>
        <v/>
      </c>
    </row>
    <row r="109" s="2" customFormat="1" ht="10.8" customHeight="1">
      <c r="A109" s="36"/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9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</row>
    <row r="110" s="2" customFormat="1" ht="30" customHeight="1">
      <c r="A110" s="36"/>
      <c r="B110" s="37"/>
      <c r="C110" s="142" t="s">
        <v>106</v>
      </c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4">
        <f>ROUND(AG94 + AG97, 2)</f>
        <v>0</v>
      </c>
      <c r="AH110" s="144"/>
      <c r="AI110" s="144"/>
      <c r="AJ110" s="144"/>
      <c r="AK110" s="144"/>
      <c r="AL110" s="144"/>
      <c r="AM110" s="144"/>
      <c r="AN110" s="144">
        <f>ROUND(AN94 + AN97, 2)</f>
        <v>0</v>
      </c>
      <c r="AO110" s="144"/>
      <c r="AP110" s="144"/>
      <c r="AQ110" s="143"/>
      <c r="AR110" s="39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39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</row>
  </sheetData>
  <sheetProtection sheet="1" formatColumns="0" formatRows="0" objects="1" scenarios="1" spinCount="100000" saltValue="WxJwBNUOZ40LIGDG2s5ff10s7oIr5Q8Iln2sohW6xrMH2rnsWOFN2x7bRSwYbtHwYPEjFTsFtDGu4yQklEK2ug==" hashValue="jBCSVj9qOte8LB9WsX4gOeMle9TdtZQFvVe9oWHDNsHsmw38PoX3To6CmwmSD6TlwVXcxbd4770PrS8Vu6l/NA==" algorithmName="SHA-512" password="CC35"/>
  <mergeCells count="81">
    <mergeCell ref="C92:G92"/>
    <mergeCell ref="D104:AB104"/>
    <mergeCell ref="D108:AB108"/>
    <mergeCell ref="D101:AB101"/>
    <mergeCell ref="D98:AB98"/>
    <mergeCell ref="D102:AB102"/>
    <mergeCell ref="D103:AB103"/>
    <mergeCell ref="D95:H95"/>
    <mergeCell ref="D99:AB99"/>
    <mergeCell ref="D100:AB100"/>
    <mergeCell ref="D105:AB105"/>
    <mergeCell ref="D106:AB106"/>
    <mergeCell ref="D107:AB107"/>
    <mergeCell ref="I92:AF92"/>
    <mergeCell ref="J95:AF95"/>
    <mergeCell ref="L85:AJ85"/>
    <mergeCell ref="AG104:AM104"/>
    <mergeCell ref="AG103:AM103"/>
    <mergeCell ref="AG102:AM102"/>
    <mergeCell ref="AG106:AM106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  <mergeCell ref="AG101:AM101"/>
    <mergeCell ref="AG107:AM107"/>
    <mergeCell ref="AG108:AM108"/>
    <mergeCell ref="AG105:AM105"/>
    <mergeCell ref="AG100:AM100"/>
    <mergeCell ref="AG99:AM99"/>
    <mergeCell ref="AG92:AM92"/>
    <mergeCell ref="AG95:AM95"/>
    <mergeCell ref="AG97:AM97"/>
    <mergeCell ref="AG94:AM94"/>
    <mergeCell ref="AG98:AM98"/>
    <mergeCell ref="AG110:AM110"/>
    <mergeCell ref="AM87:AN87"/>
    <mergeCell ref="AM89:AP89"/>
    <mergeCell ref="AM90:AP90"/>
    <mergeCell ref="AN97:AP97"/>
    <mergeCell ref="AN108:AP108"/>
    <mergeCell ref="AN107:AP107"/>
    <mergeCell ref="AN106:AP106"/>
    <mergeCell ref="AN102:AP102"/>
    <mergeCell ref="AN92:AP92"/>
    <mergeCell ref="AN99:AP99"/>
    <mergeCell ref="AN94:AP94"/>
    <mergeCell ref="AN100:AP100"/>
    <mergeCell ref="AN104:AP104"/>
    <mergeCell ref="AN95:AP95"/>
    <mergeCell ref="AN101:AP101"/>
    <mergeCell ref="AN103:AP103"/>
    <mergeCell ref="AN98:AP98"/>
    <mergeCell ref="AN105:AP105"/>
    <mergeCell ref="AS89:AT91"/>
    <mergeCell ref="AN110:AP110"/>
  </mergeCells>
  <dataValidations count="2">
    <dataValidation type="list" allowBlank="1" showInputMessage="1" showErrorMessage="1" error="Povoleny jsou hodnoty základní, snížená, zákl. přenesená, sníž. přenesená, nulová." sqref="AU97:AU108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8">
      <formula1>"stavební čast, technologická čast, investiční čast"</formula1>
    </dataValidation>
  </dataValidations>
  <hyperlinks>
    <hyperlink ref="A95" location="'SO01 -  Montáž zemního k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6"/>
      <c r="AT3" s="13" t="s">
        <v>90</v>
      </c>
    </row>
    <row r="4" s="1" customFormat="1" ht="24.96" customHeight="1">
      <c r="B4" s="16"/>
      <c r="D4" s="147" t="s">
        <v>107</v>
      </c>
      <c r="L4" s="16"/>
      <c r="M4" s="148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49" t="s">
        <v>16</v>
      </c>
      <c r="L6" s="16"/>
    </row>
    <row r="7" s="1" customFormat="1" ht="16.5" customHeight="1">
      <c r="B7" s="16"/>
      <c r="E7" s="150" t="str">
        <f>'Rekapitulace stavby'!K6</f>
        <v>Výměna stávající sítě veřejného osvětlení</v>
      </c>
      <c r="F7" s="149"/>
      <c r="G7" s="149"/>
      <c r="H7" s="149"/>
      <c r="L7" s="16"/>
    </row>
    <row r="8" s="2" customFormat="1" ht="12" customHeight="1">
      <c r="A8" s="36"/>
      <c r="B8" s="39"/>
      <c r="C8" s="36"/>
      <c r="D8" s="149" t="s">
        <v>108</v>
      </c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30" customHeight="1">
      <c r="A9" s="36"/>
      <c r="B9" s="39"/>
      <c r="C9" s="36"/>
      <c r="D9" s="36"/>
      <c r="E9" s="151" t="s">
        <v>109</v>
      </c>
      <c r="F9" s="36"/>
      <c r="G9" s="36"/>
      <c r="H9" s="36"/>
      <c r="I9" s="36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9"/>
      <c r="C10" s="36"/>
      <c r="D10" s="36"/>
      <c r="E10" s="36"/>
      <c r="F10" s="36"/>
      <c r="G10" s="36"/>
      <c r="H10" s="36"/>
      <c r="I10" s="36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9"/>
      <c r="C11" s="36"/>
      <c r="D11" s="149" t="s">
        <v>18</v>
      </c>
      <c r="E11" s="36"/>
      <c r="F11" s="152" t="s">
        <v>1</v>
      </c>
      <c r="G11" s="36"/>
      <c r="H11" s="36"/>
      <c r="I11" s="149" t="s">
        <v>19</v>
      </c>
      <c r="J11" s="152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9"/>
      <c r="C12" s="36"/>
      <c r="D12" s="149" t="s">
        <v>20</v>
      </c>
      <c r="E12" s="36"/>
      <c r="F12" s="152" t="s">
        <v>32</v>
      </c>
      <c r="G12" s="36"/>
      <c r="H12" s="36"/>
      <c r="I12" s="149" t="s">
        <v>22</v>
      </c>
      <c r="J12" s="153" t="str">
        <f>'Rekapitulace stavby'!AN8</f>
        <v>8. 1. 2024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9"/>
      <c r="C13" s="36"/>
      <c r="D13" s="36"/>
      <c r="E13" s="36"/>
      <c r="F13" s="36"/>
      <c r="G13" s="36"/>
      <c r="H13" s="36"/>
      <c r="I13" s="36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9"/>
      <c r="C14" s="36"/>
      <c r="D14" s="149" t="s">
        <v>24</v>
      </c>
      <c r="E14" s="36"/>
      <c r="F14" s="36"/>
      <c r="G14" s="36"/>
      <c r="H14" s="36"/>
      <c r="I14" s="149" t="s">
        <v>25</v>
      </c>
      <c r="J14" s="152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9"/>
      <c r="C15" s="36"/>
      <c r="D15" s="36"/>
      <c r="E15" s="152" t="s">
        <v>32</v>
      </c>
      <c r="F15" s="36"/>
      <c r="G15" s="36"/>
      <c r="H15" s="36"/>
      <c r="I15" s="149" t="s">
        <v>28</v>
      </c>
      <c r="J15" s="152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9"/>
      <c r="C17" s="36"/>
      <c r="D17" s="149" t="s">
        <v>29</v>
      </c>
      <c r="E17" s="36"/>
      <c r="F17" s="36"/>
      <c r="G17" s="36"/>
      <c r="H17" s="36"/>
      <c r="I17" s="149" t="s">
        <v>25</v>
      </c>
      <c r="J17" s="29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9"/>
      <c r="C18" s="36"/>
      <c r="D18" s="36"/>
      <c r="E18" s="29" t="str">
        <f>'Rekapitulace stavby'!E14</f>
        <v>Vyplň údaj</v>
      </c>
      <c r="F18" s="152"/>
      <c r="G18" s="152"/>
      <c r="H18" s="152"/>
      <c r="I18" s="149" t="s">
        <v>28</v>
      </c>
      <c r="J18" s="29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9"/>
      <c r="C19" s="36"/>
      <c r="D19" s="36"/>
      <c r="E19" s="36"/>
      <c r="F19" s="36"/>
      <c r="G19" s="36"/>
      <c r="H19" s="36"/>
      <c r="I19" s="36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9"/>
      <c r="C20" s="36"/>
      <c r="D20" s="149" t="s">
        <v>31</v>
      </c>
      <c r="E20" s="36"/>
      <c r="F20" s="36"/>
      <c r="G20" s="36"/>
      <c r="H20" s="36"/>
      <c r="I20" s="149" t="s">
        <v>25</v>
      </c>
      <c r="J20" s="152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9"/>
      <c r="C21" s="36"/>
      <c r="D21" s="36"/>
      <c r="E21" s="152" t="s">
        <v>32</v>
      </c>
      <c r="F21" s="36"/>
      <c r="G21" s="36"/>
      <c r="H21" s="36"/>
      <c r="I21" s="149" t="s">
        <v>28</v>
      </c>
      <c r="J21" s="152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9"/>
      <c r="C23" s="36"/>
      <c r="D23" s="149" t="s">
        <v>34</v>
      </c>
      <c r="E23" s="36"/>
      <c r="F23" s="36"/>
      <c r="G23" s="36"/>
      <c r="H23" s="36"/>
      <c r="I23" s="149" t="s">
        <v>25</v>
      </c>
      <c r="J23" s="152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9"/>
      <c r="C24" s="36"/>
      <c r="D24" s="36"/>
      <c r="E24" s="152" t="s">
        <v>32</v>
      </c>
      <c r="F24" s="36"/>
      <c r="G24" s="36"/>
      <c r="H24" s="36"/>
      <c r="I24" s="149" t="s">
        <v>28</v>
      </c>
      <c r="J24" s="152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9"/>
      <c r="C26" s="36"/>
      <c r="D26" s="149" t="s">
        <v>37</v>
      </c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6"/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9"/>
      <c r="C29" s="36"/>
      <c r="D29" s="158"/>
      <c r="E29" s="158"/>
      <c r="F29" s="158"/>
      <c r="G29" s="158"/>
      <c r="H29" s="158"/>
      <c r="I29" s="158"/>
      <c r="J29" s="158"/>
      <c r="K29" s="15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9"/>
      <c r="C30" s="36"/>
      <c r="D30" s="152" t="s">
        <v>110</v>
      </c>
      <c r="E30" s="36"/>
      <c r="F30" s="36"/>
      <c r="G30" s="36"/>
      <c r="H30" s="36"/>
      <c r="I30" s="36"/>
      <c r="J30" s="159">
        <f>J96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9"/>
      <c r="C31" s="36"/>
      <c r="D31" s="160" t="s">
        <v>111</v>
      </c>
      <c r="E31" s="36"/>
      <c r="F31" s="36"/>
      <c r="G31" s="36"/>
      <c r="H31" s="36"/>
      <c r="I31" s="36"/>
      <c r="J31" s="159">
        <f>J108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9"/>
      <c r="C32" s="36"/>
      <c r="D32" s="161" t="s">
        <v>40</v>
      </c>
      <c r="E32" s="36"/>
      <c r="F32" s="36"/>
      <c r="G32" s="36"/>
      <c r="H32" s="36"/>
      <c r="I32" s="36"/>
      <c r="J32" s="162">
        <f>ROUND(J30 + J31,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9"/>
      <c r="C33" s="36"/>
      <c r="D33" s="158"/>
      <c r="E33" s="158"/>
      <c r="F33" s="158"/>
      <c r="G33" s="158"/>
      <c r="H33" s="158"/>
      <c r="I33" s="158"/>
      <c r="J33" s="158"/>
      <c r="K33" s="158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9"/>
      <c r="C34" s="36"/>
      <c r="D34" s="36"/>
      <c r="E34" s="36"/>
      <c r="F34" s="163" t="s">
        <v>42</v>
      </c>
      <c r="G34" s="36"/>
      <c r="H34" s="36"/>
      <c r="I34" s="163" t="s">
        <v>41</v>
      </c>
      <c r="J34" s="163" t="s">
        <v>43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9"/>
      <c r="C35" s="36"/>
      <c r="D35" s="164" t="s">
        <v>44</v>
      </c>
      <c r="E35" s="149" t="s">
        <v>45</v>
      </c>
      <c r="F35" s="165">
        <f>ROUND((SUM(BE108:BE115) + SUM(BE135:BE316)),  2)</f>
        <v>0</v>
      </c>
      <c r="G35" s="36"/>
      <c r="H35" s="36"/>
      <c r="I35" s="166">
        <v>0.20999999999999999</v>
      </c>
      <c r="J35" s="165">
        <f>ROUND(((SUM(BE108:BE115) + SUM(BE135:BE316))*I35),  2)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9"/>
      <c r="C36" s="36"/>
      <c r="D36" s="36"/>
      <c r="E36" s="149" t="s">
        <v>46</v>
      </c>
      <c r="F36" s="165">
        <f>ROUND((SUM(BF108:BF115) + SUM(BF135:BF316)),  2)</f>
        <v>0</v>
      </c>
      <c r="G36" s="36"/>
      <c r="H36" s="36"/>
      <c r="I36" s="166">
        <v>0.12</v>
      </c>
      <c r="J36" s="165">
        <f>ROUND(((SUM(BF108:BF115) + SUM(BF135:BF316))*I36),  2)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9"/>
      <c r="C37" s="36"/>
      <c r="D37" s="36"/>
      <c r="E37" s="149" t="s">
        <v>47</v>
      </c>
      <c r="F37" s="165">
        <f>ROUND((SUM(BG108:BG115) + SUM(BG135:BG316)),  2)</f>
        <v>0</v>
      </c>
      <c r="G37" s="36"/>
      <c r="H37" s="36"/>
      <c r="I37" s="166">
        <v>0.20999999999999999</v>
      </c>
      <c r="J37" s="165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9"/>
      <c r="C38" s="36"/>
      <c r="D38" s="36"/>
      <c r="E38" s="149" t="s">
        <v>48</v>
      </c>
      <c r="F38" s="165">
        <f>ROUND((SUM(BH108:BH115) + SUM(BH135:BH316)),  2)</f>
        <v>0</v>
      </c>
      <c r="G38" s="36"/>
      <c r="H38" s="36"/>
      <c r="I38" s="166">
        <v>0.12</v>
      </c>
      <c r="J38" s="165">
        <f>0</f>
        <v>0</v>
      </c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9"/>
      <c r="C39" s="36"/>
      <c r="D39" s="36"/>
      <c r="E39" s="149" t="s">
        <v>49</v>
      </c>
      <c r="F39" s="165">
        <f>ROUND((SUM(BI108:BI115) + SUM(BI135:BI316)),  2)</f>
        <v>0</v>
      </c>
      <c r="G39" s="36"/>
      <c r="H39" s="36"/>
      <c r="I39" s="166">
        <v>0</v>
      </c>
      <c r="J39" s="165">
        <f>0</f>
        <v>0</v>
      </c>
      <c r="K39" s="36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9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6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61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1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6"/>
      <c r="B61" s="39"/>
      <c r="C61" s="36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6"/>
      <c r="B65" s="39"/>
      <c r="C65" s="36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6"/>
      <c r="B76" s="39"/>
      <c r="C76" s="36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112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5" t="str">
        <f>E7</f>
        <v>Výměna stávající sítě veřejného osvětlení</v>
      </c>
      <c r="F85" s="28"/>
      <c r="G85" s="28"/>
      <c r="H85" s="2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108</v>
      </c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30" customHeight="1">
      <c r="A87" s="36"/>
      <c r="B87" s="37"/>
      <c r="C87" s="38"/>
      <c r="D87" s="38"/>
      <c r="E87" s="74" t="str">
        <f>E9</f>
        <v xml:space="preserve">SO01 -  Montáž zemního kabelového vedení včetně ocel. lampových</v>
      </c>
      <c r="F87" s="38"/>
      <c r="G87" s="38"/>
      <c r="H87" s="38"/>
      <c r="I87" s="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8"/>
      <c r="E89" s="38"/>
      <c r="F89" s="23" t="str">
        <f>F12</f>
        <v xml:space="preserve"> </v>
      </c>
      <c r="G89" s="38"/>
      <c r="H89" s="38"/>
      <c r="I89" s="28" t="s">
        <v>22</v>
      </c>
      <c r="J89" s="77" t="str">
        <f>IF(J12="","",J12)</f>
        <v>8. 1. 2024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8"/>
      <c r="E91" s="38"/>
      <c r="F91" s="23" t="str">
        <f>E15</f>
        <v xml:space="preserve"> </v>
      </c>
      <c r="G91" s="38"/>
      <c r="H91" s="38"/>
      <c r="I91" s="28" t="s">
        <v>31</v>
      </c>
      <c r="J91" s="32" t="str">
        <f>E21</f>
        <v xml:space="preserve"> 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29</v>
      </c>
      <c r="D92" s="38"/>
      <c r="E92" s="38"/>
      <c r="F92" s="23" t="str">
        <f>IF(E18="","",E18)</f>
        <v>Vyplň údaj</v>
      </c>
      <c r="G92" s="38"/>
      <c r="H92" s="38"/>
      <c r="I92" s="28" t="s">
        <v>34</v>
      </c>
      <c r="J92" s="32" t="str">
        <f>E24</f>
        <v xml:space="preserve"> 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6" t="s">
        <v>113</v>
      </c>
      <c r="D94" s="143"/>
      <c r="E94" s="143"/>
      <c r="F94" s="143"/>
      <c r="G94" s="143"/>
      <c r="H94" s="143"/>
      <c r="I94" s="143"/>
      <c r="J94" s="187" t="s">
        <v>114</v>
      </c>
      <c r="K94" s="14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8" t="s">
        <v>115</v>
      </c>
      <c r="D96" s="38"/>
      <c r="E96" s="38"/>
      <c r="F96" s="38"/>
      <c r="G96" s="38"/>
      <c r="H96" s="38"/>
      <c r="I96" s="38"/>
      <c r="J96" s="108">
        <f>J135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3" t="s">
        <v>116</v>
      </c>
    </row>
    <row r="97" s="9" customFormat="1" ht="24.96" customHeight="1">
      <c r="A97" s="9"/>
      <c r="B97" s="189"/>
      <c r="C97" s="190"/>
      <c r="D97" s="191" t="s">
        <v>117</v>
      </c>
      <c r="E97" s="192"/>
      <c r="F97" s="192"/>
      <c r="G97" s="192"/>
      <c r="H97" s="192"/>
      <c r="I97" s="192"/>
      <c r="J97" s="193">
        <f>J136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118</v>
      </c>
      <c r="E98" s="192"/>
      <c r="F98" s="192"/>
      <c r="G98" s="192"/>
      <c r="H98" s="192"/>
      <c r="I98" s="192"/>
      <c r="J98" s="193">
        <f>J154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119</v>
      </c>
      <c r="E99" s="192"/>
      <c r="F99" s="192"/>
      <c r="G99" s="192"/>
      <c r="H99" s="192"/>
      <c r="I99" s="192"/>
      <c r="J99" s="193">
        <f>J173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120</v>
      </c>
      <c r="E100" s="192"/>
      <c r="F100" s="192"/>
      <c r="G100" s="192"/>
      <c r="H100" s="192"/>
      <c r="I100" s="192"/>
      <c r="J100" s="193">
        <f>J203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121</v>
      </c>
      <c r="E101" s="192"/>
      <c r="F101" s="192"/>
      <c r="G101" s="192"/>
      <c r="H101" s="192"/>
      <c r="I101" s="192"/>
      <c r="J101" s="193">
        <f>J225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122</v>
      </c>
      <c r="E102" s="192"/>
      <c r="F102" s="192"/>
      <c r="G102" s="192"/>
      <c r="H102" s="192"/>
      <c r="I102" s="192"/>
      <c r="J102" s="193">
        <f>J237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123</v>
      </c>
      <c r="E103" s="192"/>
      <c r="F103" s="192"/>
      <c r="G103" s="192"/>
      <c r="H103" s="192"/>
      <c r="I103" s="192"/>
      <c r="J103" s="193">
        <f>J273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124</v>
      </c>
      <c r="E104" s="192"/>
      <c r="F104" s="192"/>
      <c r="G104" s="192"/>
      <c r="H104" s="192"/>
      <c r="I104" s="192"/>
      <c r="J104" s="193">
        <f>J291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125</v>
      </c>
      <c r="E105" s="192"/>
      <c r="F105" s="192"/>
      <c r="G105" s="192"/>
      <c r="H105" s="192"/>
      <c r="I105" s="192"/>
      <c r="J105" s="193">
        <f>J308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29.28" customHeight="1">
      <c r="A108" s="36"/>
      <c r="B108" s="37"/>
      <c r="C108" s="188" t="s">
        <v>126</v>
      </c>
      <c r="D108" s="38"/>
      <c r="E108" s="38"/>
      <c r="F108" s="38"/>
      <c r="G108" s="38"/>
      <c r="H108" s="38"/>
      <c r="I108" s="38"/>
      <c r="J108" s="195">
        <f>ROUND(J109 + J110 + J111 + J112 + J113 + J114,2)</f>
        <v>0</v>
      </c>
      <c r="K108" s="38"/>
      <c r="L108" s="61"/>
      <c r="N108" s="196" t="s">
        <v>44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="2" customFormat="1" ht="18" customHeight="1">
      <c r="A109" s="36"/>
      <c r="B109" s="37"/>
      <c r="C109" s="38"/>
      <c r="D109" s="138" t="s">
        <v>127</v>
      </c>
      <c r="E109" s="131"/>
      <c r="F109" s="131"/>
      <c r="G109" s="38"/>
      <c r="H109" s="38"/>
      <c r="I109" s="38"/>
      <c r="J109" s="132">
        <v>0</v>
      </c>
      <c r="K109" s="38"/>
      <c r="L109" s="197"/>
      <c r="M109" s="198"/>
      <c r="N109" s="199" t="s">
        <v>46</v>
      </c>
      <c r="O109" s="198"/>
      <c r="P109" s="198"/>
      <c r="Q109" s="198"/>
      <c r="R109" s="198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198"/>
      <c r="AG109" s="198"/>
      <c r="AH109" s="198"/>
      <c r="AI109" s="198"/>
      <c r="AJ109" s="198"/>
      <c r="AK109" s="198"/>
      <c r="AL109" s="198"/>
      <c r="AM109" s="198"/>
      <c r="AN109" s="198"/>
      <c r="AO109" s="198"/>
      <c r="AP109" s="198"/>
      <c r="AQ109" s="198"/>
      <c r="AR109" s="198"/>
      <c r="AS109" s="198"/>
      <c r="AT109" s="198"/>
      <c r="AU109" s="198"/>
      <c r="AV109" s="198"/>
      <c r="AW109" s="198"/>
      <c r="AX109" s="198"/>
      <c r="AY109" s="201" t="s">
        <v>128</v>
      </c>
      <c r="AZ109" s="198"/>
      <c r="BA109" s="198"/>
      <c r="BB109" s="198"/>
      <c r="BC109" s="198"/>
      <c r="BD109" s="198"/>
      <c r="BE109" s="202">
        <f>IF(N109="základní",J109,0)</f>
        <v>0</v>
      </c>
      <c r="BF109" s="202">
        <f>IF(N109="snížená",J109,0)</f>
        <v>0</v>
      </c>
      <c r="BG109" s="202">
        <f>IF(N109="zákl. přenesená",J109,0)</f>
        <v>0</v>
      </c>
      <c r="BH109" s="202">
        <f>IF(N109="sníž. přenesená",J109,0)</f>
        <v>0</v>
      </c>
      <c r="BI109" s="202">
        <f>IF(N109="nulová",J109,0)</f>
        <v>0</v>
      </c>
      <c r="BJ109" s="201" t="s">
        <v>90</v>
      </c>
      <c r="BK109" s="198"/>
      <c r="BL109" s="198"/>
      <c r="BM109" s="198"/>
    </row>
    <row r="110" s="2" customFormat="1" ht="18" customHeight="1">
      <c r="A110" s="36"/>
      <c r="B110" s="37"/>
      <c r="C110" s="38"/>
      <c r="D110" s="138" t="s">
        <v>129</v>
      </c>
      <c r="E110" s="131"/>
      <c r="F110" s="131"/>
      <c r="G110" s="38"/>
      <c r="H110" s="38"/>
      <c r="I110" s="38"/>
      <c r="J110" s="132">
        <v>0</v>
      </c>
      <c r="K110" s="38"/>
      <c r="L110" s="197"/>
      <c r="M110" s="198"/>
      <c r="N110" s="199" t="s">
        <v>46</v>
      </c>
      <c r="O110" s="198"/>
      <c r="P110" s="198"/>
      <c r="Q110" s="198"/>
      <c r="R110" s="198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198"/>
      <c r="AG110" s="198"/>
      <c r="AH110" s="198"/>
      <c r="AI110" s="198"/>
      <c r="AJ110" s="198"/>
      <c r="AK110" s="198"/>
      <c r="AL110" s="198"/>
      <c r="AM110" s="198"/>
      <c r="AN110" s="198"/>
      <c r="AO110" s="198"/>
      <c r="AP110" s="198"/>
      <c r="AQ110" s="198"/>
      <c r="AR110" s="198"/>
      <c r="AS110" s="198"/>
      <c r="AT110" s="198"/>
      <c r="AU110" s="198"/>
      <c r="AV110" s="198"/>
      <c r="AW110" s="198"/>
      <c r="AX110" s="198"/>
      <c r="AY110" s="201" t="s">
        <v>128</v>
      </c>
      <c r="AZ110" s="198"/>
      <c r="BA110" s="198"/>
      <c r="BB110" s="198"/>
      <c r="BC110" s="198"/>
      <c r="BD110" s="198"/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01" t="s">
        <v>90</v>
      </c>
      <c r="BK110" s="198"/>
      <c r="BL110" s="198"/>
      <c r="BM110" s="198"/>
    </row>
    <row r="111" s="2" customFormat="1" ht="18" customHeight="1">
      <c r="A111" s="36"/>
      <c r="B111" s="37"/>
      <c r="C111" s="38"/>
      <c r="D111" s="138" t="s">
        <v>130</v>
      </c>
      <c r="E111" s="131"/>
      <c r="F111" s="131"/>
      <c r="G111" s="38"/>
      <c r="H111" s="38"/>
      <c r="I111" s="38"/>
      <c r="J111" s="132">
        <v>0</v>
      </c>
      <c r="K111" s="38"/>
      <c r="L111" s="197"/>
      <c r="M111" s="198"/>
      <c r="N111" s="199" t="s">
        <v>46</v>
      </c>
      <c r="O111" s="198"/>
      <c r="P111" s="198"/>
      <c r="Q111" s="198"/>
      <c r="R111" s="198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198"/>
      <c r="AG111" s="198"/>
      <c r="AH111" s="198"/>
      <c r="AI111" s="198"/>
      <c r="AJ111" s="198"/>
      <c r="AK111" s="198"/>
      <c r="AL111" s="198"/>
      <c r="AM111" s="198"/>
      <c r="AN111" s="198"/>
      <c r="AO111" s="198"/>
      <c r="AP111" s="198"/>
      <c r="AQ111" s="198"/>
      <c r="AR111" s="198"/>
      <c r="AS111" s="198"/>
      <c r="AT111" s="198"/>
      <c r="AU111" s="198"/>
      <c r="AV111" s="198"/>
      <c r="AW111" s="198"/>
      <c r="AX111" s="198"/>
      <c r="AY111" s="201" t="s">
        <v>128</v>
      </c>
      <c r="AZ111" s="198"/>
      <c r="BA111" s="198"/>
      <c r="BB111" s="198"/>
      <c r="BC111" s="198"/>
      <c r="BD111" s="198"/>
      <c r="BE111" s="202">
        <f>IF(N111="základní",J111,0)</f>
        <v>0</v>
      </c>
      <c r="BF111" s="202">
        <f>IF(N111="snížená",J111,0)</f>
        <v>0</v>
      </c>
      <c r="BG111" s="202">
        <f>IF(N111="zákl. přenesená",J111,0)</f>
        <v>0</v>
      </c>
      <c r="BH111" s="202">
        <f>IF(N111="sníž. přenesená",J111,0)</f>
        <v>0</v>
      </c>
      <c r="BI111" s="202">
        <f>IF(N111="nulová",J111,0)</f>
        <v>0</v>
      </c>
      <c r="BJ111" s="201" t="s">
        <v>90</v>
      </c>
      <c r="BK111" s="198"/>
      <c r="BL111" s="198"/>
      <c r="BM111" s="198"/>
    </row>
    <row r="112" s="2" customFormat="1" ht="18" customHeight="1">
      <c r="A112" s="36"/>
      <c r="B112" s="37"/>
      <c r="C112" s="38"/>
      <c r="D112" s="138" t="s">
        <v>131</v>
      </c>
      <c r="E112" s="131"/>
      <c r="F112" s="131"/>
      <c r="G112" s="38"/>
      <c r="H112" s="38"/>
      <c r="I112" s="38"/>
      <c r="J112" s="132">
        <v>0</v>
      </c>
      <c r="K112" s="38"/>
      <c r="L112" s="197"/>
      <c r="M112" s="198"/>
      <c r="N112" s="199" t="s">
        <v>46</v>
      </c>
      <c r="O112" s="198"/>
      <c r="P112" s="198"/>
      <c r="Q112" s="198"/>
      <c r="R112" s="198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198"/>
      <c r="AG112" s="198"/>
      <c r="AH112" s="198"/>
      <c r="AI112" s="198"/>
      <c r="AJ112" s="198"/>
      <c r="AK112" s="198"/>
      <c r="AL112" s="198"/>
      <c r="AM112" s="198"/>
      <c r="AN112" s="198"/>
      <c r="AO112" s="198"/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201" t="s">
        <v>128</v>
      </c>
      <c r="AZ112" s="198"/>
      <c r="BA112" s="198"/>
      <c r="BB112" s="198"/>
      <c r="BC112" s="198"/>
      <c r="BD112" s="198"/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01" t="s">
        <v>90</v>
      </c>
      <c r="BK112" s="198"/>
      <c r="BL112" s="198"/>
      <c r="BM112" s="198"/>
    </row>
    <row r="113" s="2" customFormat="1" ht="18" customHeight="1">
      <c r="A113" s="36"/>
      <c r="B113" s="37"/>
      <c r="C113" s="38"/>
      <c r="D113" s="138" t="s">
        <v>132</v>
      </c>
      <c r="E113" s="131"/>
      <c r="F113" s="131"/>
      <c r="G113" s="38"/>
      <c r="H113" s="38"/>
      <c r="I113" s="38"/>
      <c r="J113" s="132">
        <v>0</v>
      </c>
      <c r="K113" s="38"/>
      <c r="L113" s="197"/>
      <c r="M113" s="198"/>
      <c r="N113" s="199" t="s">
        <v>46</v>
      </c>
      <c r="O113" s="198"/>
      <c r="P113" s="198"/>
      <c r="Q113" s="198"/>
      <c r="R113" s="198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198"/>
      <c r="AG113" s="198"/>
      <c r="AH113" s="198"/>
      <c r="AI113" s="198"/>
      <c r="AJ113" s="198"/>
      <c r="AK113" s="198"/>
      <c r="AL113" s="198"/>
      <c r="AM113" s="198"/>
      <c r="AN113" s="198"/>
      <c r="AO113" s="198"/>
      <c r="AP113" s="198"/>
      <c r="AQ113" s="198"/>
      <c r="AR113" s="198"/>
      <c r="AS113" s="198"/>
      <c r="AT113" s="198"/>
      <c r="AU113" s="198"/>
      <c r="AV113" s="198"/>
      <c r="AW113" s="198"/>
      <c r="AX113" s="198"/>
      <c r="AY113" s="201" t="s">
        <v>128</v>
      </c>
      <c r="AZ113" s="198"/>
      <c r="BA113" s="198"/>
      <c r="BB113" s="198"/>
      <c r="BC113" s="198"/>
      <c r="BD113" s="198"/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01" t="s">
        <v>90</v>
      </c>
      <c r="BK113" s="198"/>
      <c r="BL113" s="198"/>
      <c r="BM113" s="198"/>
    </row>
    <row r="114" s="2" customFormat="1" ht="18" customHeight="1">
      <c r="A114" s="36"/>
      <c r="B114" s="37"/>
      <c r="C114" s="38"/>
      <c r="D114" s="131" t="s">
        <v>133</v>
      </c>
      <c r="E114" s="38"/>
      <c r="F114" s="38"/>
      <c r="G114" s="38"/>
      <c r="H114" s="38"/>
      <c r="I114" s="38"/>
      <c r="J114" s="132">
        <f>ROUND(J30*T114,2)</f>
        <v>0</v>
      </c>
      <c r="K114" s="38"/>
      <c r="L114" s="197"/>
      <c r="M114" s="198"/>
      <c r="N114" s="199" t="s">
        <v>46</v>
      </c>
      <c r="O114" s="198"/>
      <c r="P114" s="198"/>
      <c r="Q114" s="198"/>
      <c r="R114" s="198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201" t="s">
        <v>134</v>
      </c>
      <c r="AZ114" s="198"/>
      <c r="BA114" s="198"/>
      <c r="BB114" s="198"/>
      <c r="BC114" s="198"/>
      <c r="BD114" s="198"/>
      <c r="BE114" s="202">
        <f>IF(N114="základní",J114,0)</f>
        <v>0</v>
      </c>
      <c r="BF114" s="202">
        <f>IF(N114="snížená",J114,0)</f>
        <v>0</v>
      </c>
      <c r="BG114" s="202">
        <f>IF(N114="zákl. přenesená",J114,0)</f>
        <v>0</v>
      </c>
      <c r="BH114" s="202">
        <f>IF(N114="sníž. přenesená",J114,0)</f>
        <v>0</v>
      </c>
      <c r="BI114" s="202">
        <f>IF(N114="nulová",J114,0)</f>
        <v>0</v>
      </c>
      <c r="BJ114" s="201" t="s">
        <v>90</v>
      </c>
      <c r="BK114" s="198"/>
      <c r="BL114" s="198"/>
      <c r="BM114" s="198"/>
    </row>
    <row r="115" s="2" customForma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9.28" customHeight="1">
      <c r="A116" s="36"/>
      <c r="B116" s="37"/>
      <c r="C116" s="142" t="s">
        <v>106</v>
      </c>
      <c r="D116" s="143"/>
      <c r="E116" s="143"/>
      <c r="F116" s="143"/>
      <c r="G116" s="143"/>
      <c r="H116" s="143"/>
      <c r="I116" s="143"/>
      <c r="J116" s="144">
        <f>ROUND(J96+J108,2)</f>
        <v>0</v>
      </c>
      <c r="K116" s="143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21" s="2" customFormat="1" ht="6.96" customHeight="1">
      <c r="A121" s="36"/>
      <c r="B121" s="66"/>
      <c r="C121" s="67"/>
      <c r="D121" s="67"/>
      <c r="E121" s="67"/>
      <c r="F121" s="67"/>
      <c r="G121" s="67"/>
      <c r="H121" s="67"/>
      <c r="I121" s="67"/>
      <c r="J121" s="67"/>
      <c r="K121" s="67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24.96" customHeight="1">
      <c r="A122" s="36"/>
      <c r="B122" s="37"/>
      <c r="C122" s="19" t="s">
        <v>135</v>
      </c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28" t="s">
        <v>16</v>
      </c>
      <c r="D124" s="38"/>
      <c r="E124" s="38"/>
      <c r="F124" s="38"/>
      <c r="G124" s="38"/>
      <c r="H124" s="38"/>
      <c r="I124" s="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16.5" customHeight="1">
      <c r="A125" s="36"/>
      <c r="B125" s="37"/>
      <c r="C125" s="38"/>
      <c r="D125" s="38"/>
      <c r="E125" s="185" t="str">
        <f>E7</f>
        <v>Výměna stávající sítě veřejného osvětlení</v>
      </c>
      <c r="F125" s="28"/>
      <c r="G125" s="28"/>
      <c r="H125" s="28"/>
      <c r="I125" s="38"/>
      <c r="J125" s="38"/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2" customHeight="1">
      <c r="A126" s="36"/>
      <c r="B126" s="37"/>
      <c r="C126" s="28" t="s">
        <v>108</v>
      </c>
      <c r="D126" s="38"/>
      <c r="E126" s="38"/>
      <c r="F126" s="38"/>
      <c r="G126" s="38"/>
      <c r="H126" s="38"/>
      <c r="I126" s="38"/>
      <c r="J126" s="38"/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30" customHeight="1">
      <c r="A127" s="36"/>
      <c r="B127" s="37"/>
      <c r="C127" s="38"/>
      <c r="D127" s="38"/>
      <c r="E127" s="74" t="str">
        <f>E9</f>
        <v xml:space="preserve">SO01 -  Montáž zemního kabelového vedení včetně ocel. lampových</v>
      </c>
      <c r="F127" s="38"/>
      <c r="G127" s="38"/>
      <c r="H127" s="38"/>
      <c r="I127" s="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6.96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1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20</v>
      </c>
      <c r="D129" s="38"/>
      <c r="E129" s="38"/>
      <c r="F129" s="23" t="str">
        <f>F12</f>
        <v xml:space="preserve"> </v>
      </c>
      <c r="G129" s="38"/>
      <c r="H129" s="38"/>
      <c r="I129" s="28" t="s">
        <v>22</v>
      </c>
      <c r="J129" s="77" t="str">
        <f>IF(J12="","",J12)</f>
        <v>8. 1. 2024</v>
      </c>
      <c r="K129" s="38"/>
      <c r="L129" s="61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6.96" customHeight="1">
      <c r="A130" s="36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61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15.15" customHeight="1">
      <c r="A131" s="36"/>
      <c r="B131" s="37"/>
      <c r="C131" s="28" t="s">
        <v>24</v>
      </c>
      <c r="D131" s="38"/>
      <c r="E131" s="38"/>
      <c r="F131" s="23" t="str">
        <f>E15</f>
        <v xml:space="preserve"> </v>
      </c>
      <c r="G131" s="38"/>
      <c r="H131" s="38"/>
      <c r="I131" s="28" t="s">
        <v>31</v>
      </c>
      <c r="J131" s="32" t="str">
        <f>E21</f>
        <v xml:space="preserve"> </v>
      </c>
      <c r="K131" s="38"/>
      <c r="L131" s="61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5.15" customHeight="1">
      <c r="A132" s="36"/>
      <c r="B132" s="37"/>
      <c r="C132" s="28" t="s">
        <v>29</v>
      </c>
      <c r="D132" s="38"/>
      <c r="E132" s="38"/>
      <c r="F132" s="23" t="str">
        <f>IF(E18="","",E18)</f>
        <v>Vyplň údaj</v>
      </c>
      <c r="G132" s="38"/>
      <c r="H132" s="38"/>
      <c r="I132" s="28" t="s">
        <v>34</v>
      </c>
      <c r="J132" s="32" t="str">
        <f>E24</f>
        <v xml:space="preserve"> </v>
      </c>
      <c r="K132" s="38"/>
      <c r="L132" s="61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10.32" customHeight="1">
      <c r="A133" s="36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61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10" customFormat="1" ht="29.28" customHeight="1">
      <c r="A134" s="203"/>
      <c r="B134" s="204"/>
      <c r="C134" s="205" t="s">
        <v>136</v>
      </c>
      <c r="D134" s="206" t="s">
        <v>65</v>
      </c>
      <c r="E134" s="206" t="s">
        <v>61</v>
      </c>
      <c r="F134" s="206" t="s">
        <v>62</v>
      </c>
      <c r="G134" s="206" t="s">
        <v>137</v>
      </c>
      <c r="H134" s="206" t="s">
        <v>138</v>
      </c>
      <c r="I134" s="206" t="s">
        <v>139</v>
      </c>
      <c r="J134" s="207" t="s">
        <v>114</v>
      </c>
      <c r="K134" s="208" t="s">
        <v>140</v>
      </c>
      <c r="L134" s="209"/>
      <c r="M134" s="98" t="s">
        <v>1</v>
      </c>
      <c r="N134" s="99" t="s">
        <v>44</v>
      </c>
      <c r="O134" s="99" t="s">
        <v>141</v>
      </c>
      <c r="P134" s="99" t="s">
        <v>142</v>
      </c>
      <c r="Q134" s="99" t="s">
        <v>143</v>
      </c>
      <c r="R134" s="99" t="s">
        <v>144</v>
      </c>
      <c r="S134" s="99" t="s">
        <v>145</v>
      </c>
      <c r="T134" s="100" t="s">
        <v>146</v>
      </c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</row>
    <row r="135" s="2" customFormat="1" ht="22.8" customHeight="1">
      <c r="A135" s="36"/>
      <c r="B135" s="37"/>
      <c r="C135" s="105" t="s">
        <v>147</v>
      </c>
      <c r="D135" s="38"/>
      <c r="E135" s="38"/>
      <c r="F135" s="38"/>
      <c r="G135" s="38"/>
      <c r="H135" s="38"/>
      <c r="I135" s="38"/>
      <c r="J135" s="210">
        <f>BK135</f>
        <v>0</v>
      </c>
      <c r="K135" s="38"/>
      <c r="L135" s="39"/>
      <c r="M135" s="101"/>
      <c r="N135" s="211"/>
      <c r="O135" s="102"/>
      <c r="P135" s="212">
        <f>P136+P154+P173+P203+P225+P237+P273+P291+P308</f>
        <v>0</v>
      </c>
      <c r="Q135" s="102"/>
      <c r="R135" s="212">
        <f>R136+R154+R173+R203+R225+R237+R273+R291+R308</f>
        <v>88.174370320000008</v>
      </c>
      <c r="S135" s="102"/>
      <c r="T135" s="213">
        <f>T136+T154+T173+T203+T225+T237+T273+T291+T308</f>
        <v>133.78896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3" t="s">
        <v>79</v>
      </c>
      <c r="AU135" s="13" t="s">
        <v>116</v>
      </c>
      <c r="BK135" s="214">
        <f>BK136+BK154+BK173+BK203+BK225+BK237+BK273+BK291+BK308</f>
        <v>0</v>
      </c>
    </row>
    <row r="136" s="11" customFormat="1" ht="25.92" customHeight="1">
      <c r="A136" s="11"/>
      <c r="B136" s="215"/>
      <c r="C136" s="216"/>
      <c r="D136" s="217" t="s">
        <v>79</v>
      </c>
      <c r="E136" s="218" t="s">
        <v>148</v>
      </c>
      <c r="F136" s="218" t="s">
        <v>149</v>
      </c>
      <c r="G136" s="216"/>
      <c r="H136" s="216"/>
      <c r="I136" s="219"/>
      <c r="J136" s="220">
        <f>BK136</f>
        <v>0</v>
      </c>
      <c r="K136" s="216"/>
      <c r="L136" s="221"/>
      <c r="M136" s="222"/>
      <c r="N136" s="223"/>
      <c r="O136" s="223"/>
      <c r="P136" s="224">
        <f>SUM(P137:P153)</f>
        <v>0</v>
      </c>
      <c r="Q136" s="223"/>
      <c r="R136" s="224">
        <f>SUM(R137:R153)</f>
        <v>0.0028223800000000002</v>
      </c>
      <c r="S136" s="223"/>
      <c r="T136" s="225">
        <f>SUM(T137:T153)</f>
        <v>0.26882500000000004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26" t="s">
        <v>88</v>
      </c>
      <c r="AT136" s="227" t="s">
        <v>79</v>
      </c>
      <c r="AU136" s="227" t="s">
        <v>80</v>
      </c>
      <c r="AY136" s="226" t="s">
        <v>150</v>
      </c>
      <c r="BK136" s="228">
        <f>SUM(BK137:BK153)</f>
        <v>0</v>
      </c>
    </row>
    <row r="137" s="2" customFormat="1" ht="33" customHeight="1">
      <c r="A137" s="36"/>
      <c r="B137" s="37"/>
      <c r="C137" s="229" t="s">
        <v>151</v>
      </c>
      <c r="D137" s="229" t="s">
        <v>152</v>
      </c>
      <c r="E137" s="230" t="s">
        <v>153</v>
      </c>
      <c r="F137" s="231" t="s">
        <v>154</v>
      </c>
      <c r="G137" s="232" t="s">
        <v>155</v>
      </c>
      <c r="H137" s="233">
        <v>4</v>
      </c>
      <c r="I137" s="234"/>
      <c r="J137" s="235">
        <f>ROUND(I137*H137,2)</f>
        <v>0</v>
      </c>
      <c r="K137" s="236"/>
      <c r="L137" s="39"/>
      <c r="M137" s="237" t="s">
        <v>1</v>
      </c>
      <c r="N137" s="238" t="s">
        <v>45</v>
      </c>
      <c r="O137" s="89"/>
      <c r="P137" s="239">
        <f>O137*H137</f>
        <v>0</v>
      </c>
      <c r="Q137" s="239">
        <v>0</v>
      </c>
      <c r="R137" s="239">
        <f>Q137*H137</f>
        <v>0</v>
      </c>
      <c r="S137" s="239">
        <v>0.00089999999999999998</v>
      </c>
      <c r="T137" s="240">
        <f>S137*H137</f>
        <v>0.0035999999999999999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1" t="s">
        <v>156</v>
      </c>
      <c r="AT137" s="241" t="s">
        <v>152</v>
      </c>
      <c r="AU137" s="241" t="s">
        <v>88</v>
      </c>
      <c r="AY137" s="13" t="s">
        <v>150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3" t="s">
        <v>88</v>
      </c>
      <c r="BK137" s="137">
        <f>ROUND(I137*H137,2)</f>
        <v>0</v>
      </c>
      <c r="BL137" s="13" t="s">
        <v>156</v>
      </c>
      <c r="BM137" s="241" t="s">
        <v>157</v>
      </c>
    </row>
    <row r="138" s="2" customFormat="1" ht="24.15" customHeight="1">
      <c r="A138" s="36"/>
      <c r="B138" s="37"/>
      <c r="C138" s="229" t="s">
        <v>90</v>
      </c>
      <c r="D138" s="229" t="s">
        <v>152</v>
      </c>
      <c r="E138" s="230" t="s">
        <v>158</v>
      </c>
      <c r="F138" s="231" t="s">
        <v>159</v>
      </c>
      <c r="G138" s="232" t="s">
        <v>160</v>
      </c>
      <c r="H138" s="233">
        <v>1.5</v>
      </c>
      <c r="I138" s="234"/>
      <c r="J138" s="235">
        <f>ROUND(I138*H138,2)</f>
        <v>0</v>
      </c>
      <c r="K138" s="236"/>
      <c r="L138" s="39"/>
      <c r="M138" s="237" t="s">
        <v>1</v>
      </c>
      <c r="N138" s="238" t="s">
        <v>45</v>
      </c>
      <c r="O138" s="89"/>
      <c r="P138" s="239">
        <f>O138*H138</f>
        <v>0</v>
      </c>
      <c r="Q138" s="239">
        <v>0</v>
      </c>
      <c r="R138" s="239">
        <f>Q138*H138</f>
        <v>0</v>
      </c>
      <c r="S138" s="239">
        <v>0.00215</v>
      </c>
      <c r="T138" s="240">
        <f>S138*H138</f>
        <v>0.003225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1" t="s">
        <v>156</v>
      </c>
      <c r="AT138" s="241" t="s">
        <v>152</v>
      </c>
      <c r="AU138" s="241" t="s">
        <v>88</v>
      </c>
      <c r="AY138" s="13" t="s">
        <v>150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88</v>
      </c>
      <c r="BK138" s="137">
        <f>ROUND(I138*H138,2)</f>
        <v>0</v>
      </c>
      <c r="BL138" s="13" t="s">
        <v>156</v>
      </c>
      <c r="BM138" s="241" t="s">
        <v>161</v>
      </c>
    </row>
    <row r="139" s="2" customFormat="1" ht="24.15" customHeight="1">
      <c r="A139" s="36"/>
      <c r="B139" s="37"/>
      <c r="C139" s="229" t="s">
        <v>162</v>
      </c>
      <c r="D139" s="229" t="s">
        <v>152</v>
      </c>
      <c r="E139" s="230" t="s">
        <v>163</v>
      </c>
      <c r="F139" s="231" t="s">
        <v>164</v>
      </c>
      <c r="G139" s="232" t="s">
        <v>155</v>
      </c>
      <c r="H139" s="233">
        <v>1</v>
      </c>
      <c r="I139" s="234"/>
      <c r="J139" s="235">
        <f>ROUND(I139*H139,2)</f>
        <v>0</v>
      </c>
      <c r="K139" s="236"/>
      <c r="L139" s="39"/>
      <c r="M139" s="237" t="s">
        <v>1</v>
      </c>
      <c r="N139" s="238" t="s">
        <v>45</v>
      </c>
      <c r="O139" s="89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41" t="s">
        <v>156</v>
      </c>
      <c r="AT139" s="241" t="s">
        <v>152</v>
      </c>
      <c r="AU139" s="241" t="s">
        <v>88</v>
      </c>
      <c r="AY139" s="13" t="s">
        <v>150</v>
      </c>
      <c r="BE139" s="137">
        <f>IF(N139="základní",J139,0)</f>
        <v>0</v>
      </c>
      <c r="BF139" s="137">
        <f>IF(N139="snížená",J139,0)</f>
        <v>0</v>
      </c>
      <c r="BG139" s="137">
        <f>IF(N139="zákl. přenesená",J139,0)</f>
        <v>0</v>
      </c>
      <c r="BH139" s="137">
        <f>IF(N139="sníž. přenesená",J139,0)</f>
        <v>0</v>
      </c>
      <c r="BI139" s="137">
        <f>IF(N139="nulová",J139,0)</f>
        <v>0</v>
      </c>
      <c r="BJ139" s="13" t="s">
        <v>88</v>
      </c>
      <c r="BK139" s="137">
        <f>ROUND(I139*H139,2)</f>
        <v>0</v>
      </c>
      <c r="BL139" s="13" t="s">
        <v>156</v>
      </c>
      <c r="BM139" s="241" t="s">
        <v>165</v>
      </c>
    </row>
    <row r="140" s="2" customFormat="1" ht="24.15" customHeight="1">
      <c r="A140" s="36"/>
      <c r="B140" s="37"/>
      <c r="C140" s="229" t="s">
        <v>156</v>
      </c>
      <c r="D140" s="229" t="s">
        <v>152</v>
      </c>
      <c r="E140" s="230" t="s">
        <v>166</v>
      </c>
      <c r="F140" s="231" t="s">
        <v>167</v>
      </c>
      <c r="G140" s="232" t="s">
        <v>155</v>
      </c>
      <c r="H140" s="233">
        <v>1</v>
      </c>
      <c r="I140" s="234"/>
      <c r="J140" s="235">
        <f>ROUND(I140*H140,2)</f>
        <v>0</v>
      </c>
      <c r="K140" s="236"/>
      <c r="L140" s="39"/>
      <c r="M140" s="237" t="s">
        <v>1</v>
      </c>
      <c r="N140" s="238" t="s">
        <v>45</v>
      </c>
      <c r="O140" s="89"/>
      <c r="P140" s="239">
        <f>O140*H140</f>
        <v>0</v>
      </c>
      <c r="Q140" s="239">
        <v>0</v>
      </c>
      <c r="R140" s="239">
        <f>Q140*H140</f>
        <v>0</v>
      </c>
      <c r="S140" s="239">
        <v>0.26200000000000001</v>
      </c>
      <c r="T140" s="240">
        <f>S140*H140</f>
        <v>0.26200000000000001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1" t="s">
        <v>156</v>
      </c>
      <c r="AT140" s="241" t="s">
        <v>152</v>
      </c>
      <c r="AU140" s="241" t="s">
        <v>88</v>
      </c>
      <c r="AY140" s="13" t="s">
        <v>150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88</v>
      </c>
      <c r="BK140" s="137">
        <f>ROUND(I140*H140,2)</f>
        <v>0</v>
      </c>
      <c r="BL140" s="13" t="s">
        <v>156</v>
      </c>
      <c r="BM140" s="241" t="s">
        <v>168</v>
      </c>
    </row>
    <row r="141" s="2" customFormat="1" ht="24.15" customHeight="1">
      <c r="A141" s="36"/>
      <c r="B141" s="37"/>
      <c r="C141" s="229" t="s">
        <v>169</v>
      </c>
      <c r="D141" s="229" t="s">
        <v>152</v>
      </c>
      <c r="E141" s="230" t="s">
        <v>170</v>
      </c>
      <c r="F141" s="231" t="s">
        <v>171</v>
      </c>
      <c r="G141" s="232" t="s">
        <v>155</v>
      </c>
      <c r="H141" s="233">
        <v>4</v>
      </c>
      <c r="I141" s="234"/>
      <c r="J141" s="235">
        <f>ROUND(I141*H141,2)</f>
        <v>0</v>
      </c>
      <c r="K141" s="236"/>
      <c r="L141" s="39"/>
      <c r="M141" s="237" t="s">
        <v>1</v>
      </c>
      <c r="N141" s="238" t="s">
        <v>45</v>
      </c>
      <c r="O141" s="89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41" t="s">
        <v>156</v>
      </c>
      <c r="AT141" s="241" t="s">
        <v>152</v>
      </c>
      <c r="AU141" s="241" t="s">
        <v>88</v>
      </c>
      <c r="AY141" s="13" t="s">
        <v>150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3" t="s">
        <v>88</v>
      </c>
      <c r="BK141" s="137">
        <f>ROUND(I141*H141,2)</f>
        <v>0</v>
      </c>
      <c r="BL141" s="13" t="s">
        <v>156</v>
      </c>
      <c r="BM141" s="241" t="s">
        <v>172</v>
      </c>
    </row>
    <row r="142" s="2" customFormat="1" ht="24.15" customHeight="1">
      <c r="A142" s="36"/>
      <c r="B142" s="37"/>
      <c r="C142" s="229" t="s">
        <v>173</v>
      </c>
      <c r="D142" s="229" t="s">
        <v>152</v>
      </c>
      <c r="E142" s="230" t="s">
        <v>174</v>
      </c>
      <c r="F142" s="231" t="s">
        <v>175</v>
      </c>
      <c r="G142" s="232" t="s">
        <v>160</v>
      </c>
      <c r="H142" s="233">
        <v>1.5</v>
      </c>
      <c r="I142" s="234"/>
      <c r="J142" s="235">
        <f>ROUND(I142*H142,2)</f>
        <v>0</v>
      </c>
      <c r="K142" s="236"/>
      <c r="L142" s="39"/>
      <c r="M142" s="237" t="s">
        <v>1</v>
      </c>
      <c r="N142" s="238" t="s">
        <v>45</v>
      </c>
      <c r="O142" s="89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1" t="s">
        <v>156</v>
      </c>
      <c r="AT142" s="241" t="s">
        <v>152</v>
      </c>
      <c r="AU142" s="241" t="s">
        <v>88</v>
      </c>
      <c r="AY142" s="13" t="s">
        <v>150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88</v>
      </c>
      <c r="BK142" s="137">
        <f>ROUND(I142*H142,2)</f>
        <v>0</v>
      </c>
      <c r="BL142" s="13" t="s">
        <v>156</v>
      </c>
      <c r="BM142" s="241" t="s">
        <v>176</v>
      </c>
    </row>
    <row r="143" s="2" customFormat="1" ht="16.5" customHeight="1">
      <c r="A143" s="36"/>
      <c r="B143" s="37"/>
      <c r="C143" s="242" t="s">
        <v>8</v>
      </c>
      <c r="D143" s="242" t="s">
        <v>177</v>
      </c>
      <c r="E143" s="243" t="s">
        <v>178</v>
      </c>
      <c r="F143" s="244" t="s">
        <v>179</v>
      </c>
      <c r="G143" s="245" t="s">
        <v>180</v>
      </c>
      <c r="H143" s="246">
        <v>0.002</v>
      </c>
      <c r="I143" s="247"/>
      <c r="J143" s="248">
        <f>ROUND(I143*H143,2)</f>
        <v>0</v>
      </c>
      <c r="K143" s="249"/>
      <c r="L143" s="250"/>
      <c r="M143" s="251" t="s">
        <v>1</v>
      </c>
      <c r="N143" s="252" t="s">
        <v>45</v>
      </c>
      <c r="O143" s="89"/>
      <c r="P143" s="239">
        <f>O143*H143</f>
        <v>0</v>
      </c>
      <c r="Q143" s="239">
        <v>1.38619</v>
      </c>
      <c r="R143" s="239">
        <f>Q143*H143</f>
        <v>0.0027723800000000001</v>
      </c>
      <c r="S143" s="239">
        <v>0</v>
      </c>
      <c r="T143" s="24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41" t="s">
        <v>181</v>
      </c>
      <c r="AT143" s="241" t="s">
        <v>177</v>
      </c>
      <c r="AU143" s="241" t="s">
        <v>88</v>
      </c>
      <c r="AY143" s="13" t="s">
        <v>150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3" t="s">
        <v>88</v>
      </c>
      <c r="BK143" s="137">
        <f>ROUND(I143*H143,2)</f>
        <v>0</v>
      </c>
      <c r="BL143" s="13" t="s">
        <v>156</v>
      </c>
      <c r="BM143" s="241" t="s">
        <v>182</v>
      </c>
    </row>
    <row r="144" s="2" customFormat="1" ht="21.75" customHeight="1">
      <c r="A144" s="36"/>
      <c r="B144" s="37"/>
      <c r="C144" s="229" t="s">
        <v>183</v>
      </c>
      <c r="D144" s="229" t="s">
        <v>152</v>
      </c>
      <c r="E144" s="230" t="s">
        <v>184</v>
      </c>
      <c r="F144" s="231" t="s">
        <v>185</v>
      </c>
      <c r="G144" s="232" t="s">
        <v>155</v>
      </c>
      <c r="H144" s="233">
        <v>1</v>
      </c>
      <c r="I144" s="234"/>
      <c r="J144" s="235">
        <f>ROUND(I144*H144,2)</f>
        <v>0</v>
      </c>
      <c r="K144" s="236"/>
      <c r="L144" s="39"/>
      <c r="M144" s="237" t="s">
        <v>1</v>
      </c>
      <c r="N144" s="238" t="s">
        <v>45</v>
      </c>
      <c r="O144" s="89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41" t="s">
        <v>156</v>
      </c>
      <c r="AT144" s="241" t="s">
        <v>152</v>
      </c>
      <c r="AU144" s="241" t="s">
        <v>88</v>
      </c>
      <c r="AY144" s="13" t="s">
        <v>150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88</v>
      </c>
      <c r="BK144" s="137">
        <f>ROUND(I144*H144,2)</f>
        <v>0</v>
      </c>
      <c r="BL144" s="13" t="s">
        <v>156</v>
      </c>
      <c r="BM144" s="241" t="s">
        <v>186</v>
      </c>
    </row>
    <row r="145" s="2" customFormat="1" ht="24.15" customHeight="1">
      <c r="A145" s="36"/>
      <c r="B145" s="37"/>
      <c r="C145" s="242" t="s">
        <v>187</v>
      </c>
      <c r="D145" s="242" t="s">
        <v>177</v>
      </c>
      <c r="E145" s="243" t="s">
        <v>188</v>
      </c>
      <c r="F145" s="244" t="s">
        <v>189</v>
      </c>
      <c r="G145" s="245" t="s">
        <v>160</v>
      </c>
      <c r="H145" s="246">
        <v>1.5</v>
      </c>
      <c r="I145" s="247"/>
      <c r="J145" s="248">
        <f>ROUND(I145*H145,2)</f>
        <v>0</v>
      </c>
      <c r="K145" s="249"/>
      <c r="L145" s="250"/>
      <c r="M145" s="251" t="s">
        <v>1</v>
      </c>
      <c r="N145" s="252" t="s">
        <v>45</v>
      </c>
      <c r="O145" s="89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1" t="s">
        <v>181</v>
      </c>
      <c r="AT145" s="241" t="s">
        <v>177</v>
      </c>
      <c r="AU145" s="241" t="s">
        <v>88</v>
      </c>
      <c r="AY145" s="13" t="s">
        <v>150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88</v>
      </c>
      <c r="BK145" s="137">
        <f>ROUND(I145*H145,2)</f>
        <v>0</v>
      </c>
      <c r="BL145" s="13" t="s">
        <v>156</v>
      </c>
      <c r="BM145" s="241" t="s">
        <v>190</v>
      </c>
    </row>
    <row r="146" s="2" customFormat="1" ht="21.75" customHeight="1">
      <c r="A146" s="36"/>
      <c r="B146" s="37"/>
      <c r="C146" s="242" t="s">
        <v>191</v>
      </c>
      <c r="D146" s="242" t="s">
        <v>177</v>
      </c>
      <c r="E146" s="243" t="s">
        <v>192</v>
      </c>
      <c r="F146" s="244" t="s">
        <v>193</v>
      </c>
      <c r="G146" s="245" t="s">
        <v>194</v>
      </c>
      <c r="H146" s="246">
        <v>0.5</v>
      </c>
      <c r="I146" s="247"/>
      <c r="J146" s="248">
        <f>ROUND(I146*H146,2)</f>
        <v>0</v>
      </c>
      <c r="K146" s="249"/>
      <c r="L146" s="250"/>
      <c r="M146" s="251" t="s">
        <v>1</v>
      </c>
      <c r="N146" s="252" t="s">
        <v>45</v>
      </c>
      <c r="O146" s="89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1" t="s">
        <v>181</v>
      </c>
      <c r="AT146" s="241" t="s">
        <v>177</v>
      </c>
      <c r="AU146" s="241" t="s">
        <v>88</v>
      </c>
      <c r="AY146" s="13" t="s">
        <v>150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88</v>
      </c>
      <c r="BK146" s="137">
        <f>ROUND(I146*H146,2)</f>
        <v>0</v>
      </c>
      <c r="BL146" s="13" t="s">
        <v>156</v>
      </c>
      <c r="BM146" s="241" t="s">
        <v>195</v>
      </c>
    </row>
    <row r="147" s="2" customFormat="1" ht="24.15" customHeight="1">
      <c r="A147" s="36"/>
      <c r="B147" s="37"/>
      <c r="C147" s="229" t="s">
        <v>196</v>
      </c>
      <c r="D147" s="229" t="s">
        <v>152</v>
      </c>
      <c r="E147" s="230" t="s">
        <v>197</v>
      </c>
      <c r="F147" s="231" t="s">
        <v>198</v>
      </c>
      <c r="G147" s="232" t="s">
        <v>194</v>
      </c>
      <c r="H147" s="233">
        <v>0.5</v>
      </c>
      <c r="I147" s="234"/>
      <c r="J147" s="235">
        <f>ROUND(I147*H147,2)</f>
        <v>0</v>
      </c>
      <c r="K147" s="236"/>
      <c r="L147" s="39"/>
      <c r="M147" s="237" t="s">
        <v>1</v>
      </c>
      <c r="N147" s="238" t="s">
        <v>45</v>
      </c>
      <c r="O147" s="89"/>
      <c r="P147" s="239">
        <f>O147*H147</f>
        <v>0</v>
      </c>
      <c r="Q147" s="239">
        <v>0.00010000000000000001</v>
      </c>
      <c r="R147" s="239">
        <f>Q147*H147</f>
        <v>5.0000000000000002E-05</v>
      </c>
      <c r="S147" s="239">
        <v>0</v>
      </c>
      <c r="T147" s="24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41" t="s">
        <v>156</v>
      </c>
      <c r="AT147" s="241" t="s">
        <v>152</v>
      </c>
      <c r="AU147" s="241" t="s">
        <v>88</v>
      </c>
      <c r="AY147" s="13" t="s">
        <v>150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88</v>
      </c>
      <c r="BK147" s="137">
        <f>ROUND(I147*H147,2)</f>
        <v>0</v>
      </c>
      <c r="BL147" s="13" t="s">
        <v>156</v>
      </c>
      <c r="BM147" s="241" t="s">
        <v>199</v>
      </c>
    </row>
    <row r="148" s="2" customFormat="1" ht="24.15" customHeight="1">
      <c r="A148" s="36"/>
      <c r="B148" s="37"/>
      <c r="C148" s="242" t="s">
        <v>200</v>
      </c>
      <c r="D148" s="242" t="s">
        <v>177</v>
      </c>
      <c r="E148" s="243" t="s">
        <v>201</v>
      </c>
      <c r="F148" s="244" t="s">
        <v>202</v>
      </c>
      <c r="G148" s="245" t="s">
        <v>194</v>
      </c>
      <c r="H148" s="246">
        <v>0.5</v>
      </c>
      <c r="I148" s="247"/>
      <c r="J148" s="248">
        <f>ROUND(I148*H148,2)</f>
        <v>0</v>
      </c>
      <c r="K148" s="249"/>
      <c r="L148" s="250"/>
      <c r="M148" s="251" t="s">
        <v>1</v>
      </c>
      <c r="N148" s="252" t="s">
        <v>45</v>
      </c>
      <c r="O148" s="89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1" t="s">
        <v>181</v>
      </c>
      <c r="AT148" s="241" t="s">
        <v>177</v>
      </c>
      <c r="AU148" s="241" t="s">
        <v>88</v>
      </c>
      <c r="AY148" s="13" t="s">
        <v>150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3" t="s">
        <v>88</v>
      </c>
      <c r="BK148" s="137">
        <f>ROUND(I148*H148,2)</f>
        <v>0</v>
      </c>
      <c r="BL148" s="13" t="s">
        <v>156</v>
      </c>
      <c r="BM148" s="241" t="s">
        <v>203</v>
      </c>
    </row>
    <row r="149" s="2" customFormat="1" ht="24.15" customHeight="1">
      <c r="A149" s="36"/>
      <c r="B149" s="37"/>
      <c r="C149" s="242" t="s">
        <v>204</v>
      </c>
      <c r="D149" s="242" t="s">
        <v>177</v>
      </c>
      <c r="E149" s="243" t="s">
        <v>205</v>
      </c>
      <c r="F149" s="244" t="s">
        <v>206</v>
      </c>
      <c r="G149" s="245" t="s">
        <v>194</v>
      </c>
      <c r="H149" s="246">
        <v>0.5</v>
      </c>
      <c r="I149" s="247"/>
      <c r="J149" s="248">
        <f>ROUND(I149*H149,2)</f>
        <v>0</v>
      </c>
      <c r="K149" s="249"/>
      <c r="L149" s="250"/>
      <c r="M149" s="251" t="s">
        <v>1</v>
      </c>
      <c r="N149" s="252" t="s">
        <v>45</v>
      </c>
      <c r="O149" s="89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41" t="s">
        <v>181</v>
      </c>
      <c r="AT149" s="241" t="s">
        <v>177</v>
      </c>
      <c r="AU149" s="241" t="s">
        <v>88</v>
      </c>
      <c r="AY149" s="13" t="s">
        <v>150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88</v>
      </c>
      <c r="BK149" s="137">
        <f>ROUND(I149*H149,2)</f>
        <v>0</v>
      </c>
      <c r="BL149" s="13" t="s">
        <v>156</v>
      </c>
      <c r="BM149" s="241" t="s">
        <v>207</v>
      </c>
    </row>
    <row r="150" s="2" customFormat="1" ht="16.5" customHeight="1">
      <c r="A150" s="36"/>
      <c r="B150" s="37"/>
      <c r="C150" s="229" t="s">
        <v>208</v>
      </c>
      <c r="D150" s="229" t="s">
        <v>152</v>
      </c>
      <c r="E150" s="230" t="s">
        <v>209</v>
      </c>
      <c r="F150" s="231" t="s">
        <v>210</v>
      </c>
      <c r="G150" s="232" t="s">
        <v>211</v>
      </c>
      <c r="H150" s="233">
        <v>1</v>
      </c>
      <c r="I150" s="234"/>
      <c r="J150" s="235">
        <f>ROUND(I150*H150,2)</f>
        <v>0</v>
      </c>
      <c r="K150" s="236"/>
      <c r="L150" s="39"/>
      <c r="M150" s="237" t="s">
        <v>1</v>
      </c>
      <c r="N150" s="238" t="s">
        <v>45</v>
      </c>
      <c r="O150" s="89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1" t="s">
        <v>156</v>
      </c>
      <c r="AT150" s="241" t="s">
        <v>152</v>
      </c>
      <c r="AU150" s="241" t="s">
        <v>88</v>
      </c>
      <c r="AY150" s="13" t="s">
        <v>150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88</v>
      </c>
      <c r="BK150" s="137">
        <f>ROUND(I150*H150,2)</f>
        <v>0</v>
      </c>
      <c r="BL150" s="13" t="s">
        <v>156</v>
      </c>
      <c r="BM150" s="241" t="s">
        <v>212</v>
      </c>
    </row>
    <row r="151" s="2" customFormat="1" ht="24.15" customHeight="1">
      <c r="A151" s="36"/>
      <c r="B151" s="37"/>
      <c r="C151" s="242" t="s">
        <v>213</v>
      </c>
      <c r="D151" s="242" t="s">
        <v>177</v>
      </c>
      <c r="E151" s="243" t="s">
        <v>214</v>
      </c>
      <c r="F151" s="244" t="s">
        <v>215</v>
      </c>
      <c r="G151" s="245" t="s">
        <v>216</v>
      </c>
      <c r="H151" s="246">
        <v>0.75</v>
      </c>
      <c r="I151" s="247"/>
      <c r="J151" s="248">
        <f>ROUND(I151*H151,2)</f>
        <v>0</v>
      </c>
      <c r="K151" s="249"/>
      <c r="L151" s="250"/>
      <c r="M151" s="251" t="s">
        <v>1</v>
      </c>
      <c r="N151" s="252" t="s">
        <v>45</v>
      </c>
      <c r="O151" s="89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41" t="s">
        <v>181</v>
      </c>
      <c r="AT151" s="241" t="s">
        <v>177</v>
      </c>
      <c r="AU151" s="241" t="s">
        <v>88</v>
      </c>
      <c r="AY151" s="13" t="s">
        <v>150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88</v>
      </c>
      <c r="BK151" s="137">
        <f>ROUND(I151*H151,2)</f>
        <v>0</v>
      </c>
      <c r="BL151" s="13" t="s">
        <v>156</v>
      </c>
      <c r="BM151" s="241" t="s">
        <v>217</v>
      </c>
    </row>
    <row r="152" s="2" customFormat="1" ht="16.5" customHeight="1">
      <c r="A152" s="36"/>
      <c r="B152" s="37"/>
      <c r="C152" s="229" t="s">
        <v>7</v>
      </c>
      <c r="D152" s="229" t="s">
        <v>152</v>
      </c>
      <c r="E152" s="230" t="s">
        <v>218</v>
      </c>
      <c r="F152" s="231" t="s">
        <v>219</v>
      </c>
      <c r="G152" s="232" t="s">
        <v>211</v>
      </c>
      <c r="H152" s="233">
        <v>0.5</v>
      </c>
      <c r="I152" s="234"/>
      <c r="J152" s="235">
        <f>ROUND(I152*H152,2)</f>
        <v>0</v>
      </c>
      <c r="K152" s="236"/>
      <c r="L152" s="39"/>
      <c r="M152" s="237" t="s">
        <v>1</v>
      </c>
      <c r="N152" s="238" t="s">
        <v>45</v>
      </c>
      <c r="O152" s="89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1" t="s">
        <v>156</v>
      </c>
      <c r="AT152" s="241" t="s">
        <v>152</v>
      </c>
      <c r="AU152" s="241" t="s">
        <v>88</v>
      </c>
      <c r="AY152" s="13" t="s">
        <v>150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88</v>
      </c>
      <c r="BK152" s="137">
        <f>ROUND(I152*H152,2)</f>
        <v>0</v>
      </c>
      <c r="BL152" s="13" t="s">
        <v>156</v>
      </c>
      <c r="BM152" s="241" t="s">
        <v>220</v>
      </c>
    </row>
    <row r="153" s="2" customFormat="1" ht="33" customHeight="1">
      <c r="A153" s="36"/>
      <c r="B153" s="37"/>
      <c r="C153" s="229" t="s">
        <v>221</v>
      </c>
      <c r="D153" s="229" t="s">
        <v>152</v>
      </c>
      <c r="E153" s="230" t="s">
        <v>222</v>
      </c>
      <c r="F153" s="231" t="s">
        <v>223</v>
      </c>
      <c r="G153" s="232" t="s">
        <v>224</v>
      </c>
      <c r="H153" s="233">
        <v>0.029999999999999999</v>
      </c>
      <c r="I153" s="234"/>
      <c r="J153" s="235">
        <f>ROUND(I153*H153,2)</f>
        <v>0</v>
      </c>
      <c r="K153" s="236"/>
      <c r="L153" s="39"/>
      <c r="M153" s="237" t="s">
        <v>1</v>
      </c>
      <c r="N153" s="238" t="s">
        <v>45</v>
      </c>
      <c r="O153" s="89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41" t="s">
        <v>156</v>
      </c>
      <c r="AT153" s="241" t="s">
        <v>152</v>
      </c>
      <c r="AU153" s="241" t="s">
        <v>88</v>
      </c>
      <c r="AY153" s="13" t="s">
        <v>150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88</v>
      </c>
      <c r="BK153" s="137">
        <f>ROUND(I153*H153,2)</f>
        <v>0</v>
      </c>
      <c r="BL153" s="13" t="s">
        <v>156</v>
      </c>
      <c r="BM153" s="241" t="s">
        <v>225</v>
      </c>
    </row>
    <row r="154" s="11" customFormat="1" ht="25.92" customHeight="1">
      <c r="A154" s="11"/>
      <c r="B154" s="215"/>
      <c r="C154" s="216"/>
      <c r="D154" s="217" t="s">
        <v>79</v>
      </c>
      <c r="E154" s="218" t="s">
        <v>226</v>
      </c>
      <c r="F154" s="218" t="s">
        <v>227</v>
      </c>
      <c r="G154" s="216"/>
      <c r="H154" s="216"/>
      <c r="I154" s="219"/>
      <c r="J154" s="220">
        <f>BK154</f>
        <v>0</v>
      </c>
      <c r="K154" s="216"/>
      <c r="L154" s="221"/>
      <c r="M154" s="222"/>
      <c r="N154" s="223"/>
      <c r="O154" s="223"/>
      <c r="P154" s="224">
        <f>SUM(P155:P172)</f>
        <v>0</v>
      </c>
      <c r="Q154" s="223"/>
      <c r="R154" s="224">
        <f>SUM(R155:R172)</f>
        <v>0.96711857000000001</v>
      </c>
      <c r="S154" s="223"/>
      <c r="T154" s="225">
        <f>SUM(T155:T172)</f>
        <v>0.56272000000000011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R154" s="226" t="s">
        <v>88</v>
      </c>
      <c r="AT154" s="227" t="s">
        <v>79</v>
      </c>
      <c r="AU154" s="227" t="s">
        <v>80</v>
      </c>
      <c r="AY154" s="226" t="s">
        <v>150</v>
      </c>
      <c r="BK154" s="228">
        <f>SUM(BK155:BK172)</f>
        <v>0</v>
      </c>
    </row>
    <row r="155" s="2" customFormat="1" ht="24.15" customHeight="1">
      <c r="A155" s="36"/>
      <c r="B155" s="37"/>
      <c r="C155" s="229" t="s">
        <v>228</v>
      </c>
      <c r="D155" s="229" t="s">
        <v>152</v>
      </c>
      <c r="E155" s="230" t="s">
        <v>229</v>
      </c>
      <c r="F155" s="231" t="s">
        <v>230</v>
      </c>
      <c r="G155" s="232" t="s">
        <v>194</v>
      </c>
      <c r="H155" s="233">
        <v>2</v>
      </c>
      <c r="I155" s="234"/>
      <c r="J155" s="235">
        <f>ROUND(I155*H155,2)</f>
        <v>0</v>
      </c>
      <c r="K155" s="236"/>
      <c r="L155" s="39"/>
      <c r="M155" s="237" t="s">
        <v>1</v>
      </c>
      <c r="N155" s="238" t="s">
        <v>45</v>
      </c>
      <c r="O155" s="89"/>
      <c r="P155" s="239">
        <f>O155*H155</f>
        <v>0</v>
      </c>
      <c r="Q155" s="239">
        <v>0</v>
      </c>
      <c r="R155" s="239">
        <f>Q155*H155</f>
        <v>0</v>
      </c>
      <c r="S155" s="239">
        <v>0.28100000000000003</v>
      </c>
      <c r="T155" s="240">
        <f>S155*H155</f>
        <v>0.56200000000000006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41" t="s">
        <v>156</v>
      </c>
      <c r="AT155" s="241" t="s">
        <v>152</v>
      </c>
      <c r="AU155" s="241" t="s">
        <v>88</v>
      </c>
      <c r="AY155" s="13" t="s">
        <v>150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3" t="s">
        <v>88</v>
      </c>
      <c r="BK155" s="137">
        <f>ROUND(I155*H155,2)</f>
        <v>0</v>
      </c>
      <c r="BL155" s="13" t="s">
        <v>156</v>
      </c>
      <c r="BM155" s="241" t="s">
        <v>231</v>
      </c>
    </row>
    <row r="156" s="2" customFormat="1" ht="24.15" customHeight="1">
      <c r="A156" s="36"/>
      <c r="B156" s="37"/>
      <c r="C156" s="229" t="s">
        <v>232</v>
      </c>
      <c r="D156" s="229" t="s">
        <v>152</v>
      </c>
      <c r="E156" s="230" t="s">
        <v>233</v>
      </c>
      <c r="F156" s="231" t="s">
        <v>234</v>
      </c>
      <c r="G156" s="232" t="s">
        <v>160</v>
      </c>
      <c r="H156" s="233">
        <v>2</v>
      </c>
      <c r="I156" s="234"/>
      <c r="J156" s="235">
        <f>ROUND(I156*H156,2)</f>
        <v>0</v>
      </c>
      <c r="K156" s="236"/>
      <c r="L156" s="39"/>
      <c r="M156" s="237" t="s">
        <v>1</v>
      </c>
      <c r="N156" s="238" t="s">
        <v>45</v>
      </c>
      <c r="O156" s="89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1" t="s">
        <v>156</v>
      </c>
      <c r="AT156" s="241" t="s">
        <v>152</v>
      </c>
      <c r="AU156" s="241" t="s">
        <v>88</v>
      </c>
      <c r="AY156" s="13" t="s">
        <v>150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88</v>
      </c>
      <c r="BK156" s="137">
        <f>ROUND(I156*H156,2)</f>
        <v>0</v>
      </c>
      <c r="BL156" s="13" t="s">
        <v>156</v>
      </c>
      <c r="BM156" s="241" t="s">
        <v>235</v>
      </c>
    </row>
    <row r="157" s="2" customFormat="1" ht="24.15" customHeight="1">
      <c r="A157" s="36"/>
      <c r="B157" s="37"/>
      <c r="C157" s="229" t="s">
        <v>236</v>
      </c>
      <c r="D157" s="229" t="s">
        <v>152</v>
      </c>
      <c r="E157" s="230" t="s">
        <v>237</v>
      </c>
      <c r="F157" s="231" t="s">
        <v>238</v>
      </c>
      <c r="G157" s="232" t="s">
        <v>160</v>
      </c>
      <c r="H157" s="233">
        <v>2</v>
      </c>
      <c r="I157" s="234"/>
      <c r="J157" s="235">
        <f>ROUND(I157*H157,2)</f>
        <v>0</v>
      </c>
      <c r="K157" s="236"/>
      <c r="L157" s="39"/>
      <c r="M157" s="237" t="s">
        <v>1</v>
      </c>
      <c r="N157" s="238" t="s">
        <v>45</v>
      </c>
      <c r="O157" s="89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41" t="s">
        <v>156</v>
      </c>
      <c r="AT157" s="241" t="s">
        <v>152</v>
      </c>
      <c r="AU157" s="241" t="s">
        <v>88</v>
      </c>
      <c r="AY157" s="13" t="s">
        <v>150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88</v>
      </c>
      <c r="BK157" s="137">
        <f>ROUND(I157*H157,2)</f>
        <v>0</v>
      </c>
      <c r="BL157" s="13" t="s">
        <v>156</v>
      </c>
      <c r="BM157" s="241" t="s">
        <v>239</v>
      </c>
    </row>
    <row r="158" s="2" customFormat="1" ht="33" customHeight="1">
      <c r="A158" s="36"/>
      <c r="B158" s="37"/>
      <c r="C158" s="229" t="s">
        <v>240</v>
      </c>
      <c r="D158" s="229" t="s">
        <v>152</v>
      </c>
      <c r="E158" s="230" t="s">
        <v>241</v>
      </c>
      <c r="F158" s="231" t="s">
        <v>242</v>
      </c>
      <c r="G158" s="232" t="s">
        <v>160</v>
      </c>
      <c r="H158" s="233">
        <v>3</v>
      </c>
      <c r="I158" s="234"/>
      <c r="J158" s="235">
        <f>ROUND(I158*H158,2)</f>
        <v>0</v>
      </c>
      <c r="K158" s="236"/>
      <c r="L158" s="39"/>
      <c r="M158" s="237" t="s">
        <v>1</v>
      </c>
      <c r="N158" s="238" t="s">
        <v>45</v>
      </c>
      <c r="O158" s="89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1" t="s">
        <v>156</v>
      </c>
      <c r="AT158" s="241" t="s">
        <v>152</v>
      </c>
      <c r="AU158" s="241" t="s">
        <v>88</v>
      </c>
      <c r="AY158" s="13" t="s">
        <v>150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88</v>
      </c>
      <c r="BK158" s="137">
        <f>ROUND(I158*H158,2)</f>
        <v>0</v>
      </c>
      <c r="BL158" s="13" t="s">
        <v>156</v>
      </c>
      <c r="BM158" s="241" t="s">
        <v>243</v>
      </c>
    </row>
    <row r="159" s="2" customFormat="1" ht="16.5" customHeight="1">
      <c r="A159" s="36"/>
      <c r="B159" s="37"/>
      <c r="C159" s="242" t="s">
        <v>244</v>
      </c>
      <c r="D159" s="242" t="s">
        <v>177</v>
      </c>
      <c r="E159" s="243" t="s">
        <v>178</v>
      </c>
      <c r="F159" s="244" t="s">
        <v>179</v>
      </c>
      <c r="G159" s="245" t="s">
        <v>180</v>
      </c>
      <c r="H159" s="246">
        <v>0.0030000000000000001</v>
      </c>
      <c r="I159" s="247"/>
      <c r="J159" s="248">
        <f>ROUND(I159*H159,2)</f>
        <v>0</v>
      </c>
      <c r="K159" s="249"/>
      <c r="L159" s="250"/>
      <c r="M159" s="251" t="s">
        <v>1</v>
      </c>
      <c r="N159" s="252" t="s">
        <v>45</v>
      </c>
      <c r="O159" s="89"/>
      <c r="P159" s="239">
        <f>O159*H159</f>
        <v>0</v>
      </c>
      <c r="Q159" s="239">
        <v>1.38619</v>
      </c>
      <c r="R159" s="239">
        <f>Q159*H159</f>
        <v>0.0041585700000000003</v>
      </c>
      <c r="S159" s="239">
        <v>0</v>
      </c>
      <c r="T159" s="24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41" t="s">
        <v>181</v>
      </c>
      <c r="AT159" s="241" t="s">
        <v>177</v>
      </c>
      <c r="AU159" s="241" t="s">
        <v>88</v>
      </c>
      <c r="AY159" s="13" t="s">
        <v>150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88</v>
      </c>
      <c r="BK159" s="137">
        <f>ROUND(I159*H159,2)</f>
        <v>0</v>
      </c>
      <c r="BL159" s="13" t="s">
        <v>156</v>
      </c>
      <c r="BM159" s="241" t="s">
        <v>245</v>
      </c>
    </row>
    <row r="160" s="2" customFormat="1" ht="21.75" customHeight="1">
      <c r="A160" s="36"/>
      <c r="B160" s="37"/>
      <c r="C160" s="229" t="s">
        <v>246</v>
      </c>
      <c r="D160" s="229" t="s">
        <v>152</v>
      </c>
      <c r="E160" s="230" t="s">
        <v>247</v>
      </c>
      <c r="F160" s="231" t="s">
        <v>248</v>
      </c>
      <c r="G160" s="232" t="s">
        <v>160</v>
      </c>
      <c r="H160" s="233">
        <v>3</v>
      </c>
      <c r="I160" s="234"/>
      <c r="J160" s="235">
        <f>ROUND(I160*H160,2)</f>
        <v>0</v>
      </c>
      <c r="K160" s="236"/>
      <c r="L160" s="39"/>
      <c r="M160" s="237" t="s">
        <v>1</v>
      </c>
      <c r="N160" s="238" t="s">
        <v>45</v>
      </c>
      <c r="O160" s="89"/>
      <c r="P160" s="239">
        <f>O160*H160</f>
        <v>0</v>
      </c>
      <c r="Q160" s="239">
        <v>9.0000000000000006E-05</v>
      </c>
      <c r="R160" s="239">
        <f>Q160*H160</f>
        <v>0.00027</v>
      </c>
      <c r="S160" s="239">
        <v>0</v>
      </c>
      <c r="T160" s="24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1" t="s">
        <v>156</v>
      </c>
      <c r="AT160" s="241" t="s">
        <v>152</v>
      </c>
      <c r="AU160" s="241" t="s">
        <v>88</v>
      </c>
      <c r="AY160" s="13" t="s">
        <v>150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88</v>
      </c>
      <c r="BK160" s="137">
        <f>ROUND(I160*H160,2)</f>
        <v>0</v>
      </c>
      <c r="BL160" s="13" t="s">
        <v>156</v>
      </c>
      <c r="BM160" s="241" t="s">
        <v>249</v>
      </c>
    </row>
    <row r="161" s="2" customFormat="1" ht="16.5" customHeight="1">
      <c r="A161" s="36"/>
      <c r="B161" s="37"/>
      <c r="C161" s="242" t="s">
        <v>250</v>
      </c>
      <c r="D161" s="242" t="s">
        <v>177</v>
      </c>
      <c r="E161" s="243" t="s">
        <v>251</v>
      </c>
      <c r="F161" s="244" t="s">
        <v>252</v>
      </c>
      <c r="G161" s="245" t="s">
        <v>160</v>
      </c>
      <c r="H161" s="246">
        <v>3</v>
      </c>
      <c r="I161" s="247"/>
      <c r="J161" s="248">
        <f>ROUND(I161*H161,2)</f>
        <v>0</v>
      </c>
      <c r="K161" s="249"/>
      <c r="L161" s="250"/>
      <c r="M161" s="251" t="s">
        <v>1</v>
      </c>
      <c r="N161" s="252" t="s">
        <v>45</v>
      </c>
      <c r="O161" s="89"/>
      <c r="P161" s="239">
        <f>O161*H161</f>
        <v>0</v>
      </c>
      <c r="Q161" s="239">
        <v>1.0000000000000001E-05</v>
      </c>
      <c r="R161" s="239">
        <f>Q161*H161</f>
        <v>3.0000000000000004E-05</v>
      </c>
      <c r="S161" s="239">
        <v>0</v>
      </c>
      <c r="T161" s="24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1" t="s">
        <v>181</v>
      </c>
      <c r="AT161" s="241" t="s">
        <v>177</v>
      </c>
      <c r="AU161" s="241" t="s">
        <v>88</v>
      </c>
      <c r="AY161" s="13" t="s">
        <v>150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3" t="s">
        <v>88</v>
      </c>
      <c r="BK161" s="137">
        <f>ROUND(I161*H161,2)</f>
        <v>0</v>
      </c>
      <c r="BL161" s="13" t="s">
        <v>156</v>
      </c>
      <c r="BM161" s="241" t="s">
        <v>253</v>
      </c>
    </row>
    <row r="162" s="2" customFormat="1" ht="24.15" customHeight="1">
      <c r="A162" s="36"/>
      <c r="B162" s="37"/>
      <c r="C162" s="229" t="s">
        <v>254</v>
      </c>
      <c r="D162" s="229" t="s">
        <v>152</v>
      </c>
      <c r="E162" s="230" t="s">
        <v>255</v>
      </c>
      <c r="F162" s="231" t="s">
        <v>256</v>
      </c>
      <c r="G162" s="232" t="s">
        <v>160</v>
      </c>
      <c r="H162" s="233">
        <v>3</v>
      </c>
      <c r="I162" s="234"/>
      <c r="J162" s="235">
        <f>ROUND(I162*H162,2)</f>
        <v>0</v>
      </c>
      <c r="K162" s="236"/>
      <c r="L162" s="39"/>
      <c r="M162" s="237" t="s">
        <v>1</v>
      </c>
      <c r="N162" s="238" t="s">
        <v>45</v>
      </c>
      <c r="O162" s="89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41" t="s">
        <v>156</v>
      </c>
      <c r="AT162" s="241" t="s">
        <v>152</v>
      </c>
      <c r="AU162" s="241" t="s">
        <v>88</v>
      </c>
      <c r="AY162" s="13" t="s">
        <v>150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88</v>
      </c>
      <c r="BK162" s="137">
        <f>ROUND(I162*H162,2)</f>
        <v>0</v>
      </c>
      <c r="BL162" s="13" t="s">
        <v>156</v>
      </c>
      <c r="BM162" s="241" t="s">
        <v>257</v>
      </c>
    </row>
    <row r="163" s="2" customFormat="1" ht="16.5" customHeight="1">
      <c r="A163" s="36"/>
      <c r="B163" s="37"/>
      <c r="C163" s="242" t="s">
        <v>258</v>
      </c>
      <c r="D163" s="242" t="s">
        <v>177</v>
      </c>
      <c r="E163" s="243" t="s">
        <v>259</v>
      </c>
      <c r="F163" s="244" t="s">
        <v>260</v>
      </c>
      <c r="G163" s="245" t="s">
        <v>261</v>
      </c>
      <c r="H163" s="246">
        <v>75</v>
      </c>
      <c r="I163" s="247"/>
      <c r="J163" s="248">
        <f>ROUND(I163*H163,2)</f>
        <v>0</v>
      </c>
      <c r="K163" s="249"/>
      <c r="L163" s="250"/>
      <c r="M163" s="251" t="s">
        <v>1</v>
      </c>
      <c r="N163" s="252" t="s">
        <v>45</v>
      </c>
      <c r="O163" s="89"/>
      <c r="P163" s="239">
        <f>O163*H163</f>
        <v>0</v>
      </c>
      <c r="Q163" s="239">
        <v>0.001</v>
      </c>
      <c r="R163" s="239">
        <f>Q163*H163</f>
        <v>0.074999999999999997</v>
      </c>
      <c r="S163" s="239">
        <v>0</v>
      </c>
      <c r="T163" s="24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1" t="s">
        <v>181</v>
      </c>
      <c r="AT163" s="241" t="s">
        <v>177</v>
      </c>
      <c r="AU163" s="241" t="s">
        <v>88</v>
      </c>
      <c r="AY163" s="13" t="s">
        <v>150</v>
      </c>
      <c r="BE163" s="137">
        <f>IF(N163="základní",J163,0)</f>
        <v>0</v>
      </c>
      <c r="BF163" s="137">
        <f>IF(N163="snížená",J163,0)</f>
        <v>0</v>
      </c>
      <c r="BG163" s="137">
        <f>IF(N163="zákl. přenesená",J163,0)</f>
        <v>0</v>
      </c>
      <c r="BH163" s="137">
        <f>IF(N163="sníž. přenesená",J163,0)</f>
        <v>0</v>
      </c>
      <c r="BI163" s="137">
        <f>IF(N163="nulová",J163,0)</f>
        <v>0</v>
      </c>
      <c r="BJ163" s="13" t="s">
        <v>88</v>
      </c>
      <c r="BK163" s="137">
        <f>ROUND(I163*H163,2)</f>
        <v>0</v>
      </c>
      <c r="BL163" s="13" t="s">
        <v>156</v>
      </c>
      <c r="BM163" s="241" t="s">
        <v>262</v>
      </c>
    </row>
    <row r="164" s="2" customFormat="1" ht="33" customHeight="1">
      <c r="A164" s="36"/>
      <c r="B164" s="37"/>
      <c r="C164" s="229" t="s">
        <v>263</v>
      </c>
      <c r="D164" s="229" t="s">
        <v>152</v>
      </c>
      <c r="E164" s="230" t="s">
        <v>264</v>
      </c>
      <c r="F164" s="231" t="s">
        <v>265</v>
      </c>
      <c r="G164" s="232" t="s">
        <v>194</v>
      </c>
      <c r="H164" s="233">
        <v>1.05</v>
      </c>
      <c r="I164" s="234"/>
      <c r="J164" s="235">
        <f>ROUND(I164*H164,2)</f>
        <v>0</v>
      </c>
      <c r="K164" s="236"/>
      <c r="L164" s="39"/>
      <c r="M164" s="237" t="s">
        <v>1</v>
      </c>
      <c r="N164" s="238" t="s">
        <v>45</v>
      </c>
      <c r="O164" s="89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1" t="s">
        <v>156</v>
      </c>
      <c r="AT164" s="241" t="s">
        <v>152</v>
      </c>
      <c r="AU164" s="241" t="s">
        <v>88</v>
      </c>
      <c r="AY164" s="13" t="s">
        <v>150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88</v>
      </c>
      <c r="BK164" s="137">
        <f>ROUND(I164*H164,2)</f>
        <v>0</v>
      </c>
      <c r="BL164" s="13" t="s">
        <v>156</v>
      </c>
      <c r="BM164" s="241" t="s">
        <v>266</v>
      </c>
    </row>
    <row r="165" s="2" customFormat="1" ht="16.5" customHeight="1">
      <c r="A165" s="36"/>
      <c r="B165" s="37"/>
      <c r="C165" s="242" t="s">
        <v>267</v>
      </c>
      <c r="D165" s="242" t="s">
        <v>177</v>
      </c>
      <c r="E165" s="243" t="s">
        <v>268</v>
      </c>
      <c r="F165" s="244" t="s">
        <v>269</v>
      </c>
      <c r="G165" s="245" t="s">
        <v>224</v>
      </c>
      <c r="H165" s="246">
        <v>0.26700000000000002</v>
      </c>
      <c r="I165" s="247"/>
      <c r="J165" s="248">
        <f>ROUND(I165*H165,2)</f>
        <v>0</v>
      </c>
      <c r="K165" s="249"/>
      <c r="L165" s="250"/>
      <c r="M165" s="251" t="s">
        <v>1</v>
      </c>
      <c r="N165" s="252" t="s">
        <v>45</v>
      </c>
      <c r="O165" s="89"/>
      <c r="P165" s="239">
        <f>O165*H165</f>
        <v>0</v>
      </c>
      <c r="Q165" s="239">
        <v>1</v>
      </c>
      <c r="R165" s="239">
        <f>Q165*H165</f>
        <v>0.26700000000000002</v>
      </c>
      <c r="S165" s="239">
        <v>0</v>
      </c>
      <c r="T165" s="24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41" t="s">
        <v>181</v>
      </c>
      <c r="AT165" s="241" t="s">
        <v>177</v>
      </c>
      <c r="AU165" s="241" t="s">
        <v>88</v>
      </c>
      <c r="AY165" s="13" t="s">
        <v>150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3" t="s">
        <v>88</v>
      </c>
      <c r="BK165" s="137">
        <f>ROUND(I165*H165,2)</f>
        <v>0</v>
      </c>
      <c r="BL165" s="13" t="s">
        <v>156</v>
      </c>
      <c r="BM165" s="241" t="s">
        <v>270</v>
      </c>
    </row>
    <row r="166" s="2" customFormat="1" ht="33" customHeight="1">
      <c r="A166" s="36"/>
      <c r="B166" s="37"/>
      <c r="C166" s="229" t="s">
        <v>271</v>
      </c>
      <c r="D166" s="229" t="s">
        <v>152</v>
      </c>
      <c r="E166" s="230" t="s">
        <v>272</v>
      </c>
      <c r="F166" s="231" t="s">
        <v>273</v>
      </c>
      <c r="G166" s="232" t="s">
        <v>194</v>
      </c>
      <c r="H166" s="233">
        <v>1.05</v>
      </c>
      <c r="I166" s="234"/>
      <c r="J166" s="235">
        <f>ROUND(I166*H166,2)</f>
        <v>0</v>
      </c>
      <c r="K166" s="236"/>
      <c r="L166" s="39"/>
      <c r="M166" s="237" t="s">
        <v>1</v>
      </c>
      <c r="N166" s="238" t="s">
        <v>45</v>
      </c>
      <c r="O166" s="89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1" t="s">
        <v>156</v>
      </c>
      <c r="AT166" s="241" t="s">
        <v>152</v>
      </c>
      <c r="AU166" s="241" t="s">
        <v>88</v>
      </c>
      <c r="AY166" s="13" t="s">
        <v>150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88</v>
      </c>
      <c r="BK166" s="137">
        <f>ROUND(I166*H166,2)</f>
        <v>0</v>
      </c>
      <c r="BL166" s="13" t="s">
        <v>156</v>
      </c>
      <c r="BM166" s="241" t="s">
        <v>274</v>
      </c>
    </row>
    <row r="167" s="2" customFormat="1" ht="16.5" customHeight="1">
      <c r="A167" s="36"/>
      <c r="B167" s="37"/>
      <c r="C167" s="242" t="s">
        <v>275</v>
      </c>
      <c r="D167" s="242" t="s">
        <v>177</v>
      </c>
      <c r="E167" s="243" t="s">
        <v>276</v>
      </c>
      <c r="F167" s="244" t="s">
        <v>277</v>
      </c>
      <c r="G167" s="245" t="s">
        <v>224</v>
      </c>
      <c r="H167" s="246">
        <v>0.35699999999999998</v>
      </c>
      <c r="I167" s="247"/>
      <c r="J167" s="248">
        <f>ROUND(I167*H167,2)</f>
        <v>0</v>
      </c>
      <c r="K167" s="249"/>
      <c r="L167" s="250"/>
      <c r="M167" s="251" t="s">
        <v>1</v>
      </c>
      <c r="N167" s="252" t="s">
        <v>45</v>
      </c>
      <c r="O167" s="89"/>
      <c r="P167" s="239">
        <f>O167*H167</f>
        <v>0</v>
      </c>
      <c r="Q167" s="239">
        <v>1</v>
      </c>
      <c r="R167" s="239">
        <f>Q167*H167</f>
        <v>0.35699999999999998</v>
      </c>
      <c r="S167" s="239">
        <v>0</v>
      </c>
      <c r="T167" s="24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41" t="s">
        <v>181</v>
      </c>
      <c r="AT167" s="241" t="s">
        <v>177</v>
      </c>
      <c r="AU167" s="241" t="s">
        <v>88</v>
      </c>
      <c r="AY167" s="13" t="s">
        <v>150</v>
      </c>
      <c r="BE167" s="137">
        <f>IF(N167="základní",J167,0)</f>
        <v>0</v>
      </c>
      <c r="BF167" s="137">
        <f>IF(N167="snížená",J167,0)</f>
        <v>0</v>
      </c>
      <c r="BG167" s="137">
        <f>IF(N167="zákl. přenesená",J167,0)</f>
        <v>0</v>
      </c>
      <c r="BH167" s="137">
        <f>IF(N167="sníž. přenesená",J167,0)</f>
        <v>0</v>
      </c>
      <c r="BI167" s="137">
        <f>IF(N167="nulová",J167,0)</f>
        <v>0</v>
      </c>
      <c r="BJ167" s="13" t="s">
        <v>88</v>
      </c>
      <c r="BK167" s="137">
        <f>ROUND(I167*H167,2)</f>
        <v>0</v>
      </c>
      <c r="BL167" s="13" t="s">
        <v>156</v>
      </c>
      <c r="BM167" s="241" t="s">
        <v>278</v>
      </c>
    </row>
    <row r="168" s="2" customFormat="1" ht="33" customHeight="1">
      <c r="A168" s="36"/>
      <c r="B168" s="37"/>
      <c r="C168" s="229" t="s">
        <v>279</v>
      </c>
      <c r="D168" s="229" t="s">
        <v>152</v>
      </c>
      <c r="E168" s="230" t="s">
        <v>280</v>
      </c>
      <c r="F168" s="231" t="s">
        <v>281</v>
      </c>
      <c r="G168" s="232" t="s">
        <v>194</v>
      </c>
      <c r="H168" s="233">
        <v>1.05</v>
      </c>
      <c r="I168" s="234"/>
      <c r="J168" s="235">
        <f>ROUND(I168*H168,2)</f>
        <v>0</v>
      </c>
      <c r="K168" s="236"/>
      <c r="L168" s="39"/>
      <c r="M168" s="237" t="s">
        <v>1</v>
      </c>
      <c r="N168" s="238" t="s">
        <v>45</v>
      </c>
      <c r="O168" s="89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1" t="s">
        <v>156</v>
      </c>
      <c r="AT168" s="241" t="s">
        <v>152</v>
      </c>
      <c r="AU168" s="241" t="s">
        <v>88</v>
      </c>
      <c r="AY168" s="13" t="s">
        <v>150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88</v>
      </c>
      <c r="BK168" s="137">
        <f>ROUND(I168*H168,2)</f>
        <v>0</v>
      </c>
      <c r="BL168" s="13" t="s">
        <v>156</v>
      </c>
      <c r="BM168" s="241" t="s">
        <v>282</v>
      </c>
    </row>
    <row r="169" s="2" customFormat="1" ht="16.5" customHeight="1">
      <c r="A169" s="36"/>
      <c r="B169" s="37"/>
      <c r="C169" s="242" t="s">
        <v>283</v>
      </c>
      <c r="D169" s="242" t="s">
        <v>177</v>
      </c>
      <c r="E169" s="243" t="s">
        <v>284</v>
      </c>
      <c r="F169" s="244" t="s">
        <v>285</v>
      </c>
      <c r="G169" s="245" t="s">
        <v>224</v>
      </c>
      <c r="H169" s="246">
        <v>0.10000000000000001</v>
      </c>
      <c r="I169" s="247"/>
      <c r="J169" s="248">
        <f>ROUND(I169*H169,2)</f>
        <v>0</v>
      </c>
      <c r="K169" s="249"/>
      <c r="L169" s="250"/>
      <c r="M169" s="251" t="s">
        <v>1</v>
      </c>
      <c r="N169" s="252" t="s">
        <v>45</v>
      </c>
      <c r="O169" s="89"/>
      <c r="P169" s="239">
        <f>O169*H169</f>
        <v>0</v>
      </c>
      <c r="Q169" s="239">
        <v>1</v>
      </c>
      <c r="R169" s="239">
        <f>Q169*H169</f>
        <v>0.10000000000000001</v>
      </c>
      <c r="S169" s="239">
        <v>0</v>
      </c>
      <c r="T169" s="24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41" t="s">
        <v>181</v>
      </c>
      <c r="AT169" s="241" t="s">
        <v>177</v>
      </c>
      <c r="AU169" s="241" t="s">
        <v>88</v>
      </c>
      <c r="AY169" s="13" t="s">
        <v>150</v>
      </c>
      <c r="BE169" s="137">
        <f>IF(N169="základní",J169,0)</f>
        <v>0</v>
      </c>
      <c r="BF169" s="137">
        <f>IF(N169="snížená",J169,0)</f>
        <v>0</v>
      </c>
      <c r="BG169" s="137">
        <f>IF(N169="zákl. přenesená",J169,0)</f>
        <v>0</v>
      </c>
      <c r="BH169" s="137">
        <f>IF(N169="sníž. přenesená",J169,0)</f>
        <v>0</v>
      </c>
      <c r="BI169" s="137">
        <f>IF(N169="nulová",J169,0)</f>
        <v>0</v>
      </c>
      <c r="BJ169" s="13" t="s">
        <v>88</v>
      </c>
      <c r="BK169" s="137">
        <f>ROUND(I169*H169,2)</f>
        <v>0</v>
      </c>
      <c r="BL169" s="13" t="s">
        <v>156</v>
      </c>
      <c r="BM169" s="241" t="s">
        <v>286</v>
      </c>
    </row>
    <row r="170" s="2" customFormat="1" ht="33" customHeight="1">
      <c r="A170" s="36"/>
      <c r="B170" s="37"/>
      <c r="C170" s="229" t="s">
        <v>287</v>
      </c>
      <c r="D170" s="229" t="s">
        <v>152</v>
      </c>
      <c r="E170" s="230" t="s">
        <v>288</v>
      </c>
      <c r="F170" s="231" t="s">
        <v>289</v>
      </c>
      <c r="G170" s="232" t="s">
        <v>194</v>
      </c>
      <c r="H170" s="233">
        <v>0.97999999999999998</v>
      </c>
      <c r="I170" s="234"/>
      <c r="J170" s="235">
        <f>ROUND(I170*H170,2)</f>
        <v>0</v>
      </c>
      <c r="K170" s="236"/>
      <c r="L170" s="39"/>
      <c r="M170" s="237" t="s">
        <v>1</v>
      </c>
      <c r="N170" s="238" t="s">
        <v>45</v>
      </c>
      <c r="O170" s="89"/>
      <c r="P170" s="239">
        <f>O170*H170</f>
        <v>0</v>
      </c>
      <c r="Q170" s="239">
        <v>0.16700000000000001</v>
      </c>
      <c r="R170" s="239">
        <f>Q170*H170</f>
        <v>0.16366</v>
      </c>
      <c r="S170" s="239">
        <v>0</v>
      </c>
      <c r="T170" s="24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1" t="s">
        <v>156</v>
      </c>
      <c r="AT170" s="241" t="s">
        <v>152</v>
      </c>
      <c r="AU170" s="241" t="s">
        <v>88</v>
      </c>
      <c r="AY170" s="13" t="s">
        <v>150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88</v>
      </c>
      <c r="BK170" s="137">
        <f>ROUND(I170*H170,2)</f>
        <v>0</v>
      </c>
      <c r="BL170" s="13" t="s">
        <v>156</v>
      </c>
      <c r="BM170" s="241" t="s">
        <v>290</v>
      </c>
    </row>
    <row r="171" s="2" customFormat="1" ht="24.15" customHeight="1">
      <c r="A171" s="36"/>
      <c r="B171" s="37"/>
      <c r="C171" s="229" t="s">
        <v>291</v>
      </c>
      <c r="D171" s="229" t="s">
        <v>152</v>
      </c>
      <c r="E171" s="230" t="s">
        <v>292</v>
      </c>
      <c r="F171" s="231" t="s">
        <v>293</v>
      </c>
      <c r="G171" s="232" t="s">
        <v>160</v>
      </c>
      <c r="H171" s="233">
        <v>3</v>
      </c>
      <c r="I171" s="234"/>
      <c r="J171" s="235">
        <f>ROUND(I171*H171,2)</f>
        <v>0</v>
      </c>
      <c r="K171" s="236"/>
      <c r="L171" s="39"/>
      <c r="M171" s="237" t="s">
        <v>1</v>
      </c>
      <c r="N171" s="238" t="s">
        <v>45</v>
      </c>
      <c r="O171" s="89"/>
      <c r="P171" s="239">
        <f>O171*H171</f>
        <v>0</v>
      </c>
      <c r="Q171" s="239">
        <v>0</v>
      </c>
      <c r="R171" s="239">
        <f>Q171*H171</f>
        <v>0</v>
      </c>
      <c r="S171" s="239">
        <v>0.00024000000000000001</v>
      </c>
      <c r="T171" s="240">
        <f>S171*H171</f>
        <v>0.00072000000000000005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41" t="s">
        <v>156</v>
      </c>
      <c r="AT171" s="241" t="s">
        <v>152</v>
      </c>
      <c r="AU171" s="241" t="s">
        <v>88</v>
      </c>
      <c r="AY171" s="13" t="s">
        <v>150</v>
      </c>
      <c r="BE171" s="137">
        <f>IF(N171="základní",J171,0)</f>
        <v>0</v>
      </c>
      <c r="BF171" s="137">
        <f>IF(N171="snížená",J171,0)</f>
        <v>0</v>
      </c>
      <c r="BG171" s="137">
        <f>IF(N171="zákl. přenesená",J171,0)</f>
        <v>0</v>
      </c>
      <c r="BH171" s="137">
        <f>IF(N171="sníž. přenesená",J171,0)</f>
        <v>0</v>
      </c>
      <c r="BI171" s="137">
        <f>IF(N171="nulová",J171,0)</f>
        <v>0</v>
      </c>
      <c r="BJ171" s="13" t="s">
        <v>88</v>
      </c>
      <c r="BK171" s="137">
        <f>ROUND(I171*H171,2)</f>
        <v>0</v>
      </c>
      <c r="BL171" s="13" t="s">
        <v>156</v>
      </c>
      <c r="BM171" s="241" t="s">
        <v>294</v>
      </c>
    </row>
    <row r="172" s="2" customFormat="1" ht="44.25" customHeight="1">
      <c r="A172" s="36"/>
      <c r="B172" s="37"/>
      <c r="C172" s="229" t="s">
        <v>295</v>
      </c>
      <c r="D172" s="229" t="s">
        <v>152</v>
      </c>
      <c r="E172" s="230" t="s">
        <v>296</v>
      </c>
      <c r="F172" s="231" t="s">
        <v>297</v>
      </c>
      <c r="G172" s="232" t="s">
        <v>224</v>
      </c>
      <c r="H172" s="233">
        <v>0.97399999999999998</v>
      </c>
      <c r="I172" s="234"/>
      <c r="J172" s="235">
        <f>ROUND(I172*H172,2)</f>
        <v>0</v>
      </c>
      <c r="K172" s="236"/>
      <c r="L172" s="39"/>
      <c r="M172" s="237" t="s">
        <v>1</v>
      </c>
      <c r="N172" s="238" t="s">
        <v>45</v>
      </c>
      <c r="O172" s="89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1" t="s">
        <v>156</v>
      </c>
      <c r="AT172" s="241" t="s">
        <v>152</v>
      </c>
      <c r="AU172" s="241" t="s">
        <v>88</v>
      </c>
      <c r="AY172" s="13" t="s">
        <v>150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3" t="s">
        <v>88</v>
      </c>
      <c r="BK172" s="137">
        <f>ROUND(I172*H172,2)</f>
        <v>0</v>
      </c>
      <c r="BL172" s="13" t="s">
        <v>156</v>
      </c>
      <c r="BM172" s="241" t="s">
        <v>298</v>
      </c>
    </row>
    <row r="173" s="11" customFormat="1" ht="25.92" customHeight="1">
      <c r="A173" s="11"/>
      <c r="B173" s="215"/>
      <c r="C173" s="216"/>
      <c r="D173" s="217" t="s">
        <v>79</v>
      </c>
      <c r="E173" s="218" t="s">
        <v>299</v>
      </c>
      <c r="F173" s="218" t="s">
        <v>300</v>
      </c>
      <c r="G173" s="216"/>
      <c r="H173" s="216"/>
      <c r="I173" s="219"/>
      <c r="J173" s="220">
        <f>BK173</f>
        <v>0</v>
      </c>
      <c r="K173" s="216"/>
      <c r="L173" s="221"/>
      <c r="M173" s="222"/>
      <c r="N173" s="223"/>
      <c r="O173" s="223"/>
      <c r="P173" s="224">
        <f>SUM(P174:P202)</f>
        <v>0</v>
      </c>
      <c r="Q173" s="223"/>
      <c r="R173" s="224">
        <f>SUM(R174:R202)</f>
        <v>0.0043185699999999999</v>
      </c>
      <c r="S173" s="223"/>
      <c r="T173" s="225">
        <f>SUM(T174:T202)</f>
        <v>0.65292499999999998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26" t="s">
        <v>88</v>
      </c>
      <c r="AT173" s="227" t="s">
        <v>79</v>
      </c>
      <c r="AU173" s="227" t="s">
        <v>80</v>
      </c>
      <c r="AY173" s="226" t="s">
        <v>150</v>
      </c>
      <c r="BK173" s="228">
        <f>SUM(BK174:BK202)</f>
        <v>0</v>
      </c>
    </row>
    <row r="174" s="2" customFormat="1" ht="24.15" customHeight="1">
      <c r="A174" s="36"/>
      <c r="B174" s="37"/>
      <c r="C174" s="229" t="s">
        <v>301</v>
      </c>
      <c r="D174" s="229" t="s">
        <v>152</v>
      </c>
      <c r="E174" s="230" t="s">
        <v>302</v>
      </c>
      <c r="F174" s="231" t="s">
        <v>303</v>
      </c>
      <c r="G174" s="232" t="s">
        <v>155</v>
      </c>
      <c r="H174" s="233">
        <v>1.05</v>
      </c>
      <c r="I174" s="234"/>
      <c r="J174" s="235">
        <f>ROUND(I174*H174,2)</f>
        <v>0</v>
      </c>
      <c r="K174" s="236"/>
      <c r="L174" s="39"/>
      <c r="M174" s="237" t="s">
        <v>1</v>
      </c>
      <c r="N174" s="238" t="s">
        <v>45</v>
      </c>
      <c r="O174" s="89"/>
      <c r="P174" s="239">
        <f>O174*H174</f>
        <v>0</v>
      </c>
      <c r="Q174" s="239">
        <v>0</v>
      </c>
      <c r="R174" s="239">
        <f>Q174*H174</f>
        <v>0</v>
      </c>
      <c r="S174" s="239">
        <v>0.26200000000000001</v>
      </c>
      <c r="T174" s="240">
        <f>S174*H174</f>
        <v>0.27510000000000001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41" t="s">
        <v>156</v>
      </c>
      <c r="AT174" s="241" t="s">
        <v>152</v>
      </c>
      <c r="AU174" s="241" t="s">
        <v>88</v>
      </c>
      <c r="AY174" s="13" t="s">
        <v>150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3" t="s">
        <v>88</v>
      </c>
      <c r="BK174" s="137">
        <f>ROUND(I174*H174,2)</f>
        <v>0</v>
      </c>
      <c r="BL174" s="13" t="s">
        <v>156</v>
      </c>
      <c r="BM174" s="241" t="s">
        <v>304</v>
      </c>
    </row>
    <row r="175" s="2" customFormat="1" ht="24.15" customHeight="1">
      <c r="A175" s="36"/>
      <c r="B175" s="37"/>
      <c r="C175" s="229" t="s">
        <v>305</v>
      </c>
      <c r="D175" s="229" t="s">
        <v>152</v>
      </c>
      <c r="E175" s="230" t="s">
        <v>306</v>
      </c>
      <c r="F175" s="231" t="s">
        <v>307</v>
      </c>
      <c r="G175" s="232" t="s">
        <v>155</v>
      </c>
      <c r="H175" s="233">
        <v>1</v>
      </c>
      <c r="I175" s="234"/>
      <c r="J175" s="235">
        <f>ROUND(I175*H175,2)</f>
        <v>0</v>
      </c>
      <c r="K175" s="236"/>
      <c r="L175" s="39"/>
      <c r="M175" s="237" t="s">
        <v>1</v>
      </c>
      <c r="N175" s="238" t="s">
        <v>45</v>
      </c>
      <c r="O175" s="89"/>
      <c r="P175" s="239">
        <f>O175*H175</f>
        <v>0</v>
      </c>
      <c r="Q175" s="239">
        <v>0</v>
      </c>
      <c r="R175" s="239">
        <f>Q175*H175</f>
        <v>0</v>
      </c>
      <c r="S175" s="239">
        <v>0.029999999999999999</v>
      </c>
      <c r="T175" s="240">
        <f>S175*H175</f>
        <v>0.029999999999999999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1" t="s">
        <v>156</v>
      </c>
      <c r="AT175" s="241" t="s">
        <v>152</v>
      </c>
      <c r="AU175" s="241" t="s">
        <v>88</v>
      </c>
      <c r="AY175" s="13" t="s">
        <v>150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88</v>
      </c>
      <c r="BK175" s="137">
        <f>ROUND(I175*H175,2)</f>
        <v>0</v>
      </c>
      <c r="BL175" s="13" t="s">
        <v>156</v>
      </c>
      <c r="BM175" s="241" t="s">
        <v>308</v>
      </c>
    </row>
    <row r="176" s="2" customFormat="1" ht="21.75" customHeight="1">
      <c r="A176" s="36"/>
      <c r="B176" s="37"/>
      <c r="C176" s="229" t="s">
        <v>309</v>
      </c>
      <c r="D176" s="229" t="s">
        <v>152</v>
      </c>
      <c r="E176" s="230" t="s">
        <v>310</v>
      </c>
      <c r="F176" s="231" t="s">
        <v>311</v>
      </c>
      <c r="G176" s="232" t="s">
        <v>155</v>
      </c>
      <c r="H176" s="233">
        <v>1</v>
      </c>
      <c r="I176" s="234"/>
      <c r="J176" s="235">
        <f>ROUND(I176*H176,2)</f>
        <v>0</v>
      </c>
      <c r="K176" s="236"/>
      <c r="L176" s="39"/>
      <c r="M176" s="237" t="s">
        <v>1</v>
      </c>
      <c r="N176" s="238" t="s">
        <v>45</v>
      </c>
      <c r="O176" s="89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41" t="s">
        <v>156</v>
      </c>
      <c r="AT176" s="241" t="s">
        <v>152</v>
      </c>
      <c r="AU176" s="241" t="s">
        <v>88</v>
      </c>
      <c r="AY176" s="13" t="s">
        <v>150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3" t="s">
        <v>88</v>
      </c>
      <c r="BK176" s="137">
        <f>ROUND(I176*H176,2)</f>
        <v>0</v>
      </c>
      <c r="BL176" s="13" t="s">
        <v>156</v>
      </c>
      <c r="BM176" s="241" t="s">
        <v>312</v>
      </c>
    </row>
    <row r="177" s="2" customFormat="1" ht="37.8" customHeight="1">
      <c r="A177" s="36"/>
      <c r="B177" s="37"/>
      <c r="C177" s="229" t="s">
        <v>313</v>
      </c>
      <c r="D177" s="229" t="s">
        <v>152</v>
      </c>
      <c r="E177" s="230" t="s">
        <v>314</v>
      </c>
      <c r="F177" s="231" t="s">
        <v>315</v>
      </c>
      <c r="G177" s="232" t="s">
        <v>160</v>
      </c>
      <c r="H177" s="233">
        <v>6</v>
      </c>
      <c r="I177" s="234"/>
      <c r="J177" s="235">
        <f>ROUND(I177*H177,2)</f>
        <v>0</v>
      </c>
      <c r="K177" s="236"/>
      <c r="L177" s="39"/>
      <c r="M177" s="237" t="s">
        <v>1</v>
      </c>
      <c r="N177" s="238" t="s">
        <v>45</v>
      </c>
      <c r="O177" s="89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1" t="s">
        <v>156</v>
      </c>
      <c r="AT177" s="241" t="s">
        <v>152</v>
      </c>
      <c r="AU177" s="241" t="s">
        <v>88</v>
      </c>
      <c r="AY177" s="13" t="s">
        <v>150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88</v>
      </c>
      <c r="BK177" s="137">
        <f>ROUND(I177*H177,2)</f>
        <v>0</v>
      </c>
      <c r="BL177" s="13" t="s">
        <v>156</v>
      </c>
      <c r="BM177" s="241" t="s">
        <v>316</v>
      </c>
    </row>
    <row r="178" s="2" customFormat="1" ht="24.15" customHeight="1">
      <c r="A178" s="36"/>
      <c r="B178" s="37"/>
      <c r="C178" s="229" t="s">
        <v>317</v>
      </c>
      <c r="D178" s="229" t="s">
        <v>152</v>
      </c>
      <c r="E178" s="230" t="s">
        <v>318</v>
      </c>
      <c r="F178" s="231" t="s">
        <v>319</v>
      </c>
      <c r="G178" s="232" t="s">
        <v>155</v>
      </c>
      <c r="H178" s="233">
        <v>10</v>
      </c>
      <c r="I178" s="234"/>
      <c r="J178" s="235">
        <f>ROUND(I178*H178,2)</f>
        <v>0</v>
      </c>
      <c r="K178" s="236"/>
      <c r="L178" s="39"/>
      <c r="M178" s="237" t="s">
        <v>1</v>
      </c>
      <c r="N178" s="238" t="s">
        <v>45</v>
      </c>
      <c r="O178" s="89"/>
      <c r="P178" s="239">
        <f>O178*H178</f>
        <v>0</v>
      </c>
      <c r="Q178" s="239">
        <v>0</v>
      </c>
      <c r="R178" s="239">
        <f>Q178*H178</f>
        <v>0</v>
      </c>
      <c r="S178" s="239">
        <v>0.00040000000000000002</v>
      </c>
      <c r="T178" s="240">
        <f>S178*H178</f>
        <v>0.0040000000000000001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41" t="s">
        <v>156</v>
      </c>
      <c r="AT178" s="241" t="s">
        <v>152</v>
      </c>
      <c r="AU178" s="241" t="s">
        <v>88</v>
      </c>
      <c r="AY178" s="13" t="s">
        <v>150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3" t="s">
        <v>88</v>
      </c>
      <c r="BK178" s="137">
        <f>ROUND(I178*H178,2)</f>
        <v>0</v>
      </c>
      <c r="BL178" s="13" t="s">
        <v>156</v>
      </c>
      <c r="BM178" s="241" t="s">
        <v>320</v>
      </c>
    </row>
    <row r="179" s="2" customFormat="1" ht="33" customHeight="1">
      <c r="A179" s="36"/>
      <c r="B179" s="37"/>
      <c r="C179" s="229" t="s">
        <v>321</v>
      </c>
      <c r="D179" s="229" t="s">
        <v>152</v>
      </c>
      <c r="E179" s="230" t="s">
        <v>153</v>
      </c>
      <c r="F179" s="231" t="s">
        <v>154</v>
      </c>
      <c r="G179" s="232" t="s">
        <v>155</v>
      </c>
      <c r="H179" s="233">
        <v>4</v>
      </c>
      <c r="I179" s="234"/>
      <c r="J179" s="235">
        <f>ROUND(I179*H179,2)</f>
        <v>0</v>
      </c>
      <c r="K179" s="236"/>
      <c r="L179" s="39"/>
      <c r="M179" s="237" t="s">
        <v>1</v>
      </c>
      <c r="N179" s="238" t="s">
        <v>45</v>
      </c>
      <c r="O179" s="89"/>
      <c r="P179" s="239">
        <f>O179*H179</f>
        <v>0</v>
      </c>
      <c r="Q179" s="239">
        <v>0</v>
      </c>
      <c r="R179" s="239">
        <f>Q179*H179</f>
        <v>0</v>
      </c>
      <c r="S179" s="239">
        <v>0.00089999999999999998</v>
      </c>
      <c r="T179" s="240">
        <f>S179*H179</f>
        <v>0.0035999999999999999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41" t="s">
        <v>156</v>
      </c>
      <c r="AT179" s="241" t="s">
        <v>152</v>
      </c>
      <c r="AU179" s="241" t="s">
        <v>88</v>
      </c>
      <c r="AY179" s="13" t="s">
        <v>150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88</v>
      </c>
      <c r="BK179" s="137">
        <f>ROUND(I179*H179,2)</f>
        <v>0</v>
      </c>
      <c r="BL179" s="13" t="s">
        <v>156</v>
      </c>
      <c r="BM179" s="241" t="s">
        <v>322</v>
      </c>
    </row>
    <row r="180" s="2" customFormat="1" ht="24.15" customHeight="1">
      <c r="A180" s="36"/>
      <c r="B180" s="37"/>
      <c r="C180" s="229" t="s">
        <v>323</v>
      </c>
      <c r="D180" s="229" t="s">
        <v>152</v>
      </c>
      <c r="E180" s="230" t="s">
        <v>158</v>
      </c>
      <c r="F180" s="231" t="s">
        <v>159</v>
      </c>
      <c r="G180" s="232" t="s">
        <v>160</v>
      </c>
      <c r="H180" s="233">
        <v>1.5</v>
      </c>
      <c r="I180" s="234"/>
      <c r="J180" s="235">
        <f>ROUND(I180*H180,2)</f>
        <v>0</v>
      </c>
      <c r="K180" s="236"/>
      <c r="L180" s="39"/>
      <c r="M180" s="237" t="s">
        <v>1</v>
      </c>
      <c r="N180" s="238" t="s">
        <v>45</v>
      </c>
      <c r="O180" s="89"/>
      <c r="P180" s="239">
        <f>O180*H180</f>
        <v>0</v>
      </c>
      <c r="Q180" s="239">
        <v>0</v>
      </c>
      <c r="R180" s="239">
        <f>Q180*H180</f>
        <v>0</v>
      </c>
      <c r="S180" s="239">
        <v>0.00215</v>
      </c>
      <c r="T180" s="240">
        <f>S180*H180</f>
        <v>0.003225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1" t="s">
        <v>156</v>
      </c>
      <c r="AT180" s="241" t="s">
        <v>152</v>
      </c>
      <c r="AU180" s="241" t="s">
        <v>88</v>
      </c>
      <c r="AY180" s="13" t="s">
        <v>150</v>
      </c>
      <c r="BE180" s="137">
        <f>IF(N180="základní",J180,0)</f>
        <v>0</v>
      </c>
      <c r="BF180" s="137">
        <f>IF(N180="snížená",J180,0)</f>
        <v>0</v>
      </c>
      <c r="BG180" s="137">
        <f>IF(N180="zákl. přenesená",J180,0)</f>
        <v>0</v>
      </c>
      <c r="BH180" s="137">
        <f>IF(N180="sníž. přenesená",J180,0)</f>
        <v>0</v>
      </c>
      <c r="BI180" s="137">
        <f>IF(N180="nulová",J180,0)</f>
        <v>0</v>
      </c>
      <c r="BJ180" s="13" t="s">
        <v>88</v>
      </c>
      <c r="BK180" s="137">
        <f>ROUND(I180*H180,2)</f>
        <v>0</v>
      </c>
      <c r="BL180" s="13" t="s">
        <v>156</v>
      </c>
      <c r="BM180" s="241" t="s">
        <v>324</v>
      </c>
    </row>
    <row r="181" s="2" customFormat="1" ht="24.15" customHeight="1">
      <c r="A181" s="36"/>
      <c r="B181" s="37"/>
      <c r="C181" s="229" t="s">
        <v>325</v>
      </c>
      <c r="D181" s="229" t="s">
        <v>152</v>
      </c>
      <c r="E181" s="230" t="s">
        <v>163</v>
      </c>
      <c r="F181" s="231" t="s">
        <v>164</v>
      </c>
      <c r="G181" s="232" t="s">
        <v>155</v>
      </c>
      <c r="H181" s="233">
        <v>1</v>
      </c>
      <c r="I181" s="234"/>
      <c r="J181" s="235">
        <f>ROUND(I181*H181,2)</f>
        <v>0</v>
      </c>
      <c r="K181" s="236"/>
      <c r="L181" s="39"/>
      <c r="M181" s="237" t="s">
        <v>1</v>
      </c>
      <c r="N181" s="238" t="s">
        <v>45</v>
      </c>
      <c r="O181" s="89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41" t="s">
        <v>156</v>
      </c>
      <c r="AT181" s="241" t="s">
        <v>152</v>
      </c>
      <c r="AU181" s="241" t="s">
        <v>88</v>
      </c>
      <c r="AY181" s="13" t="s">
        <v>150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88</v>
      </c>
      <c r="BK181" s="137">
        <f>ROUND(I181*H181,2)</f>
        <v>0</v>
      </c>
      <c r="BL181" s="13" t="s">
        <v>156</v>
      </c>
      <c r="BM181" s="241" t="s">
        <v>326</v>
      </c>
    </row>
    <row r="182" s="2" customFormat="1" ht="24.15" customHeight="1">
      <c r="A182" s="36"/>
      <c r="B182" s="37"/>
      <c r="C182" s="229" t="s">
        <v>327</v>
      </c>
      <c r="D182" s="229" t="s">
        <v>152</v>
      </c>
      <c r="E182" s="230" t="s">
        <v>166</v>
      </c>
      <c r="F182" s="231" t="s">
        <v>167</v>
      </c>
      <c r="G182" s="232" t="s">
        <v>155</v>
      </c>
      <c r="H182" s="233">
        <v>1</v>
      </c>
      <c r="I182" s="234"/>
      <c r="J182" s="235">
        <f>ROUND(I182*H182,2)</f>
        <v>0</v>
      </c>
      <c r="K182" s="236"/>
      <c r="L182" s="39"/>
      <c r="M182" s="237" t="s">
        <v>1</v>
      </c>
      <c r="N182" s="238" t="s">
        <v>45</v>
      </c>
      <c r="O182" s="89"/>
      <c r="P182" s="239">
        <f>O182*H182</f>
        <v>0</v>
      </c>
      <c r="Q182" s="239">
        <v>0</v>
      </c>
      <c r="R182" s="239">
        <f>Q182*H182</f>
        <v>0</v>
      </c>
      <c r="S182" s="239">
        <v>0.26200000000000001</v>
      </c>
      <c r="T182" s="240">
        <f>S182*H182</f>
        <v>0.26200000000000001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41" t="s">
        <v>156</v>
      </c>
      <c r="AT182" s="241" t="s">
        <v>152</v>
      </c>
      <c r="AU182" s="241" t="s">
        <v>88</v>
      </c>
      <c r="AY182" s="13" t="s">
        <v>150</v>
      </c>
      <c r="BE182" s="137">
        <f>IF(N182="základní",J182,0)</f>
        <v>0</v>
      </c>
      <c r="BF182" s="137">
        <f>IF(N182="snížená",J182,0)</f>
        <v>0</v>
      </c>
      <c r="BG182" s="137">
        <f>IF(N182="zákl. přenesená",J182,0)</f>
        <v>0</v>
      </c>
      <c r="BH182" s="137">
        <f>IF(N182="sníž. přenesená",J182,0)</f>
        <v>0</v>
      </c>
      <c r="BI182" s="137">
        <f>IF(N182="nulová",J182,0)</f>
        <v>0</v>
      </c>
      <c r="BJ182" s="13" t="s">
        <v>88</v>
      </c>
      <c r="BK182" s="137">
        <f>ROUND(I182*H182,2)</f>
        <v>0</v>
      </c>
      <c r="BL182" s="13" t="s">
        <v>156</v>
      </c>
      <c r="BM182" s="241" t="s">
        <v>328</v>
      </c>
    </row>
    <row r="183" s="2" customFormat="1" ht="24.15" customHeight="1">
      <c r="A183" s="36"/>
      <c r="B183" s="37"/>
      <c r="C183" s="229" t="s">
        <v>329</v>
      </c>
      <c r="D183" s="229" t="s">
        <v>152</v>
      </c>
      <c r="E183" s="230" t="s">
        <v>330</v>
      </c>
      <c r="F183" s="231" t="s">
        <v>331</v>
      </c>
      <c r="G183" s="232" t="s">
        <v>194</v>
      </c>
      <c r="H183" s="233">
        <v>1</v>
      </c>
      <c r="I183" s="234"/>
      <c r="J183" s="235">
        <f>ROUND(I183*H183,2)</f>
        <v>0</v>
      </c>
      <c r="K183" s="236"/>
      <c r="L183" s="39"/>
      <c r="M183" s="237" t="s">
        <v>1</v>
      </c>
      <c r="N183" s="238" t="s">
        <v>45</v>
      </c>
      <c r="O183" s="89"/>
      <c r="P183" s="239">
        <f>O183*H183</f>
        <v>0</v>
      </c>
      <c r="Q183" s="239">
        <v>0</v>
      </c>
      <c r="R183" s="239">
        <f>Q183*H183</f>
        <v>0</v>
      </c>
      <c r="S183" s="239">
        <v>0.074999999999999997</v>
      </c>
      <c r="T183" s="240">
        <f>S183*H183</f>
        <v>0.074999999999999997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41" t="s">
        <v>156</v>
      </c>
      <c r="AT183" s="241" t="s">
        <v>152</v>
      </c>
      <c r="AU183" s="241" t="s">
        <v>88</v>
      </c>
      <c r="AY183" s="13" t="s">
        <v>150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88</v>
      </c>
      <c r="BK183" s="137">
        <f>ROUND(I183*H183,2)</f>
        <v>0</v>
      </c>
      <c r="BL183" s="13" t="s">
        <v>156</v>
      </c>
      <c r="BM183" s="241" t="s">
        <v>332</v>
      </c>
    </row>
    <row r="184" s="2" customFormat="1" ht="16.5" customHeight="1">
      <c r="A184" s="36"/>
      <c r="B184" s="37"/>
      <c r="C184" s="242" t="s">
        <v>333</v>
      </c>
      <c r="D184" s="242" t="s">
        <v>177</v>
      </c>
      <c r="E184" s="243" t="s">
        <v>334</v>
      </c>
      <c r="F184" s="244" t="s">
        <v>335</v>
      </c>
      <c r="G184" s="245" t="s">
        <v>155</v>
      </c>
      <c r="H184" s="246">
        <v>1</v>
      </c>
      <c r="I184" s="247"/>
      <c r="J184" s="248">
        <f>ROUND(I184*H184,2)</f>
        <v>0</v>
      </c>
      <c r="K184" s="249"/>
      <c r="L184" s="250"/>
      <c r="M184" s="251" t="s">
        <v>1</v>
      </c>
      <c r="N184" s="252" t="s">
        <v>45</v>
      </c>
      <c r="O184" s="89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41" t="s">
        <v>181</v>
      </c>
      <c r="AT184" s="241" t="s">
        <v>177</v>
      </c>
      <c r="AU184" s="241" t="s">
        <v>88</v>
      </c>
      <c r="AY184" s="13" t="s">
        <v>150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3" t="s">
        <v>88</v>
      </c>
      <c r="BK184" s="137">
        <f>ROUND(I184*H184,2)</f>
        <v>0</v>
      </c>
      <c r="BL184" s="13" t="s">
        <v>156</v>
      </c>
      <c r="BM184" s="241" t="s">
        <v>336</v>
      </c>
    </row>
    <row r="185" s="2" customFormat="1" ht="24.15" customHeight="1">
      <c r="A185" s="36"/>
      <c r="B185" s="37"/>
      <c r="C185" s="229" t="s">
        <v>337</v>
      </c>
      <c r="D185" s="229" t="s">
        <v>152</v>
      </c>
      <c r="E185" s="230" t="s">
        <v>338</v>
      </c>
      <c r="F185" s="231" t="s">
        <v>339</v>
      </c>
      <c r="G185" s="232" t="s">
        <v>155</v>
      </c>
      <c r="H185" s="233">
        <v>1</v>
      </c>
      <c r="I185" s="234"/>
      <c r="J185" s="235">
        <f>ROUND(I185*H185,2)</f>
        <v>0</v>
      </c>
      <c r="K185" s="236"/>
      <c r="L185" s="39"/>
      <c r="M185" s="237" t="s">
        <v>1</v>
      </c>
      <c r="N185" s="238" t="s">
        <v>45</v>
      </c>
      <c r="O185" s="89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41" t="s">
        <v>156</v>
      </c>
      <c r="AT185" s="241" t="s">
        <v>152</v>
      </c>
      <c r="AU185" s="241" t="s">
        <v>88</v>
      </c>
      <c r="AY185" s="13" t="s">
        <v>150</v>
      </c>
      <c r="BE185" s="137">
        <f>IF(N185="základní",J185,0)</f>
        <v>0</v>
      </c>
      <c r="BF185" s="137">
        <f>IF(N185="snížená",J185,0)</f>
        <v>0</v>
      </c>
      <c r="BG185" s="137">
        <f>IF(N185="zákl. přenesená",J185,0)</f>
        <v>0</v>
      </c>
      <c r="BH185" s="137">
        <f>IF(N185="sníž. přenesená",J185,0)</f>
        <v>0</v>
      </c>
      <c r="BI185" s="137">
        <f>IF(N185="nulová",J185,0)</f>
        <v>0</v>
      </c>
      <c r="BJ185" s="13" t="s">
        <v>88</v>
      </c>
      <c r="BK185" s="137">
        <f>ROUND(I185*H185,2)</f>
        <v>0</v>
      </c>
      <c r="BL185" s="13" t="s">
        <v>156</v>
      </c>
      <c r="BM185" s="241" t="s">
        <v>340</v>
      </c>
    </row>
    <row r="186" s="2" customFormat="1" ht="44.25" customHeight="1">
      <c r="A186" s="36"/>
      <c r="B186" s="37"/>
      <c r="C186" s="229" t="s">
        <v>341</v>
      </c>
      <c r="D186" s="229" t="s">
        <v>152</v>
      </c>
      <c r="E186" s="230" t="s">
        <v>342</v>
      </c>
      <c r="F186" s="231" t="s">
        <v>343</v>
      </c>
      <c r="G186" s="232" t="s">
        <v>155</v>
      </c>
      <c r="H186" s="233">
        <v>1</v>
      </c>
      <c r="I186" s="234"/>
      <c r="J186" s="235">
        <f>ROUND(I186*H186,2)</f>
        <v>0</v>
      </c>
      <c r="K186" s="236"/>
      <c r="L186" s="39"/>
      <c r="M186" s="237" t="s">
        <v>1</v>
      </c>
      <c r="N186" s="238" t="s">
        <v>45</v>
      </c>
      <c r="O186" s="89"/>
      <c r="P186" s="239">
        <f>O186*H186</f>
        <v>0</v>
      </c>
      <c r="Q186" s="239">
        <v>0.00011</v>
      </c>
      <c r="R186" s="239">
        <f>Q186*H186</f>
        <v>0.00011</v>
      </c>
      <c r="S186" s="239">
        <v>0</v>
      </c>
      <c r="T186" s="24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41" t="s">
        <v>156</v>
      </c>
      <c r="AT186" s="241" t="s">
        <v>152</v>
      </c>
      <c r="AU186" s="241" t="s">
        <v>88</v>
      </c>
      <c r="AY186" s="13" t="s">
        <v>150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88</v>
      </c>
      <c r="BK186" s="137">
        <f>ROUND(I186*H186,2)</f>
        <v>0</v>
      </c>
      <c r="BL186" s="13" t="s">
        <v>156</v>
      </c>
      <c r="BM186" s="241" t="s">
        <v>344</v>
      </c>
    </row>
    <row r="187" s="2" customFormat="1" ht="21.75" customHeight="1">
      <c r="A187" s="36"/>
      <c r="B187" s="37"/>
      <c r="C187" s="229" t="s">
        <v>345</v>
      </c>
      <c r="D187" s="229" t="s">
        <v>152</v>
      </c>
      <c r="E187" s="230" t="s">
        <v>346</v>
      </c>
      <c r="F187" s="231" t="s">
        <v>347</v>
      </c>
      <c r="G187" s="232" t="s">
        <v>155</v>
      </c>
      <c r="H187" s="233">
        <v>1</v>
      </c>
      <c r="I187" s="234"/>
      <c r="J187" s="235">
        <f>ROUND(I187*H187,2)</f>
        <v>0</v>
      </c>
      <c r="K187" s="236"/>
      <c r="L187" s="39"/>
      <c r="M187" s="237" t="s">
        <v>1</v>
      </c>
      <c r="N187" s="238" t="s">
        <v>45</v>
      </c>
      <c r="O187" s="89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41" t="s">
        <v>156</v>
      </c>
      <c r="AT187" s="241" t="s">
        <v>152</v>
      </c>
      <c r="AU187" s="241" t="s">
        <v>88</v>
      </c>
      <c r="AY187" s="13" t="s">
        <v>150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3" t="s">
        <v>88</v>
      </c>
      <c r="BK187" s="137">
        <f>ROUND(I187*H187,2)</f>
        <v>0</v>
      </c>
      <c r="BL187" s="13" t="s">
        <v>156</v>
      </c>
      <c r="BM187" s="241" t="s">
        <v>348</v>
      </c>
    </row>
    <row r="188" s="2" customFormat="1" ht="24.15" customHeight="1">
      <c r="A188" s="36"/>
      <c r="B188" s="37"/>
      <c r="C188" s="229" t="s">
        <v>349</v>
      </c>
      <c r="D188" s="229" t="s">
        <v>152</v>
      </c>
      <c r="E188" s="230" t="s">
        <v>170</v>
      </c>
      <c r="F188" s="231" t="s">
        <v>171</v>
      </c>
      <c r="G188" s="232" t="s">
        <v>155</v>
      </c>
      <c r="H188" s="233">
        <v>8</v>
      </c>
      <c r="I188" s="234"/>
      <c r="J188" s="235">
        <f>ROUND(I188*H188,2)</f>
        <v>0</v>
      </c>
      <c r="K188" s="236"/>
      <c r="L188" s="39"/>
      <c r="M188" s="237" t="s">
        <v>1</v>
      </c>
      <c r="N188" s="238" t="s">
        <v>45</v>
      </c>
      <c r="O188" s="89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41" t="s">
        <v>156</v>
      </c>
      <c r="AT188" s="241" t="s">
        <v>152</v>
      </c>
      <c r="AU188" s="241" t="s">
        <v>88</v>
      </c>
      <c r="AY188" s="13" t="s">
        <v>150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88</v>
      </c>
      <c r="BK188" s="137">
        <f>ROUND(I188*H188,2)</f>
        <v>0</v>
      </c>
      <c r="BL188" s="13" t="s">
        <v>156</v>
      </c>
      <c r="BM188" s="241" t="s">
        <v>350</v>
      </c>
    </row>
    <row r="189" s="2" customFormat="1" ht="24.15" customHeight="1">
      <c r="A189" s="36"/>
      <c r="B189" s="37"/>
      <c r="C189" s="229" t="s">
        <v>351</v>
      </c>
      <c r="D189" s="229" t="s">
        <v>152</v>
      </c>
      <c r="E189" s="230" t="s">
        <v>352</v>
      </c>
      <c r="F189" s="231" t="s">
        <v>353</v>
      </c>
      <c r="G189" s="232" t="s">
        <v>155</v>
      </c>
      <c r="H189" s="233">
        <v>8</v>
      </c>
      <c r="I189" s="234"/>
      <c r="J189" s="235">
        <f>ROUND(I189*H189,2)</f>
        <v>0</v>
      </c>
      <c r="K189" s="236"/>
      <c r="L189" s="39"/>
      <c r="M189" s="237" t="s">
        <v>1</v>
      </c>
      <c r="N189" s="238" t="s">
        <v>45</v>
      </c>
      <c r="O189" s="89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41" t="s">
        <v>156</v>
      </c>
      <c r="AT189" s="241" t="s">
        <v>152</v>
      </c>
      <c r="AU189" s="241" t="s">
        <v>88</v>
      </c>
      <c r="AY189" s="13" t="s">
        <v>150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3" t="s">
        <v>88</v>
      </c>
      <c r="BK189" s="137">
        <f>ROUND(I189*H189,2)</f>
        <v>0</v>
      </c>
      <c r="BL189" s="13" t="s">
        <v>156</v>
      </c>
      <c r="BM189" s="241" t="s">
        <v>354</v>
      </c>
    </row>
    <row r="190" s="2" customFormat="1" ht="24.15" customHeight="1">
      <c r="A190" s="36"/>
      <c r="B190" s="37"/>
      <c r="C190" s="229" t="s">
        <v>355</v>
      </c>
      <c r="D190" s="229" t="s">
        <v>152</v>
      </c>
      <c r="E190" s="230" t="s">
        <v>174</v>
      </c>
      <c r="F190" s="231" t="s">
        <v>175</v>
      </c>
      <c r="G190" s="232" t="s">
        <v>160</v>
      </c>
      <c r="H190" s="233">
        <v>7</v>
      </c>
      <c r="I190" s="234"/>
      <c r="J190" s="235">
        <f>ROUND(I190*H190,2)</f>
        <v>0</v>
      </c>
      <c r="K190" s="236"/>
      <c r="L190" s="39"/>
      <c r="M190" s="237" t="s">
        <v>1</v>
      </c>
      <c r="N190" s="238" t="s">
        <v>45</v>
      </c>
      <c r="O190" s="89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41" t="s">
        <v>156</v>
      </c>
      <c r="AT190" s="241" t="s">
        <v>152</v>
      </c>
      <c r="AU190" s="241" t="s">
        <v>88</v>
      </c>
      <c r="AY190" s="13" t="s">
        <v>150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88</v>
      </c>
      <c r="BK190" s="137">
        <f>ROUND(I190*H190,2)</f>
        <v>0</v>
      </c>
      <c r="BL190" s="13" t="s">
        <v>156</v>
      </c>
      <c r="BM190" s="241" t="s">
        <v>356</v>
      </c>
    </row>
    <row r="191" s="2" customFormat="1" ht="16.5" customHeight="1">
      <c r="A191" s="36"/>
      <c r="B191" s="37"/>
      <c r="C191" s="242" t="s">
        <v>357</v>
      </c>
      <c r="D191" s="242" t="s">
        <v>177</v>
      </c>
      <c r="E191" s="243" t="s">
        <v>178</v>
      </c>
      <c r="F191" s="244" t="s">
        <v>179</v>
      </c>
      <c r="G191" s="245" t="s">
        <v>180</v>
      </c>
      <c r="H191" s="246">
        <v>0.0030000000000000001</v>
      </c>
      <c r="I191" s="247"/>
      <c r="J191" s="248">
        <f>ROUND(I191*H191,2)</f>
        <v>0</v>
      </c>
      <c r="K191" s="249"/>
      <c r="L191" s="250"/>
      <c r="M191" s="251" t="s">
        <v>1</v>
      </c>
      <c r="N191" s="252" t="s">
        <v>45</v>
      </c>
      <c r="O191" s="89"/>
      <c r="P191" s="239">
        <f>O191*H191</f>
        <v>0</v>
      </c>
      <c r="Q191" s="239">
        <v>1.38619</v>
      </c>
      <c r="R191" s="239">
        <f>Q191*H191</f>
        <v>0.0041585700000000003</v>
      </c>
      <c r="S191" s="239">
        <v>0</v>
      </c>
      <c r="T191" s="24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41" t="s">
        <v>181</v>
      </c>
      <c r="AT191" s="241" t="s">
        <v>177</v>
      </c>
      <c r="AU191" s="241" t="s">
        <v>88</v>
      </c>
      <c r="AY191" s="13" t="s">
        <v>150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3" t="s">
        <v>88</v>
      </c>
      <c r="BK191" s="137">
        <f>ROUND(I191*H191,2)</f>
        <v>0</v>
      </c>
      <c r="BL191" s="13" t="s">
        <v>156</v>
      </c>
      <c r="BM191" s="241" t="s">
        <v>358</v>
      </c>
    </row>
    <row r="192" s="2" customFormat="1" ht="16.5" customHeight="1">
      <c r="A192" s="36"/>
      <c r="B192" s="37"/>
      <c r="C192" s="242" t="s">
        <v>359</v>
      </c>
      <c r="D192" s="242" t="s">
        <v>177</v>
      </c>
      <c r="E192" s="243" t="s">
        <v>360</v>
      </c>
      <c r="F192" s="244" t="s">
        <v>361</v>
      </c>
      <c r="G192" s="245" t="s">
        <v>160</v>
      </c>
      <c r="H192" s="246">
        <v>4</v>
      </c>
      <c r="I192" s="247"/>
      <c r="J192" s="248">
        <f>ROUND(I192*H192,2)</f>
        <v>0</v>
      </c>
      <c r="K192" s="249"/>
      <c r="L192" s="250"/>
      <c r="M192" s="251" t="s">
        <v>1</v>
      </c>
      <c r="N192" s="252" t="s">
        <v>45</v>
      </c>
      <c r="O192" s="89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41" t="s">
        <v>181</v>
      </c>
      <c r="AT192" s="241" t="s">
        <v>177</v>
      </c>
      <c r="AU192" s="241" t="s">
        <v>88</v>
      </c>
      <c r="AY192" s="13" t="s">
        <v>150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88</v>
      </c>
      <c r="BK192" s="137">
        <f>ROUND(I192*H192,2)</f>
        <v>0</v>
      </c>
      <c r="BL192" s="13" t="s">
        <v>156</v>
      </c>
      <c r="BM192" s="241" t="s">
        <v>362</v>
      </c>
    </row>
    <row r="193" s="2" customFormat="1" ht="21.75" customHeight="1">
      <c r="A193" s="36"/>
      <c r="B193" s="37"/>
      <c r="C193" s="229" t="s">
        <v>363</v>
      </c>
      <c r="D193" s="229" t="s">
        <v>152</v>
      </c>
      <c r="E193" s="230" t="s">
        <v>184</v>
      </c>
      <c r="F193" s="231" t="s">
        <v>185</v>
      </c>
      <c r="G193" s="232" t="s">
        <v>155</v>
      </c>
      <c r="H193" s="233">
        <v>1</v>
      </c>
      <c r="I193" s="234"/>
      <c r="J193" s="235">
        <f>ROUND(I193*H193,2)</f>
        <v>0</v>
      </c>
      <c r="K193" s="236"/>
      <c r="L193" s="39"/>
      <c r="M193" s="237" t="s">
        <v>1</v>
      </c>
      <c r="N193" s="238" t="s">
        <v>45</v>
      </c>
      <c r="O193" s="89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41" t="s">
        <v>156</v>
      </c>
      <c r="AT193" s="241" t="s">
        <v>152</v>
      </c>
      <c r="AU193" s="241" t="s">
        <v>88</v>
      </c>
      <c r="AY193" s="13" t="s">
        <v>150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3" t="s">
        <v>88</v>
      </c>
      <c r="BK193" s="137">
        <f>ROUND(I193*H193,2)</f>
        <v>0</v>
      </c>
      <c r="BL193" s="13" t="s">
        <v>156</v>
      </c>
      <c r="BM193" s="241" t="s">
        <v>364</v>
      </c>
    </row>
    <row r="194" s="2" customFormat="1" ht="24.15" customHeight="1">
      <c r="A194" s="36"/>
      <c r="B194" s="37"/>
      <c r="C194" s="242" t="s">
        <v>365</v>
      </c>
      <c r="D194" s="242" t="s">
        <v>177</v>
      </c>
      <c r="E194" s="243" t="s">
        <v>188</v>
      </c>
      <c r="F194" s="244" t="s">
        <v>189</v>
      </c>
      <c r="G194" s="245" t="s">
        <v>160</v>
      </c>
      <c r="H194" s="246">
        <v>1.5</v>
      </c>
      <c r="I194" s="247"/>
      <c r="J194" s="248">
        <f>ROUND(I194*H194,2)</f>
        <v>0</v>
      </c>
      <c r="K194" s="249"/>
      <c r="L194" s="250"/>
      <c r="M194" s="251" t="s">
        <v>1</v>
      </c>
      <c r="N194" s="252" t="s">
        <v>45</v>
      </c>
      <c r="O194" s="89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41" t="s">
        <v>181</v>
      </c>
      <c r="AT194" s="241" t="s">
        <v>177</v>
      </c>
      <c r="AU194" s="241" t="s">
        <v>88</v>
      </c>
      <c r="AY194" s="13" t="s">
        <v>150</v>
      </c>
      <c r="BE194" s="137">
        <f>IF(N194="základní",J194,0)</f>
        <v>0</v>
      </c>
      <c r="BF194" s="137">
        <f>IF(N194="snížená",J194,0)</f>
        <v>0</v>
      </c>
      <c r="BG194" s="137">
        <f>IF(N194="zákl. přenesená",J194,0)</f>
        <v>0</v>
      </c>
      <c r="BH194" s="137">
        <f>IF(N194="sníž. přenesená",J194,0)</f>
        <v>0</v>
      </c>
      <c r="BI194" s="137">
        <f>IF(N194="nulová",J194,0)</f>
        <v>0</v>
      </c>
      <c r="BJ194" s="13" t="s">
        <v>88</v>
      </c>
      <c r="BK194" s="137">
        <f>ROUND(I194*H194,2)</f>
        <v>0</v>
      </c>
      <c r="BL194" s="13" t="s">
        <v>156</v>
      </c>
      <c r="BM194" s="241" t="s">
        <v>366</v>
      </c>
    </row>
    <row r="195" s="2" customFormat="1" ht="21.75" customHeight="1">
      <c r="A195" s="36"/>
      <c r="B195" s="37"/>
      <c r="C195" s="242" t="s">
        <v>367</v>
      </c>
      <c r="D195" s="242" t="s">
        <v>177</v>
      </c>
      <c r="E195" s="243" t="s">
        <v>192</v>
      </c>
      <c r="F195" s="244" t="s">
        <v>193</v>
      </c>
      <c r="G195" s="245" t="s">
        <v>194</v>
      </c>
      <c r="H195" s="246">
        <v>0.5</v>
      </c>
      <c r="I195" s="247"/>
      <c r="J195" s="248">
        <f>ROUND(I195*H195,2)</f>
        <v>0</v>
      </c>
      <c r="K195" s="249"/>
      <c r="L195" s="250"/>
      <c r="M195" s="251" t="s">
        <v>1</v>
      </c>
      <c r="N195" s="252" t="s">
        <v>45</v>
      </c>
      <c r="O195" s="89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41" t="s">
        <v>181</v>
      </c>
      <c r="AT195" s="241" t="s">
        <v>177</v>
      </c>
      <c r="AU195" s="241" t="s">
        <v>88</v>
      </c>
      <c r="AY195" s="13" t="s">
        <v>150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88</v>
      </c>
      <c r="BK195" s="137">
        <f>ROUND(I195*H195,2)</f>
        <v>0</v>
      </c>
      <c r="BL195" s="13" t="s">
        <v>156</v>
      </c>
      <c r="BM195" s="241" t="s">
        <v>368</v>
      </c>
    </row>
    <row r="196" s="2" customFormat="1" ht="24.15" customHeight="1">
      <c r="A196" s="36"/>
      <c r="B196" s="37"/>
      <c r="C196" s="229" t="s">
        <v>369</v>
      </c>
      <c r="D196" s="229" t="s">
        <v>152</v>
      </c>
      <c r="E196" s="230" t="s">
        <v>197</v>
      </c>
      <c r="F196" s="231" t="s">
        <v>198</v>
      </c>
      <c r="G196" s="232" t="s">
        <v>194</v>
      </c>
      <c r="H196" s="233">
        <v>0.5</v>
      </c>
      <c r="I196" s="234"/>
      <c r="J196" s="235">
        <f>ROUND(I196*H196,2)</f>
        <v>0</v>
      </c>
      <c r="K196" s="236"/>
      <c r="L196" s="39"/>
      <c r="M196" s="237" t="s">
        <v>1</v>
      </c>
      <c r="N196" s="238" t="s">
        <v>45</v>
      </c>
      <c r="O196" s="89"/>
      <c r="P196" s="239">
        <f>O196*H196</f>
        <v>0</v>
      </c>
      <c r="Q196" s="239">
        <v>0.00010000000000000001</v>
      </c>
      <c r="R196" s="239">
        <f>Q196*H196</f>
        <v>5.0000000000000002E-05</v>
      </c>
      <c r="S196" s="239">
        <v>0</v>
      </c>
      <c r="T196" s="24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41" t="s">
        <v>156</v>
      </c>
      <c r="AT196" s="241" t="s">
        <v>152</v>
      </c>
      <c r="AU196" s="241" t="s">
        <v>88</v>
      </c>
      <c r="AY196" s="13" t="s">
        <v>150</v>
      </c>
      <c r="BE196" s="137">
        <f>IF(N196="základní",J196,0)</f>
        <v>0</v>
      </c>
      <c r="BF196" s="137">
        <f>IF(N196="snížená",J196,0)</f>
        <v>0</v>
      </c>
      <c r="BG196" s="137">
        <f>IF(N196="zákl. přenesená",J196,0)</f>
        <v>0</v>
      </c>
      <c r="BH196" s="137">
        <f>IF(N196="sníž. přenesená",J196,0)</f>
        <v>0</v>
      </c>
      <c r="BI196" s="137">
        <f>IF(N196="nulová",J196,0)</f>
        <v>0</v>
      </c>
      <c r="BJ196" s="13" t="s">
        <v>88</v>
      </c>
      <c r="BK196" s="137">
        <f>ROUND(I196*H196,2)</f>
        <v>0</v>
      </c>
      <c r="BL196" s="13" t="s">
        <v>156</v>
      </c>
      <c r="BM196" s="241" t="s">
        <v>370</v>
      </c>
    </row>
    <row r="197" s="2" customFormat="1" ht="24.15" customHeight="1">
      <c r="A197" s="36"/>
      <c r="B197" s="37"/>
      <c r="C197" s="242" t="s">
        <v>371</v>
      </c>
      <c r="D197" s="242" t="s">
        <v>177</v>
      </c>
      <c r="E197" s="243" t="s">
        <v>201</v>
      </c>
      <c r="F197" s="244" t="s">
        <v>202</v>
      </c>
      <c r="G197" s="245" t="s">
        <v>194</v>
      </c>
      <c r="H197" s="246">
        <v>0.5</v>
      </c>
      <c r="I197" s="247"/>
      <c r="J197" s="248">
        <f>ROUND(I197*H197,2)</f>
        <v>0</v>
      </c>
      <c r="K197" s="249"/>
      <c r="L197" s="250"/>
      <c r="M197" s="251" t="s">
        <v>1</v>
      </c>
      <c r="N197" s="252" t="s">
        <v>45</v>
      </c>
      <c r="O197" s="89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41" t="s">
        <v>181</v>
      </c>
      <c r="AT197" s="241" t="s">
        <v>177</v>
      </c>
      <c r="AU197" s="241" t="s">
        <v>88</v>
      </c>
      <c r="AY197" s="13" t="s">
        <v>150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88</v>
      </c>
      <c r="BK197" s="137">
        <f>ROUND(I197*H197,2)</f>
        <v>0</v>
      </c>
      <c r="BL197" s="13" t="s">
        <v>156</v>
      </c>
      <c r="BM197" s="241" t="s">
        <v>372</v>
      </c>
    </row>
    <row r="198" s="2" customFormat="1" ht="24.15" customHeight="1">
      <c r="A198" s="36"/>
      <c r="B198" s="37"/>
      <c r="C198" s="242" t="s">
        <v>373</v>
      </c>
      <c r="D198" s="242" t="s">
        <v>177</v>
      </c>
      <c r="E198" s="243" t="s">
        <v>205</v>
      </c>
      <c r="F198" s="244" t="s">
        <v>206</v>
      </c>
      <c r="G198" s="245" t="s">
        <v>194</v>
      </c>
      <c r="H198" s="246">
        <v>0.5</v>
      </c>
      <c r="I198" s="247"/>
      <c r="J198" s="248">
        <f>ROUND(I198*H198,2)</f>
        <v>0</v>
      </c>
      <c r="K198" s="249"/>
      <c r="L198" s="250"/>
      <c r="M198" s="251" t="s">
        <v>1</v>
      </c>
      <c r="N198" s="252" t="s">
        <v>45</v>
      </c>
      <c r="O198" s="89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41" t="s">
        <v>181</v>
      </c>
      <c r="AT198" s="241" t="s">
        <v>177</v>
      </c>
      <c r="AU198" s="241" t="s">
        <v>88</v>
      </c>
      <c r="AY198" s="13" t="s">
        <v>150</v>
      </c>
      <c r="BE198" s="137">
        <f>IF(N198="základní",J198,0)</f>
        <v>0</v>
      </c>
      <c r="BF198" s="137">
        <f>IF(N198="snížená",J198,0)</f>
        <v>0</v>
      </c>
      <c r="BG198" s="137">
        <f>IF(N198="zákl. přenesená",J198,0)</f>
        <v>0</v>
      </c>
      <c r="BH198" s="137">
        <f>IF(N198="sníž. přenesená",J198,0)</f>
        <v>0</v>
      </c>
      <c r="BI198" s="137">
        <f>IF(N198="nulová",J198,0)</f>
        <v>0</v>
      </c>
      <c r="BJ198" s="13" t="s">
        <v>88</v>
      </c>
      <c r="BK198" s="137">
        <f>ROUND(I198*H198,2)</f>
        <v>0</v>
      </c>
      <c r="BL198" s="13" t="s">
        <v>156</v>
      </c>
      <c r="BM198" s="241" t="s">
        <v>374</v>
      </c>
    </row>
    <row r="199" s="2" customFormat="1" ht="16.5" customHeight="1">
      <c r="A199" s="36"/>
      <c r="B199" s="37"/>
      <c r="C199" s="229" t="s">
        <v>375</v>
      </c>
      <c r="D199" s="229" t="s">
        <v>152</v>
      </c>
      <c r="E199" s="230" t="s">
        <v>209</v>
      </c>
      <c r="F199" s="231" t="s">
        <v>210</v>
      </c>
      <c r="G199" s="232" t="s">
        <v>211</v>
      </c>
      <c r="H199" s="233">
        <v>2</v>
      </c>
      <c r="I199" s="234"/>
      <c r="J199" s="235">
        <f>ROUND(I199*H199,2)</f>
        <v>0</v>
      </c>
      <c r="K199" s="236"/>
      <c r="L199" s="39"/>
      <c r="M199" s="237" t="s">
        <v>1</v>
      </c>
      <c r="N199" s="238" t="s">
        <v>45</v>
      </c>
      <c r="O199" s="89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41" t="s">
        <v>156</v>
      </c>
      <c r="AT199" s="241" t="s">
        <v>152</v>
      </c>
      <c r="AU199" s="241" t="s">
        <v>88</v>
      </c>
      <c r="AY199" s="13" t="s">
        <v>150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88</v>
      </c>
      <c r="BK199" s="137">
        <f>ROUND(I199*H199,2)</f>
        <v>0</v>
      </c>
      <c r="BL199" s="13" t="s">
        <v>156</v>
      </c>
      <c r="BM199" s="241" t="s">
        <v>376</v>
      </c>
    </row>
    <row r="200" s="2" customFormat="1" ht="24.15" customHeight="1">
      <c r="A200" s="36"/>
      <c r="B200" s="37"/>
      <c r="C200" s="242" t="s">
        <v>377</v>
      </c>
      <c r="D200" s="242" t="s">
        <v>177</v>
      </c>
      <c r="E200" s="243" t="s">
        <v>214</v>
      </c>
      <c r="F200" s="244" t="s">
        <v>215</v>
      </c>
      <c r="G200" s="245" t="s">
        <v>216</v>
      </c>
      <c r="H200" s="246">
        <v>0.75</v>
      </c>
      <c r="I200" s="247"/>
      <c r="J200" s="248">
        <f>ROUND(I200*H200,2)</f>
        <v>0</v>
      </c>
      <c r="K200" s="249"/>
      <c r="L200" s="250"/>
      <c r="M200" s="251" t="s">
        <v>1</v>
      </c>
      <c r="N200" s="252" t="s">
        <v>45</v>
      </c>
      <c r="O200" s="89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241" t="s">
        <v>181</v>
      </c>
      <c r="AT200" s="241" t="s">
        <v>177</v>
      </c>
      <c r="AU200" s="241" t="s">
        <v>88</v>
      </c>
      <c r="AY200" s="13" t="s">
        <v>150</v>
      </c>
      <c r="BE200" s="137">
        <f>IF(N200="základní",J200,0)</f>
        <v>0</v>
      </c>
      <c r="BF200" s="137">
        <f>IF(N200="snížená",J200,0)</f>
        <v>0</v>
      </c>
      <c r="BG200" s="137">
        <f>IF(N200="zákl. přenesená",J200,0)</f>
        <v>0</v>
      </c>
      <c r="BH200" s="137">
        <f>IF(N200="sníž. přenesená",J200,0)</f>
        <v>0</v>
      </c>
      <c r="BI200" s="137">
        <f>IF(N200="nulová",J200,0)</f>
        <v>0</v>
      </c>
      <c r="BJ200" s="13" t="s">
        <v>88</v>
      </c>
      <c r="BK200" s="137">
        <f>ROUND(I200*H200,2)</f>
        <v>0</v>
      </c>
      <c r="BL200" s="13" t="s">
        <v>156</v>
      </c>
      <c r="BM200" s="241" t="s">
        <v>378</v>
      </c>
    </row>
    <row r="201" s="2" customFormat="1" ht="16.5" customHeight="1">
      <c r="A201" s="36"/>
      <c r="B201" s="37"/>
      <c r="C201" s="229" t="s">
        <v>379</v>
      </c>
      <c r="D201" s="229" t="s">
        <v>152</v>
      </c>
      <c r="E201" s="230" t="s">
        <v>218</v>
      </c>
      <c r="F201" s="231" t="s">
        <v>219</v>
      </c>
      <c r="G201" s="232" t="s">
        <v>211</v>
      </c>
      <c r="H201" s="233">
        <v>0.5</v>
      </c>
      <c r="I201" s="234"/>
      <c r="J201" s="235">
        <f>ROUND(I201*H201,2)</f>
        <v>0</v>
      </c>
      <c r="K201" s="236"/>
      <c r="L201" s="39"/>
      <c r="M201" s="237" t="s">
        <v>1</v>
      </c>
      <c r="N201" s="238" t="s">
        <v>45</v>
      </c>
      <c r="O201" s="89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41" t="s">
        <v>156</v>
      </c>
      <c r="AT201" s="241" t="s">
        <v>152</v>
      </c>
      <c r="AU201" s="241" t="s">
        <v>88</v>
      </c>
      <c r="AY201" s="13" t="s">
        <v>150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88</v>
      </c>
      <c r="BK201" s="137">
        <f>ROUND(I201*H201,2)</f>
        <v>0</v>
      </c>
      <c r="BL201" s="13" t="s">
        <v>156</v>
      </c>
      <c r="BM201" s="241" t="s">
        <v>380</v>
      </c>
    </row>
    <row r="202" s="2" customFormat="1" ht="33" customHeight="1">
      <c r="A202" s="36"/>
      <c r="B202" s="37"/>
      <c r="C202" s="229" t="s">
        <v>381</v>
      </c>
      <c r="D202" s="229" t="s">
        <v>152</v>
      </c>
      <c r="E202" s="230" t="s">
        <v>222</v>
      </c>
      <c r="F202" s="231" t="s">
        <v>223</v>
      </c>
      <c r="G202" s="232" t="s">
        <v>224</v>
      </c>
      <c r="H202" s="233">
        <v>0.029999999999999999</v>
      </c>
      <c r="I202" s="234"/>
      <c r="J202" s="235">
        <f>ROUND(I202*H202,2)</f>
        <v>0</v>
      </c>
      <c r="K202" s="236"/>
      <c r="L202" s="39"/>
      <c r="M202" s="237" t="s">
        <v>1</v>
      </c>
      <c r="N202" s="238" t="s">
        <v>45</v>
      </c>
      <c r="O202" s="89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41" t="s">
        <v>156</v>
      </c>
      <c r="AT202" s="241" t="s">
        <v>152</v>
      </c>
      <c r="AU202" s="241" t="s">
        <v>88</v>
      </c>
      <c r="AY202" s="13" t="s">
        <v>150</v>
      </c>
      <c r="BE202" s="137">
        <f>IF(N202="základní",J202,0)</f>
        <v>0</v>
      </c>
      <c r="BF202" s="137">
        <f>IF(N202="snížená",J202,0)</f>
        <v>0</v>
      </c>
      <c r="BG202" s="137">
        <f>IF(N202="zákl. přenesená",J202,0)</f>
        <v>0</v>
      </c>
      <c r="BH202" s="137">
        <f>IF(N202="sníž. přenesená",J202,0)</f>
        <v>0</v>
      </c>
      <c r="BI202" s="137">
        <f>IF(N202="nulová",J202,0)</f>
        <v>0</v>
      </c>
      <c r="BJ202" s="13" t="s">
        <v>88</v>
      </c>
      <c r="BK202" s="137">
        <f>ROUND(I202*H202,2)</f>
        <v>0</v>
      </c>
      <c r="BL202" s="13" t="s">
        <v>156</v>
      </c>
      <c r="BM202" s="241" t="s">
        <v>382</v>
      </c>
    </row>
    <row r="203" s="11" customFormat="1" ht="25.92" customHeight="1">
      <c r="A203" s="11"/>
      <c r="B203" s="215"/>
      <c r="C203" s="216"/>
      <c r="D203" s="217" t="s">
        <v>79</v>
      </c>
      <c r="E203" s="218" t="s">
        <v>383</v>
      </c>
      <c r="F203" s="218" t="s">
        <v>384</v>
      </c>
      <c r="G203" s="216"/>
      <c r="H203" s="216"/>
      <c r="I203" s="219"/>
      <c r="J203" s="220">
        <f>BK203</f>
        <v>0</v>
      </c>
      <c r="K203" s="216"/>
      <c r="L203" s="221"/>
      <c r="M203" s="222"/>
      <c r="N203" s="223"/>
      <c r="O203" s="223"/>
      <c r="P203" s="224">
        <f>SUM(P204:P224)</f>
        <v>0</v>
      </c>
      <c r="Q203" s="223"/>
      <c r="R203" s="224">
        <f>SUM(R204:R224)</f>
        <v>5.9455940000000007</v>
      </c>
      <c r="S203" s="223"/>
      <c r="T203" s="225">
        <f>SUM(T204:T224)</f>
        <v>2.4083100000000006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R203" s="226" t="s">
        <v>88</v>
      </c>
      <c r="AT203" s="227" t="s">
        <v>79</v>
      </c>
      <c r="AU203" s="227" t="s">
        <v>80</v>
      </c>
      <c r="AY203" s="226" t="s">
        <v>150</v>
      </c>
      <c r="BK203" s="228">
        <f>SUM(BK204:BK224)</f>
        <v>0</v>
      </c>
    </row>
    <row r="204" s="2" customFormat="1" ht="24.15" customHeight="1">
      <c r="A204" s="36"/>
      <c r="B204" s="37"/>
      <c r="C204" s="229" t="s">
        <v>385</v>
      </c>
      <c r="D204" s="229" t="s">
        <v>152</v>
      </c>
      <c r="E204" s="230" t="s">
        <v>292</v>
      </c>
      <c r="F204" s="231" t="s">
        <v>293</v>
      </c>
      <c r="G204" s="232" t="s">
        <v>160</v>
      </c>
      <c r="H204" s="233">
        <v>24</v>
      </c>
      <c r="I204" s="234"/>
      <c r="J204" s="235">
        <f>ROUND(I204*H204,2)</f>
        <v>0</v>
      </c>
      <c r="K204" s="236"/>
      <c r="L204" s="39"/>
      <c r="M204" s="237" t="s">
        <v>1</v>
      </c>
      <c r="N204" s="238" t="s">
        <v>45</v>
      </c>
      <c r="O204" s="89"/>
      <c r="P204" s="239">
        <f>O204*H204</f>
        <v>0</v>
      </c>
      <c r="Q204" s="239">
        <v>0</v>
      </c>
      <c r="R204" s="239">
        <f>Q204*H204</f>
        <v>0</v>
      </c>
      <c r="S204" s="239">
        <v>0.00024000000000000001</v>
      </c>
      <c r="T204" s="240">
        <f>S204*H204</f>
        <v>0.0057600000000000004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41" t="s">
        <v>156</v>
      </c>
      <c r="AT204" s="241" t="s">
        <v>152</v>
      </c>
      <c r="AU204" s="241" t="s">
        <v>88</v>
      </c>
      <c r="AY204" s="13" t="s">
        <v>150</v>
      </c>
      <c r="BE204" s="137">
        <f>IF(N204="základní",J204,0)</f>
        <v>0</v>
      </c>
      <c r="BF204" s="137">
        <f>IF(N204="snížená",J204,0)</f>
        <v>0</v>
      </c>
      <c r="BG204" s="137">
        <f>IF(N204="zákl. přenesená",J204,0)</f>
        <v>0</v>
      </c>
      <c r="BH204" s="137">
        <f>IF(N204="sníž. přenesená",J204,0)</f>
        <v>0</v>
      </c>
      <c r="BI204" s="137">
        <f>IF(N204="nulová",J204,0)</f>
        <v>0</v>
      </c>
      <c r="BJ204" s="13" t="s">
        <v>88</v>
      </c>
      <c r="BK204" s="137">
        <f>ROUND(I204*H204,2)</f>
        <v>0</v>
      </c>
      <c r="BL204" s="13" t="s">
        <v>156</v>
      </c>
      <c r="BM204" s="241" t="s">
        <v>386</v>
      </c>
    </row>
    <row r="205" s="2" customFormat="1" ht="24.15" customHeight="1">
      <c r="A205" s="36"/>
      <c r="B205" s="37"/>
      <c r="C205" s="229" t="s">
        <v>387</v>
      </c>
      <c r="D205" s="229" t="s">
        <v>152</v>
      </c>
      <c r="E205" s="230" t="s">
        <v>229</v>
      </c>
      <c r="F205" s="231" t="s">
        <v>230</v>
      </c>
      <c r="G205" s="232" t="s">
        <v>194</v>
      </c>
      <c r="H205" s="233">
        <v>8.5500000000000007</v>
      </c>
      <c r="I205" s="234"/>
      <c r="J205" s="235">
        <f>ROUND(I205*H205,2)</f>
        <v>0</v>
      </c>
      <c r="K205" s="236"/>
      <c r="L205" s="39"/>
      <c r="M205" s="237" t="s">
        <v>1</v>
      </c>
      <c r="N205" s="238" t="s">
        <v>45</v>
      </c>
      <c r="O205" s="89"/>
      <c r="P205" s="239">
        <f>O205*H205</f>
        <v>0</v>
      </c>
      <c r="Q205" s="239">
        <v>0</v>
      </c>
      <c r="R205" s="239">
        <f>Q205*H205</f>
        <v>0</v>
      </c>
      <c r="S205" s="239">
        <v>0.28100000000000003</v>
      </c>
      <c r="T205" s="240">
        <f>S205*H205</f>
        <v>2.4025500000000006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41" t="s">
        <v>156</v>
      </c>
      <c r="AT205" s="241" t="s">
        <v>152</v>
      </c>
      <c r="AU205" s="241" t="s">
        <v>88</v>
      </c>
      <c r="AY205" s="13" t="s">
        <v>150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88</v>
      </c>
      <c r="BK205" s="137">
        <f>ROUND(I205*H205,2)</f>
        <v>0</v>
      </c>
      <c r="BL205" s="13" t="s">
        <v>156</v>
      </c>
      <c r="BM205" s="241" t="s">
        <v>388</v>
      </c>
    </row>
    <row r="206" s="2" customFormat="1" ht="24.15" customHeight="1">
      <c r="A206" s="36"/>
      <c r="B206" s="37"/>
      <c r="C206" s="229" t="s">
        <v>389</v>
      </c>
      <c r="D206" s="229" t="s">
        <v>152</v>
      </c>
      <c r="E206" s="230" t="s">
        <v>390</v>
      </c>
      <c r="F206" s="231" t="s">
        <v>391</v>
      </c>
      <c r="G206" s="232" t="s">
        <v>160</v>
      </c>
      <c r="H206" s="233">
        <v>11</v>
      </c>
      <c r="I206" s="234"/>
      <c r="J206" s="235">
        <f>ROUND(I206*H206,2)</f>
        <v>0</v>
      </c>
      <c r="K206" s="236"/>
      <c r="L206" s="39"/>
      <c r="M206" s="237" t="s">
        <v>1</v>
      </c>
      <c r="N206" s="238" t="s">
        <v>45</v>
      </c>
      <c r="O206" s="89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41" t="s">
        <v>156</v>
      </c>
      <c r="AT206" s="241" t="s">
        <v>152</v>
      </c>
      <c r="AU206" s="241" t="s">
        <v>88</v>
      </c>
      <c r="AY206" s="13" t="s">
        <v>150</v>
      </c>
      <c r="BE206" s="137">
        <f>IF(N206="základní",J206,0)</f>
        <v>0</v>
      </c>
      <c r="BF206" s="137">
        <f>IF(N206="snížená",J206,0)</f>
        <v>0</v>
      </c>
      <c r="BG206" s="137">
        <f>IF(N206="zákl. přenesená",J206,0)</f>
        <v>0</v>
      </c>
      <c r="BH206" s="137">
        <f>IF(N206="sníž. přenesená",J206,0)</f>
        <v>0</v>
      </c>
      <c r="BI206" s="137">
        <f>IF(N206="nulová",J206,0)</f>
        <v>0</v>
      </c>
      <c r="BJ206" s="13" t="s">
        <v>88</v>
      </c>
      <c r="BK206" s="137">
        <f>ROUND(I206*H206,2)</f>
        <v>0</v>
      </c>
      <c r="BL206" s="13" t="s">
        <v>156</v>
      </c>
      <c r="BM206" s="241" t="s">
        <v>392</v>
      </c>
    </row>
    <row r="207" s="2" customFormat="1" ht="24.15" customHeight="1">
      <c r="A207" s="36"/>
      <c r="B207" s="37"/>
      <c r="C207" s="229" t="s">
        <v>393</v>
      </c>
      <c r="D207" s="229" t="s">
        <v>152</v>
      </c>
      <c r="E207" s="230" t="s">
        <v>394</v>
      </c>
      <c r="F207" s="231" t="s">
        <v>395</v>
      </c>
      <c r="G207" s="232" t="s">
        <v>160</v>
      </c>
      <c r="H207" s="233">
        <v>1</v>
      </c>
      <c r="I207" s="234"/>
      <c r="J207" s="235">
        <f>ROUND(I207*H207,2)</f>
        <v>0</v>
      </c>
      <c r="K207" s="236"/>
      <c r="L207" s="39"/>
      <c r="M207" s="237" t="s">
        <v>1</v>
      </c>
      <c r="N207" s="238" t="s">
        <v>45</v>
      </c>
      <c r="O207" s="89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41" t="s">
        <v>156</v>
      </c>
      <c r="AT207" s="241" t="s">
        <v>152</v>
      </c>
      <c r="AU207" s="241" t="s">
        <v>88</v>
      </c>
      <c r="AY207" s="13" t="s">
        <v>150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88</v>
      </c>
      <c r="BK207" s="137">
        <f>ROUND(I207*H207,2)</f>
        <v>0</v>
      </c>
      <c r="BL207" s="13" t="s">
        <v>156</v>
      </c>
      <c r="BM207" s="241" t="s">
        <v>396</v>
      </c>
    </row>
    <row r="208" s="2" customFormat="1" ht="24.15" customHeight="1">
      <c r="A208" s="36"/>
      <c r="B208" s="37"/>
      <c r="C208" s="229" t="s">
        <v>397</v>
      </c>
      <c r="D208" s="229" t="s">
        <v>152</v>
      </c>
      <c r="E208" s="230" t="s">
        <v>398</v>
      </c>
      <c r="F208" s="231" t="s">
        <v>399</v>
      </c>
      <c r="G208" s="232" t="s">
        <v>160</v>
      </c>
      <c r="H208" s="233">
        <v>22.399999999999999</v>
      </c>
      <c r="I208" s="234"/>
      <c r="J208" s="235">
        <f>ROUND(I208*H208,2)</f>
        <v>0</v>
      </c>
      <c r="K208" s="236"/>
      <c r="L208" s="39"/>
      <c r="M208" s="237" t="s">
        <v>1</v>
      </c>
      <c r="N208" s="238" t="s">
        <v>45</v>
      </c>
      <c r="O208" s="89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41" t="s">
        <v>156</v>
      </c>
      <c r="AT208" s="241" t="s">
        <v>152</v>
      </c>
      <c r="AU208" s="241" t="s">
        <v>88</v>
      </c>
      <c r="AY208" s="13" t="s">
        <v>150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3" t="s">
        <v>88</v>
      </c>
      <c r="BK208" s="137">
        <f>ROUND(I208*H208,2)</f>
        <v>0</v>
      </c>
      <c r="BL208" s="13" t="s">
        <v>156</v>
      </c>
      <c r="BM208" s="241" t="s">
        <v>400</v>
      </c>
    </row>
    <row r="209" s="2" customFormat="1" ht="24.15" customHeight="1">
      <c r="A209" s="36"/>
      <c r="B209" s="37"/>
      <c r="C209" s="242" t="s">
        <v>401</v>
      </c>
      <c r="D209" s="242" t="s">
        <v>177</v>
      </c>
      <c r="E209" s="243" t="s">
        <v>402</v>
      </c>
      <c r="F209" s="244" t="s">
        <v>403</v>
      </c>
      <c r="G209" s="245" t="s">
        <v>160</v>
      </c>
      <c r="H209" s="246">
        <v>22.399999999999999</v>
      </c>
      <c r="I209" s="247"/>
      <c r="J209" s="248">
        <f>ROUND(I209*H209,2)</f>
        <v>0</v>
      </c>
      <c r="K209" s="249"/>
      <c r="L209" s="250"/>
      <c r="M209" s="251" t="s">
        <v>1</v>
      </c>
      <c r="N209" s="252" t="s">
        <v>45</v>
      </c>
      <c r="O209" s="89"/>
      <c r="P209" s="239">
        <f>O209*H209</f>
        <v>0</v>
      </c>
      <c r="Q209" s="239">
        <v>0.00025999999999999998</v>
      </c>
      <c r="R209" s="239">
        <f>Q209*H209</f>
        <v>0.0058239999999999993</v>
      </c>
      <c r="S209" s="239">
        <v>0</v>
      </c>
      <c r="T209" s="24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41" t="s">
        <v>181</v>
      </c>
      <c r="AT209" s="241" t="s">
        <v>177</v>
      </c>
      <c r="AU209" s="241" t="s">
        <v>88</v>
      </c>
      <c r="AY209" s="13" t="s">
        <v>150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88</v>
      </c>
      <c r="BK209" s="137">
        <f>ROUND(I209*H209,2)</f>
        <v>0</v>
      </c>
      <c r="BL209" s="13" t="s">
        <v>156</v>
      </c>
      <c r="BM209" s="241" t="s">
        <v>404</v>
      </c>
    </row>
    <row r="210" s="2" customFormat="1" ht="16.5" customHeight="1">
      <c r="A210" s="36"/>
      <c r="B210" s="37"/>
      <c r="C210" s="242" t="s">
        <v>405</v>
      </c>
      <c r="D210" s="242" t="s">
        <v>177</v>
      </c>
      <c r="E210" s="243" t="s">
        <v>406</v>
      </c>
      <c r="F210" s="244" t="s">
        <v>407</v>
      </c>
      <c r="G210" s="245" t="s">
        <v>180</v>
      </c>
      <c r="H210" s="246">
        <v>0.042000000000000003</v>
      </c>
      <c r="I210" s="247"/>
      <c r="J210" s="248">
        <f>ROUND(I210*H210,2)</f>
        <v>0</v>
      </c>
      <c r="K210" s="249"/>
      <c r="L210" s="250"/>
      <c r="M210" s="251" t="s">
        <v>1</v>
      </c>
      <c r="N210" s="252" t="s">
        <v>45</v>
      </c>
      <c r="O210" s="89"/>
      <c r="P210" s="239">
        <f>O210*H210</f>
        <v>0</v>
      </c>
      <c r="Q210" s="239">
        <v>0.90000000000000002</v>
      </c>
      <c r="R210" s="239">
        <f>Q210*H210</f>
        <v>0.0378</v>
      </c>
      <c r="S210" s="239">
        <v>0</v>
      </c>
      <c r="T210" s="24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41" t="s">
        <v>181</v>
      </c>
      <c r="AT210" s="241" t="s">
        <v>177</v>
      </c>
      <c r="AU210" s="241" t="s">
        <v>88</v>
      </c>
      <c r="AY210" s="13" t="s">
        <v>150</v>
      </c>
      <c r="BE210" s="137">
        <f>IF(N210="základní",J210,0)</f>
        <v>0</v>
      </c>
      <c r="BF210" s="137">
        <f>IF(N210="snížená",J210,0)</f>
        <v>0</v>
      </c>
      <c r="BG210" s="137">
        <f>IF(N210="zákl. přenesená",J210,0)</f>
        <v>0</v>
      </c>
      <c r="BH210" s="137">
        <f>IF(N210="sníž. přenesená",J210,0)</f>
        <v>0</v>
      </c>
      <c r="BI210" s="137">
        <f>IF(N210="nulová",J210,0)</f>
        <v>0</v>
      </c>
      <c r="BJ210" s="13" t="s">
        <v>88</v>
      </c>
      <c r="BK210" s="137">
        <f>ROUND(I210*H210,2)</f>
        <v>0</v>
      </c>
      <c r="BL210" s="13" t="s">
        <v>156</v>
      </c>
      <c r="BM210" s="241" t="s">
        <v>408</v>
      </c>
    </row>
    <row r="211" s="2" customFormat="1" ht="24.15" customHeight="1">
      <c r="A211" s="36"/>
      <c r="B211" s="37"/>
      <c r="C211" s="229" t="s">
        <v>409</v>
      </c>
      <c r="D211" s="229" t="s">
        <v>152</v>
      </c>
      <c r="E211" s="230" t="s">
        <v>410</v>
      </c>
      <c r="F211" s="231" t="s">
        <v>411</v>
      </c>
      <c r="G211" s="232" t="s">
        <v>160</v>
      </c>
      <c r="H211" s="233">
        <v>42</v>
      </c>
      <c r="I211" s="234"/>
      <c r="J211" s="235">
        <f>ROUND(I211*H211,2)</f>
        <v>0</v>
      </c>
      <c r="K211" s="236"/>
      <c r="L211" s="39"/>
      <c r="M211" s="237" t="s">
        <v>1</v>
      </c>
      <c r="N211" s="238" t="s">
        <v>45</v>
      </c>
      <c r="O211" s="89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241" t="s">
        <v>156</v>
      </c>
      <c r="AT211" s="241" t="s">
        <v>152</v>
      </c>
      <c r="AU211" s="241" t="s">
        <v>88</v>
      </c>
      <c r="AY211" s="13" t="s">
        <v>150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88</v>
      </c>
      <c r="BK211" s="137">
        <f>ROUND(I211*H211,2)</f>
        <v>0</v>
      </c>
      <c r="BL211" s="13" t="s">
        <v>156</v>
      </c>
      <c r="BM211" s="241" t="s">
        <v>412</v>
      </c>
    </row>
    <row r="212" s="2" customFormat="1" ht="21.75" customHeight="1">
      <c r="A212" s="36"/>
      <c r="B212" s="37"/>
      <c r="C212" s="229" t="s">
        <v>413</v>
      </c>
      <c r="D212" s="229" t="s">
        <v>152</v>
      </c>
      <c r="E212" s="230" t="s">
        <v>247</v>
      </c>
      <c r="F212" s="231" t="s">
        <v>248</v>
      </c>
      <c r="G212" s="232" t="s">
        <v>160</v>
      </c>
      <c r="H212" s="233">
        <v>11.199999999999999</v>
      </c>
      <c r="I212" s="234"/>
      <c r="J212" s="235">
        <f>ROUND(I212*H212,2)</f>
        <v>0</v>
      </c>
      <c r="K212" s="236"/>
      <c r="L212" s="39"/>
      <c r="M212" s="237" t="s">
        <v>1</v>
      </c>
      <c r="N212" s="238" t="s">
        <v>45</v>
      </c>
      <c r="O212" s="89"/>
      <c r="P212" s="239">
        <f>O212*H212</f>
        <v>0</v>
      </c>
      <c r="Q212" s="239">
        <v>9.0000000000000006E-05</v>
      </c>
      <c r="R212" s="239">
        <f>Q212*H212</f>
        <v>0.001008</v>
      </c>
      <c r="S212" s="239">
        <v>0</v>
      </c>
      <c r="T212" s="24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41" t="s">
        <v>156</v>
      </c>
      <c r="AT212" s="241" t="s">
        <v>152</v>
      </c>
      <c r="AU212" s="241" t="s">
        <v>88</v>
      </c>
      <c r="AY212" s="13" t="s">
        <v>150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3" t="s">
        <v>88</v>
      </c>
      <c r="BK212" s="137">
        <f>ROUND(I212*H212,2)</f>
        <v>0</v>
      </c>
      <c r="BL212" s="13" t="s">
        <v>156</v>
      </c>
      <c r="BM212" s="241" t="s">
        <v>414</v>
      </c>
    </row>
    <row r="213" s="2" customFormat="1" ht="16.5" customHeight="1">
      <c r="A213" s="36"/>
      <c r="B213" s="37"/>
      <c r="C213" s="242" t="s">
        <v>415</v>
      </c>
      <c r="D213" s="242" t="s">
        <v>177</v>
      </c>
      <c r="E213" s="243" t="s">
        <v>251</v>
      </c>
      <c r="F213" s="244" t="s">
        <v>252</v>
      </c>
      <c r="G213" s="245" t="s">
        <v>160</v>
      </c>
      <c r="H213" s="246">
        <v>11.199999999999999</v>
      </c>
      <c r="I213" s="247"/>
      <c r="J213" s="248">
        <f>ROUND(I213*H213,2)</f>
        <v>0</v>
      </c>
      <c r="K213" s="249"/>
      <c r="L213" s="250"/>
      <c r="M213" s="251" t="s">
        <v>1</v>
      </c>
      <c r="N213" s="252" t="s">
        <v>45</v>
      </c>
      <c r="O213" s="89"/>
      <c r="P213" s="239">
        <f>O213*H213</f>
        <v>0</v>
      </c>
      <c r="Q213" s="239">
        <v>1.0000000000000001E-05</v>
      </c>
      <c r="R213" s="239">
        <f>Q213*H213</f>
        <v>0.000112</v>
      </c>
      <c r="S213" s="239">
        <v>0</v>
      </c>
      <c r="T213" s="24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41" t="s">
        <v>181</v>
      </c>
      <c r="AT213" s="241" t="s">
        <v>177</v>
      </c>
      <c r="AU213" s="241" t="s">
        <v>88</v>
      </c>
      <c r="AY213" s="13" t="s">
        <v>150</v>
      </c>
      <c r="BE213" s="137">
        <f>IF(N213="základní",J213,0)</f>
        <v>0</v>
      </c>
      <c r="BF213" s="137">
        <f>IF(N213="snížená",J213,0)</f>
        <v>0</v>
      </c>
      <c r="BG213" s="137">
        <f>IF(N213="zákl. přenesená",J213,0)</f>
        <v>0</v>
      </c>
      <c r="BH213" s="137">
        <f>IF(N213="sníž. přenesená",J213,0)</f>
        <v>0</v>
      </c>
      <c r="BI213" s="137">
        <f>IF(N213="nulová",J213,0)</f>
        <v>0</v>
      </c>
      <c r="BJ213" s="13" t="s">
        <v>88</v>
      </c>
      <c r="BK213" s="137">
        <f>ROUND(I213*H213,2)</f>
        <v>0</v>
      </c>
      <c r="BL213" s="13" t="s">
        <v>156</v>
      </c>
      <c r="BM213" s="241" t="s">
        <v>416</v>
      </c>
    </row>
    <row r="214" s="2" customFormat="1" ht="24.15" customHeight="1">
      <c r="A214" s="36"/>
      <c r="B214" s="37"/>
      <c r="C214" s="229" t="s">
        <v>417</v>
      </c>
      <c r="D214" s="229" t="s">
        <v>152</v>
      </c>
      <c r="E214" s="230" t="s">
        <v>255</v>
      </c>
      <c r="F214" s="231" t="s">
        <v>256</v>
      </c>
      <c r="G214" s="232" t="s">
        <v>160</v>
      </c>
      <c r="H214" s="233">
        <v>1</v>
      </c>
      <c r="I214" s="234"/>
      <c r="J214" s="235">
        <f>ROUND(I214*H214,2)</f>
        <v>0</v>
      </c>
      <c r="K214" s="236"/>
      <c r="L214" s="39"/>
      <c r="M214" s="237" t="s">
        <v>1</v>
      </c>
      <c r="N214" s="238" t="s">
        <v>45</v>
      </c>
      <c r="O214" s="89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241" t="s">
        <v>156</v>
      </c>
      <c r="AT214" s="241" t="s">
        <v>152</v>
      </c>
      <c r="AU214" s="241" t="s">
        <v>88</v>
      </c>
      <c r="AY214" s="13" t="s">
        <v>150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3" t="s">
        <v>88</v>
      </c>
      <c r="BK214" s="137">
        <f>ROUND(I214*H214,2)</f>
        <v>0</v>
      </c>
      <c r="BL214" s="13" t="s">
        <v>156</v>
      </c>
      <c r="BM214" s="241" t="s">
        <v>418</v>
      </c>
    </row>
    <row r="215" s="2" customFormat="1" ht="24.15" customHeight="1">
      <c r="A215" s="36"/>
      <c r="B215" s="37"/>
      <c r="C215" s="229" t="s">
        <v>419</v>
      </c>
      <c r="D215" s="229" t="s">
        <v>152</v>
      </c>
      <c r="E215" s="230" t="s">
        <v>420</v>
      </c>
      <c r="F215" s="231" t="s">
        <v>421</v>
      </c>
      <c r="G215" s="232" t="s">
        <v>160</v>
      </c>
      <c r="H215" s="233">
        <v>11</v>
      </c>
      <c r="I215" s="234"/>
      <c r="J215" s="235">
        <f>ROUND(I215*H215,2)</f>
        <v>0</v>
      </c>
      <c r="K215" s="236"/>
      <c r="L215" s="39"/>
      <c r="M215" s="237" t="s">
        <v>1</v>
      </c>
      <c r="N215" s="238" t="s">
        <v>45</v>
      </c>
      <c r="O215" s="89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41" t="s">
        <v>156</v>
      </c>
      <c r="AT215" s="241" t="s">
        <v>152</v>
      </c>
      <c r="AU215" s="241" t="s">
        <v>88</v>
      </c>
      <c r="AY215" s="13" t="s">
        <v>150</v>
      </c>
      <c r="BE215" s="137">
        <f>IF(N215="základní",J215,0)</f>
        <v>0</v>
      </c>
      <c r="BF215" s="137">
        <f>IF(N215="snížená",J215,0)</f>
        <v>0</v>
      </c>
      <c r="BG215" s="137">
        <f>IF(N215="zákl. přenesená",J215,0)</f>
        <v>0</v>
      </c>
      <c r="BH215" s="137">
        <f>IF(N215="sníž. přenesená",J215,0)</f>
        <v>0</v>
      </c>
      <c r="BI215" s="137">
        <f>IF(N215="nulová",J215,0)</f>
        <v>0</v>
      </c>
      <c r="BJ215" s="13" t="s">
        <v>88</v>
      </c>
      <c r="BK215" s="137">
        <f>ROUND(I215*H215,2)</f>
        <v>0</v>
      </c>
      <c r="BL215" s="13" t="s">
        <v>156</v>
      </c>
      <c r="BM215" s="241" t="s">
        <v>422</v>
      </c>
    </row>
    <row r="216" s="2" customFormat="1" ht="16.5" customHeight="1">
      <c r="A216" s="36"/>
      <c r="B216" s="37"/>
      <c r="C216" s="242" t="s">
        <v>423</v>
      </c>
      <c r="D216" s="242" t="s">
        <v>177</v>
      </c>
      <c r="E216" s="243" t="s">
        <v>259</v>
      </c>
      <c r="F216" s="244" t="s">
        <v>260</v>
      </c>
      <c r="G216" s="245" t="s">
        <v>261</v>
      </c>
      <c r="H216" s="246">
        <v>1650</v>
      </c>
      <c r="I216" s="247"/>
      <c r="J216" s="248">
        <f>ROUND(I216*H216,2)</f>
        <v>0</v>
      </c>
      <c r="K216" s="249"/>
      <c r="L216" s="250"/>
      <c r="M216" s="251" t="s">
        <v>1</v>
      </c>
      <c r="N216" s="252" t="s">
        <v>45</v>
      </c>
      <c r="O216" s="89"/>
      <c r="P216" s="239">
        <f>O216*H216</f>
        <v>0</v>
      </c>
      <c r="Q216" s="239">
        <v>0.001</v>
      </c>
      <c r="R216" s="239">
        <f>Q216*H216</f>
        <v>1.6500000000000001</v>
      </c>
      <c r="S216" s="239">
        <v>0</v>
      </c>
      <c r="T216" s="24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241" t="s">
        <v>181</v>
      </c>
      <c r="AT216" s="241" t="s">
        <v>177</v>
      </c>
      <c r="AU216" s="241" t="s">
        <v>88</v>
      </c>
      <c r="AY216" s="13" t="s">
        <v>150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3" t="s">
        <v>88</v>
      </c>
      <c r="BK216" s="137">
        <f>ROUND(I216*H216,2)</f>
        <v>0</v>
      </c>
      <c r="BL216" s="13" t="s">
        <v>156</v>
      </c>
      <c r="BM216" s="241" t="s">
        <v>424</v>
      </c>
    </row>
    <row r="217" s="2" customFormat="1" ht="33" customHeight="1">
      <c r="A217" s="36"/>
      <c r="B217" s="37"/>
      <c r="C217" s="229" t="s">
        <v>425</v>
      </c>
      <c r="D217" s="229" t="s">
        <v>152</v>
      </c>
      <c r="E217" s="230" t="s">
        <v>264</v>
      </c>
      <c r="F217" s="231" t="s">
        <v>265</v>
      </c>
      <c r="G217" s="232" t="s">
        <v>194</v>
      </c>
      <c r="H217" s="233">
        <v>6</v>
      </c>
      <c r="I217" s="234"/>
      <c r="J217" s="235">
        <f>ROUND(I217*H217,2)</f>
        <v>0</v>
      </c>
      <c r="K217" s="236"/>
      <c r="L217" s="39"/>
      <c r="M217" s="237" t="s">
        <v>1</v>
      </c>
      <c r="N217" s="238" t="s">
        <v>45</v>
      </c>
      <c r="O217" s="89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241" t="s">
        <v>156</v>
      </c>
      <c r="AT217" s="241" t="s">
        <v>152</v>
      </c>
      <c r="AU217" s="241" t="s">
        <v>88</v>
      </c>
      <c r="AY217" s="13" t="s">
        <v>150</v>
      </c>
      <c r="BE217" s="137">
        <f>IF(N217="základní",J217,0)</f>
        <v>0</v>
      </c>
      <c r="BF217" s="137">
        <f>IF(N217="snížená",J217,0)</f>
        <v>0</v>
      </c>
      <c r="BG217" s="137">
        <f>IF(N217="zákl. přenesená",J217,0)</f>
        <v>0</v>
      </c>
      <c r="BH217" s="137">
        <f>IF(N217="sníž. přenesená",J217,0)</f>
        <v>0</v>
      </c>
      <c r="BI217" s="137">
        <f>IF(N217="nulová",J217,0)</f>
        <v>0</v>
      </c>
      <c r="BJ217" s="13" t="s">
        <v>88</v>
      </c>
      <c r="BK217" s="137">
        <f>ROUND(I217*H217,2)</f>
        <v>0</v>
      </c>
      <c r="BL217" s="13" t="s">
        <v>156</v>
      </c>
      <c r="BM217" s="241" t="s">
        <v>426</v>
      </c>
    </row>
    <row r="218" s="2" customFormat="1" ht="16.5" customHeight="1">
      <c r="A218" s="36"/>
      <c r="B218" s="37"/>
      <c r="C218" s="242" t="s">
        <v>427</v>
      </c>
      <c r="D218" s="242" t="s">
        <v>177</v>
      </c>
      <c r="E218" s="243" t="s">
        <v>268</v>
      </c>
      <c r="F218" s="244" t="s">
        <v>269</v>
      </c>
      <c r="G218" s="245" t="s">
        <v>224</v>
      </c>
      <c r="H218" s="246">
        <v>1.0900000000000001</v>
      </c>
      <c r="I218" s="247"/>
      <c r="J218" s="248">
        <f>ROUND(I218*H218,2)</f>
        <v>0</v>
      </c>
      <c r="K218" s="249"/>
      <c r="L218" s="250"/>
      <c r="M218" s="251" t="s">
        <v>1</v>
      </c>
      <c r="N218" s="252" t="s">
        <v>45</v>
      </c>
      <c r="O218" s="89"/>
      <c r="P218" s="239">
        <f>O218*H218</f>
        <v>0</v>
      </c>
      <c r="Q218" s="239">
        <v>1</v>
      </c>
      <c r="R218" s="239">
        <f>Q218*H218</f>
        <v>1.0900000000000001</v>
      </c>
      <c r="S218" s="239">
        <v>0</v>
      </c>
      <c r="T218" s="24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241" t="s">
        <v>181</v>
      </c>
      <c r="AT218" s="241" t="s">
        <v>177</v>
      </c>
      <c r="AU218" s="241" t="s">
        <v>88</v>
      </c>
      <c r="AY218" s="13" t="s">
        <v>150</v>
      </c>
      <c r="BE218" s="137">
        <f>IF(N218="základní",J218,0)</f>
        <v>0</v>
      </c>
      <c r="BF218" s="137">
        <f>IF(N218="snížená",J218,0)</f>
        <v>0</v>
      </c>
      <c r="BG218" s="137">
        <f>IF(N218="zákl. přenesená",J218,0)</f>
        <v>0</v>
      </c>
      <c r="BH218" s="137">
        <f>IF(N218="sníž. přenesená",J218,0)</f>
        <v>0</v>
      </c>
      <c r="BI218" s="137">
        <f>IF(N218="nulová",J218,0)</f>
        <v>0</v>
      </c>
      <c r="BJ218" s="13" t="s">
        <v>88</v>
      </c>
      <c r="BK218" s="137">
        <f>ROUND(I218*H218,2)</f>
        <v>0</v>
      </c>
      <c r="BL218" s="13" t="s">
        <v>156</v>
      </c>
      <c r="BM218" s="241" t="s">
        <v>428</v>
      </c>
    </row>
    <row r="219" s="2" customFormat="1" ht="33" customHeight="1">
      <c r="A219" s="36"/>
      <c r="B219" s="37"/>
      <c r="C219" s="229" t="s">
        <v>429</v>
      </c>
      <c r="D219" s="229" t="s">
        <v>152</v>
      </c>
      <c r="E219" s="230" t="s">
        <v>430</v>
      </c>
      <c r="F219" s="231" t="s">
        <v>431</v>
      </c>
      <c r="G219" s="232" t="s">
        <v>194</v>
      </c>
      <c r="H219" s="233">
        <v>6</v>
      </c>
      <c r="I219" s="234"/>
      <c r="J219" s="235">
        <f>ROUND(I219*H219,2)</f>
        <v>0</v>
      </c>
      <c r="K219" s="236"/>
      <c r="L219" s="39"/>
      <c r="M219" s="237" t="s">
        <v>1</v>
      </c>
      <c r="N219" s="238" t="s">
        <v>45</v>
      </c>
      <c r="O219" s="89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241" t="s">
        <v>156</v>
      </c>
      <c r="AT219" s="241" t="s">
        <v>152</v>
      </c>
      <c r="AU219" s="241" t="s">
        <v>88</v>
      </c>
      <c r="AY219" s="13" t="s">
        <v>150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3" t="s">
        <v>88</v>
      </c>
      <c r="BK219" s="137">
        <f>ROUND(I219*H219,2)</f>
        <v>0</v>
      </c>
      <c r="BL219" s="13" t="s">
        <v>156</v>
      </c>
      <c r="BM219" s="241" t="s">
        <v>432</v>
      </c>
    </row>
    <row r="220" s="2" customFormat="1" ht="16.5" customHeight="1">
      <c r="A220" s="36"/>
      <c r="B220" s="37"/>
      <c r="C220" s="242" t="s">
        <v>433</v>
      </c>
      <c r="D220" s="242" t="s">
        <v>177</v>
      </c>
      <c r="E220" s="243" t="s">
        <v>276</v>
      </c>
      <c r="F220" s="244" t="s">
        <v>277</v>
      </c>
      <c r="G220" s="245" t="s">
        <v>224</v>
      </c>
      <c r="H220" s="246">
        <v>0.50800000000000001</v>
      </c>
      <c r="I220" s="247"/>
      <c r="J220" s="248">
        <f>ROUND(I220*H220,2)</f>
        <v>0</v>
      </c>
      <c r="K220" s="249"/>
      <c r="L220" s="250"/>
      <c r="M220" s="251" t="s">
        <v>1</v>
      </c>
      <c r="N220" s="252" t="s">
        <v>45</v>
      </c>
      <c r="O220" s="89"/>
      <c r="P220" s="239">
        <f>O220*H220</f>
        <v>0</v>
      </c>
      <c r="Q220" s="239">
        <v>1</v>
      </c>
      <c r="R220" s="239">
        <f>Q220*H220</f>
        <v>0.50800000000000001</v>
      </c>
      <c r="S220" s="239">
        <v>0</v>
      </c>
      <c r="T220" s="24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241" t="s">
        <v>181</v>
      </c>
      <c r="AT220" s="241" t="s">
        <v>177</v>
      </c>
      <c r="AU220" s="241" t="s">
        <v>88</v>
      </c>
      <c r="AY220" s="13" t="s">
        <v>150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3" t="s">
        <v>88</v>
      </c>
      <c r="BK220" s="137">
        <f>ROUND(I220*H220,2)</f>
        <v>0</v>
      </c>
      <c r="BL220" s="13" t="s">
        <v>156</v>
      </c>
      <c r="BM220" s="241" t="s">
        <v>434</v>
      </c>
    </row>
    <row r="221" s="2" customFormat="1" ht="33" customHeight="1">
      <c r="A221" s="36"/>
      <c r="B221" s="37"/>
      <c r="C221" s="229" t="s">
        <v>435</v>
      </c>
      <c r="D221" s="229" t="s">
        <v>152</v>
      </c>
      <c r="E221" s="230" t="s">
        <v>280</v>
      </c>
      <c r="F221" s="231" t="s">
        <v>281</v>
      </c>
      <c r="G221" s="232" t="s">
        <v>194</v>
      </c>
      <c r="H221" s="233">
        <v>30</v>
      </c>
      <c r="I221" s="234"/>
      <c r="J221" s="235">
        <f>ROUND(I221*H221,2)</f>
        <v>0</v>
      </c>
      <c r="K221" s="236"/>
      <c r="L221" s="39"/>
      <c r="M221" s="237" t="s">
        <v>1</v>
      </c>
      <c r="N221" s="238" t="s">
        <v>45</v>
      </c>
      <c r="O221" s="89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241" t="s">
        <v>156</v>
      </c>
      <c r="AT221" s="241" t="s">
        <v>152</v>
      </c>
      <c r="AU221" s="241" t="s">
        <v>88</v>
      </c>
      <c r="AY221" s="13" t="s">
        <v>150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3" t="s">
        <v>88</v>
      </c>
      <c r="BK221" s="137">
        <f>ROUND(I221*H221,2)</f>
        <v>0</v>
      </c>
      <c r="BL221" s="13" t="s">
        <v>156</v>
      </c>
      <c r="BM221" s="241" t="s">
        <v>436</v>
      </c>
    </row>
    <row r="222" s="2" customFormat="1" ht="16.5" customHeight="1">
      <c r="A222" s="36"/>
      <c r="B222" s="37"/>
      <c r="C222" s="242" t="s">
        <v>437</v>
      </c>
      <c r="D222" s="242" t="s">
        <v>177</v>
      </c>
      <c r="E222" s="243" t="s">
        <v>284</v>
      </c>
      <c r="F222" s="244" t="s">
        <v>285</v>
      </c>
      <c r="G222" s="245" t="s">
        <v>224</v>
      </c>
      <c r="H222" s="246">
        <v>1.2250000000000001</v>
      </c>
      <c r="I222" s="247"/>
      <c r="J222" s="248">
        <f>ROUND(I222*H222,2)</f>
        <v>0</v>
      </c>
      <c r="K222" s="249"/>
      <c r="L222" s="250"/>
      <c r="M222" s="251" t="s">
        <v>1</v>
      </c>
      <c r="N222" s="252" t="s">
        <v>45</v>
      </c>
      <c r="O222" s="89"/>
      <c r="P222" s="239">
        <f>O222*H222</f>
        <v>0</v>
      </c>
      <c r="Q222" s="239">
        <v>1</v>
      </c>
      <c r="R222" s="239">
        <f>Q222*H222</f>
        <v>1.2250000000000001</v>
      </c>
      <c r="S222" s="239">
        <v>0</v>
      </c>
      <c r="T222" s="24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241" t="s">
        <v>181</v>
      </c>
      <c r="AT222" s="241" t="s">
        <v>177</v>
      </c>
      <c r="AU222" s="241" t="s">
        <v>88</v>
      </c>
      <c r="AY222" s="13" t="s">
        <v>150</v>
      </c>
      <c r="BE222" s="137">
        <f>IF(N222="základní",J222,0)</f>
        <v>0</v>
      </c>
      <c r="BF222" s="137">
        <f>IF(N222="snížená",J222,0)</f>
        <v>0</v>
      </c>
      <c r="BG222" s="137">
        <f>IF(N222="zákl. přenesená",J222,0)</f>
        <v>0</v>
      </c>
      <c r="BH222" s="137">
        <f>IF(N222="sníž. přenesená",J222,0)</f>
        <v>0</v>
      </c>
      <c r="BI222" s="137">
        <f>IF(N222="nulová",J222,0)</f>
        <v>0</v>
      </c>
      <c r="BJ222" s="13" t="s">
        <v>88</v>
      </c>
      <c r="BK222" s="137">
        <f>ROUND(I222*H222,2)</f>
        <v>0</v>
      </c>
      <c r="BL222" s="13" t="s">
        <v>156</v>
      </c>
      <c r="BM222" s="241" t="s">
        <v>438</v>
      </c>
    </row>
    <row r="223" s="2" customFormat="1" ht="33" customHeight="1">
      <c r="A223" s="36"/>
      <c r="B223" s="37"/>
      <c r="C223" s="229" t="s">
        <v>439</v>
      </c>
      <c r="D223" s="229" t="s">
        <v>152</v>
      </c>
      <c r="E223" s="230" t="s">
        <v>288</v>
      </c>
      <c r="F223" s="231" t="s">
        <v>289</v>
      </c>
      <c r="G223" s="232" t="s">
        <v>194</v>
      </c>
      <c r="H223" s="233">
        <v>8.5500000000000007</v>
      </c>
      <c r="I223" s="234"/>
      <c r="J223" s="235">
        <f>ROUND(I223*H223,2)</f>
        <v>0</v>
      </c>
      <c r="K223" s="236"/>
      <c r="L223" s="39"/>
      <c r="M223" s="237" t="s">
        <v>1</v>
      </c>
      <c r="N223" s="238" t="s">
        <v>45</v>
      </c>
      <c r="O223" s="89"/>
      <c r="P223" s="239">
        <f>O223*H223</f>
        <v>0</v>
      </c>
      <c r="Q223" s="239">
        <v>0.16700000000000001</v>
      </c>
      <c r="R223" s="239">
        <f>Q223*H223</f>
        <v>1.4278500000000003</v>
      </c>
      <c r="S223" s="239">
        <v>0</v>
      </c>
      <c r="T223" s="24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241" t="s">
        <v>156</v>
      </c>
      <c r="AT223" s="241" t="s">
        <v>152</v>
      </c>
      <c r="AU223" s="241" t="s">
        <v>88</v>
      </c>
      <c r="AY223" s="13" t="s">
        <v>150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3" t="s">
        <v>88</v>
      </c>
      <c r="BK223" s="137">
        <f>ROUND(I223*H223,2)</f>
        <v>0</v>
      </c>
      <c r="BL223" s="13" t="s">
        <v>156</v>
      </c>
      <c r="BM223" s="241" t="s">
        <v>440</v>
      </c>
    </row>
    <row r="224" s="2" customFormat="1" ht="44.25" customHeight="1">
      <c r="A224" s="36"/>
      <c r="B224" s="37"/>
      <c r="C224" s="229" t="s">
        <v>441</v>
      </c>
      <c r="D224" s="229" t="s">
        <v>152</v>
      </c>
      <c r="E224" s="230" t="s">
        <v>296</v>
      </c>
      <c r="F224" s="231" t="s">
        <v>297</v>
      </c>
      <c r="G224" s="232" t="s">
        <v>224</v>
      </c>
      <c r="H224" s="233">
        <v>5.7999999999999998</v>
      </c>
      <c r="I224" s="234"/>
      <c r="J224" s="235">
        <f>ROUND(I224*H224,2)</f>
        <v>0</v>
      </c>
      <c r="K224" s="236"/>
      <c r="L224" s="39"/>
      <c r="M224" s="237" t="s">
        <v>1</v>
      </c>
      <c r="N224" s="238" t="s">
        <v>45</v>
      </c>
      <c r="O224" s="89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241" t="s">
        <v>156</v>
      </c>
      <c r="AT224" s="241" t="s">
        <v>152</v>
      </c>
      <c r="AU224" s="241" t="s">
        <v>88</v>
      </c>
      <c r="AY224" s="13" t="s">
        <v>150</v>
      </c>
      <c r="BE224" s="137">
        <f>IF(N224="základní",J224,0)</f>
        <v>0</v>
      </c>
      <c r="BF224" s="137">
        <f>IF(N224="snížená",J224,0)</f>
        <v>0</v>
      </c>
      <c r="BG224" s="137">
        <f>IF(N224="zákl. přenesená",J224,0)</f>
        <v>0</v>
      </c>
      <c r="BH224" s="137">
        <f>IF(N224="sníž. přenesená",J224,0)</f>
        <v>0</v>
      </c>
      <c r="BI224" s="137">
        <f>IF(N224="nulová",J224,0)</f>
        <v>0</v>
      </c>
      <c r="BJ224" s="13" t="s">
        <v>88</v>
      </c>
      <c r="BK224" s="137">
        <f>ROUND(I224*H224,2)</f>
        <v>0</v>
      </c>
      <c r="BL224" s="13" t="s">
        <v>156</v>
      </c>
      <c r="BM224" s="241" t="s">
        <v>442</v>
      </c>
    </row>
    <row r="225" s="11" customFormat="1" ht="25.92" customHeight="1">
      <c r="A225" s="11"/>
      <c r="B225" s="215"/>
      <c r="C225" s="216"/>
      <c r="D225" s="217" t="s">
        <v>79</v>
      </c>
      <c r="E225" s="218" t="s">
        <v>443</v>
      </c>
      <c r="F225" s="218" t="s">
        <v>444</v>
      </c>
      <c r="G225" s="216"/>
      <c r="H225" s="216"/>
      <c r="I225" s="219"/>
      <c r="J225" s="220">
        <f>BK225</f>
        <v>0</v>
      </c>
      <c r="K225" s="216"/>
      <c r="L225" s="221"/>
      <c r="M225" s="222"/>
      <c r="N225" s="223"/>
      <c r="O225" s="223"/>
      <c r="P225" s="224">
        <f>SUM(P226:P236)</f>
        <v>0</v>
      </c>
      <c r="Q225" s="223"/>
      <c r="R225" s="224">
        <f>SUM(R226:R236)</f>
        <v>0</v>
      </c>
      <c r="S225" s="223"/>
      <c r="T225" s="225">
        <f>SUM(T226:T236)</f>
        <v>10.710580000000002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26" t="s">
        <v>88</v>
      </c>
      <c r="AT225" s="227" t="s">
        <v>79</v>
      </c>
      <c r="AU225" s="227" t="s">
        <v>80</v>
      </c>
      <c r="AY225" s="226" t="s">
        <v>150</v>
      </c>
      <c r="BK225" s="228">
        <f>SUM(BK226:BK236)</f>
        <v>0</v>
      </c>
    </row>
    <row r="226" s="2" customFormat="1" ht="24.15" customHeight="1">
      <c r="A226" s="36"/>
      <c r="B226" s="37"/>
      <c r="C226" s="229" t="s">
        <v>445</v>
      </c>
      <c r="D226" s="229" t="s">
        <v>152</v>
      </c>
      <c r="E226" s="230" t="s">
        <v>446</v>
      </c>
      <c r="F226" s="231" t="s">
        <v>447</v>
      </c>
      <c r="G226" s="232" t="s">
        <v>194</v>
      </c>
      <c r="H226" s="233">
        <v>4</v>
      </c>
      <c r="I226" s="234"/>
      <c r="J226" s="235">
        <f>ROUND(I226*H226,2)</f>
        <v>0</v>
      </c>
      <c r="K226" s="236"/>
      <c r="L226" s="39"/>
      <c r="M226" s="237" t="s">
        <v>1</v>
      </c>
      <c r="N226" s="238" t="s">
        <v>45</v>
      </c>
      <c r="O226" s="89"/>
      <c r="P226" s="239">
        <f>O226*H226</f>
        <v>0</v>
      </c>
      <c r="Q226" s="239">
        <v>0</v>
      </c>
      <c r="R226" s="239">
        <f>Q226*H226</f>
        <v>0</v>
      </c>
      <c r="S226" s="239">
        <v>0.35199999999999998</v>
      </c>
      <c r="T226" s="240">
        <f>S226*H226</f>
        <v>1.4079999999999999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241" t="s">
        <v>156</v>
      </c>
      <c r="AT226" s="241" t="s">
        <v>152</v>
      </c>
      <c r="AU226" s="241" t="s">
        <v>88</v>
      </c>
      <c r="AY226" s="13" t="s">
        <v>150</v>
      </c>
      <c r="BE226" s="137">
        <f>IF(N226="základní",J226,0)</f>
        <v>0</v>
      </c>
      <c r="BF226" s="137">
        <f>IF(N226="snížená",J226,0)</f>
        <v>0</v>
      </c>
      <c r="BG226" s="137">
        <f>IF(N226="zákl. přenesená",J226,0)</f>
        <v>0</v>
      </c>
      <c r="BH226" s="137">
        <f>IF(N226="sníž. přenesená",J226,0)</f>
        <v>0</v>
      </c>
      <c r="BI226" s="137">
        <f>IF(N226="nulová",J226,0)</f>
        <v>0</v>
      </c>
      <c r="BJ226" s="13" t="s">
        <v>88</v>
      </c>
      <c r="BK226" s="137">
        <f>ROUND(I226*H226,2)</f>
        <v>0</v>
      </c>
      <c r="BL226" s="13" t="s">
        <v>156</v>
      </c>
      <c r="BM226" s="241" t="s">
        <v>448</v>
      </c>
    </row>
    <row r="227" s="2" customFormat="1" ht="21.75" customHeight="1">
      <c r="A227" s="36"/>
      <c r="B227" s="37"/>
      <c r="C227" s="229" t="s">
        <v>449</v>
      </c>
      <c r="D227" s="229" t="s">
        <v>152</v>
      </c>
      <c r="E227" s="230" t="s">
        <v>450</v>
      </c>
      <c r="F227" s="231" t="s">
        <v>451</v>
      </c>
      <c r="G227" s="232" t="s">
        <v>194</v>
      </c>
      <c r="H227" s="233">
        <v>2</v>
      </c>
      <c r="I227" s="234"/>
      <c r="J227" s="235">
        <f>ROUND(I227*H227,2)</f>
        <v>0</v>
      </c>
      <c r="K227" s="236"/>
      <c r="L227" s="39"/>
      <c r="M227" s="237" t="s">
        <v>1</v>
      </c>
      <c r="N227" s="238" t="s">
        <v>45</v>
      </c>
      <c r="O227" s="89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241" t="s">
        <v>156</v>
      </c>
      <c r="AT227" s="241" t="s">
        <v>152</v>
      </c>
      <c r="AU227" s="241" t="s">
        <v>88</v>
      </c>
      <c r="AY227" s="13" t="s">
        <v>150</v>
      </c>
      <c r="BE227" s="137">
        <f>IF(N227="základní",J227,0)</f>
        <v>0</v>
      </c>
      <c r="BF227" s="137">
        <f>IF(N227="snížená",J227,0)</f>
        <v>0</v>
      </c>
      <c r="BG227" s="137">
        <f>IF(N227="zákl. přenesená",J227,0)</f>
        <v>0</v>
      </c>
      <c r="BH227" s="137">
        <f>IF(N227="sníž. přenesená",J227,0)</f>
        <v>0</v>
      </c>
      <c r="BI227" s="137">
        <f>IF(N227="nulová",J227,0)</f>
        <v>0</v>
      </c>
      <c r="BJ227" s="13" t="s">
        <v>88</v>
      </c>
      <c r="BK227" s="137">
        <f>ROUND(I227*H227,2)</f>
        <v>0</v>
      </c>
      <c r="BL227" s="13" t="s">
        <v>156</v>
      </c>
      <c r="BM227" s="241" t="s">
        <v>452</v>
      </c>
    </row>
    <row r="228" s="2" customFormat="1" ht="24.15" customHeight="1">
      <c r="A228" s="36"/>
      <c r="B228" s="37"/>
      <c r="C228" s="229" t="s">
        <v>453</v>
      </c>
      <c r="D228" s="229" t="s">
        <v>152</v>
      </c>
      <c r="E228" s="230" t="s">
        <v>454</v>
      </c>
      <c r="F228" s="231" t="s">
        <v>455</v>
      </c>
      <c r="G228" s="232" t="s">
        <v>456</v>
      </c>
      <c r="H228" s="233">
        <v>5.4000000000000004</v>
      </c>
      <c r="I228" s="234"/>
      <c r="J228" s="235">
        <f>ROUND(I228*H228,2)</f>
        <v>0</v>
      </c>
      <c r="K228" s="236"/>
      <c r="L228" s="39"/>
      <c r="M228" s="237" t="s">
        <v>1</v>
      </c>
      <c r="N228" s="238" t="s">
        <v>45</v>
      </c>
      <c r="O228" s="89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241" t="s">
        <v>156</v>
      </c>
      <c r="AT228" s="241" t="s">
        <v>152</v>
      </c>
      <c r="AU228" s="241" t="s">
        <v>88</v>
      </c>
      <c r="AY228" s="13" t="s">
        <v>150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3" t="s">
        <v>88</v>
      </c>
      <c r="BK228" s="137">
        <f>ROUND(I228*H228,2)</f>
        <v>0</v>
      </c>
      <c r="BL228" s="13" t="s">
        <v>156</v>
      </c>
      <c r="BM228" s="241" t="s">
        <v>457</v>
      </c>
    </row>
    <row r="229" s="2" customFormat="1" ht="16.5" customHeight="1">
      <c r="A229" s="36"/>
      <c r="B229" s="37"/>
      <c r="C229" s="229" t="s">
        <v>458</v>
      </c>
      <c r="D229" s="229" t="s">
        <v>152</v>
      </c>
      <c r="E229" s="230" t="s">
        <v>459</v>
      </c>
      <c r="F229" s="231" t="s">
        <v>460</v>
      </c>
      <c r="G229" s="232" t="s">
        <v>456</v>
      </c>
      <c r="H229" s="233">
        <v>4.2000000000000002</v>
      </c>
      <c r="I229" s="234"/>
      <c r="J229" s="235">
        <f>ROUND(I229*H229,2)</f>
        <v>0</v>
      </c>
      <c r="K229" s="236"/>
      <c r="L229" s="39"/>
      <c r="M229" s="237" t="s">
        <v>1</v>
      </c>
      <c r="N229" s="238" t="s">
        <v>45</v>
      </c>
      <c r="O229" s="89"/>
      <c r="P229" s="239">
        <f>O229*H229</f>
        <v>0</v>
      </c>
      <c r="Q229" s="239">
        <v>0</v>
      </c>
      <c r="R229" s="239">
        <f>Q229*H229</f>
        <v>0</v>
      </c>
      <c r="S229" s="239">
        <v>2.2000000000000002</v>
      </c>
      <c r="T229" s="240">
        <f>S229*H229</f>
        <v>9.240000000000002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241" t="s">
        <v>156</v>
      </c>
      <c r="AT229" s="241" t="s">
        <v>152</v>
      </c>
      <c r="AU229" s="241" t="s">
        <v>88</v>
      </c>
      <c r="AY229" s="13" t="s">
        <v>150</v>
      </c>
      <c r="BE229" s="137">
        <f>IF(N229="základní",J229,0)</f>
        <v>0</v>
      </c>
      <c r="BF229" s="137">
        <f>IF(N229="snížená",J229,0)</f>
        <v>0</v>
      </c>
      <c r="BG229" s="137">
        <f>IF(N229="zákl. přenesená",J229,0)</f>
        <v>0</v>
      </c>
      <c r="BH229" s="137">
        <f>IF(N229="sníž. přenesená",J229,0)</f>
        <v>0</v>
      </c>
      <c r="BI229" s="137">
        <f>IF(N229="nulová",J229,0)</f>
        <v>0</v>
      </c>
      <c r="BJ229" s="13" t="s">
        <v>88</v>
      </c>
      <c r="BK229" s="137">
        <f>ROUND(I229*H229,2)</f>
        <v>0</v>
      </c>
      <c r="BL229" s="13" t="s">
        <v>156</v>
      </c>
      <c r="BM229" s="241" t="s">
        <v>461</v>
      </c>
    </row>
    <row r="230" s="2" customFormat="1" ht="37.8" customHeight="1">
      <c r="A230" s="36"/>
      <c r="B230" s="37"/>
      <c r="C230" s="229" t="s">
        <v>462</v>
      </c>
      <c r="D230" s="229" t="s">
        <v>152</v>
      </c>
      <c r="E230" s="230" t="s">
        <v>463</v>
      </c>
      <c r="F230" s="231" t="s">
        <v>464</v>
      </c>
      <c r="G230" s="232" t="s">
        <v>155</v>
      </c>
      <c r="H230" s="233">
        <v>7</v>
      </c>
      <c r="I230" s="234"/>
      <c r="J230" s="235">
        <f>ROUND(I230*H230,2)</f>
        <v>0</v>
      </c>
      <c r="K230" s="236"/>
      <c r="L230" s="39"/>
      <c r="M230" s="237" t="s">
        <v>1</v>
      </c>
      <c r="N230" s="238" t="s">
        <v>45</v>
      </c>
      <c r="O230" s="89"/>
      <c r="P230" s="239">
        <f>O230*H230</f>
        <v>0</v>
      </c>
      <c r="Q230" s="239">
        <v>0</v>
      </c>
      <c r="R230" s="239">
        <f>Q230*H230</f>
        <v>0</v>
      </c>
      <c r="S230" s="239">
        <v>0.0074999999999999997</v>
      </c>
      <c r="T230" s="240">
        <f>S230*H230</f>
        <v>0.052499999999999998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241" t="s">
        <v>156</v>
      </c>
      <c r="AT230" s="241" t="s">
        <v>152</v>
      </c>
      <c r="AU230" s="241" t="s">
        <v>88</v>
      </c>
      <c r="AY230" s="13" t="s">
        <v>150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3" t="s">
        <v>88</v>
      </c>
      <c r="BK230" s="137">
        <f>ROUND(I230*H230,2)</f>
        <v>0</v>
      </c>
      <c r="BL230" s="13" t="s">
        <v>156</v>
      </c>
      <c r="BM230" s="241" t="s">
        <v>465</v>
      </c>
    </row>
    <row r="231" s="2" customFormat="1" ht="24.15" customHeight="1">
      <c r="A231" s="36"/>
      <c r="B231" s="37"/>
      <c r="C231" s="229" t="s">
        <v>466</v>
      </c>
      <c r="D231" s="229" t="s">
        <v>152</v>
      </c>
      <c r="E231" s="230" t="s">
        <v>467</v>
      </c>
      <c r="F231" s="231" t="s">
        <v>468</v>
      </c>
      <c r="G231" s="232" t="s">
        <v>155</v>
      </c>
      <c r="H231" s="233">
        <v>6</v>
      </c>
      <c r="I231" s="234"/>
      <c r="J231" s="235">
        <f>ROUND(I231*H231,2)</f>
        <v>0</v>
      </c>
      <c r="K231" s="236"/>
      <c r="L231" s="39"/>
      <c r="M231" s="237" t="s">
        <v>1</v>
      </c>
      <c r="N231" s="238" t="s">
        <v>45</v>
      </c>
      <c r="O231" s="89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241" t="s">
        <v>156</v>
      </c>
      <c r="AT231" s="241" t="s">
        <v>152</v>
      </c>
      <c r="AU231" s="241" t="s">
        <v>88</v>
      </c>
      <c r="AY231" s="13" t="s">
        <v>150</v>
      </c>
      <c r="BE231" s="137">
        <f>IF(N231="základní",J231,0)</f>
        <v>0</v>
      </c>
      <c r="BF231" s="137">
        <f>IF(N231="snížená",J231,0)</f>
        <v>0</v>
      </c>
      <c r="BG231" s="137">
        <f>IF(N231="zákl. přenesená",J231,0)</f>
        <v>0</v>
      </c>
      <c r="BH231" s="137">
        <f>IF(N231="sníž. přenesená",J231,0)</f>
        <v>0</v>
      </c>
      <c r="BI231" s="137">
        <f>IF(N231="nulová",J231,0)</f>
        <v>0</v>
      </c>
      <c r="BJ231" s="13" t="s">
        <v>88</v>
      </c>
      <c r="BK231" s="137">
        <f>ROUND(I231*H231,2)</f>
        <v>0</v>
      </c>
      <c r="BL231" s="13" t="s">
        <v>156</v>
      </c>
      <c r="BM231" s="241" t="s">
        <v>469</v>
      </c>
    </row>
    <row r="232" s="2" customFormat="1" ht="24.15" customHeight="1">
      <c r="A232" s="36"/>
      <c r="B232" s="37"/>
      <c r="C232" s="229" t="s">
        <v>470</v>
      </c>
      <c r="D232" s="229" t="s">
        <v>152</v>
      </c>
      <c r="E232" s="230" t="s">
        <v>471</v>
      </c>
      <c r="F232" s="231" t="s">
        <v>472</v>
      </c>
      <c r="G232" s="232" t="s">
        <v>160</v>
      </c>
      <c r="H232" s="233">
        <v>42</v>
      </c>
      <c r="I232" s="234"/>
      <c r="J232" s="235">
        <f>ROUND(I232*H232,2)</f>
        <v>0</v>
      </c>
      <c r="K232" s="236"/>
      <c r="L232" s="39"/>
      <c r="M232" s="237" t="s">
        <v>1</v>
      </c>
      <c r="N232" s="238" t="s">
        <v>45</v>
      </c>
      <c r="O232" s="89"/>
      <c r="P232" s="239">
        <f>O232*H232</f>
        <v>0</v>
      </c>
      <c r="Q232" s="239">
        <v>0</v>
      </c>
      <c r="R232" s="239">
        <f>Q232*H232</f>
        <v>0</v>
      </c>
      <c r="S232" s="239">
        <v>0.00024000000000000001</v>
      </c>
      <c r="T232" s="240">
        <f>S232*H232</f>
        <v>0.01008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241" t="s">
        <v>156</v>
      </c>
      <c r="AT232" s="241" t="s">
        <v>152</v>
      </c>
      <c r="AU232" s="241" t="s">
        <v>88</v>
      </c>
      <c r="AY232" s="13" t="s">
        <v>150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3" t="s">
        <v>88</v>
      </c>
      <c r="BK232" s="137">
        <f>ROUND(I232*H232,2)</f>
        <v>0</v>
      </c>
      <c r="BL232" s="13" t="s">
        <v>156</v>
      </c>
      <c r="BM232" s="241" t="s">
        <v>473</v>
      </c>
    </row>
    <row r="233" s="2" customFormat="1" ht="24.15" customHeight="1">
      <c r="A233" s="36"/>
      <c r="B233" s="37"/>
      <c r="C233" s="229" t="s">
        <v>474</v>
      </c>
      <c r="D233" s="229" t="s">
        <v>152</v>
      </c>
      <c r="E233" s="230" t="s">
        <v>475</v>
      </c>
      <c r="F233" s="231" t="s">
        <v>476</v>
      </c>
      <c r="G233" s="232" t="s">
        <v>155</v>
      </c>
      <c r="H233" s="233">
        <v>24</v>
      </c>
      <c r="I233" s="234"/>
      <c r="J233" s="235">
        <f>ROUND(I233*H233,2)</f>
        <v>0</v>
      </c>
      <c r="K233" s="236"/>
      <c r="L233" s="39"/>
      <c r="M233" s="237" t="s">
        <v>1</v>
      </c>
      <c r="N233" s="238" t="s">
        <v>45</v>
      </c>
      <c r="O233" s="89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241" t="s">
        <v>156</v>
      </c>
      <c r="AT233" s="241" t="s">
        <v>152</v>
      </c>
      <c r="AU233" s="241" t="s">
        <v>88</v>
      </c>
      <c r="AY233" s="13" t="s">
        <v>150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3" t="s">
        <v>88</v>
      </c>
      <c r="BK233" s="137">
        <f>ROUND(I233*H233,2)</f>
        <v>0</v>
      </c>
      <c r="BL233" s="13" t="s">
        <v>156</v>
      </c>
      <c r="BM233" s="241" t="s">
        <v>477</v>
      </c>
    </row>
    <row r="234" s="2" customFormat="1" ht="24.15" customHeight="1">
      <c r="A234" s="36"/>
      <c r="B234" s="37"/>
      <c r="C234" s="229" t="s">
        <v>478</v>
      </c>
      <c r="D234" s="229" t="s">
        <v>152</v>
      </c>
      <c r="E234" s="230" t="s">
        <v>479</v>
      </c>
      <c r="F234" s="231" t="s">
        <v>480</v>
      </c>
      <c r="G234" s="232" t="s">
        <v>155</v>
      </c>
      <c r="H234" s="233">
        <v>21</v>
      </c>
      <c r="I234" s="234"/>
      <c r="J234" s="235">
        <f>ROUND(I234*H234,2)</f>
        <v>0</v>
      </c>
      <c r="K234" s="236"/>
      <c r="L234" s="39"/>
      <c r="M234" s="237" t="s">
        <v>1</v>
      </c>
      <c r="N234" s="238" t="s">
        <v>45</v>
      </c>
      <c r="O234" s="89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241" t="s">
        <v>156</v>
      </c>
      <c r="AT234" s="241" t="s">
        <v>152</v>
      </c>
      <c r="AU234" s="241" t="s">
        <v>88</v>
      </c>
      <c r="AY234" s="13" t="s">
        <v>150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3" t="s">
        <v>88</v>
      </c>
      <c r="BK234" s="137">
        <f>ROUND(I234*H234,2)</f>
        <v>0</v>
      </c>
      <c r="BL234" s="13" t="s">
        <v>156</v>
      </c>
      <c r="BM234" s="241" t="s">
        <v>481</v>
      </c>
    </row>
    <row r="235" s="2" customFormat="1" ht="37.8" customHeight="1">
      <c r="A235" s="36"/>
      <c r="B235" s="37"/>
      <c r="C235" s="229" t="s">
        <v>482</v>
      </c>
      <c r="D235" s="229" t="s">
        <v>152</v>
      </c>
      <c r="E235" s="230" t="s">
        <v>483</v>
      </c>
      <c r="F235" s="231" t="s">
        <v>484</v>
      </c>
      <c r="G235" s="232" t="s">
        <v>224</v>
      </c>
      <c r="H235" s="233">
        <v>4.7999999999999998</v>
      </c>
      <c r="I235" s="234"/>
      <c r="J235" s="235">
        <f>ROUND(I235*H235,2)</f>
        <v>0</v>
      </c>
      <c r="K235" s="236"/>
      <c r="L235" s="39"/>
      <c r="M235" s="237" t="s">
        <v>1</v>
      </c>
      <c r="N235" s="238" t="s">
        <v>45</v>
      </c>
      <c r="O235" s="89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241" t="s">
        <v>156</v>
      </c>
      <c r="AT235" s="241" t="s">
        <v>152</v>
      </c>
      <c r="AU235" s="241" t="s">
        <v>88</v>
      </c>
      <c r="AY235" s="13" t="s">
        <v>150</v>
      </c>
      <c r="BE235" s="137">
        <f>IF(N235="základní",J235,0)</f>
        <v>0</v>
      </c>
      <c r="BF235" s="137">
        <f>IF(N235="snížená",J235,0)</f>
        <v>0</v>
      </c>
      <c r="BG235" s="137">
        <f>IF(N235="zákl. přenesená",J235,0)</f>
        <v>0</v>
      </c>
      <c r="BH235" s="137">
        <f>IF(N235="sníž. přenesená",J235,0)</f>
        <v>0</v>
      </c>
      <c r="BI235" s="137">
        <f>IF(N235="nulová",J235,0)</f>
        <v>0</v>
      </c>
      <c r="BJ235" s="13" t="s">
        <v>88</v>
      </c>
      <c r="BK235" s="137">
        <f>ROUND(I235*H235,2)</f>
        <v>0</v>
      </c>
      <c r="BL235" s="13" t="s">
        <v>156</v>
      </c>
      <c r="BM235" s="241" t="s">
        <v>485</v>
      </c>
    </row>
    <row r="236" s="2" customFormat="1" ht="33" customHeight="1">
      <c r="A236" s="36"/>
      <c r="B236" s="37"/>
      <c r="C236" s="229" t="s">
        <v>486</v>
      </c>
      <c r="D236" s="229" t="s">
        <v>152</v>
      </c>
      <c r="E236" s="230" t="s">
        <v>487</v>
      </c>
      <c r="F236" s="231" t="s">
        <v>488</v>
      </c>
      <c r="G236" s="232" t="s">
        <v>224</v>
      </c>
      <c r="H236" s="233">
        <v>4.2000000000000002</v>
      </c>
      <c r="I236" s="234"/>
      <c r="J236" s="235">
        <f>ROUND(I236*H236,2)</f>
        <v>0</v>
      </c>
      <c r="K236" s="236"/>
      <c r="L236" s="39"/>
      <c r="M236" s="237" t="s">
        <v>1</v>
      </c>
      <c r="N236" s="238" t="s">
        <v>45</v>
      </c>
      <c r="O236" s="89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241" t="s">
        <v>156</v>
      </c>
      <c r="AT236" s="241" t="s">
        <v>152</v>
      </c>
      <c r="AU236" s="241" t="s">
        <v>88</v>
      </c>
      <c r="AY236" s="13" t="s">
        <v>150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3" t="s">
        <v>88</v>
      </c>
      <c r="BK236" s="137">
        <f>ROUND(I236*H236,2)</f>
        <v>0</v>
      </c>
      <c r="BL236" s="13" t="s">
        <v>156</v>
      </c>
      <c r="BM236" s="241" t="s">
        <v>489</v>
      </c>
    </row>
    <row r="237" s="11" customFormat="1" ht="25.92" customHeight="1">
      <c r="A237" s="11"/>
      <c r="B237" s="215"/>
      <c r="C237" s="216"/>
      <c r="D237" s="217" t="s">
        <v>79</v>
      </c>
      <c r="E237" s="218" t="s">
        <v>490</v>
      </c>
      <c r="F237" s="218" t="s">
        <v>491</v>
      </c>
      <c r="G237" s="216"/>
      <c r="H237" s="216"/>
      <c r="I237" s="219"/>
      <c r="J237" s="220">
        <f>BK237</f>
        <v>0</v>
      </c>
      <c r="K237" s="216"/>
      <c r="L237" s="221"/>
      <c r="M237" s="222"/>
      <c r="N237" s="223"/>
      <c r="O237" s="223"/>
      <c r="P237" s="224">
        <f>SUM(P238:P272)</f>
        <v>0</v>
      </c>
      <c r="Q237" s="223"/>
      <c r="R237" s="224">
        <f>SUM(R238:R272)</f>
        <v>6.3871417999999993</v>
      </c>
      <c r="S237" s="223"/>
      <c r="T237" s="225">
        <f>SUM(T238:T272)</f>
        <v>0</v>
      </c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R237" s="226" t="s">
        <v>88</v>
      </c>
      <c r="AT237" s="227" t="s">
        <v>79</v>
      </c>
      <c r="AU237" s="227" t="s">
        <v>80</v>
      </c>
      <c r="AY237" s="226" t="s">
        <v>150</v>
      </c>
      <c r="BK237" s="228">
        <f>SUM(BK238:BK272)</f>
        <v>0</v>
      </c>
    </row>
    <row r="238" s="2" customFormat="1" ht="24.15" customHeight="1">
      <c r="A238" s="36"/>
      <c r="B238" s="37"/>
      <c r="C238" s="229" t="s">
        <v>492</v>
      </c>
      <c r="D238" s="229" t="s">
        <v>152</v>
      </c>
      <c r="E238" s="230" t="s">
        <v>454</v>
      </c>
      <c r="F238" s="231" t="s">
        <v>455</v>
      </c>
      <c r="G238" s="232" t="s">
        <v>456</v>
      </c>
      <c r="H238" s="233">
        <v>1.0800000000000001</v>
      </c>
      <c r="I238" s="234"/>
      <c r="J238" s="235">
        <f>ROUND(I238*H238,2)</f>
        <v>0</v>
      </c>
      <c r="K238" s="236"/>
      <c r="L238" s="39"/>
      <c r="M238" s="237" t="s">
        <v>1</v>
      </c>
      <c r="N238" s="238" t="s">
        <v>45</v>
      </c>
      <c r="O238" s="89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241" t="s">
        <v>156</v>
      </c>
      <c r="AT238" s="241" t="s">
        <v>152</v>
      </c>
      <c r="AU238" s="241" t="s">
        <v>88</v>
      </c>
      <c r="AY238" s="13" t="s">
        <v>150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3" t="s">
        <v>88</v>
      </c>
      <c r="BK238" s="137">
        <f>ROUND(I238*H238,2)</f>
        <v>0</v>
      </c>
      <c r="BL238" s="13" t="s">
        <v>156</v>
      </c>
      <c r="BM238" s="241" t="s">
        <v>493</v>
      </c>
    </row>
    <row r="239" s="2" customFormat="1" ht="24.15" customHeight="1">
      <c r="A239" s="36"/>
      <c r="B239" s="37"/>
      <c r="C239" s="229" t="s">
        <v>494</v>
      </c>
      <c r="D239" s="229" t="s">
        <v>152</v>
      </c>
      <c r="E239" s="230" t="s">
        <v>495</v>
      </c>
      <c r="F239" s="231" t="s">
        <v>496</v>
      </c>
      <c r="G239" s="232" t="s">
        <v>456</v>
      </c>
      <c r="H239" s="233">
        <v>2.6459999999999999</v>
      </c>
      <c r="I239" s="234"/>
      <c r="J239" s="235">
        <f>ROUND(I239*H239,2)</f>
        <v>0</v>
      </c>
      <c r="K239" s="236"/>
      <c r="L239" s="39"/>
      <c r="M239" s="237" t="s">
        <v>1</v>
      </c>
      <c r="N239" s="238" t="s">
        <v>45</v>
      </c>
      <c r="O239" s="89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241" t="s">
        <v>156</v>
      </c>
      <c r="AT239" s="241" t="s">
        <v>152</v>
      </c>
      <c r="AU239" s="241" t="s">
        <v>88</v>
      </c>
      <c r="AY239" s="13" t="s">
        <v>150</v>
      </c>
      <c r="BE239" s="137">
        <f>IF(N239="základní",J239,0)</f>
        <v>0</v>
      </c>
      <c r="BF239" s="137">
        <f>IF(N239="snížená",J239,0)</f>
        <v>0</v>
      </c>
      <c r="BG239" s="137">
        <f>IF(N239="zákl. přenesená",J239,0)</f>
        <v>0</v>
      </c>
      <c r="BH239" s="137">
        <f>IF(N239="sníž. přenesená",J239,0)</f>
        <v>0</v>
      </c>
      <c r="BI239" s="137">
        <f>IF(N239="nulová",J239,0)</f>
        <v>0</v>
      </c>
      <c r="BJ239" s="13" t="s">
        <v>88</v>
      </c>
      <c r="BK239" s="137">
        <f>ROUND(I239*H239,2)</f>
        <v>0</v>
      </c>
      <c r="BL239" s="13" t="s">
        <v>156</v>
      </c>
      <c r="BM239" s="241" t="s">
        <v>497</v>
      </c>
    </row>
    <row r="240" s="2" customFormat="1" ht="16.5" customHeight="1">
      <c r="A240" s="36"/>
      <c r="B240" s="37"/>
      <c r="C240" s="242" t="s">
        <v>498</v>
      </c>
      <c r="D240" s="242" t="s">
        <v>177</v>
      </c>
      <c r="E240" s="243" t="s">
        <v>499</v>
      </c>
      <c r="F240" s="244" t="s">
        <v>500</v>
      </c>
      <c r="G240" s="245" t="s">
        <v>155</v>
      </c>
      <c r="H240" s="246">
        <v>6</v>
      </c>
      <c r="I240" s="247"/>
      <c r="J240" s="248">
        <f>ROUND(I240*H240,2)</f>
        <v>0</v>
      </c>
      <c r="K240" s="249"/>
      <c r="L240" s="250"/>
      <c r="M240" s="251" t="s">
        <v>1</v>
      </c>
      <c r="N240" s="252" t="s">
        <v>45</v>
      </c>
      <c r="O240" s="89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241" t="s">
        <v>181</v>
      </c>
      <c r="AT240" s="241" t="s">
        <v>177</v>
      </c>
      <c r="AU240" s="241" t="s">
        <v>88</v>
      </c>
      <c r="AY240" s="13" t="s">
        <v>150</v>
      </c>
      <c r="BE240" s="137">
        <f>IF(N240="základní",J240,0)</f>
        <v>0</v>
      </c>
      <c r="BF240" s="137">
        <f>IF(N240="snížená",J240,0)</f>
        <v>0</v>
      </c>
      <c r="BG240" s="137">
        <f>IF(N240="zákl. přenesená",J240,0)</f>
        <v>0</v>
      </c>
      <c r="BH240" s="137">
        <f>IF(N240="sníž. přenesená",J240,0)</f>
        <v>0</v>
      </c>
      <c r="BI240" s="137">
        <f>IF(N240="nulová",J240,0)</f>
        <v>0</v>
      </c>
      <c r="BJ240" s="13" t="s">
        <v>88</v>
      </c>
      <c r="BK240" s="137">
        <f>ROUND(I240*H240,2)</f>
        <v>0</v>
      </c>
      <c r="BL240" s="13" t="s">
        <v>156</v>
      </c>
      <c r="BM240" s="241" t="s">
        <v>501</v>
      </c>
    </row>
    <row r="241" s="2" customFormat="1" ht="37.8" customHeight="1">
      <c r="A241" s="36"/>
      <c r="B241" s="37"/>
      <c r="C241" s="229" t="s">
        <v>502</v>
      </c>
      <c r="D241" s="229" t="s">
        <v>152</v>
      </c>
      <c r="E241" s="230" t="s">
        <v>503</v>
      </c>
      <c r="F241" s="231" t="s">
        <v>504</v>
      </c>
      <c r="G241" s="232" t="s">
        <v>194</v>
      </c>
      <c r="H241" s="233">
        <v>0.54000000000000004</v>
      </c>
      <c r="I241" s="234"/>
      <c r="J241" s="235">
        <f>ROUND(I241*H241,2)</f>
        <v>0</v>
      </c>
      <c r="K241" s="236"/>
      <c r="L241" s="39"/>
      <c r="M241" s="237" t="s">
        <v>1</v>
      </c>
      <c r="N241" s="238" t="s">
        <v>45</v>
      </c>
      <c r="O241" s="89"/>
      <c r="P241" s="239">
        <f>O241*H241</f>
        <v>0</v>
      </c>
      <c r="Q241" s="239">
        <v>0.084250000000000005</v>
      </c>
      <c r="R241" s="239">
        <f>Q241*H241</f>
        <v>0.045495000000000008</v>
      </c>
      <c r="S241" s="239">
        <v>0</v>
      </c>
      <c r="T241" s="24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241" t="s">
        <v>156</v>
      </c>
      <c r="AT241" s="241" t="s">
        <v>152</v>
      </c>
      <c r="AU241" s="241" t="s">
        <v>88</v>
      </c>
      <c r="AY241" s="13" t="s">
        <v>150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3" t="s">
        <v>88</v>
      </c>
      <c r="BK241" s="137">
        <f>ROUND(I241*H241,2)</f>
        <v>0</v>
      </c>
      <c r="BL241" s="13" t="s">
        <v>156</v>
      </c>
      <c r="BM241" s="241" t="s">
        <v>505</v>
      </c>
    </row>
    <row r="242" s="2" customFormat="1" ht="16.5" customHeight="1">
      <c r="A242" s="36"/>
      <c r="B242" s="37"/>
      <c r="C242" s="242" t="s">
        <v>506</v>
      </c>
      <c r="D242" s="242" t="s">
        <v>177</v>
      </c>
      <c r="E242" s="243" t="s">
        <v>507</v>
      </c>
      <c r="F242" s="244" t="s">
        <v>508</v>
      </c>
      <c r="G242" s="245" t="s">
        <v>194</v>
      </c>
      <c r="H242" s="246">
        <v>0.54000000000000004</v>
      </c>
      <c r="I242" s="247"/>
      <c r="J242" s="248">
        <f>ROUND(I242*H242,2)</f>
        <v>0</v>
      </c>
      <c r="K242" s="249"/>
      <c r="L242" s="250"/>
      <c r="M242" s="251" t="s">
        <v>1</v>
      </c>
      <c r="N242" s="252" t="s">
        <v>45</v>
      </c>
      <c r="O242" s="89"/>
      <c r="P242" s="239">
        <f>O242*H242</f>
        <v>0</v>
      </c>
      <c r="Q242" s="239">
        <v>0.070000000000000007</v>
      </c>
      <c r="R242" s="239">
        <f>Q242*H242</f>
        <v>0.037800000000000007</v>
      </c>
      <c r="S242" s="239">
        <v>0</v>
      </c>
      <c r="T242" s="24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241" t="s">
        <v>181</v>
      </c>
      <c r="AT242" s="241" t="s">
        <v>177</v>
      </c>
      <c r="AU242" s="241" t="s">
        <v>88</v>
      </c>
      <c r="AY242" s="13" t="s">
        <v>150</v>
      </c>
      <c r="BE242" s="137">
        <f>IF(N242="základní",J242,0)</f>
        <v>0</v>
      </c>
      <c r="BF242" s="137">
        <f>IF(N242="snížená",J242,0)</f>
        <v>0</v>
      </c>
      <c r="BG242" s="137">
        <f>IF(N242="zákl. přenesená",J242,0)</f>
        <v>0</v>
      </c>
      <c r="BH242" s="137">
        <f>IF(N242="sníž. přenesená",J242,0)</f>
        <v>0</v>
      </c>
      <c r="BI242" s="137">
        <f>IF(N242="nulová",J242,0)</f>
        <v>0</v>
      </c>
      <c r="BJ242" s="13" t="s">
        <v>88</v>
      </c>
      <c r="BK242" s="137">
        <f>ROUND(I242*H242,2)</f>
        <v>0</v>
      </c>
      <c r="BL242" s="13" t="s">
        <v>156</v>
      </c>
      <c r="BM242" s="241" t="s">
        <v>509</v>
      </c>
    </row>
    <row r="243" s="2" customFormat="1" ht="24.15" customHeight="1">
      <c r="A243" s="36"/>
      <c r="B243" s="37"/>
      <c r="C243" s="229" t="s">
        <v>510</v>
      </c>
      <c r="D243" s="229" t="s">
        <v>152</v>
      </c>
      <c r="E243" s="230" t="s">
        <v>511</v>
      </c>
      <c r="F243" s="231" t="s">
        <v>512</v>
      </c>
      <c r="G243" s="232" t="s">
        <v>160</v>
      </c>
      <c r="H243" s="233">
        <v>6</v>
      </c>
      <c r="I243" s="234"/>
      <c r="J243" s="235">
        <f>ROUND(I243*H243,2)</f>
        <v>0</v>
      </c>
      <c r="K243" s="236"/>
      <c r="L243" s="39"/>
      <c r="M243" s="237" t="s">
        <v>1</v>
      </c>
      <c r="N243" s="238" t="s">
        <v>45</v>
      </c>
      <c r="O243" s="89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241" t="s">
        <v>156</v>
      </c>
      <c r="AT243" s="241" t="s">
        <v>152</v>
      </c>
      <c r="AU243" s="241" t="s">
        <v>88</v>
      </c>
      <c r="AY243" s="13" t="s">
        <v>150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3" t="s">
        <v>88</v>
      </c>
      <c r="BK243" s="137">
        <f>ROUND(I243*H243,2)</f>
        <v>0</v>
      </c>
      <c r="BL243" s="13" t="s">
        <v>156</v>
      </c>
      <c r="BM243" s="241" t="s">
        <v>513</v>
      </c>
    </row>
    <row r="244" s="2" customFormat="1" ht="24.15" customHeight="1">
      <c r="A244" s="36"/>
      <c r="B244" s="37"/>
      <c r="C244" s="242" t="s">
        <v>514</v>
      </c>
      <c r="D244" s="242" t="s">
        <v>177</v>
      </c>
      <c r="E244" s="243" t="s">
        <v>515</v>
      </c>
      <c r="F244" s="244" t="s">
        <v>516</v>
      </c>
      <c r="G244" s="245" t="s">
        <v>155</v>
      </c>
      <c r="H244" s="246">
        <v>6</v>
      </c>
      <c r="I244" s="247"/>
      <c r="J244" s="248">
        <f>ROUND(I244*H244,2)</f>
        <v>0</v>
      </c>
      <c r="K244" s="249"/>
      <c r="L244" s="250"/>
      <c r="M244" s="251" t="s">
        <v>1</v>
      </c>
      <c r="N244" s="252" t="s">
        <v>45</v>
      </c>
      <c r="O244" s="89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241" t="s">
        <v>181</v>
      </c>
      <c r="AT244" s="241" t="s">
        <v>177</v>
      </c>
      <c r="AU244" s="241" t="s">
        <v>88</v>
      </c>
      <c r="AY244" s="13" t="s">
        <v>150</v>
      </c>
      <c r="BE244" s="137">
        <f>IF(N244="základní",J244,0)</f>
        <v>0</v>
      </c>
      <c r="BF244" s="137">
        <f>IF(N244="snížená",J244,0)</f>
        <v>0</v>
      </c>
      <c r="BG244" s="137">
        <f>IF(N244="zákl. přenesená",J244,0)</f>
        <v>0</v>
      </c>
      <c r="BH244" s="137">
        <f>IF(N244="sníž. přenesená",J244,0)</f>
        <v>0</v>
      </c>
      <c r="BI244" s="137">
        <f>IF(N244="nulová",J244,0)</f>
        <v>0</v>
      </c>
      <c r="BJ244" s="13" t="s">
        <v>88</v>
      </c>
      <c r="BK244" s="137">
        <f>ROUND(I244*H244,2)</f>
        <v>0</v>
      </c>
      <c r="BL244" s="13" t="s">
        <v>156</v>
      </c>
      <c r="BM244" s="241" t="s">
        <v>517</v>
      </c>
    </row>
    <row r="245" s="2" customFormat="1" ht="24.15" customHeight="1">
      <c r="A245" s="36"/>
      <c r="B245" s="37"/>
      <c r="C245" s="229" t="s">
        <v>518</v>
      </c>
      <c r="D245" s="229" t="s">
        <v>152</v>
      </c>
      <c r="E245" s="230" t="s">
        <v>519</v>
      </c>
      <c r="F245" s="231" t="s">
        <v>520</v>
      </c>
      <c r="G245" s="232" t="s">
        <v>155</v>
      </c>
      <c r="H245" s="233">
        <v>6</v>
      </c>
      <c r="I245" s="234"/>
      <c r="J245" s="235">
        <f>ROUND(I245*H245,2)</f>
        <v>0</v>
      </c>
      <c r="K245" s="236"/>
      <c r="L245" s="39"/>
      <c r="M245" s="237" t="s">
        <v>1</v>
      </c>
      <c r="N245" s="238" t="s">
        <v>45</v>
      </c>
      <c r="O245" s="89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241" t="s">
        <v>156</v>
      </c>
      <c r="AT245" s="241" t="s">
        <v>152</v>
      </c>
      <c r="AU245" s="241" t="s">
        <v>88</v>
      </c>
      <c r="AY245" s="13" t="s">
        <v>150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3" t="s">
        <v>88</v>
      </c>
      <c r="BK245" s="137">
        <f>ROUND(I245*H245,2)</f>
        <v>0</v>
      </c>
      <c r="BL245" s="13" t="s">
        <v>156</v>
      </c>
      <c r="BM245" s="241" t="s">
        <v>521</v>
      </c>
    </row>
    <row r="246" s="2" customFormat="1" ht="16.5" customHeight="1">
      <c r="A246" s="36"/>
      <c r="B246" s="37"/>
      <c r="C246" s="229" t="s">
        <v>522</v>
      </c>
      <c r="D246" s="229" t="s">
        <v>152</v>
      </c>
      <c r="E246" s="230" t="s">
        <v>523</v>
      </c>
      <c r="F246" s="231" t="s">
        <v>524</v>
      </c>
      <c r="G246" s="232" t="s">
        <v>155</v>
      </c>
      <c r="H246" s="233">
        <v>6</v>
      </c>
      <c r="I246" s="234"/>
      <c r="J246" s="235">
        <f>ROUND(I246*H246,2)</f>
        <v>0</v>
      </c>
      <c r="K246" s="236"/>
      <c r="L246" s="39"/>
      <c r="M246" s="237" t="s">
        <v>1</v>
      </c>
      <c r="N246" s="238" t="s">
        <v>45</v>
      </c>
      <c r="O246" s="89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241" t="s">
        <v>156</v>
      </c>
      <c r="AT246" s="241" t="s">
        <v>152</v>
      </c>
      <c r="AU246" s="241" t="s">
        <v>88</v>
      </c>
      <c r="AY246" s="13" t="s">
        <v>150</v>
      </c>
      <c r="BE246" s="137">
        <f>IF(N246="základní",J246,0)</f>
        <v>0</v>
      </c>
      <c r="BF246" s="137">
        <f>IF(N246="snížená",J246,0)</f>
        <v>0</v>
      </c>
      <c r="BG246" s="137">
        <f>IF(N246="zákl. přenesená",J246,0)</f>
        <v>0</v>
      </c>
      <c r="BH246" s="137">
        <f>IF(N246="sníž. přenesená",J246,0)</f>
        <v>0</v>
      </c>
      <c r="BI246" s="137">
        <f>IF(N246="nulová",J246,0)</f>
        <v>0</v>
      </c>
      <c r="BJ246" s="13" t="s">
        <v>88</v>
      </c>
      <c r="BK246" s="137">
        <f>ROUND(I246*H246,2)</f>
        <v>0</v>
      </c>
      <c r="BL246" s="13" t="s">
        <v>156</v>
      </c>
      <c r="BM246" s="241" t="s">
        <v>525</v>
      </c>
    </row>
    <row r="247" s="2" customFormat="1" ht="24.15" customHeight="1">
      <c r="A247" s="36"/>
      <c r="B247" s="37"/>
      <c r="C247" s="242" t="s">
        <v>526</v>
      </c>
      <c r="D247" s="242" t="s">
        <v>177</v>
      </c>
      <c r="E247" s="243" t="s">
        <v>527</v>
      </c>
      <c r="F247" s="244" t="s">
        <v>528</v>
      </c>
      <c r="G247" s="245" t="s">
        <v>155</v>
      </c>
      <c r="H247" s="246">
        <v>6</v>
      </c>
      <c r="I247" s="247"/>
      <c r="J247" s="248">
        <f>ROUND(I247*H247,2)</f>
        <v>0</v>
      </c>
      <c r="K247" s="249"/>
      <c r="L247" s="250"/>
      <c r="M247" s="251" t="s">
        <v>1</v>
      </c>
      <c r="N247" s="252" t="s">
        <v>45</v>
      </c>
      <c r="O247" s="89"/>
      <c r="P247" s="239">
        <f>O247*H247</f>
        <v>0</v>
      </c>
      <c r="Q247" s="239">
        <v>1.0000000000000001E-05</v>
      </c>
      <c r="R247" s="239">
        <f>Q247*H247</f>
        <v>6.0000000000000008E-05</v>
      </c>
      <c r="S247" s="239">
        <v>0</v>
      </c>
      <c r="T247" s="24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241" t="s">
        <v>181</v>
      </c>
      <c r="AT247" s="241" t="s">
        <v>177</v>
      </c>
      <c r="AU247" s="241" t="s">
        <v>88</v>
      </c>
      <c r="AY247" s="13" t="s">
        <v>150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3" t="s">
        <v>88</v>
      </c>
      <c r="BK247" s="137">
        <f>ROUND(I247*H247,2)</f>
        <v>0</v>
      </c>
      <c r="BL247" s="13" t="s">
        <v>156</v>
      </c>
      <c r="BM247" s="241" t="s">
        <v>529</v>
      </c>
    </row>
    <row r="248" s="2" customFormat="1" ht="16.5" customHeight="1">
      <c r="A248" s="36"/>
      <c r="B248" s="37"/>
      <c r="C248" s="242" t="s">
        <v>530</v>
      </c>
      <c r="D248" s="242" t="s">
        <v>177</v>
      </c>
      <c r="E248" s="243" t="s">
        <v>531</v>
      </c>
      <c r="F248" s="244" t="s">
        <v>532</v>
      </c>
      <c r="G248" s="245" t="s">
        <v>456</v>
      </c>
      <c r="H248" s="246">
        <v>2.6459999999999999</v>
      </c>
      <c r="I248" s="247"/>
      <c r="J248" s="248">
        <f>ROUND(I248*H248,2)</f>
        <v>0</v>
      </c>
      <c r="K248" s="249"/>
      <c r="L248" s="250"/>
      <c r="M248" s="251" t="s">
        <v>1</v>
      </c>
      <c r="N248" s="252" t="s">
        <v>45</v>
      </c>
      <c r="O248" s="89"/>
      <c r="P248" s="239">
        <f>O248*H248</f>
        <v>0</v>
      </c>
      <c r="Q248" s="239">
        <v>2.234</v>
      </c>
      <c r="R248" s="239">
        <f>Q248*H248</f>
        <v>5.9111639999999994</v>
      </c>
      <c r="S248" s="239">
        <v>0</v>
      </c>
      <c r="T248" s="24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241" t="s">
        <v>181</v>
      </c>
      <c r="AT248" s="241" t="s">
        <v>177</v>
      </c>
      <c r="AU248" s="241" t="s">
        <v>88</v>
      </c>
      <c r="AY248" s="13" t="s">
        <v>150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3" t="s">
        <v>88</v>
      </c>
      <c r="BK248" s="137">
        <f>ROUND(I248*H248,2)</f>
        <v>0</v>
      </c>
      <c r="BL248" s="13" t="s">
        <v>156</v>
      </c>
      <c r="BM248" s="241" t="s">
        <v>533</v>
      </c>
    </row>
    <row r="249" s="2" customFormat="1" ht="16.5" customHeight="1">
      <c r="A249" s="36"/>
      <c r="B249" s="37"/>
      <c r="C249" s="242" t="s">
        <v>534</v>
      </c>
      <c r="D249" s="242" t="s">
        <v>177</v>
      </c>
      <c r="E249" s="243" t="s">
        <v>535</v>
      </c>
      <c r="F249" s="244" t="s">
        <v>536</v>
      </c>
      <c r="G249" s="245" t="s">
        <v>224</v>
      </c>
      <c r="H249" s="246">
        <v>0.216</v>
      </c>
      <c r="I249" s="247"/>
      <c r="J249" s="248">
        <f>ROUND(I249*H249,2)</f>
        <v>0</v>
      </c>
      <c r="K249" s="249"/>
      <c r="L249" s="250"/>
      <c r="M249" s="251" t="s">
        <v>1</v>
      </c>
      <c r="N249" s="252" t="s">
        <v>45</v>
      </c>
      <c r="O249" s="89"/>
      <c r="P249" s="239">
        <f>O249*H249</f>
        <v>0</v>
      </c>
      <c r="Q249" s="239">
        <v>1</v>
      </c>
      <c r="R249" s="239">
        <f>Q249*H249</f>
        <v>0.216</v>
      </c>
      <c r="S249" s="239">
        <v>0</v>
      </c>
      <c r="T249" s="24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241" t="s">
        <v>181</v>
      </c>
      <c r="AT249" s="241" t="s">
        <v>177</v>
      </c>
      <c r="AU249" s="241" t="s">
        <v>88</v>
      </c>
      <c r="AY249" s="13" t="s">
        <v>150</v>
      </c>
      <c r="BE249" s="137">
        <f>IF(N249="základní",J249,0)</f>
        <v>0</v>
      </c>
      <c r="BF249" s="137">
        <f>IF(N249="snížená",J249,0)</f>
        <v>0</v>
      </c>
      <c r="BG249" s="137">
        <f>IF(N249="zákl. přenesená",J249,0)</f>
        <v>0</v>
      </c>
      <c r="BH249" s="137">
        <f>IF(N249="sníž. přenesená",J249,0)</f>
        <v>0</v>
      </c>
      <c r="BI249" s="137">
        <f>IF(N249="nulová",J249,0)</f>
        <v>0</v>
      </c>
      <c r="BJ249" s="13" t="s">
        <v>88</v>
      </c>
      <c r="BK249" s="137">
        <f>ROUND(I249*H249,2)</f>
        <v>0</v>
      </c>
      <c r="BL249" s="13" t="s">
        <v>156</v>
      </c>
      <c r="BM249" s="241" t="s">
        <v>537</v>
      </c>
    </row>
    <row r="250" s="2" customFormat="1" ht="24.15" customHeight="1">
      <c r="A250" s="36"/>
      <c r="B250" s="37"/>
      <c r="C250" s="229" t="s">
        <v>538</v>
      </c>
      <c r="D250" s="229" t="s">
        <v>152</v>
      </c>
      <c r="E250" s="230" t="s">
        <v>539</v>
      </c>
      <c r="F250" s="231" t="s">
        <v>540</v>
      </c>
      <c r="G250" s="232" t="s">
        <v>194</v>
      </c>
      <c r="H250" s="233">
        <v>2.1000000000000001</v>
      </c>
      <c r="I250" s="234"/>
      <c r="J250" s="235">
        <f>ROUND(I250*H250,2)</f>
        <v>0</v>
      </c>
      <c r="K250" s="236"/>
      <c r="L250" s="39"/>
      <c r="M250" s="237" t="s">
        <v>1</v>
      </c>
      <c r="N250" s="238" t="s">
        <v>45</v>
      </c>
      <c r="O250" s="89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241" t="s">
        <v>156</v>
      </c>
      <c r="AT250" s="241" t="s">
        <v>152</v>
      </c>
      <c r="AU250" s="241" t="s">
        <v>88</v>
      </c>
      <c r="AY250" s="13" t="s">
        <v>150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3" t="s">
        <v>88</v>
      </c>
      <c r="BK250" s="137">
        <f>ROUND(I250*H250,2)</f>
        <v>0</v>
      </c>
      <c r="BL250" s="13" t="s">
        <v>156</v>
      </c>
      <c r="BM250" s="241" t="s">
        <v>541</v>
      </c>
    </row>
    <row r="251" s="2" customFormat="1" ht="16.5" customHeight="1">
      <c r="A251" s="36"/>
      <c r="B251" s="37"/>
      <c r="C251" s="242" t="s">
        <v>542</v>
      </c>
      <c r="D251" s="242" t="s">
        <v>177</v>
      </c>
      <c r="E251" s="243" t="s">
        <v>543</v>
      </c>
      <c r="F251" s="244" t="s">
        <v>544</v>
      </c>
      <c r="G251" s="245" t="s">
        <v>155</v>
      </c>
      <c r="H251" s="246">
        <v>7</v>
      </c>
      <c r="I251" s="247"/>
      <c r="J251" s="248">
        <f>ROUND(I251*H251,2)</f>
        <v>0</v>
      </c>
      <c r="K251" s="249"/>
      <c r="L251" s="250"/>
      <c r="M251" s="251" t="s">
        <v>1</v>
      </c>
      <c r="N251" s="252" t="s">
        <v>45</v>
      </c>
      <c r="O251" s="89"/>
      <c r="P251" s="239">
        <f>O251*H251</f>
        <v>0</v>
      </c>
      <c r="Q251" s="239">
        <v>0.0058999999999999999</v>
      </c>
      <c r="R251" s="239">
        <f>Q251*H251</f>
        <v>0.041299999999999996</v>
      </c>
      <c r="S251" s="239">
        <v>0</v>
      </c>
      <c r="T251" s="240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241" t="s">
        <v>181</v>
      </c>
      <c r="AT251" s="241" t="s">
        <v>177</v>
      </c>
      <c r="AU251" s="241" t="s">
        <v>88</v>
      </c>
      <c r="AY251" s="13" t="s">
        <v>150</v>
      </c>
      <c r="BE251" s="137">
        <f>IF(N251="základní",J251,0)</f>
        <v>0</v>
      </c>
      <c r="BF251" s="137">
        <f>IF(N251="snížená",J251,0)</f>
        <v>0</v>
      </c>
      <c r="BG251" s="137">
        <f>IF(N251="zákl. přenesená",J251,0)</f>
        <v>0</v>
      </c>
      <c r="BH251" s="137">
        <f>IF(N251="sníž. přenesená",J251,0)</f>
        <v>0</v>
      </c>
      <c r="BI251" s="137">
        <f>IF(N251="nulová",J251,0)</f>
        <v>0</v>
      </c>
      <c r="BJ251" s="13" t="s">
        <v>88</v>
      </c>
      <c r="BK251" s="137">
        <f>ROUND(I251*H251,2)</f>
        <v>0</v>
      </c>
      <c r="BL251" s="13" t="s">
        <v>156</v>
      </c>
      <c r="BM251" s="241" t="s">
        <v>545</v>
      </c>
    </row>
    <row r="252" s="2" customFormat="1" ht="24.15" customHeight="1">
      <c r="A252" s="36"/>
      <c r="B252" s="37"/>
      <c r="C252" s="229" t="s">
        <v>546</v>
      </c>
      <c r="D252" s="229" t="s">
        <v>152</v>
      </c>
      <c r="E252" s="230" t="s">
        <v>547</v>
      </c>
      <c r="F252" s="231" t="s">
        <v>548</v>
      </c>
      <c r="G252" s="232" t="s">
        <v>155</v>
      </c>
      <c r="H252" s="233">
        <v>7</v>
      </c>
      <c r="I252" s="234"/>
      <c r="J252" s="235">
        <f>ROUND(I252*H252,2)</f>
        <v>0</v>
      </c>
      <c r="K252" s="236"/>
      <c r="L252" s="39"/>
      <c r="M252" s="237" t="s">
        <v>1</v>
      </c>
      <c r="N252" s="238" t="s">
        <v>45</v>
      </c>
      <c r="O252" s="89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241" t="s">
        <v>156</v>
      </c>
      <c r="AT252" s="241" t="s">
        <v>152</v>
      </c>
      <c r="AU252" s="241" t="s">
        <v>88</v>
      </c>
      <c r="AY252" s="13" t="s">
        <v>150</v>
      </c>
      <c r="BE252" s="137">
        <f>IF(N252="základní",J252,0)</f>
        <v>0</v>
      </c>
      <c r="BF252" s="137">
        <f>IF(N252="snížená",J252,0)</f>
        <v>0</v>
      </c>
      <c r="BG252" s="137">
        <f>IF(N252="zákl. přenesená",J252,0)</f>
        <v>0</v>
      </c>
      <c r="BH252" s="137">
        <f>IF(N252="sníž. přenesená",J252,0)</f>
        <v>0</v>
      </c>
      <c r="BI252" s="137">
        <f>IF(N252="nulová",J252,0)</f>
        <v>0</v>
      </c>
      <c r="BJ252" s="13" t="s">
        <v>88</v>
      </c>
      <c r="BK252" s="137">
        <f>ROUND(I252*H252,2)</f>
        <v>0</v>
      </c>
      <c r="BL252" s="13" t="s">
        <v>156</v>
      </c>
      <c r="BM252" s="241" t="s">
        <v>549</v>
      </c>
    </row>
    <row r="253" s="2" customFormat="1" ht="33" customHeight="1">
      <c r="A253" s="36"/>
      <c r="B253" s="37"/>
      <c r="C253" s="229" t="s">
        <v>550</v>
      </c>
      <c r="D253" s="229" t="s">
        <v>152</v>
      </c>
      <c r="E253" s="230" t="s">
        <v>551</v>
      </c>
      <c r="F253" s="231" t="s">
        <v>552</v>
      </c>
      <c r="G253" s="232" t="s">
        <v>155</v>
      </c>
      <c r="H253" s="233">
        <v>7</v>
      </c>
      <c r="I253" s="234"/>
      <c r="J253" s="235">
        <f>ROUND(I253*H253,2)</f>
        <v>0</v>
      </c>
      <c r="K253" s="236"/>
      <c r="L253" s="39"/>
      <c r="M253" s="237" t="s">
        <v>1</v>
      </c>
      <c r="N253" s="238" t="s">
        <v>45</v>
      </c>
      <c r="O253" s="89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241" t="s">
        <v>156</v>
      </c>
      <c r="AT253" s="241" t="s">
        <v>152</v>
      </c>
      <c r="AU253" s="241" t="s">
        <v>88</v>
      </c>
      <c r="AY253" s="13" t="s">
        <v>150</v>
      </c>
      <c r="BE253" s="137">
        <f>IF(N253="základní",J253,0)</f>
        <v>0</v>
      </c>
      <c r="BF253" s="137">
        <f>IF(N253="snížená",J253,0)</f>
        <v>0</v>
      </c>
      <c r="BG253" s="137">
        <f>IF(N253="zákl. přenesená",J253,0)</f>
        <v>0</v>
      </c>
      <c r="BH253" s="137">
        <f>IF(N253="sníž. přenesená",J253,0)</f>
        <v>0</v>
      </c>
      <c r="BI253" s="137">
        <f>IF(N253="nulová",J253,0)</f>
        <v>0</v>
      </c>
      <c r="BJ253" s="13" t="s">
        <v>88</v>
      </c>
      <c r="BK253" s="137">
        <f>ROUND(I253*H253,2)</f>
        <v>0</v>
      </c>
      <c r="BL253" s="13" t="s">
        <v>156</v>
      </c>
      <c r="BM253" s="241" t="s">
        <v>553</v>
      </c>
    </row>
    <row r="254" s="2" customFormat="1" ht="21.75" customHeight="1">
      <c r="A254" s="36"/>
      <c r="B254" s="37"/>
      <c r="C254" s="242" t="s">
        <v>554</v>
      </c>
      <c r="D254" s="242" t="s">
        <v>177</v>
      </c>
      <c r="E254" s="243" t="s">
        <v>555</v>
      </c>
      <c r="F254" s="244" t="s">
        <v>556</v>
      </c>
      <c r="G254" s="245" t="s">
        <v>155</v>
      </c>
      <c r="H254" s="246">
        <v>7</v>
      </c>
      <c r="I254" s="247"/>
      <c r="J254" s="248">
        <f>ROUND(I254*H254,2)</f>
        <v>0</v>
      </c>
      <c r="K254" s="249"/>
      <c r="L254" s="250"/>
      <c r="M254" s="251" t="s">
        <v>1</v>
      </c>
      <c r="N254" s="252" t="s">
        <v>45</v>
      </c>
      <c r="O254" s="89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241" t="s">
        <v>181</v>
      </c>
      <c r="AT254" s="241" t="s">
        <v>177</v>
      </c>
      <c r="AU254" s="241" t="s">
        <v>88</v>
      </c>
      <c r="AY254" s="13" t="s">
        <v>150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3" t="s">
        <v>88</v>
      </c>
      <c r="BK254" s="137">
        <f>ROUND(I254*H254,2)</f>
        <v>0</v>
      </c>
      <c r="BL254" s="13" t="s">
        <v>156</v>
      </c>
      <c r="BM254" s="241" t="s">
        <v>557</v>
      </c>
    </row>
    <row r="255" s="2" customFormat="1" ht="24.15" customHeight="1">
      <c r="A255" s="36"/>
      <c r="B255" s="37"/>
      <c r="C255" s="229" t="s">
        <v>558</v>
      </c>
      <c r="D255" s="229" t="s">
        <v>152</v>
      </c>
      <c r="E255" s="230" t="s">
        <v>559</v>
      </c>
      <c r="F255" s="231" t="s">
        <v>560</v>
      </c>
      <c r="G255" s="232" t="s">
        <v>155</v>
      </c>
      <c r="H255" s="233">
        <v>56</v>
      </c>
      <c r="I255" s="234"/>
      <c r="J255" s="235">
        <f>ROUND(I255*H255,2)</f>
        <v>0</v>
      </c>
      <c r="K255" s="236"/>
      <c r="L255" s="39"/>
      <c r="M255" s="237" t="s">
        <v>1</v>
      </c>
      <c r="N255" s="238" t="s">
        <v>45</v>
      </c>
      <c r="O255" s="89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241" t="s">
        <v>156</v>
      </c>
      <c r="AT255" s="241" t="s">
        <v>152</v>
      </c>
      <c r="AU255" s="241" t="s">
        <v>88</v>
      </c>
      <c r="AY255" s="13" t="s">
        <v>150</v>
      </c>
      <c r="BE255" s="137">
        <f>IF(N255="základní",J255,0)</f>
        <v>0</v>
      </c>
      <c r="BF255" s="137">
        <f>IF(N255="snížená",J255,0)</f>
        <v>0</v>
      </c>
      <c r="BG255" s="137">
        <f>IF(N255="zákl. přenesená",J255,0)</f>
        <v>0</v>
      </c>
      <c r="BH255" s="137">
        <f>IF(N255="sníž. přenesená",J255,0)</f>
        <v>0</v>
      </c>
      <c r="BI255" s="137">
        <f>IF(N255="nulová",J255,0)</f>
        <v>0</v>
      </c>
      <c r="BJ255" s="13" t="s">
        <v>88</v>
      </c>
      <c r="BK255" s="137">
        <f>ROUND(I255*H255,2)</f>
        <v>0</v>
      </c>
      <c r="BL255" s="13" t="s">
        <v>156</v>
      </c>
      <c r="BM255" s="241" t="s">
        <v>561</v>
      </c>
    </row>
    <row r="256" s="2" customFormat="1" ht="24.15" customHeight="1">
      <c r="A256" s="36"/>
      <c r="B256" s="37"/>
      <c r="C256" s="229" t="s">
        <v>562</v>
      </c>
      <c r="D256" s="229" t="s">
        <v>152</v>
      </c>
      <c r="E256" s="230" t="s">
        <v>352</v>
      </c>
      <c r="F256" s="231" t="s">
        <v>353</v>
      </c>
      <c r="G256" s="232" t="s">
        <v>155</v>
      </c>
      <c r="H256" s="233">
        <v>48</v>
      </c>
      <c r="I256" s="234"/>
      <c r="J256" s="235">
        <f>ROUND(I256*H256,2)</f>
        <v>0</v>
      </c>
      <c r="K256" s="236"/>
      <c r="L256" s="39"/>
      <c r="M256" s="237" t="s">
        <v>1</v>
      </c>
      <c r="N256" s="238" t="s">
        <v>45</v>
      </c>
      <c r="O256" s="89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241" t="s">
        <v>156</v>
      </c>
      <c r="AT256" s="241" t="s">
        <v>152</v>
      </c>
      <c r="AU256" s="241" t="s">
        <v>88</v>
      </c>
      <c r="AY256" s="13" t="s">
        <v>150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3" t="s">
        <v>88</v>
      </c>
      <c r="BK256" s="137">
        <f>ROUND(I256*H256,2)</f>
        <v>0</v>
      </c>
      <c r="BL256" s="13" t="s">
        <v>156</v>
      </c>
      <c r="BM256" s="241" t="s">
        <v>563</v>
      </c>
    </row>
    <row r="257" s="2" customFormat="1" ht="24.15" customHeight="1">
      <c r="A257" s="36"/>
      <c r="B257" s="37"/>
      <c r="C257" s="229" t="s">
        <v>564</v>
      </c>
      <c r="D257" s="229" t="s">
        <v>152</v>
      </c>
      <c r="E257" s="230" t="s">
        <v>565</v>
      </c>
      <c r="F257" s="231" t="s">
        <v>566</v>
      </c>
      <c r="G257" s="232" t="s">
        <v>160</v>
      </c>
      <c r="H257" s="233">
        <v>52.5</v>
      </c>
      <c r="I257" s="234"/>
      <c r="J257" s="235">
        <f>ROUND(I257*H257,2)</f>
        <v>0</v>
      </c>
      <c r="K257" s="236"/>
      <c r="L257" s="39"/>
      <c r="M257" s="237" t="s">
        <v>1</v>
      </c>
      <c r="N257" s="238" t="s">
        <v>45</v>
      </c>
      <c r="O257" s="89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241" t="s">
        <v>156</v>
      </c>
      <c r="AT257" s="241" t="s">
        <v>152</v>
      </c>
      <c r="AU257" s="241" t="s">
        <v>88</v>
      </c>
      <c r="AY257" s="13" t="s">
        <v>150</v>
      </c>
      <c r="BE257" s="137">
        <f>IF(N257="základní",J257,0)</f>
        <v>0</v>
      </c>
      <c r="BF257" s="137">
        <f>IF(N257="snížená",J257,0)</f>
        <v>0</v>
      </c>
      <c r="BG257" s="137">
        <f>IF(N257="zákl. přenesená",J257,0)</f>
        <v>0</v>
      </c>
      <c r="BH257" s="137">
        <f>IF(N257="sníž. přenesená",J257,0)</f>
        <v>0</v>
      </c>
      <c r="BI257" s="137">
        <f>IF(N257="nulová",J257,0)</f>
        <v>0</v>
      </c>
      <c r="BJ257" s="13" t="s">
        <v>88</v>
      </c>
      <c r="BK257" s="137">
        <f>ROUND(I257*H257,2)</f>
        <v>0</v>
      </c>
      <c r="BL257" s="13" t="s">
        <v>156</v>
      </c>
      <c r="BM257" s="241" t="s">
        <v>567</v>
      </c>
    </row>
    <row r="258" s="2" customFormat="1" ht="16.5" customHeight="1">
      <c r="A258" s="36"/>
      <c r="B258" s="37"/>
      <c r="C258" s="242" t="s">
        <v>568</v>
      </c>
      <c r="D258" s="242" t="s">
        <v>177</v>
      </c>
      <c r="E258" s="243" t="s">
        <v>569</v>
      </c>
      <c r="F258" s="244" t="s">
        <v>570</v>
      </c>
      <c r="G258" s="245" t="s">
        <v>180</v>
      </c>
      <c r="H258" s="246">
        <v>0.052999999999999998</v>
      </c>
      <c r="I258" s="247"/>
      <c r="J258" s="248">
        <f>ROUND(I258*H258,2)</f>
        <v>0</v>
      </c>
      <c r="K258" s="249"/>
      <c r="L258" s="250"/>
      <c r="M258" s="251" t="s">
        <v>1</v>
      </c>
      <c r="N258" s="252" t="s">
        <v>45</v>
      </c>
      <c r="O258" s="89"/>
      <c r="P258" s="239">
        <f>O258*H258</f>
        <v>0</v>
      </c>
      <c r="Q258" s="239">
        <v>0.14760000000000001</v>
      </c>
      <c r="R258" s="239">
        <f>Q258*H258</f>
        <v>0.0078227999999999995</v>
      </c>
      <c r="S258" s="239">
        <v>0</v>
      </c>
      <c r="T258" s="24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241" t="s">
        <v>181</v>
      </c>
      <c r="AT258" s="241" t="s">
        <v>177</v>
      </c>
      <c r="AU258" s="241" t="s">
        <v>88</v>
      </c>
      <c r="AY258" s="13" t="s">
        <v>150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3" t="s">
        <v>88</v>
      </c>
      <c r="BK258" s="137">
        <f>ROUND(I258*H258,2)</f>
        <v>0</v>
      </c>
      <c r="BL258" s="13" t="s">
        <v>156</v>
      </c>
      <c r="BM258" s="241" t="s">
        <v>571</v>
      </c>
    </row>
    <row r="259" s="2" customFormat="1" ht="24.15" customHeight="1">
      <c r="A259" s="36"/>
      <c r="B259" s="37"/>
      <c r="C259" s="229" t="s">
        <v>572</v>
      </c>
      <c r="D259" s="229" t="s">
        <v>152</v>
      </c>
      <c r="E259" s="230" t="s">
        <v>410</v>
      </c>
      <c r="F259" s="231" t="s">
        <v>411</v>
      </c>
      <c r="G259" s="232" t="s">
        <v>160</v>
      </c>
      <c r="H259" s="233">
        <v>14</v>
      </c>
      <c r="I259" s="234"/>
      <c r="J259" s="235">
        <f>ROUND(I259*H259,2)</f>
        <v>0</v>
      </c>
      <c r="K259" s="236"/>
      <c r="L259" s="39"/>
      <c r="M259" s="237" t="s">
        <v>1</v>
      </c>
      <c r="N259" s="238" t="s">
        <v>45</v>
      </c>
      <c r="O259" s="89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241" t="s">
        <v>156</v>
      </c>
      <c r="AT259" s="241" t="s">
        <v>152</v>
      </c>
      <c r="AU259" s="241" t="s">
        <v>88</v>
      </c>
      <c r="AY259" s="13" t="s">
        <v>150</v>
      </c>
      <c r="BE259" s="137">
        <f>IF(N259="základní",J259,0)</f>
        <v>0</v>
      </c>
      <c r="BF259" s="137">
        <f>IF(N259="snížená",J259,0)</f>
        <v>0</v>
      </c>
      <c r="BG259" s="137">
        <f>IF(N259="zákl. přenesená",J259,0)</f>
        <v>0</v>
      </c>
      <c r="BH259" s="137">
        <f>IF(N259="sníž. přenesená",J259,0)</f>
        <v>0</v>
      </c>
      <c r="BI259" s="137">
        <f>IF(N259="nulová",J259,0)</f>
        <v>0</v>
      </c>
      <c r="BJ259" s="13" t="s">
        <v>88</v>
      </c>
      <c r="BK259" s="137">
        <f>ROUND(I259*H259,2)</f>
        <v>0</v>
      </c>
      <c r="BL259" s="13" t="s">
        <v>156</v>
      </c>
      <c r="BM259" s="241" t="s">
        <v>573</v>
      </c>
    </row>
    <row r="260" s="2" customFormat="1" ht="16.5" customHeight="1">
      <c r="A260" s="36"/>
      <c r="B260" s="37"/>
      <c r="C260" s="242" t="s">
        <v>574</v>
      </c>
      <c r="D260" s="242" t="s">
        <v>177</v>
      </c>
      <c r="E260" s="243" t="s">
        <v>360</v>
      </c>
      <c r="F260" s="244" t="s">
        <v>361</v>
      </c>
      <c r="G260" s="245" t="s">
        <v>160</v>
      </c>
      <c r="H260" s="246">
        <v>14</v>
      </c>
      <c r="I260" s="247"/>
      <c r="J260" s="248">
        <f>ROUND(I260*H260,2)</f>
        <v>0</v>
      </c>
      <c r="K260" s="249"/>
      <c r="L260" s="250"/>
      <c r="M260" s="251" t="s">
        <v>1</v>
      </c>
      <c r="N260" s="252" t="s">
        <v>45</v>
      </c>
      <c r="O260" s="89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241" t="s">
        <v>181</v>
      </c>
      <c r="AT260" s="241" t="s">
        <v>177</v>
      </c>
      <c r="AU260" s="241" t="s">
        <v>88</v>
      </c>
      <c r="AY260" s="13" t="s">
        <v>150</v>
      </c>
      <c r="BE260" s="137">
        <f>IF(N260="základní",J260,0)</f>
        <v>0</v>
      </c>
      <c r="BF260" s="137">
        <f>IF(N260="snížená",J260,0)</f>
        <v>0</v>
      </c>
      <c r="BG260" s="137">
        <f>IF(N260="zákl. přenesená",J260,0)</f>
        <v>0</v>
      </c>
      <c r="BH260" s="137">
        <f>IF(N260="sníž. přenesená",J260,0)</f>
        <v>0</v>
      </c>
      <c r="BI260" s="137">
        <f>IF(N260="nulová",J260,0)</f>
        <v>0</v>
      </c>
      <c r="BJ260" s="13" t="s">
        <v>88</v>
      </c>
      <c r="BK260" s="137">
        <f>ROUND(I260*H260,2)</f>
        <v>0</v>
      </c>
      <c r="BL260" s="13" t="s">
        <v>156</v>
      </c>
      <c r="BM260" s="241" t="s">
        <v>575</v>
      </c>
    </row>
    <row r="261" s="2" customFormat="1" ht="24.15" customHeight="1">
      <c r="A261" s="36"/>
      <c r="B261" s="37"/>
      <c r="C261" s="229" t="s">
        <v>576</v>
      </c>
      <c r="D261" s="229" t="s">
        <v>152</v>
      </c>
      <c r="E261" s="230" t="s">
        <v>577</v>
      </c>
      <c r="F261" s="231" t="s">
        <v>578</v>
      </c>
      <c r="G261" s="232" t="s">
        <v>160</v>
      </c>
      <c r="H261" s="233">
        <v>6.2999999999999998</v>
      </c>
      <c r="I261" s="234"/>
      <c r="J261" s="235">
        <f>ROUND(I261*H261,2)</f>
        <v>0</v>
      </c>
      <c r="K261" s="236"/>
      <c r="L261" s="39"/>
      <c r="M261" s="237" t="s">
        <v>1</v>
      </c>
      <c r="N261" s="238" t="s">
        <v>45</v>
      </c>
      <c r="O261" s="89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241" t="s">
        <v>156</v>
      </c>
      <c r="AT261" s="241" t="s">
        <v>152</v>
      </c>
      <c r="AU261" s="241" t="s">
        <v>88</v>
      </c>
      <c r="AY261" s="13" t="s">
        <v>150</v>
      </c>
      <c r="BE261" s="137">
        <f>IF(N261="základní",J261,0)</f>
        <v>0</v>
      </c>
      <c r="BF261" s="137">
        <f>IF(N261="snížená",J261,0)</f>
        <v>0</v>
      </c>
      <c r="BG261" s="137">
        <f>IF(N261="zákl. přenesená",J261,0)</f>
        <v>0</v>
      </c>
      <c r="BH261" s="137">
        <f>IF(N261="sníž. přenesená",J261,0)</f>
        <v>0</v>
      </c>
      <c r="BI261" s="137">
        <f>IF(N261="nulová",J261,0)</f>
        <v>0</v>
      </c>
      <c r="BJ261" s="13" t="s">
        <v>88</v>
      </c>
      <c r="BK261" s="137">
        <f>ROUND(I261*H261,2)</f>
        <v>0</v>
      </c>
      <c r="BL261" s="13" t="s">
        <v>156</v>
      </c>
      <c r="BM261" s="241" t="s">
        <v>579</v>
      </c>
    </row>
    <row r="262" s="2" customFormat="1" ht="24.15" customHeight="1">
      <c r="A262" s="36"/>
      <c r="B262" s="37"/>
      <c r="C262" s="229" t="s">
        <v>580</v>
      </c>
      <c r="D262" s="229" t="s">
        <v>152</v>
      </c>
      <c r="E262" s="230" t="s">
        <v>581</v>
      </c>
      <c r="F262" s="231" t="s">
        <v>582</v>
      </c>
      <c r="G262" s="232" t="s">
        <v>160</v>
      </c>
      <c r="H262" s="233">
        <v>3</v>
      </c>
      <c r="I262" s="234"/>
      <c r="J262" s="235">
        <f>ROUND(I262*H262,2)</f>
        <v>0</v>
      </c>
      <c r="K262" s="236"/>
      <c r="L262" s="39"/>
      <c r="M262" s="237" t="s">
        <v>1</v>
      </c>
      <c r="N262" s="238" t="s">
        <v>45</v>
      </c>
      <c r="O262" s="89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241" t="s">
        <v>156</v>
      </c>
      <c r="AT262" s="241" t="s">
        <v>152</v>
      </c>
      <c r="AU262" s="241" t="s">
        <v>88</v>
      </c>
      <c r="AY262" s="13" t="s">
        <v>150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3" t="s">
        <v>88</v>
      </c>
      <c r="BK262" s="137">
        <f>ROUND(I262*H262,2)</f>
        <v>0</v>
      </c>
      <c r="BL262" s="13" t="s">
        <v>156</v>
      </c>
      <c r="BM262" s="241" t="s">
        <v>583</v>
      </c>
    </row>
    <row r="263" s="2" customFormat="1" ht="24.15" customHeight="1">
      <c r="A263" s="36"/>
      <c r="B263" s="37"/>
      <c r="C263" s="229" t="s">
        <v>584</v>
      </c>
      <c r="D263" s="229" t="s">
        <v>152</v>
      </c>
      <c r="E263" s="230" t="s">
        <v>585</v>
      </c>
      <c r="F263" s="231" t="s">
        <v>586</v>
      </c>
      <c r="G263" s="232" t="s">
        <v>160</v>
      </c>
      <c r="H263" s="233">
        <v>120</v>
      </c>
      <c r="I263" s="234"/>
      <c r="J263" s="235">
        <f>ROUND(I263*H263,2)</f>
        <v>0</v>
      </c>
      <c r="K263" s="236"/>
      <c r="L263" s="39"/>
      <c r="M263" s="237" t="s">
        <v>1</v>
      </c>
      <c r="N263" s="238" t="s">
        <v>45</v>
      </c>
      <c r="O263" s="89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241" t="s">
        <v>156</v>
      </c>
      <c r="AT263" s="241" t="s">
        <v>152</v>
      </c>
      <c r="AU263" s="241" t="s">
        <v>88</v>
      </c>
      <c r="AY263" s="13" t="s">
        <v>150</v>
      </c>
      <c r="BE263" s="137">
        <f>IF(N263="základní",J263,0)</f>
        <v>0</v>
      </c>
      <c r="BF263" s="137">
        <f>IF(N263="snížená",J263,0)</f>
        <v>0</v>
      </c>
      <c r="BG263" s="137">
        <f>IF(N263="zákl. přenesená",J263,0)</f>
        <v>0</v>
      </c>
      <c r="BH263" s="137">
        <f>IF(N263="sníž. přenesená",J263,0)</f>
        <v>0</v>
      </c>
      <c r="BI263" s="137">
        <f>IF(N263="nulová",J263,0)</f>
        <v>0</v>
      </c>
      <c r="BJ263" s="13" t="s">
        <v>88</v>
      </c>
      <c r="BK263" s="137">
        <f>ROUND(I263*H263,2)</f>
        <v>0</v>
      </c>
      <c r="BL263" s="13" t="s">
        <v>156</v>
      </c>
      <c r="BM263" s="241" t="s">
        <v>587</v>
      </c>
    </row>
    <row r="264" s="2" customFormat="1" ht="16.5" customHeight="1">
      <c r="A264" s="36"/>
      <c r="B264" s="37"/>
      <c r="C264" s="242" t="s">
        <v>588</v>
      </c>
      <c r="D264" s="242" t="s">
        <v>177</v>
      </c>
      <c r="E264" s="243" t="s">
        <v>589</v>
      </c>
      <c r="F264" s="244" t="s">
        <v>590</v>
      </c>
      <c r="G264" s="245" t="s">
        <v>261</v>
      </c>
      <c r="H264" s="246">
        <v>123</v>
      </c>
      <c r="I264" s="247"/>
      <c r="J264" s="248">
        <f>ROUND(I264*H264,2)</f>
        <v>0</v>
      </c>
      <c r="K264" s="249"/>
      <c r="L264" s="250"/>
      <c r="M264" s="251" t="s">
        <v>1</v>
      </c>
      <c r="N264" s="252" t="s">
        <v>45</v>
      </c>
      <c r="O264" s="89"/>
      <c r="P264" s="239">
        <f>O264*H264</f>
        <v>0</v>
      </c>
      <c r="Q264" s="239">
        <v>0.001</v>
      </c>
      <c r="R264" s="239">
        <f>Q264*H264</f>
        <v>0.123</v>
      </c>
      <c r="S264" s="239">
        <v>0</v>
      </c>
      <c r="T264" s="24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241" t="s">
        <v>181</v>
      </c>
      <c r="AT264" s="241" t="s">
        <v>177</v>
      </c>
      <c r="AU264" s="241" t="s">
        <v>88</v>
      </c>
      <c r="AY264" s="13" t="s">
        <v>150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3" t="s">
        <v>88</v>
      </c>
      <c r="BK264" s="137">
        <f>ROUND(I264*H264,2)</f>
        <v>0</v>
      </c>
      <c r="BL264" s="13" t="s">
        <v>156</v>
      </c>
      <c r="BM264" s="241" t="s">
        <v>591</v>
      </c>
    </row>
    <row r="265" s="2" customFormat="1" ht="21.75" customHeight="1">
      <c r="A265" s="36"/>
      <c r="B265" s="37"/>
      <c r="C265" s="242" t="s">
        <v>592</v>
      </c>
      <c r="D265" s="242" t="s">
        <v>177</v>
      </c>
      <c r="E265" s="243" t="s">
        <v>593</v>
      </c>
      <c r="F265" s="244" t="s">
        <v>594</v>
      </c>
      <c r="G265" s="245" t="s">
        <v>155</v>
      </c>
      <c r="H265" s="246">
        <v>6</v>
      </c>
      <c r="I265" s="247"/>
      <c r="J265" s="248">
        <f>ROUND(I265*H265,2)</f>
        <v>0</v>
      </c>
      <c r="K265" s="249"/>
      <c r="L265" s="250"/>
      <c r="M265" s="251" t="s">
        <v>1</v>
      </c>
      <c r="N265" s="252" t="s">
        <v>45</v>
      </c>
      <c r="O265" s="89"/>
      <c r="P265" s="239">
        <f>O265*H265</f>
        <v>0</v>
      </c>
      <c r="Q265" s="239">
        <v>0.00025000000000000001</v>
      </c>
      <c r="R265" s="239">
        <f>Q265*H265</f>
        <v>0.0015</v>
      </c>
      <c r="S265" s="239">
        <v>0</v>
      </c>
      <c r="T265" s="24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241" t="s">
        <v>181</v>
      </c>
      <c r="AT265" s="241" t="s">
        <v>177</v>
      </c>
      <c r="AU265" s="241" t="s">
        <v>88</v>
      </c>
      <c r="AY265" s="13" t="s">
        <v>150</v>
      </c>
      <c r="BE265" s="137">
        <f>IF(N265="základní",J265,0)</f>
        <v>0</v>
      </c>
      <c r="BF265" s="137">
        <f>IF(N265="snížená",J265,0)</f>
        <v>0</v>
      </c>
      <c r="BG265" s="137">
        <f>IF(N265="zákl. přenesená",J265,0)</f>
        <v>0</v>
      </c>
      <c r="BH265" s="137">
        <f>IF(N265="sníž. přenesená",J265,0)</f>
        <v>0</v>
      </c>
      <c r="BI265" s="137">
        <f>IF(N265="nulová",J265,0)</f>
        <v>0</v>
      </c>
      <c r="BJ265" s="13" t="s">
        <v>88</v>
      </c>
      <c r="BK265" s="137">
        <f>ROUND(I265*H265,2)</f>
        <v>0</v>
      </c>
      <c r="BL265" s="13" t="s">
        <v>156</v>
      </c>
      <c r="BM265" s="241" t="s">
        <v>595</v>
      </c>
    </row>
    <row r="266" s="2" customFormat="1" ht="16.5" customHeight="1">
      <c r="A266" s="36"/>
      <c r="B266" s="37"/>
      <c r="C266" s="229" t="s">
        <v>596</v>
      </c>
      <c r="D266" s="229" t="s">
        <v>152</v>
      </c>
      <c r="E266" s="230" t="s">
        <v>597</v>
      </c>
      <c r="F266" s="231" t="s">
        <v>598</v>
      </c>
      <c r="G266" s="232" t="s">
        <v>155</v>
      </c>
      <c r="H266" s="233">
        <v>6</v>
      </c>
      <c r="I266" s="234"/>
      <c r="J266" s="235">
        <f>ROUND(I266*H266,2)</f>
        <v>0</v>
      </c>
      <c r="K266" s="236"/>
      <c r="L266" s="39"/>
      <c r="M266" s="237" t="s">
        <v>1</v>
      </c>
      <c r="N266" s="238" t="s">
        <v>45</v>
      </c>
      <c r="O266" s="89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241" t="s">
        <v>156</v>
      </c>
      <c r="AT266" s="241" t="s">
        <v>152</v>
      </c>
      <c r="AU266" s="241" t="s">
        <v>88</v>
      </c>
      <c r="AY266" s="13" t="s">
        <v>150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3" t="s">
        <v>88</v>
      </c>
      <c r="BK266" s="137">
        <f>ROUND(I266*H266,2)</f>
        <v>0</v>
      </c>
      <c r="BL266" s="13" t="s">
        <v>156</v>
      </c>
      <c r="BM266" s="241" t="s">
        <v>599</v>
      </c>
    </row>
    <row r="267" s="2" customFormat="1" ht="16.5" customHeight="1">
      <c r="A267" s="36"/>
      <c r="B267" s="37"/>
      <c r="C267" s="229" t="s">
        <v>600</v>
      </c>
      <c r="D267" s="229" t="s">
        <v>152</v>
      </c>
      <c r="E267" s="230" t="s">
        <v>601</v>
      </c>
      <c r="F267" s="231" t="s">
        <v>602</v>
      </c>
      <c r="G267" s="232" t="s">
        <v>155</v>
      </c>
      <c r="H267" s="233">
        <v>1</v>
      </c>
      <c r="I267" s="234"/>
      <c r="J267" s="235">
        <f>ROUND(I267*H267,2)</f>
        <v>0</v>
      </c>
      <c r="K267" s="236"/>
      <c r="L267" s="39"/>
      <c r="M267" s="237" t="s">
        <v>1</v>
      </c>
      <c r="N267" s="238" t="s">
        <v>45</v>
      </c>
      <c r="O267" s="89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241" t="s">
        <v>156</v>
      </c>
      <c r="AT267" s="241" t="s">
        <v>152</v>
      </c>
      <c r="AU267" s="241" t="s">
        <v>88</v>
      </c>
      <c r="AY267" s="13" t="s">
        <v>150</v>
      </c>
      <c r="BE267" s="137">
        <f>IF(N267="základní",J267,0)</f>
        <v>0</v>
      </c>
      <c r="BF267" s="137">
        <f>IF(N267="snížená",J267,0)</f>
        <v>0</v>
      </c>
      <c r="BG267" s="137">
        <f>IF(N267="zákl. přenesená",J267,0)</f>
        <v>0</v>
      </c>
      <c r="BH267" s="137">
        <f>IF(N267="sníž. přenesená",J267,0)</f>
        <v>0</v>
      </c>
      <c r="BI267" s="137">
        <f>IF(N267="nulová",J267,0)</f>
        <v>0</v>
      </c>
      <c r="BJ267" s="13" t="s">
        <v>88</v>
      </c>
      <c r="BK267" s="137">
        <f>ROUND(I267*H267,2)</f>
        <v>0</v>
      </c>
      <c r="BL267" s="13" t="s">
        <v>156</v>
      </c>
      <c r="BM267" s="241" t="s">
        <v>603</v>
      </c>
    </row>
    <row r="268" s="2" customFormat="1" ht="24.15" customHeight="1">
      <c r="A268" s="36"/>
      <c r="B268" s="37"/>
      <c r="C268" s="242" t="s">
        <v>604</v>
      </c>
      <c r="D268" s="242" t="s">
        <v>177</v>
      </c>
      <c r="E268" s="243" t="s">
        <v>605</v>
      </c>
      <c r="F268" s="244" t="s">
        <v>606</v>
      </c>
      <c r="G268" s="245" t="s">
        <v>160</v>
      </c>
      <c r="H268" s="246">
        <v>0.29999999999999999</v>
      </c>
      <c r="I268" s="247"/>
      <c r="J268" s="248">
        <f>ROUND(I268*H268,2)</f>
        <v>0</v>
      </c>
      <c r="K268" s="249"/>
      <c r="L268" s="250"/>
      <c r="M268" s="251" t="s">
        <v>1</v>
      </c>
      <c r="N268" s="252" t="s">
        <v>45</v>
      </c>
      <c r="O268" s="89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241" t="s">
        <v>181</v>
      </c>
      <c r="AT268" s="241" t="s">
        <v>177</v>
      </c>
      <c r="AU268" s="241" t="s">
        <v>88</v>
      </c>
      <c r="AY268" s="13" t="s">
        <v>150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3" t="s">
        <v>88</v>
      </c>
      <c r="BK268" s="137">
        <f>ROUND(I268*H268,2)</f>
        <v>0</v>
      </c>
      <c r="BL268" s="13" t="s">
        <v>156</v>
      </c>
      <c r="BM268" s="241" t="s">
        <v>607</v>
      </c>
    </row>
    <row r="269" s="2" customFormat="1" ht="21.75" customHeight="1">
      <c r="A269" s="36"/>
      <c r="B269" s="37"/>
      <c r="C269" s="242" t="s">
        <v>608</v>
      </c>
      <c r="D269" s="242" t="s">
        <v>177</v>
      </c>
      <c r="E269" s="243" t="s">
        <v>609</v>
      </c>
      <c r="F269" s="244" t="s">
        <v>610</v>
      </c>
      <c r="G269" s="245" t="s">
        <v>155</v>
      </c>
      <c r="H269" s="246">
        <v>6</v>
      </c>
      <c r="I269" s="247"/>
      <c r="J269" s="248">
        <f>ROUND(I269*H269,2)</f>
        <v>0</v>
      </c>
      <c r="K269" s="249"/>
      <c r="L269" s="250"/>
      <c r="M269" s="251" t="s">
        <v>1</v>
      </c>
      <c r="N269" s="252" t="s">
        <v>45</v>
      </c>
      <c r="O269" s="89"/>
      <c r="P269" s="239">
        <f>O269*H269</f>
        <v>0</v>
      </c>
      <c r="Q269" s="239">
        <v>0.00050000000000000001</v>
      </c>
      <c r="R269" s="239">
        <f>Q269*H269</f>
        <v>0.0030000000000000001</v>
      </c>
      <c r="S269" s="239">
        <v>0</v>
      </c>
      <c r="T269" s="24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241" t="s">
        <v>181</v>
      </c>
      <c r="AT269" s="241" t="s">
        <v>177</v>
      </c>
      <c r="AU269" s="241" t="s">
        <v>88</v>
      </c>
      <c r="AY269" s="13" t="s">
        <v>150</v>
      </c>
      <c r="BE269" s="137">
        <f>IF(N269="základní",J269,0)</f>
        <v>0</v>
      </c>
      <c r="BF269" s="137">
        <f>IF(N269="snížená",J269,0)</f>
        <v>0</v>
      </c>
      <c r="BG269" s="137">
        <f>IF(N269="zákl. přenesená",J269,0)</f>
        <v>0</v>
      </c>
      <c r="BH269" s="137">
        <f>IF(N269="sníž. přenesená",J269,0)</f>
        <v>0</v>
      </c>
      <c r="BI269" s="137">
        <f>IF(N269="nulová",J269,0)</f>
        <v>0</v>
      </c>
      <c r="BJ269" s="13" t="s">
        <v>88</v>
      </c>
      <c r="BK269" s="137">
        <f>ROUND(I269*H269,2)</f>
        <v>0</v>
      </c>
      <c r="BL269" s="13" t="s">
        <v>156</v>
      </c>
      <c r="BM269" s="241" t="s">
        <v>611</v>
      </c>
    </row>
    <row r="270" s="2" customFormat="1" ht="24.15" customHeight="1">
      <c r="A270" s="36"/>
      <c r="B270" s="37"/>
      <c r="C270" s="229" t="s">
        <v>612</v>
      </c>
      <c r="D270" s="229" t="s">
        <v>152</v>
      </c>
      <c r="E270" s="230" t="s">
        <v>613</v>
      </c>
      <c r="F270" s="231" t="s">
        <v>614</v>
      </c>
      <c r="G270" s="232" t="s">
        <v>155</v>
      </c>
      <c r="H270" s="233">
        <v>6</v>
      </c>
      <c r="I270" s="234"/>
      <c r="J270" s="235">
        <f>ROUND(I270*H270,2)</f>
        <v>0</v>
      </c>
      <c r="K270" s="236"/>
      <c r="L270" s="39"/>
      <c r="M270" s="237" t="s">
        <v>1</v>
      </c>
      <c r="N270" s="238" t="s">
        <v>45</v>
      </c>
      <c r="O270" s="89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241" t="s">
        <v>156</v>
      </c>
      <c r="AT270" s="241" t="s">
        <v>152</v>
      </c>
      <c r="AU270" s="241" t="s">
        <v>88</v>
      </c>
      <c r="AY270" s="13" t="s">
        <v>150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3" t="s">
        <v>88</v>
      </c>
      <c r="BK270" s="137">
        <f>ROUND(I270*H270,2)</f>
        <v>0</v>
      </c>
      <c r="BL270" s="13" t="s">
        <v>156</v>
      </c>
      <c r="BM270" s="241" t="s">
        <v>615</v>
      </c>
    </row>
    <row r="271" s="2" customFormat="1" ht="16.5" customHeight="1">
      <c r="A271" s="36"/>
      <c r="B271" s="37"/>
      <c r="C271" s="242" t="s">
        <v>616</v>
      </c>
      <c r="D271" s="242" t="s">
        <v>177</v>
      </c>
      <c r="E271" s="243" t="s">
        <v>617</v>
      </c>
      <c r="F271" s="244" t="s">
        <v>618</v>
      </c>
      <c r="G271" s="245" t="s">
        <v>155</v>
      </c>
      <c r="H271" s="246">
        <v>17</v>
      </c>
      <c r="I271" s="247"/>
      <c r="J271" s="248">
        <f>ROUND(I271*H271,2)</f>
        <v>0</v>
      </c>
      <c r="K271" s="249"/>
      <c r="L271" s="250"/>
      <c r="M271" s="251" t="s">
        <v>1</v>
      </c>
      <c r="N271" s="252" t="s">
        <v>45</v>
      </c>
      <c r="O271" s="89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241" t="s">
        <v>181</v>
      </c>
      <c r="AT271" s="241" t="s">
        <v>177</v>
      </c>
      <c r="AU271" s="241" t="s">
        <v>88</v>
      </c>
      <c r="AY271" s="13" t="s">
        <v>150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3" t="s">
        <v>88</v>
      </c>
      <c r="BK271" s="137">
        <f>ROUND(I271*H271,2)</f>
        <v>0</v>
      </c>
      <c r="BL271" s="13" t="s">
        <v>156</v>
      </c>
      <c r="BM271" s="241" t="s">
        <v>619</v>
      </c>
    </row>
    <row r="272" s="2" customFormat="1" ht="24.15" customHeight="1">
      <c r="A272" s="36"/>
      <c r="B272" s="37"/>
      <c r="C272" s="229" t="s">
        <v>620</v>
      </c>
      <c r="D272" s="229" t="s">
        <v>152</v>
      </c>
      <c r="E272" s="230" t="s">
        <v>621</v>
      </c>
      <c r="F272" s="231" t="s">
        <v>622</v>
      </c>
      <c r="G272" s="232" t="s">
        <v>155</v>
      </c>
      <c r="H272" s="233">
        <v>17</v>
      </c>
      <c r="I272" s="234"/>
      <c r="J272" s="235">
        <f>ROUND(I272*H272,2)</f>
        <v>0</v>
      </c>
      <c r="K272" s="236"/>
      <c r="L272" s="39"/>
      <c r="M272" s="237" t="s">
        <v>1</v>
      </c>
      <c r="N272" s="238" t="s">
        <v>45</v>
      </c>
      <c r="O272" s="89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241" t="s">
        <v>156</v>
      </c>
      <c r="AT272" s="241" t="s">
        <v>152</v>
      </c>
      <c r="AU272" s="241" t="s">
        <v>88</v>
      </c>
      <c r="AY272" s="13" t="s">
        <v>150</v>
      </c>
      <c r="BE272" s="137">
        <f>IF(N272="základní",J272,0)</f>
        <v>0</v>
      </c>
      <c r="BF272" s="137">
        <f>IF(N272="snížená",J272,0)</f>
        <v>0</v>
      </c>
      <c r="BG272" s="137">
        <f>IF(N272="zákl. přenesená",J272,0)</f>
        <v>0</v>
      </c>
      <c r="BH272" s="137">
        <f>IF(N272="sníž. přenesená",J272,0)</f>
        <v>0</v>
      </c>
      <c r="BI272" s="137">
        <f>IF(N272="nulová",J272,0)</f>
        <v>0</v>
      </c>
      <c r="BJ272" s="13" t="s">
        <v>88</v>
      </c>
      <c r="BK272" s="137">
        <f>ROUND(I272*H272,2)</f>
        <v>0</v>
      </c>
      <c r="BL272" s="13" t="s">
        <v>156</v>
      </c>
      <c r="BM272" s="241" t="s">
        <v>623</v>
      </c>
    </row>
    <row r="273" s="11" customFormat="1" ht="25.92" customHeight="1">
      <c r="A273" s="11"/>
      <c r="B273" s="215"/>
      <c r="C273" s="216"/>
      <c r="D273" s="217" t="s">
        <v>79</v>
      </c>
      <c r="E273" s="218" t="s">
        <v>624</v>
      </c>
      <c r="F273" s="218" t="s">
        <v>625</v>
      </c>
      <c r="G273" s="216"/>
      <c r="H273" s="216"/>
      <c r="I273" s="219"/>
      <c r="J273" s="220">
        <f>BK273</f>
        <v>0</v>
      </c>
      <c r="K273" s="216"/>
      <c r="L273" s="221"/>
      <c r="M273" s="222"/>
      <c r="N273" s="223"/>
      <c r="O273" s="223"/>
      <c r="P273" s="224">
        <f>SUM(P274:P290)</f>
        <v>0</v>
      </c>
      <c r="Q273" s="223"/>
      <c r="R273" s="224">
        <f>SUM(R274:R290)</f>
        <v>73.362774999999999</v>
      </c>
      <c r="S273" s="223"/>
      <c r="T273" s="225">
        <f>SUM(T274:T290)</f>
        <v>118.8336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R273" s="226" t="s">
        <v>88</v>
      </c>
      <c r="AT273" s="227" t="s">
        <v>79</v>
      </c>
      <c r="AU273" s="227" t="s">
        <v>80</v>
      </c>
      <c r="AY273" s="226" t="s">
        <v>150</v>
      </c>
      <c r="BK273" s="228">
        <f>SUM(BK274:BK290)</f>
        <v>0</v>
      </c>
    </row>
    <row r="274" s="2" customFormat="1" ht="24.15" customHeight="1">
      <c r="A274" s="36"/>
      <c r="B274" s="37"/>
      <c r="C274" s="229" t="s">
        <v>626</v>
      </c>
      <c r="D274" s="229" t="s">
        <v>152</v>
      </c>
      <c r="E274" s="230" t="s">
        <v>292</v>
      </c>
      <c r="F274" s="231" t="s">
        <v>293</v>
      </c>
      <c r="G274" s="232" t="s">
        <v>160</v>
      </c>
      <c r="H274" s="233">
        <v>140</v>
      </c>
      <c r="I274" s="234"/>
      <c r="J274" s="235">
        <f>ROUND(I274*H274,2)</f>
        <v>0</v>
      </c>
      <c r="K274" s="236"/>
      <c r="L274" s="39"/>
      <c r="M274" s="237" t="s">
        <v>1</v>
      </c>
      <c r="N274" s="238" t="s">
        <v>45</v>
      </c>
      <c r="O274" s="89"/>
      <c r="P274" s="239">
        <f>O274*H274</f>
        <v>0</v>
      </c>
      <c r="Q274" s="239">
        <v>0</v>
      </c>
      <c r="R274" s="239">
        <f>Q274*H274</f>
        <v>0</v>
      </c>
      <c r="S274" s="239">
        <v>0.00024000000000000001</v>
      </c>
      <c r="T274" s="240">
        <f>S274*H274</f>
        <v>0.033599999999999998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241" t="s">
        <v>156</v>
      </c>
      <c r="AT274" s="241" t="s">
        <v>152</v>
      </c>
      <c r="AU274" s="241" t="s">
        <v>88</v>
      </c>
      <c r="AY274" s="13" t="s">
        <v>150</v>
      </c>
      <c r="BE274" s="137">
        <f>IF(N274="základní",J274,0)</f>
        <v>0</v>
      </c>
      <c r="BF274" s="137">
        <f>IF(N274="snížená",J274,0)</f>
        <v>0</v>
      </c>
      <c r="BG274" s="137">
        <f>IF(N274="zákl. přenesená",J274,0)</f>
        <v>0</v>
      </c>
      <c r="BH274" s="137">
        <f>IF(N274="sníž. přenesená",J274,0)</f>
        <v>0</v>
      </c>
      <c r="BI274" s="137">
        <f>IF(N274="nulová",J274,0)</f>
        <v>0</v>
      </c>
      <c r="BJ274" s="13" t="s">
        <v>88</v>
      </c>
      <c r="BK274" s="137">
        <f>ROUND(I274*H274,2)</f>
        <v>0</v>
      </c>
      <c r="BL274" s="13" t="s">
        <v>156</v>
      </c>
      <c r="BM274" s="241" t="s">
        <v>627</v>
      </c>
    </row>
    <row r="275" s="2" customFormat="1" ht="24.15" customHeight="1">
      <c r="A275" s="36"/>
      <c r="B275" s="37"/>
      <c r="C275" s="229" t="s">
        <v>628</v>
      </c>
      <c r="D275" s="229" t="s">
        <v>152</v>
      </c>
      <c r="E275" s="230" t="s">
        <v>446</v>
      </c>
      <c r="F275" s="231" t="s">
        <v>447</v>
      </c>
      <c r="G275" s="232" t="s">
        <v>194</v>
      </c>
      <c r="H275" s="233">
        <v>337.5</v>
      </c>
      <c r="I275" s="234"/>
      <c r="J275" s="235">
        <f>ROUND(I275*H275,2)</f>
        <v>0</v>
      </c>
      <c r="K275" s="236"/>
      <c r="L275" s="39"/>
      <c r="M275" s="237" t="s">
        <v>1</v>
      </c>
      <c r="N275" s="238" t="s">
        <v>45</v>
      </c>
      <c r="O275" s="89"/>
      <c r="P275" s="239">
        <f>O275*H275</f>
        <v>0</v>
      </c>
      <c r="Q275" s="239">
        <v>0</v>
      </c>
      <c r="R275" s="239">
        <f>Q275*H275</f>
        <v>0</v>
      </c>
      <c r="S275" s="239">
        <v>0.35199999999999998</v>
      </c>
      <c r="T275" s="240">
        <f>S275*H275</f>
        <v>118.8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241" t="s">
        <v>156</v>
      </c>
      <c r="AT275" s="241" t="s">
        <v>152</v>
      </c>
      <c r="AU275" s="241" t="s">
        <v>88</v>
      </c>
      <c r="AY275" s="13" t="s">
        <v>150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3" t="s">
        <v>88</v>
      </c>
      <c r="BK275" s="137">
        <f>ROUND(I275*H275,2)</f>
        <v>0</v>
      </c>
      <c r="BL275" s="13" t="s">
        <v>156</v>
      </c>
      <c r="BM275" s="241" t="s">
        <v>629</v>
      </c>
    </row>
    <row r="276" s="2" customFormat="1" ht="24.15" customHeight="1">
      <c r="A276" s="36"/>
      <c r="B276" s="37"/>
      <c r="C276" s="229" t="s">
        <v>630</v>
      </c>
      <c r="D276" s="229" t="s">
        <v>152</v>
      </c>
      <c r="E276" s="230" t="s">
        <v>394</v>
      </c>
      <c r="F276" s="231" t="s">
        <v>395</v>
      </c>
      <c r="G276" s="232" t="s">
        <v>160</v>
      </c>
      <c r="H276" s="233">
        <v>135</v>
      </c>
      <c r="I276" s="234"/>
      <c r="J276" s="235">
        <f>ROUND(I276*H276,2)</f>
        <v>0</v>
      </c>
      <c r="K276" s="236"/>
      <c r="L276" s="39"/>
      <c r="M276" s="237" t="s">
        <v>1</v>
      </c>
      <c r="N276" s="238" t="s">
        <v>45</v>
      </c>
      <c r="O276" s="89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241" t="s">
        <v>345</v>
      </c>
      <c r="AT276" s="241" t="s">
        <v>152</v>
      </c>
      <c r="AU276" s="241" t="s">
        <v>88</v>
      </c>
      <c r="AY276" s="13" t="s">
        <v>150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3" t="s">
        <v>88</v>
      </c>
      <c r="BK276" s="137">
        <f>ROUND(I276*H276,2)</f>
        <v>0</v>
      </c>
      <c r="BL276" s="13" t="s">
        <v>345</v>
      </c>
      <c r="BM276" s="241" t="s">
        <v>631</v>
      </c>
    </row>
    <row r="277" s="2" customFormat="1" ht="24.15" customHeight="1">
      <c r="A277" s="36"/>
      <c r="B277" s="37"/>
      <c r="C277" s="229" t="s">
        <v>632</v>
      </c>
      <c r="D277" s="229" t="s">
        <v>152</v>
      </c>
      <c r="E277" s="230" t="s">
        <v>398</v>
      </c>
      <c r="F277" s="231" t="s">
        <v>399</v>
      </c>
      <c r="G277" s="232" t="s">
        <v>160</v>
      </c>
      <c r="H277" s="233">
        <v>140</v>
      </c>
      <c r="I277" s="234"/>
      <c r="J277" s="235">
        <f>ROUND(I277*H277,2)</f>
        <v>0</v>
      </c>
      <c r="K277" s="236"/>
      <c r="L277" s="39"/>
      <c r="M277" s="237" t="s">
        <v>1</v>
      </c>
      <c r="N277" s="238" t="s">
        <v>45</v>
      </c>
      <c r="O277" s="89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241" t="s">
        <v>156</v>
      </c>
      <c r="AT277" s="241" t="s">
        <v>152</v>
      </c>
      <c r="AU277" s="241" t="s">
        <v>88</v>
      </c>
      <c r="AY277" s="13" t="s">
        <v>150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3" t="s">
        <v>88</v>
      </c>
      <c r="BK277" s="137">
        <f>ROUND(I277*H277,2)</f>
        <v>0</v>
      </c>
      <c r="BL277" s="13" t="s">
        <v>156</v>
      </c>
      <c r="BM277" s="241" t="s">
        <v>633</v>
      </c>
    </row>
    <row r="278" s="2" customFormat="1" ht="24.15" customHeight="1">
      <c r="A278" s="36"/>
      <c r="B278" s="37"/>
      <c r="C278" s="242" t="s">
        <v>634</v>
      </c>
      <c r="D278" s="242" t="s">
        <v>177</v>
      </c>
      <c r="E278" s="243" t="s">
        <v>402</v>
      </c>
      <c r="F278" s="244" t="s">
        <v>403</v>
      </c>
      <c r="G278" s="245" t="s">
        <v>160</v>
      </c>
      <c r="H278" s="246">
        <v>140</v>
      </c>
      <c r="I278" s="247"/>
      <c r="J278" s="248">
        <f>ROUND(I278*H278,2)</f>
        <v>0</v>
      </c>
      <c r="K278" s="249"/>
      <c r="L278" s="250"/>
      <c r="M278" s="251" t="s">
        <v>1</v>
      </c>
      <c r="N278" s="252" t="s">
        <v>45</v>
      </c>
      <c r="O278" s="89"/>
      <c r="P278" s="239">
        <f>O278*H278</f>
        <v>0</v>
      </c>
      <c r="Q278" s="239">
        <v>0.00025999999999999998</v>
      </c>
      <c r="R278" s="239">
        <f>Q278*H278</f>
        <v>0.036399999999999995</v>
      </c>
      <c r="S278" s="239">
        <v>0</v>
      </c>
      <c r="T278" s="24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241" t="s">
        <v>181</v>
      </c>
      <c r="AT278" s="241" t="s">
        <v>177</v>
      </c>
      <c r="AU278" s="241" t="s">
        <v>88</v>
      </c>
      <c r="AY278" s="13" t="s">
        <v>150</v>
      </c>
      <c r="BE278" s="137">
        <f>IF(N278="základní",J278,0)</f>
        <v>0</v>
      </c>
      <c r="BF278" s="137">
        <f>IF(N278="snížená",J278,0)</f>
        <v>0</v>
      </c>
      <c r="BG278" s="137">
        <f>IF(N278="zákl. přenesená",J278,0)</f>
        <v>0</v>
      </c>
      <c r="BH278" s="137">
        <f>IF(N278="sníž. přenesená",J278,0)</f>
        <v>0</v>
      </c>
      <c r="BI278" s="137">
        <f>IF(N278="nulová",J278,0)</f>
        <v>0</v>
      </c>
      <c r="BJ278" s="13" t="s">
        <v>88</v>
      </c>
      <c r="BK278" s="137">
        <f>ROUND(I278*H278,2)</f>
        <v>0</v>
      </c>
      <c r="BL278" s="13" t="s">
        <v>156</v>
      </c>
      <c r="BM278" s="241" t="s">
        <v>635</v>
      </c>
    </row>
    <row r="279" s="2" customFormat="1" ht="16.5" customHeight="1">
      <c r="A279" s="36"/>
      <c r="B279" s="37"/>
      <c r="C279" s="242" t="s">
        <v>636</v>
      </c>
      <c r="D279" s="242" t="s">
        <v>177</v>
      </c>
      <c r="E279" s="243" t="s">
        <v>406</v>
      </c>
      <c r="F279" s="244" t="s">
        <v>407</v>
      </c>
      <c r="G279" s="245" t="s">
        <v>180</v>
      </c>
      <c r="H279" s="246">
        <v>0.14000000000000001</v>
      </c>
      <c r="I279" s="247"/>
      <c r="J279" s="248">
        <f>ROUND(I279*H279,2)</f>
        <v>0</v>
      </c>
      <c r="K279" s="249"/>
      <c r="L279" s="250"/>
      <c r="M279" s="251" t="s">
        <v>1</v>
      </c>
      <c r="N279" s="252" t="s">
        <v>45</v>
      </c>
      <c r="O279" s="89"/>
      <c r="P279" s="239">
        <f>O279*H279</f>
        <v>0</v>
      </c>
      <c r="Q279" s="239">
        <v>0.90000000000000002</v>
      </c>
      <c r="R279" s="239">
        <f>Q279*H279</f>
        <v>0.12600000000000003</v>
      </c>
      <c r="S279" s="239">
        <v>0</v>
      </c>
      <c r="T279" s="24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241" t="s">
        <v>181</v>
      </c>
      <c r="AT279" s="241" t="s">
        <v>177</v>
      </c>
      <c r="AU279" s="241" t="s">
        <v>88</v>
      </c>
      <c r="AY279" s="13" t="s">
        <v>150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3" t="s">
        <v>88</v>
      </c>
      <c r="BK279" s="137">
        <f>ROUND(I279*H279,2)</f>
        <v>0</v>
      </c>
      <c r="BL279" s="13" t="s">
        <v>156</v>
      </c>
      <c r="BM279" s="241" t="s">
        <v>637</v>
      </c>
    </row>
    <row r="280" s="2" customFormat="1" ht="24.15" customHeight="1">
      <c r="A280" s="36"/>
      <c r="B280" s="37"/>
      <c r="C280" s="229" t="s">
        <v>638</v>
      </c>
      <c r="D280" s="229" t="s">
        <v>152</v>
      </c>
      <c r="E280" s="230" t="s">
        <v>410</v>
      </c>
      <c r="F280" s="231" t="s">
        <v>411</v>
      </c>
      <c r="G280" s="232" t="s">
        <v>160</v>
      </c>
      <c r="H280" s="233">
        <v>140</v>
      </c>
      <c r="I280" s="234"/>
      <c r="J280" s="235">
        <f>ROUND(I280*H280,2)</f>
        <v>0</v>
      </c>
      <c r="K280" s="236"/>
      <c r="L280" s="39"/>
      <c r="M280" s="237" t="s">
        <v>1</v>
      </c>
      <c r="N280" s="238" t="s">
        <v>45</v>
      </c>
      <c r="O280" s="89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241" t="s">
        <v>156</v>
      </c>
      <c r="AT280" s="241" t="s">
        <v>152</v>
      </c>
      <c r="AU280" s="241" t="s">
        <v>88</v>
      </c>
      <c r="AY280" s="13" t="s">
        <v>150</v>
      </c>
      <c r="BE280" s="137">
        <f>IF(N280="základní",J280,0)</f>
        <v>0</v>
      </c>
      <c r="BF280" s="137">
        <f>IF(N280="snížená",J280,0)</f>
        <v>0</v>
      </c>
      <c r="BG280" s="137">
        <f>IF(N280="zákl. přenesená",J280,0)</f>
        <v>0</v>
      </c>
      <c r="BH280" s="137">
        <f>IF(N280="sníž. přenesená",J280,0)</f>
        <v>0</v>
      </c>
      <c r="BI280" s="137">
        <f>IF(N280="nulová",J280,0)</f>
        <v>0</v>
      </c>
      <c r="BJ280" s="13" t="s">
        <v>88</v>
      </c>
      <c r="BK280" s="137">
        <f>ROUND(I280*H280,2)</f>
        <v>0</v>
      </c>
      <c r="BL280" s="13" t="s">
        <v>156</v>
      </c>
      <c r="BM280" s="241" t="s">
        <v>639</v>
      </c>
    </row>
    <row r="281" s="2" customFormat="1" ht="21.75" customHeight="1">
      <c r="A281" s="36"/>
      <c r="B281" s="37"/>
      <c r="C281" s="229" t="s">
        <v>640</v>
      </c>
      <c r="D281" s="229" t="s">
        <v>152</v>
      </c>
      <c r="E281" s="230" t="s">
        <v>247</v>
      </c>
      <c r="F281" s="231" t="s">
        <v>248</v>
      </c>
      <c r="G281" s="232" t="s">
        <v>160</v>
      </c>
      <c r="H281" s="233">
        <v>140</v>
      </c>
      <c r="I281" s="234"/>
      <c r="J281" s="235">
        <f>ROUND(I281*H281,2)</f>
        <v>0</v>
      </c>
      <c r="K281" s="236"/>
      <c r="L281" s="39"/>
      <c r="M281" s="237" t="s">
        <v>1</v>
      </c>
      <c r="N281" s="238" t="s">
        <v>45</v>
      </c>
      <c r="O281" s="89"/>
      <c r="P281" s="239">
        <f>O281*H281</f>
        <v>0</v>
      </c>
      <c r="Q281" s="239">
        <v>9.0000000000000006E-05</v>
      </c>
      <c r="R281" s="239">
        <f>Q281*H281</f>
        <v>0.0126</v>
      </c>
      <c r="S281" s="239">
        <v>0</v>
      </c>
      <c r="T281" s="24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241" t="s">
        <v>156</v>
      </c>
      <c r="AT281" s="241" t="s">
        <v>152</v>
      </c>
      <c r="AU281" s="241" t="s">
        <v>88</v>
      </c>
      <c r="AY281" s="13" t="s">
        <v>150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3" t="s">
        <v>88</v>
      </c>
      <c r="BK281" s="137">
        <f>ROUND(I281*H281,2)</f>
        <v>0</v>
      </c>
      <c r="BL281" s="13" t="s">
        <v>156</v>
      </c>
      <c r="BM281" s="241" t="s">
        <v>641</v>
      </c>
    </row>
    <row r="282" s="2" customFormat="1" ht="16.5" customHeight="1">
      <c r="A282" s="36"/>
      <c r="B282" s="37"/>
      <c r="C282" s="242" t="s">
        <v>642</v>
      </c>
      <c r="D282" s="242" t="s">
        <v>177</v>
      </c>
      <c r="E282" s="243" t="s">
        <v>251</v>
      </c>
      <c r="F282" s="244" t="s">
        <v>252</v>
      </c>
      <c r="G282" s="245" t="s">
        <v>160</v>
      </c>
      <c r="H282" s="246">
        <v>140</v>
      </c>
      <c r="I282" s="247"/>
      <c r="J282" s="248">
        <f>ROUND(I282*H282,2)</f>
        <v>0</v>
      </c>
      <c r="K282" s="249"/>
      <c r="L282" s="250"/>
      <c r="M282" s="251" t="s">
        <v>1</v>
      </c>
      <c r="N282" s="252" t="s">
        <v>45</v>
      </c>
      <c r="O282" s="89"/>
      <c r="P282" s="239">
        <f>O282*H282</f>
        <v>0</v>
      </c>
      <c r="Q282" s="239">
        <v>1.0000000000000001E-05</v>
      </c>
      <c r="R282" s="239">
        <f>Q282*H282</f>
        <v>0.0014000000000000002</v>
      </c>
      <c r="S282" s="239">
        <v>0</v>
      </c>
      <c r="T282" s="24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241" t="s">
        <v>181</v>
      </c>
      <c r="AT282" s="241" t="s">
        <v>177</v>
      </c>
      <c r="AU282" s="241" t="s">
        <v>88</v>
      </c>
      <c r="AY282" s="13" t="s">
        <v>150</v>
      </c>
      <c r="BE282" s="137">
        <f>IF(N282="základní",J282,0)</f>
        <v>0</v>
      </c>
      <c r="BF282" s="137">
        <f>IF(N282="snížená",J282,0)</f>
        <v>0</v>
      </c>
      <c r="BG282" s="137">
        <f>IF(N282="zákl. přenesená",J282,0)</f>
        <v>0</v>
      </c>
      <c r="BH282" s="137">
        <f>IF(N282="sníž. přenesená",J282,0)</f>
        <v>0</v>
      </c>
      <c r="BI282" s="137">
        <f>IF(N282="nulová",J282,0)</f>
        <v>0</v>
      </c>
      <c r="BJ282" s="13" t="s">
        <v>88</v>
      </c>
      <c r="BK282" s="137">
        <f>ROUND(I282*H282,2)</f>
        <v>0</v>
      </c>
      <c r="BL282" s="13" t="s">
        <v>156</v>
      </c>
      <c r="BM282" s="241" t="s">
        <v>643</v>
      </c>
    </row>
    <row r="283" s="2" customFormat="1" ht="24.15" customHeight="1">
      <c r="A283" s="36"/>
      <c r="B283" s="37"/>
      <c r="C283" s="229" t="s">
        <v>644</v>
      </c>
      <c r="D283" s="229" t="s">
        <v>152</v>
      </c>
      <c r="E283" s="230" t="s">
        <v>255</v>
      </c>
      <c r="F283" s="231" t="s">
        <v>256</v>
      </c>
      <c r="G283" s="232" t="s">
        <v>160</v>
      </c>
      <c r="H283" s="233">
        <v>135</v>
      </c>
      <c r="I283" s="234"/>
      <c r="J283" s="235">
        <f>ROUND(I283*H283,2)</f>
        <v>0</v>
      </c>
      <c r="K283" s="236"/>
      <c r="L283" s="39"/>
      <c r="M283" s="237" t="s">
        <v>1</v>
      </c>
      <c r="N283" s="238" t="s">
        <v>45</v>
      </c>
      <c r="O283" s="89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241" t="s">
        <v>156</v>
      </c>
      <c r="AT283" s="241" t="s">
        <v>152</v>
      </c>
      <c r="AU283" s="241" t="s">
        <v>88</v>
      </c>
      <c r="AY283" s="13" t="s">
        <v>150</v>
      </c>
      <c r="BE283" s="137">
        <f>IF(N283="základní",J283,0)</f>
        <v>0</v>
      </c>
      <c r="BF283" s="137">
        <f>IF(N283="snížená",J283,0)</f>
        <v>0</v>
      </c>
      <c r="BG283" s="137">
        <f>IF(N283="zákl. přenesená",J283,0)</f>
        <v>0</v>
      </c>
      <c r="BH283" s="137">
        <f>IF(N283="sníž. přenesená",J283,0)</f>
        <v>0</v>
      </c>
      <c r="BI283" s="137">
        <f>IF(N283="nulová",J283,0)</f>
        <v>0</v>
      </c>
      <c r="BJ283" s="13" t="s">
        <v>88</v>
      </c>
      <c r="BK283" s="137">
        <f>ROUND(I283*H283,2)</f>
        <v>0</v>
      </c>
      <c r="BL283" s="13" t="s">
        <v>156</v>
      </c>
      <c r="BM283" s="241" t="s">
        <v>645</v>
      </c>
    </row>
    <row r="284" s="2" customFormat="1" ht="33" customHeight="1">
      <c r="A284" s="36"/>
      <c r="B284" s="37"/>
      <c r="C284" s="229" t="s">
        <v>646</v>
      </c>
      <c r="D284" s="229" t="s">
        <v>152</v>
      </c>
      <c r="E284" s="230" t="s">
        <v>272</v>
      </c>
      <c r="F284" s="231" t="s">
        <v>273</v>
      </c>
      <c r="G284" s="232" t="s">
        <v>194</v>
      </c>
      <c r="H284" s="233">
        <v>47.25</v>
      </c>
      <c r="I284" s="234"/>
      <c r="J284" s="235">
        <f>ROUND(I284*H284,2)</f>
        <v>0</v>
      </c>
      <c r="K284" s="236"/>
      <c r="L284" s="39"/>
      <c r="M284" s="237" t="s">
        <v>1</v>
      </c>
      <c r="N284" s="238" t="s">
        <v>45</v>
      </c>
      <c r="O284" s="89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241" t="s">
        <v>156</v>
      </c>
      <c r="AT284" s="241" t="s">
        <v>152</v>
      </c>
      <c r="AU284" s="241" t="s">
        <v>88</v>
      </c>
      <c r="AY284" s="13" t="s">
        <v>150</v>
      </c>
      <c r="BE284" s="137">
        <f>IF(N284="základní",J284,0)</f>
        <v>0</v>
      </c>
      <c r="BF284" s="137">
        <f>IF(N284="snížená",J284,0)</f>
        <v>0</v>
      </c>
      <c r="BG284" s="137">
        <f>IF(N284="zákl. přenesená",J284,0)</f>
        <v>0</v>
      </c>
      <c r="BH284" s="137">
        <f>IF(N284="sníž. přenesená",J284,0)</f>
        <v>0</v>
      </c>
      <c r="BI284" s="137">
        <f>IF(N284="nulová",J284,0)</f>
        <v>0</v>
      </c>
      <c r="BJ284" s="13" t="s">
        <v>88</v>
      </c>
      <c r="BK284" s="137">
        <f>ROUND(I284*H284,2)</f>
        <v>0</v>
      </c>
      <c r="BL284" s="13" t="s">
        <v>156</v>
      </c>
      <c r="BM284" s="241" t="s">
        <v>647</v>
      </c>
    </row>
    <row r="285" s="2" customFormat="1" ht="16.5" customHeight="1">
      <c r="A285" s="36"/>
      <c r="B285" s="37"/>
      <c r="C285" s="242" t="s">
        <v>648</v>
      </c>
      <c r="D285" s="242" t="s">
        <v>177</v>
      </c>
      <c r="E285" s="243" t="s">
        <v>649</v>
      </c>
      <c r="F285" s="244" t="s">
        <v>650</v>
      </c>
      <c r="G285" s="245" t="s">
        <v>224</v>
      </c>
      <c r="H285" s="246">
        <v>16.065000000000001</v>
      </c>
      <c r="I285" s="247"/>
      <c r="J285" s="248">
        <f>ROUND(I285*H285,2)</f>
        <v>0</v>
      </c>
      <c r="K285" s="249"/>
      <c r="L285" s="250"/>
      <c r="M285" s="251" t="s">
        <v>1</v>
      </c>
      <c r="N285" s="252" t="s">
        <v>45</v>
      </c>
      <c r="O285" s="89"/>
      <c r="P285" s="239">
        <f>O285*H285</f>
        <v>0</v>
      </c>
      <c r="Q285" s="239">
        <v>1</v>
      </c>
      <c r="R285" s="239">
        <f>Q285*H285</f>
        <v>16.065000000000001</v>
      </c>
      <c r="S285" s="239">
        <v>0</v>
      </c>
      <c r="T285" s="24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241" t="s">
        <v>181</v>
      </c>
      <c r="AT285" s="241" t="s">
        <v>177</v>
      </c>
      <c r="AU285" s="241" t="s">
        <v>88</v>
      </c>
      <c r="AY285" s="13" t="s">
        <v>150</v>
      </c>
      <c r="BE285" s="137">
        <f>IF(N285="základní",J285,0)</f>
        <v>0</v>
      </c>
      <c r="BF285" s="137">
        <f>IF(N285="snížená",J285,0)</f>
        <v>0</v>
      </c>
      <c r="BG285" s="137">
        <f>IF(N285="zákl. přenesená",J285,0)</f>
        <v>0</v>
      </c>
      <c r="BH285" s="137">
        <f>IF(N285="sníž. přenesená",J285,0)</f>
        <v>0</v>
      </c>
      <c r="BI285" s="137">
        <f>IF(N285="nulová",J285,0)</f>
        <v>0</v>
      </c>
      <c r="BJ285" s="13" t="s">
        <v>88</v>
      </c>
      <c r="BK285" s="137">
        <f>ROUND(I285*H285,2)</f>
        <v>0</v>
      </c>
      <c r="BL285" s="13" t="s">
        <v>156</v>
      </c>
      <c r="BM285" s="241" t="s">
        <v>651</v>
      </c>
    </row>
    <row r="286" s="2" customFormat="1" ht="24.15" customHeight="1">
      <c r="A286" s="36"/>
      <c r="B286" s="37"/>
      <c r="C286" s="229" t="s">
        <v>652</v>
      </c>
      <c r="D286" s="229" t="s">
        <v>152</v>
      </c>
      <c r="E286" s="230" t="s">
        <v>539</v>
      </c>
      <c r="F286" s="231" t="s">
        <v>540</v>
      </c>
      <c r="G286" s="232" t="s">
        <v>194</v>
      </c>
      <c r="H286" s="233">
        <v>337.5</v>
      </c>
      <c r="I286" s="234"/>
      <c r="J286" s="235">
        <f>ROUND(I286*H286,2)</f>
        <v>0</v>
      </c>
      <c r="K286" s="236"/>
      <c r="L286" s="39"/>
      <c r="M286" s="237" t="s">
        <v>1</v>
      </c>
      <c r="N286" s="238" t="s">
        <v>45</v>
      </c>
      <c r="O286" s="89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241" t="s">
        <v>156</v>
      </c>
      <c r="AT286" s="241" t="s">
        <v>152</v>
      </c>
      <c r="AU286" s="241" t="s">
        <v>88</v>
      </c>
      <c r="AY286" s="13" t="s">
        <v>150</v>
      </c>
      <c r="BE286" s="137">
        <f>IF(N286="základní",J286,0)</f>
        <v>0</v>
      </c>
      <c r="BF286" s="137">
        <f>IF(N286="snížená",J286,0)</f>
        <v>0</v>
      </c>
      <c r="BG286" s="137">
        <f>IF(N286="zákl. přenesená",J286,0)</f>
        <v>0</v>
      </c>
      <c r="BH286" s="137">
        <f>IF(N286="sníž. přenesená",J286,0)</f>
        <v>0</v>
      </c>
      <c r="BI286" s="137">
        <f>IF(N286="nulová",J286,0)</f>
        <v>0</v>
      </c>
      <c r="BJ286" s="13" t="s">
        <v>88</v>
      </c>
      <c r="BK286" s="137">
        <f>ROUND(I286*H286,2)</f>
        <v>0</v>
      </c>
      <c r="BL286" s="13" t="s">
        <v>156</v>
      </c>
      <c r="BM286" s="241" t="s">
        <v>653</v>
      </c>
    </row>
    <row r="287" s="2" customFormat="1" ht="16.5" customHeight="1">
      <c r="A287" s="36"/>
      <c r="B287" s="37"/>
      <c r="C287" s="242" t="s">
        <v>654</v>
      </c>
      <c r="D287" s="242" t="s">
        <v>177</v>
      </c>
      <c r="E287" s="243" t="s">
        <v>284</v>
      </c>
      <c r="F287" s="244" t="s">
        <v>285</v>
      </c>
      <c r="G287" s="245" t="s">
        <v>224</v>
      </c>
      <c r="H287" s="246">
        <v>22.949999999999999</v>
      </c>
      <c r="I287" s="247"/>
      <c r="J287" s="248">
        <f>ROUND(I287*H287,2)</f>
        <v>0</v>
      </c>
      <c r="K287" s="249"/>
      <c r="L287" s="250"/>
      <c r="M287" s="251" t="s">
        <v>1</v>
      </c>
      <c r="N287" s="252" t="s">
        <v>45</v>
      </c>
      <c r="O287" s="89"/>
      <c r="P287" s="239">
        <f>O287*H287</f>
        <v>0</v>
      </c>
      <c r="Q287" s="239">
        <v>1</v>
      </c>
      <c r="R287" s="239">
        <f>Q287*H287</f>
        <v>22.949999999999999</v>
      </c>
      <c r="S287" s="239">
        <v>0</v>
      </c>
      <c r="T287" s="24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241" t="s">
        <v>181</v>
      </c>
      <c r="AT287" s="241" t="s">
        <v>177</v>
      </c>
      <c r="AU287" s="241" t="s">
        <v>88</v>
      </c>
      <c r="AY287" s="13" t="s">
        <v>150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3" t="s">
        <v>88</v>
      </c>
      <c r="BK287" s="137">
        <f>ROUND(I287*H287,2)</f>
        <v>0</v>
      </c>
      <c r="BL287" s="13" t="s">
        <v>156</v>
      </c>
      <c r="BM287" s="241" t="s">
        <v>655</v>
      </c>
    </row>
    <row r="288" s="2" customFormat="1" ht="37.8" customHeight="1">
      <c r="A288" s="36"/>
      <c r="B288" s="37"/>
      <c r="C288" s="229" t="s">
        <v>656</v>
      </c>
      <c r="D288" s="229" t="s">
        <v>152</v>
      </c>
      <c r="E288" s="230" t="s">
        <v>503</v>
      </c>
      <c r="F288" s="231" t="s">
        <v>504</v>
      </c>
      <c r="G288" s="232" t="s">
        <v>194</v>
      </c>
      <c r="H288" s="233">
        <v>337.5</v>
      </c>
      <c r="I288" s="234"/>
      <c r="J288" s="235">
        <f>ROUND(I288*H288,2)</f>
        <v>0</v>
      </c>
      <c r="K288" s="236"/>
      <c r="L288" s="39"/>
      <c r="M288" s="237" t="s">
        <v>1</v>
      </c>
      <c r="N288" s="238" t="s">
        <v>45</v>
      </c>
      <c r="O288" s="89"/>
      <c r="P288" s="239">
        <f>O288*H288</f>
        <v>0</v>
      </c>
      <c r="Q288" s="239">
        <v>0.084250000000000005</v>
      </c>
      <c r="R288" s="239">
        <f>Q288*H288</f>
        <v>28.434375000000003</v>
      </c>
      <c r="S288" s="239">
        <v>0</v>
      </c>
      <c r="T288" s="24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241" t="s">
        <v>156</v>
      </c>
      <c r="AT288" s="241" t="s">
        <v>152</v>
      </c>
      <c r="AU288" s="241" t="s">
        <v>88</v>
      </c>
      <c r="AY288" s="13" t="s">
        <v>150</v>
      </c>
      <c r="BE288" s="137">
        <f>IF(N288="základní",J288,0)</f>
        <v>0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3" t="s">
        <v>88</v>
      </c>
      <c r="BK288" s="137">
        <f>ROUND(I288*H288,2)</f>
        <v>0</v>
      </c>
      <c r="BL288" s="13" t="s">
        <v>156</v>
      </c>
      <c r="BM288" s="241" t="s">
        <v>657</v>
      </c>
    </row>
    <row r="289" s="2" customFormat="1" ht="16.5" customHeight="1">
      <c r="A289" s="36"/>
      <c r="B289" s="37"/>
      <c r="C289" s="242" t="s">
        <v>658</v>
      </c>
      <c r="D289" s="242" t="s">
        <v>177</v>
      </c>
      <c r="E289" s="243" t="s">
        <v>659</v>
      </c>
      <c r="F289" s="244" t="s">
        <v>660</v>
      </c>
      <c r="G289" s="245" t="s">
        <v>261</v>
      </c>
      <c r="H289" s="246">
        <v>5737</v>
      </c>
      <c r="I289" s="247"/>
      <c r="J289" s="248">
        <f>ROUND(I289*H289,2)</f>
        <v>0</v>
      </c>
      <c r="K289" s="249"/>
      <c r="L289" s="250"/>
      <c r="M289" s="251" t="s">
        <v>1</v>
      </c>
      <c r="N289" s="252" t="s">
        <v>45</v>
      </c>
      <c r="O289" s="89"/>
      <c r="P289" s="239">
        <f>O289*H289</f>
        <v>0</v>
      </c>
      <c r="Q289" s="239">
        <v>0.001</v>
      </c>
      <c r="R289" s="239">
        <f>Q289*H289</f>
        <v>5.7370000000000001</v>
      </c>
      <c r="S289" s="239">
        <v>0</v>
      </c>
      <c r="T289" s="240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241" t="s">
        <v>181</v>
      </c>
      <c r="AT289" s="241" t="s">
        <v>177</v>
      </c>
      <c r="AU289" s="241" t="s">
        <v>88</v>
      </c>
      <c r="AY289" s="13" t="s">
        <v>150</v>
      </c>
      <c r="BE289" s="137">
        <f>IF(N289="základní",J289,0)</f>
        <v>0</v>
      </c>
      <c r="BF289" s="137">
        <f>IF(N289="snížená",J289,0)</f>
        <v>0</v>
      </c>
      <c r="BG289" s="137">
        <f>IF(N289="zákl. přenesená",J289,0)</f>
        <v>0</v>
      </c>
      <c r="BH289" s="137">
        <f>IF(N289="sníž. přenesená",J289,0)</f>
        <v>0</v>
      </c>
      <c r="BI289" s="137">
        <f>IF(N289="nulová",J289,0)</f>
        <v>0</v>
      </c>
      <c r="BJ289" s="13" t="s">
        <v>88</v>
      </c>
      <c r="BK289" s="137">
        <f>ROUND(I289*H289,2)</f>
        <v>0</v>
      </c>
      <c r="BL289" s="13" t="s">
        <v>156</v>
      </c>
      <c r="BM289" s="241" t="s">
        <v>661</v>
      </c>
    </row>
    <row r="290" s="2" customFormat="1" ht="44.25" customHeight="1">
      <c r="A290" s="36"/>
      <c r="B290" s="37"/>
      <c r="C290" s="229" t="s">
        <v>662</v>
      </c>
      <c r="D290" s="229" t="s">
        <v>152</v>
      </c>
      <c r="E290" s="230" t="s">
        <v>296</v>
      </c>
      <c r="F290" s="231" t="s">
        <v>297</v>
      </c>
      <c r="G290" s="232" t="s">
        <v>224</v>
      </c>
      <c r="H290" s="233">
        <v>44.015000000000001</v>
      </c>
      <c r="I290" s="234"/>
      <c r="J290" s="235">
        <f>ROUND(I290*H290,2)</f>
        <v>0</v>
      </c>
      <c r="K290" s="236"/>
      <c r="L290" s="39"/>
      <c r="M290" s="237" t="s">
        <v>1</v>
      </c>
      <c r="N290" s="238" t="s">
        <v>45</v>
      </c>
      <c r="O290" s="89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241" t="s">
        <v>156</v>
      </c>
      <c r="AT290" s="241" t="s">
        <v>152</v>
      </c>
      <c r="AU290" s="241" t="s">
        <v>88</v>
      </c>
      <c r="AY290" s="13" t="s">
        <v>150</v>
      </c>
      <c r="BE290" s="137">
        <f>IF(N290="základní",J290,0)</f>
        <v>0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3" t="s">
        <v>88</v>
      </c>
      <c r="BK290" s="137">
        <f>ROUND(I290*H290,2)</f>
        <v>0</v>
      </c>
      <c r="BL290" s="13" t="s">
        <v>156</v>
      </c>
      <c r="BM290" s="241" t="s">
        <v>663</v>
      </c>
    </row>
    <row r="291" s="11" customFormat="1" ht="25.92" customHeight="1">
      <c r="A291" s="11"/>
      <c r="B291" s="215"/>
      <c r="C291" s="216"/>
      <c r="D291" s="217" t="s">
        <v>79</v>
      </c>
      <c r="E291" s="218" t="s">
        <v>664</v>
      </c>
      <c r="F291" s="218" t="s">
        <v>665</v>
      </c>
      <c r="G291" s="216"/>
      <c r="H291" s="216"/>
      <c r="I291" s="219"/>
      <c r="J291" s="220">
        <f>BK291</f>
        <v>0</v>
      </c>
      <c r="K291" s="216"/>
      <c r="L291" s="221"/>
      <c r="M291" s="222"/>
      <c r="N291" s="223"/>
      <c r="O291" s="223"/>
      <c r="P291" s="224">
        <f>SUM(P292:P307)</f>
        <v>0</v>
      </c>
      <c r="Q291" s="223"/>
      <c r="R291" s="224">
        <f>SUM(R292:R307)</f>
        <v>0.92615000000000003</v>
      </c>
      <c r="S291" s="223"/>
      <c r="T291" s="225">
        <f>SUM(T292:T307)</f>
        <v>0.35199999999999998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R291" s="226" t="s">
        <v>88</v>
      </c>
      <c r="AT291" s="227" t="s">
        <v>79</v>
      </c>
      <c r="AU291" s="227" t="s">
        <v>80</v>
      </c>
      <c r="AY291" s="226" t="s">
        <v>150</v>
      </c>
      <c r="BK291" s="228">
        <f>SUM(BK292:BK307)</f>
        <v>0</v>
      </c>
    </row>
    <row r="292" s="2" customFormat="1" ht="24.15" customHeight="1">
      <c r="A292" s="36"/>
      <c r="B292" s="37"/>
      <c r="C292" s="229" t="s">
        <v>666</v>
      </c>
      <c r="D292" s="229" t="s">
        <v>152</v>
      </c>
      <c r="E292" s="230" t="s">
        <v>446</v>
      </c>
      <c r="F292" s="231" t="s">
        <v>447</v>
      </c>
      <c r="G292" s="232" t="s">
        <v>194</v>
      </c>
      <c r="H292" s="233">
        <v>1</v>
      </c>
      <c r="I292" s="234"/>
      <c r="J292" s="235">
        <f>ROUND(I292*H292,2)</f>
        <v>0</v>
      </c>
      <c r="K292" s="236"/>
      <c r="L292" s="39"/>
      <c r="M292" s="237" t="s">
        <v>1</v>
      </c>
      <c r="N292" s="238" t="s">
        <v>45</v>
      </c>
      <c r="O292" s="89"/>
      <c r="P292" s="239">
        <f>O292*H292</f>
        <v>0</v>
      </c>
      <c r="Q292" s="239">
        <v>0</v>
      </c>
      <c r="R292" s="239">
        <f>Q292*H292</f>
        <v>0</v>
      </c>
      <c r="S292" s="239">
        <v>0.35199999999999998</v>
      </c>
      <c r="T292" s="240">
        <f>S292*H292</f>
        <v>0.35199999999999998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241" t="s">
        <v>156</v>
      </c>
      <c r="AT292" s="241" t="s">
        <v>152</v>
      </c>
      <c r="AU292" s="241" t="s">
        <v>88</v>
      </c>
      <c r="AY292" s="13" t="s">
        <v>150</v>
      </c>
      <c r="BE292" s="137">
        <f>IF(N292="základní",J292,0)</f>
        <v>0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3" t="s">
        <v>88</v>
      </c>
      <c r="BK292" s="137">
        <f>ROUND(I292*H292,2)</f>
        <v>0</v>
      </c>
      <c r="BL292" s="13" t="s">
        <v>156</v>
      </c>
      <c r="BM292" s="241" t="s">
        <v>667</v>
      </c>
    </row>
    <row r="293" s="2" customFormat="1" ht="24.15" customHeight="1">
      <c r="A293" s="36"/>
      <c r="B293" s="37"/>
      <c r="C293" s="229" t="s">
        <v>668</v>
      </c>
      <c r="D293" s="229" t="s">
        <v>152</v>
      </c>
      <c r="E293" s="230" t="s">
        <v>669</v>
      </c>
      <c r="F293" s="231" t="s">
        <v>670</v>
      </c>
      <c r="G293" s="232" t="s">
        <v>155</v>
      </c>
      <c r="H293" s="233">
        <v>1</v>
      </c>
      <c r="I293" s="234"/>
      <c r="J293" s="235">
        <f>ROUND(I293*H293,2)</f>
        <v>0</v>
      </c>
      <c r="K293" s="236"/>
      <c r="L293" s="39"/>
      <c r="M293" s="237" t="s">
        <v>1</v>
      </c>
      <c r="N293" s="238" t="s">
        <v>45</v>
      </c>
      <c r="O293" s="89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241" t="s">
        <v>156</v>
      </c>
      <c r="AT293" s="241" t="s">
        <v>152</v>
      </c>
      <c r="AU293" s="241" t="s">
        <v>88</v>
      </c>
      <c r="AY293" s="13" t="s">
        <v>150</v>
      </c>
      <c r="BE293" s="137">
        <f>IF(N293="základní",J293,0)</f>
        <v>0</v>
      </c>
      <c r="BF293" s="137">
        <f>IF(N293="snížená",J293,0)</f>
        <v>0</v>
      </c>
      <c r="BG293" s="137">
        <f>IF(N293="zákl. přenesená",J293,0)</f>
        <v>0</v>
      </c>
      <c r="BH293" s="137">
        <f>IF(N293="sníž. přenesená",J293,0)</f>
        <v>0</v>
      </c>
      <c r="BI293" s="137">
        <f>IF(N293="nulová",J293,0)</f>
        <v>0</v>
      </c>
      <c r="BJ293" s="13" t="s">
        <v>88</v>
      </c>
      <c r="BK293" s="137">
        <f>ROUND(I293*H293,2)</f>
        <v>0</v>
      </c>
      <c r="BL293" s="13" t="s">
        <v>156</v>
      </c>
      <c r="BM293" s="241" t="s">
        <v>671</v>
      </c>
    </row>
    <row r="294" s="2" customFormat="1" ht="24.15" customHeight="1">
      <c r="A294" s="36"/>
      <c r="B294" s="37"/>
      <c r="C294" s="229" t="s">
        <v>672</v>
      </c>
      <c r="D294" s="229" t="s">
        <v>152</v>
      </c>
      <c r="E294" s="230" t="s">
        <v>673</v>
      </c>
      <c r="F294" s="231" t="s">
        <v>674</v>
      </c>
      <c r="G294" s="232" t="s">
        <v>155</v>
      </c>
      <c r="H294" s="233">
        <v>1</v>
      </c>
      <c r="I294" s="234"/>
      <c r="J294" s="235">
        <f>ROUND(I294*H294,2)</f>
        <v>0</v>
      </c>
      <c r="K294" s="236"/>
      <c r="L294" s="39"/>
      <c r="M294" s="237" t="s">
        <v>1</v>
      </c>
      <c r="N294" s="238" t="s">
        <v>45</v>
      </c>
      <c r="O294" s="89"/>
      <c r="P294" s="239">
        <f>O294*H294</f>
        <v>0</v>
      </c>
      <c r="Q294" s="239">
        <v>0.37640000000000001</v>
      </c>
      <c r="R294" s="239">
        <f>Q294*H294</f>
        <v>0.37640000000000001</v>
      </c>
      <c r="S294" s="239">
        <v>0</v>
      </c>
      <c r="T294" s="24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241" t="s">
        <v>345</v>
      </c>
      <c r="AT294" s="241" t="s">
        <v>152</v>
      </c>
      <c r="AU294" s="241" t="s">
        <v>88</v>
      </c>
      <c r="AY294" s="13" t="s">
        <v>150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3" t="s">
        <v>88</v>
      </c>
      <c r="BK294" s="137">
        <f>ROUND(I294*H294,2)</f>
        <v>0</v>
      </c>
      <c r="BL294" s="13" t="s">
        <v>345</v>
      </c>
      <c r="BM294" s="241" t="s">
        <v>675</v>
      </c>
    </row>
    <row r="295" s="2" customFormat="1" ht="24.15" customHeight="1">
      <c r="A295" s="36"/>
      <c r="B295" s="37"/>
      <c r="C295" s="229" t="s">
        <v>676</v>
      </c>
      <c r="D295" s="229" t="s">
        <v>152</v>
      </c>
      <c r="E295" s="230" t="s">
        <v>577</v>
      </c>
      <c r="F295" s="231" t="s">
        <v>578</v>
      </c>
      <c r="G295" s="232" t="s">
        <v>160</v>
      </c>
      <c r="H295" s="233">
        <v>0.59999999999999998</v>
      </c>
      <c r="I295" s="234"/>
      <c r="J295" s="235">
        <f>ROUND(I295*H295,2)</f>
        <v>0</v>
      </c>
      <c r="K295" s="236"/>
      <c r="L295" s="39"/>
      <c r="M295" s="237" t="s">
        <v>1</v>
      </c>
      <c r="N295" s="238" t="s">
        <v>45</v>
      </c>
      <c r="O295" s="89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241" t="s">
        <v>345</v>
      </c>
      <c r="AT295" s="241" t="s">
        <v>152</v>
      </c>
      <c r="AU295" s="241" t="s">
        <v>88</v>
      </c>
      <c r="AY295" s="13" t="s">
        <v>150</v>
      </c>
      <c r="BE295" s="137">
        <f>IF(N295="základní",J295,0)</f>
        <v>0</v>
      </c>
      <c r="BF295" s="137">
        <f>IF(N295="snížená",J295,0)</f>
        <v>0</v>
      </c>
      <c r="BG295" s="137">
        <f>IF(N295="zákl. přenesená",J295,0)</f>
        <v>0</v>
      </c>
      <c r="BH295" s="137">
        <f>IF(N295="sníž. přenesená",J295,0)</f>
        <v>0</v>
      </c>
      <c r="BI295" s="137">
        <f>IF(N295="nulová",J295,0)</f>
        <v>0</v>
      </c>
      <c r="BJ295" s="13" t="s">
        <v>88</v>
      </c>
      <c r="BK295" s="137">
        <f>ROUND(I295*H295,2)</f>
        <v>0</v>
      </c>
      <c r="BL295" s="13" t="s">
        <v>345</v>
      </c>
      <c r="BM295" s="241" t="s">
        <v>677</v>
      </c>
    </row>
    <row r="296" s="2" customFormat="1" ht="24.15" customHeight="1">
      <c r="A296" s="36"/>
      <c r="B296" s="37"/>
      <c r="C296" s="229" t="s">
        <v>678</v>
      </c>
      <c r="D296" s="229" t="s">
        <v>152</v>
      </c>
      <c r="E296" s="230" t="s">
        <v>679</v>
      </c>
      <c r="F296" s="231" t="s">
        <v>680</v>
      </c>
      <c r="G296" s="232" t="s">
        <v>155</v>
      </c>
      <c r="H296" s="233">
        <v>4</v>
      </c>
      <c r="I296" s="234"/>
      <c r="J296" s="235">
        <f>ROUND(I296*H296,2)</f>
        <v>0</v>
      </c>
      <c r="K296" s="236"/>
      <c r="L296" s="39"/>
      <c r="M296" s="237" t="s">
        <v>1</v>
      </c>
      <c r="N296" s="238" t="s">
        <v>45</v>
      </c>
      <c r="O296" s="89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241" t="s">
        <v>345</v>
      </c>
      <c r="AT296" s="241" t="s">
        <v>152</v>
      </c>
      <c r="AU296" s="241" t="s">
        <v>88</v>
      </c>
      <c r="AY296" s="13" t="s">
        <v>150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3" t="s">
        <v>88</v>
      </c>
      <c r="BK296" s="137">
        <f>ROUND(I296*H296,2)</f>
        <v>0</v>
      </c>
      <c r="BL296" s="13" t="s">
        <v>345</v>
      </c>
      <c r="BM296" s="241" t="s">
        <v>681</v>
      </c>
    </row>
    <row r="297" s="2" customFormat="1" ht="16.5" customHeight="1">
      <c r="A297" s="36"/>
      <c r="B297" s="37"/>
      <c r="C297" s="229" t="s">
        <v>682</v>
      </c>
      <c r="D297" s="229" t="s">
        <v>152</v>
      </c>
      <c r="E297" s="230" t="s">
        <v>683</v>
      </c>
      <c r="F297" s="231" t="s">
        <v>684</v>
      </c>
      <c r="G297" s="232" t="s">
        <v>155</v>
      </c>
      <c r="H297" s="233">
        <v>1</v>
      </c>
      <c r="I297" s="234"/>
      <c r="J297" s="235">
        <f>ROUND(I297*H297,2)</f>
        <v>0</v>
      </c>
      <c r="K297" s="236"/>
      <c r="L297" s="39"/>
      <c r="M297" s="237" t="s">
        <v>1</v>
      </c>
      <c r="N297" s="238" t="s">
        <v>45</v>
      </c>
      <c r="O297" s="89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241" t="s">
        <v>345</v>
      </c>
      <c r="AT297" s="241" t="s">
        <v>152</v>
      </c>
      <c r="AU297" s="241" t="s">
        <v>88</v>
      </c>
      <c r="AY297" s="13" t="s">
        <v>150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3" t="s">
        <v>88</v>
      </c>
      <c r="BK297" s="137">
        <f>ROUND(I297*H297,2)</f>
        <v>0</v>
      </c>
      <c r="BL297" s="13" t="s">
        <v>345</v>
      </c>
      <c r="BM297" s="241" t="s">
        <v>685</v>
      </c>
    </row>
    <row r="298" s="2" customFormat="1" ht="16.5" customHeight="1">
      <c r="A298" s="36"/>
      <c r="B298" s="37"/>
      <c r="C298" s="242" t="s">
        <v>686</v>
      </c>
      <c r="D298" s="242" t="s">
        <v>177</v>
      </c>
      <c r="E298" s="243" t="s">
        <v>687</v>
      </c>
      <c r="F298" s="244" t="s">
        <v>688</v>
      </c>
      <c r="G298" s="245" t="s">
        <v>155</v>
      </c>
      <c r="H298" s="246">
        <v>1</v>
      </c>
      <c r="I298" s="247"/>
      <c r="J298" s="248">
        <f>ROUND(I298*H298,2)</f>
        <v>0</v>
      </c>
      <c r="K298" s="249"/>
      <c r="L298" s="250"/>
      <c r="M298" s="251" t="s">
        <v>1</v>
      </c>
      <c r="N298" s="252" t="s">
        <v>45</v>
      </c>
      <c r="O298" s="89"/>
      <c r="P298" s="239">
        <f>O298*H298</f>
        <v>0</v>
      </c>
      <c r="Q298" s="239">
        <v>0.00050000000000000001</v>
      </c>
      <c r="R298" s="239">
        <f>Q298*H298</f>
        <v>0.00050000000000000001</v>
      </c>
      <c r="S298" s="239">
        <v>0</v>
      </c>
      <c r="T298" s="24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241" t="s">
        <v>689</v>
      </c>
      <c r="AT298" s="241" t="s">
        <v>177</v>
      </c>
      <c r="AU298" s="241" t="s">
        <v>88</v>
      </c>
      <c r="AY298" s="13" t="s">
        <v>150</v>
      </c>
      <c r="BE298" s="137">
        <f>IF(N298="základní",J298,0)</f>
        <v>0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3" t="s">
        <v>88</v>
      </c>
      <c r="BK298" s="137">
        <f>ROUND(I298*H298,2)</f>
        <v>0</v>
      </c>
      <c r="BL298" s="13" t="s">
        <v>345</v>
      </c>
      <c r="BM298" s="241" t="s">
        <v>690</v>
      </c>
    </row>
    <row r="299" s="2" customFormat="1" ht="21.75" customHeight="1">
      <c r="A299" s="36"/>
      <c r="B299" s="37"/>
      <c r="C299" s="242" t="s">
        <v>691</v>
      </c>
      <c r="D299" s="242" t="s">
        <v>177</v>
      </c>
      <c r="E299" s="243" t="s">
        <v>692</v>
      </c>
      <c r="F299" s="244" t="s">
        <v>693</v>
      </c>
      <c r="G299" s="245" t="s">
        <v>155</v>
      </c>
      <c r="H299" s="246">
        <v>4</v>
      </c>
      <c r="I299" s="247"/>
      <c r="J299" s="248">
        <f>ROUND(I299*H299,2)</f>
        <v>0</v>
      </c>
      <c r="K299" s="249"/>
      <c r="L299" s="250"/>
      <c r="M299" s="251" t="s">
        <v>1</v>
      </c>
      <c r="N299" s="252" t="s">
        <v>45</v>
      </c>
      <c r="O299" s="89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241" t="s">
        <v>689</v>
      </c>
      <c r="AT299" s="241" t="s">
        <v>177</v>
      </c>
      <c r="AU299" s="241" t="s">
        <v>88</v>
      </c>
      <c r="AY299" s="13" t="s">
        <v>150</v>
      </c>
      <c r="BE299" s="137">
        <f>IF(N299="základní",J299,0)</f>
        <v>0</v>
      </c>
      <c r="BF299" s="137">
        <f>IF(N299="snížená",J299,0)</f>
        <v>0</v>
      </c>
      <c r="BG299" s="137">
        <f>IF(N299="zákl. přenesená",J299,0)</f>
        <v>0</v>
      </c>
      <c r="BH299" s="137">
        <f>IF(N299="sníž. přenesená",J299,0)</f>
        <v>0</v>
      </c>
      <c r="BI299" s="137">
        <f>IF(N299="nulová",J299,0)</f>
        <v>0</v>
      </c>
      <c r="BJ299" s="13" t="s">
        <v>88</v>
      </c>
      <c r="BK299" s="137">
        <f>ROUND(I299*H299,2)</f>
        <v>0</v>
      </c>
      <c r="BL299" s="13" t="s">
        <v>345</v>
      </c>
      <c r="BM299" s="241" t="s">
        <v>694</v>
      </c>
    </row>
    <row r="300" s="2" customFormat="1" ht="24.15" customHeight="1">
      <c r="A300" s="36"/>
      <c r="B300" s="37"/>
      <c r="C300" s="229" t="s">
        <v>695</v>
      </c>
      <c r="D300" s="229" t="s">
        <v>152</v>
      </c>
      <c r="E300" s="230" t="s">
        <v>255</v>
      </c>
      <c r="F300" s="231" t="s">
        <v>256</v>
      </c>
      <c r="G300" s="232" t="s">
        <v>160</v>
      </c>
      <c r="H300" s="233">
        <v>0.5</v>
      </c>
      <c r="I300" s="234"/>
      <c r="J300" s="235">
        <f>ROUND(I300*H300,2)</f>
        <v>0</v>
      </c>
      <c r="K300" s="236"/>
      <c r="L300" s="39"/>
      <c r="M300" s="237" t="s">
        <v>1</v>
      </c>
      <c r="N300" s="238" t="s">
        <v>45</v>
      </c>
      <c r="O300" s="89"/>
      <c r="P300" s="239">
        <f>O300*H300</f>
        <v>0</v>
      </c>
      <c r="Q300" s="239">
        <v>0</v>
      </c>
      <c r="R300" s="239">
        <f>Q300*H300</f>
        <v>0</v>
      </c>
      <c r="S300" s="239">
        <v>0</v>
      </c>
      <c r="T300" s="24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241" t="s">
        <v>345</v>
      </c>
      <c r="AT300" s="241" t="s">
        <v>152</v>
      </c>
      <c r="AU300" s="241" t="s">
        <v>88</v>
      </c>
      <c r="AY300" s="13" t="s">
        <v>150</v>
      </c>
      <c r="BE300" s="137">
        <f>IF(N300="základní",J300,0)</f>
        <v>0</v>
      </c>
      <c r="BF300" s="137">
        <f>IF(N300="snížená",J300,0)</f>
        <v>0</v>
      </c>
      <c r="BG300" s="137">
        <f>IF(N300="zákl. přenesená",J300,0)</f>
        <v>0</v>
      </c>
      <c r="BH300" s="137">
        <f>IF(N300="sníž. přenesená",J300,0)</f>
        <v>0</v>
      </c>
      <c r="BI300" s="137">
        <f>IF(N300="nulová",J300,0)</f>
        <v>0</v>
      </c>
      <c r="BJ300" s="13" t="s">
        <v>88</v>
      </c>
      <c r="BK300" s="137">
        <f>ROUND(I300*H300,2)</f>
        <v>0</v>
      </c>
      <c r="BL300" s="13" t="s">
        <v>345</v>
      </c>
      <c r="BM300" s="241" t="s">
        <v>696</v>
      </c>
    </row>
    <row r="301" s="2" customFormat="1" ht="33" customHeight="1">
      <c r="A301" s="36"/>
      <c r="B301" s="37"/>
      <c r="C301" s="229" t="s">
        <v>697</v>
      </c>
      <c r="D301" s="229" t="s">
        <v>152</v>
      </c>
      <c r="E301" s="230" t="s">
        <v>272</v>
      </c>
      <c r="F301" s="231" t="s">
        <v>273</v>
      </c>
      <c r="G301" s="232" t="s">
        <v>194</v>
      </c>
      <c r="H301" s="233">
        <v>1</v>
      </c>
      <c r="I301" s="234"/>
      <c r="J301" s="235">
        <f>ROUND(I301*H301,2)</f>
        <v>0</v>
      </c>
      <c r="K301" s="236"/>
      <c r="L301" s="39"/>
      <c r="M301" s="237" t="s">
        <v>1</v>
      </c>
      <c r="N301" s="238" t="s">
        <v>45</v>
      </c>
      <c r="O301" s="89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241" t="s">
        <v>345</v>
      </c>
      <c r="AT301" s="241" t="s">
        <v>152</v>
      </c>
      <c r="AU301" s="241" t="s">
        <v>88</v>
      </c>
      <c r="AY301" s="13" t="s">
        <v>150</v>
      </c>
      <c r="BE301" s="137">
        <f>IF(N301="základní",J301,0)</f>
        <v>0</v>
      </c>
      <c r="BF301" s="137">
        <f>IF(N301="snížená",J301,0)</f>
        <v>0</v>
      </c>
      <c r="BG301" s="137">
        <f>IF(N301="zákl. přenesená",J301,0)</f>
        <v>0</v>
      </c>
      <c r="BH301" s="137">
        <f>IF(N301="sníž. přenesená",J301,0)</f>
        <v>0</v>
      </c>
      <c r="BI301" s="137">
        <f>IF(N301="nulová",J301,0)</f>
        <v>0</v>
      </c>
      <c r="BJ301" s="13" t="s">
        <v>88</v>
      </c>
      <c r="BK301" s="137">
        <f>ROUND(I301*H301,2)</f>
        <v>0</v>
      </c>
      <c r="BL301" s="13" t="s">
        <v>345</v>
      </c>
      <c r="BM301" s="241" t="s">
        <v>698</v>
      </c>
    </row>
    <row r="302" s="2" customFormat="1" ht="16.5" customHeight="1">
      <c r="A302" s="36"/>
      <c r="B302" s="37"/>
      <c r="C302" s="242" t="s">
        <v>699</v>
      </c>
      <c r="D302" s="242" t="s">
        <v>177</v>
      </c>
      <c r="E302" s="243" t="s">
        <v>649</v>
      </c>
      <c r="F302" s="244" t="s">
        <v>650</v>
      </c>
      <c r="G302" s="245" t="s">
        <v>224</v>
      </c>
      <c r="H302" s="246">
        <v>0.34000000000000002</v>
      </c>
      <c r="I302" s="247"/>
      <c r="J302" s="248">
        <f>ROUND(I302*H302,2)</f>
        <v>0</v>
      </c>
      <c r="K302" s="249"/>
      <c r="L302" s="250"/>
      <c r="M302" s="251" t="s">
        <v>1</v>
      </c>
      <c r="N302" s="252" t="s">
        <v>45</v>
      </c>
      <c r="O302" s="89"/>
      <c r="P302" s="239">
        <f>O302*H302</f>
        <v>0</v>
      </c>
      <c r="Q302" s="239">
        <v>1</v>
      </c>
      <c r="R302" s="239">
        <f>Q302*H302</f>
        <v>0.34000000000000002</v>
      </c>
      <c r="S302" s="239">
        <v>0</v>
      </c>
      <c r="T302" s="24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241" t="s">
        <v>689</v>
      </c>
      <c r="AT302" s="241" t="s">
        <v>177</v>
      </c>
      <c r="AU302" s="241" t="s">
        <v>88</v>
      </c>
      <c r="AY302" s="13" t="s">
        <v>150</v>
      </c>
      <c r="BE302" s="137">
        <f>IF(N302="základní",J302,0)</f>
        <v>0</v>
      </c>
      <c r="BF302" s="137">
        <f>IF(N302="snížená",J302,0)</f>
        <v>0</v>
      </c>
      <c r="BG302" s="137">
        <f>IF(N302="zákl. přenesená",J302,0)</f>
        <v>0</v>
      </c>
      <c r="BH302" s="137">
        <f>IF(N302="sníž. přenesená",J302,0)</f>
        <v>0</v>
      </c>
      <c r="BI302" s="137">
        <f>IF(N302="nulová",J302,0)</f>
        <v>0</v>
      </c>
      <c r="BJ302" s="13" t="s">
        <v>88</v>
      </c>
      <c r="BK302" s="137">
        <f>ROUND(I302*H302,2)</f>
        <v>0</v>
      </c>
      <c r="BL302" s="13" t="s">
        <v>345</v>
      </c>
      <c r="BM302" s="241" t="s">
        <v>700</v>
      </c>
    </row>
    <row r="303" s="2" customFormat="1" ht="24.15" customHeight="1">
      <c r="A303" s="36"/>
      <c r="B303" s="37"/>
      <c r="C303" s="229" t="s">
        <v>701</v>
      </c>
      <c r="D303" s="229" t="s">
        <v>152</v>
      </c>
      <c r="E303" s="230" t="s">
        <v>539</v>
      </c>
      <c r="F303" s="231" t="s">
        <v>540</v>
      </c>
      <c r="G303" s="232" t="s">
        <v>194</v>
      </c>
      <c r="H303" s="233">
        <v>1</v>
      </c>
      <c r="I303" s="234"/>
      <c r="J303" s="235">
        <f>ROUND(I303*H303,2)</f>
        <v>0</v>
      </c>
      <c r="K303" s="236"/>
      <c r="L303" s="39"/>
      <c r="M303" s="237" t="s">
        <v>1</v>
      </c>
      <c r="N303" s="238" t="s">
        <v>45</v>
      </c>
      <c r="O303" s="89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241" t="s">
        <v>345</v>
      </c>
      <c r="AT303" s="241" t="s">
        <v>152</v>
      </c>
      <c r="AU303" s="241" t="s">
        <v>88</v>
      </c>
      <c r="AY303" s="13" t="s">
        <v>150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3" t="s">
        <v>88</v>
      </c>
      <c r="BK303" s="137">
        <f>ROUND(I303*H303,2)</f>
        <v>0</v>
      </c>
      <c r="BL303" s="13" t="s">
        <v>345</v>
      </c>
      <c r="BM303" s="241" t="s">
        <v>702</v>
      </c>
    </row>
    <row r="304" s="2" customFormat="1" ht="16.5" customHeight="1">
      <c r="A304" s="36"/>
      <c r="B304" s="37"/>
      <c r="C304" s="242" t="s">
        <v>703</v>
      </c>
      <c r="D304" s="242" t="s">
        <v>177</v>
      </c>
      <c r="E304" s="243" t="s">
        <v>284</v>
      </c>
      <c r="F304" s="244" t="s">
        <v>285</v>
      </c>
      <c r="G304" s="245" t="s">
        <v>224</v>
      </c>
      <c r="H304" s="246">
        <v>0.10000000000000001</v>
      </c>
      <c r="I304" s="247"/>
      <c r="J304" s="248">
        <f>ROUND(I304*H304,2)</f>
        <v>0</v>
      </c>
      <c r="K304" s="249"/>
      <c r="L304" s="250"/>
      <c r="M304" s="251" t="s">
        <v>1</v>
      </c>
      <c r="N304" s="252" t="s">
        <v>45</v>
      </c>
      <c r="O304" s="89"/>
      <c r="P304" s="239">
        <f>O304*H304</f>
        <v>0</v>
      </c>
      <c r="Q304" s="239">
        <v>1</v>
      </c>
      <c r="R304" s="239">
        <f>Q304*H304</f>
        <v>0.10000000000000001</v>
      </c>
      <c r="S304" s="239">
        <v>0</v>
      </c>
      <c r="T304" s="24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241" t="s">
        <v>689</v>
      </c>
      <c r="AT304" s="241" t="s">
        <v>177</v>
      </c>
      <c r="AU304" s="241" t="s">
        <v>88</v>
      </c>
      <c r="AY304" s="13" t="s">
        <v>150</v>
      </c>
      <c r="BE304" s="137">
        <f>IF(N304="základní",J304,0)</f>
        <v>0</v>
      </c>
      <c r="BF304" s="137">
        <f>IF(N304="snížená",J304,0)</f>
        <v>0</v>
      </c>
      <c r="BG304" s="137">
        <f>IF(N304="zákl. přenesená",J304,0)</f>
        <v>0</v>
      </c>
      <c r="BH304" s="137">
        <f>IF(N304="sníž. přenesená",J304,0)</f>
        <v>0</v>
      </c>
      <c r="BI304" s="137">
        <f>IF(N304="nulová",J304,0)</f>
        <v>0</v>
      </c>
      <c r="BJ304" s="13" t="s">
        <v>88</v>
      </c>
      <c r="BK304" s="137">
        <f>ROUND(I304*H304,2)</f>
        <v>0</v>
      </c>
      <c r="BL304" s="13" t="s">
        <v>345</v>
      </c>
      <c r="BM304" s="241" t="s">
        <v>704</v>
      </c>
    </row>
    <row r="305" s="2" customFormat="1" ht="37.8" customHeight="1">
      <c r="A305" s="36"/>
      <c r="B305" s="37"/>
      <c r="C305" s="229" t="s">
        <v>705</v>
      </c>
      <c r="D305" s="229" t="s">
        <v>152</v>
      </c>
      <c r="E305" s="230" t="s">
        <v>503</v>
      </c>
      <c r="F305" s="231" t="s">
        <v>504</v>
      </c>
      <c r="G305" s="232" t="s">
        <v>194</v>
      </c>
      <c r="H305" s="233">
        <v>1</v>
      </c>
      <c r="I305" s="234"/>
      <c r="J305" s="235">
        <f>ROUND(I305*H305,2)</f>
        <v>0</v>
      </c>
      <c r="K305" s="236"/>
      <c r="L305" s="39"/>
      <c r="M305" s="237" t="s">
        <v>1</v>
      </c>
      <c r="N305" s="238" t="s">
        <v>45</v>
      </c>
      <c r="O305" s="89"/>
      <c r="P305" s="239">
        <f>O305*H305</f>
        <v>0</v>
      </c>
      <c r="Q305" s="239">
        <v>0.084250000000000005</v>
      </c>
      <c r="R305" s="239">
        <f>Q305*H305</f>
        <v>0.084250000000000005</v>
      </c>
      <c r="S305" s="239">
        <v>0</v>
      </c>
      <c r="T305" s="240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241" t="s">
        <v>345</v>
      </c>
      <c r="AT305" s="241" t="s">
        <v>152</v>
      </c>
      <c r="AU305" s="241" t="s">
        <v>88</v>
      </c>
      <c r="AY305" s="13" t="s">
        <v>150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3" t="s">
        <v>88</v>
      </c>
      <c r="BK305" s="137">
        <f>ROUND(I305*H305,2)</f>
        <v>0</v>
      </c>
      <c r="BL305" s="13" t="s">
        <v>345</v>
      </c>
      <c r="BM305" s="241" t="s">
        <v>706</v>
      </c>
    </row>
    <row r="306" s="2" customFormat="1" ht="16.5" customHeight="1">
      <c r="A306" s="36"/>
      <c r="B306" s="37"/>
      <c r="C306" s="242" t="s">
        <v>707</v>
      </c>
      <c r="D306" s="242" t="s">
        <v>177</v>
      </c>
      <c r="E306" s="243" t="s">
        <v>659</v>
      </c>
      <c r="F306" s="244" t="s">
        <v>660</v>
      </c>
      <c r="G306" s="245" t="s">
        <v>261</v>
      </c>
      <c r="H306" s="246">
        <v>25</v>
      </c>
      <c r="I306" s="247"/>
      <c r="J306" s="248">
        <f>ROUND(I306*H306,2)</f>
        <v>0</v>
      </c>
      <c r="K306" s="249"/>
      <c r="L306" s="250"/>
      <c r="M306" s="251" t="s">
        <v>1</v>
      </c>
      <c r="N306" s="252" t="s">
        <v>45</v>
      </c>
      <c r="O306" s="89"/>
      <c r="P306" s="239">
        <f>O306*H306</f>
        <v>0</v>
      </c>
      <c r="Q306" s="239">
        <v>0.001</v>
      </c>
      <c r="R306" s="239">
        <f>Q306*H306</f>
        <v>0.025000000000000001</v>
      </c>
      <c r="S306" s="239">
        <v>0</v>
      </c>
      <c r="T306" s="24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241" t="s">
        <v>689</v>
      </c>
      <c r="AT306" s="241" t="s">
        <v>177</v>
      </c>
      <c r="AU306" s="241" t="s">
        <v>88</v>
      </c>
      <c r="AY306" s="13" t="s">
        <v>150</v>
      </c>
      <c r="BE306" s="137">
        <f>IF(N306="základní",J306,0)</f>
        <v>0</v>
      </c>
      <c r="BF306" s="137">
        <f>IF(N306="snížená",J306,0)</f>
        <v>0</v>
      </c>
      <c r="BG306" s="137">
        <f>IF(N306="zákl. přenesená",J306,0)</f>
        <v>0</v>
      </c>
      <c r="BH306" s="137">
        <f>IF(N306="sníž. přenesená",J306,0)</f>
        <v>0</v>
      </c>
      <c r="BI306" s="137">
        <f>IF(N306="nulová",J306,0)</f>
        <v>0</v>
      </c>
      <c r="BJ306" s="13" t="s">
        <v>88</v>
      </c>
      <c r="BK306" s="137">
        <f>ROUND(I306*H306,2)</f>
        <v>0</v>
      </c>
      <c r="BL306" s="13" t="s">
        <v>345</v>
      </c>
      <c r="BM306" s="241" t="s">
        <v>708</v>
      </c>
    </row>
    <row r="307" s="2" customFormat="1" ht="44.25" customHeight="1">
      <c r="A307" s="36"/>
      <c r="B307" s="37"/>
      <c r="C307" s="229" t="s">
        <v>709</v>
      </c>
      <c r="D307" s="229" t="s">
        <v>152</v>
      </c>
      <c r="E307" s="230" t="s">
        <v>296</v>
      </c>
      <c r="F307" s="231" t="s">
        <v>297</v>
      </c>
      <c r="G307" s="232" t="s">
        <v>224</v>
      </c>
      <c r="H307" s="233">
        <v>0.46500000000000002</v>
      </c>
      <c r="I307" s="234"/>
      <c r="J307" s="235">
        <f>ROUND(I307*H307,2)</f>
        <v>0</v>
      </c>
      <c r="K307" s="236"/>
      <c r="L307" s="39"/>
      <c r="M307" s="237" t="s">
        <v>1</v>
      </c>
      <c r="N307" s="238" t="s">
        <v>45</v>
      </c>
      <c r="O307" s="89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241" t="s">
        <v>345</v>
      </c>
      <c r="AT307" s="241" t="s">
        <v>152</v>
      </c>
      <c r="AU307" s="241" t="s">
        <v>88</v>
      </c>
      <c r="AY307" s="13" t="s">
        <v>150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3" t="s">
        <v>88</v>
      </c>
      <c r="BK307" s="137">
        <f>ROUND(I307*H307,2)</f>
        <v>0</v>
      </c>
      <c r="BL307" s="13" t="s">
        <v>345</v>
      </c>
      <c r="BM307" s="241" t="s">
        <v>710</v>
      </c>
    </row>
    <row r="308" s="11" customFormat="1" ht="25.92" customHeight="1">
      <c r="A308" s="11"/>
      <c r="B308" s="215"/>
      <c r="C308" s="216"/>
      <c r="D308" s="217" t="s">
        <v>79</v>
      </c>
      <c r="E308" s="218" t="s">
        <v>711</v>
      </c>
      <c r="F308" s="218" t="s">
        <v>132</v>
      </c>
      <c r="G308" s="216"/>
      <c r="H308" s="216"/>
      <c r="I308" s="219"/>
      <c r="J308" s="220">
        <f>BK308</f>
        <v>0</v>
      </c>
      <c r="K308" s="216"/>
      <c r="L308" s="221"/>
      <c r="M308" s="222"/>
      <c r="N308" s="223"/>
      <c r="O308" s="223"/>
      <c r="P308" s="224">
        <f>SUM(P309:P316)</f>
        <v>0</v>
      </c>
      <c r="Q308" s="223"/>
      <c r="R308" s="224">
        <f>SUM(R309:R316)</f>
        <v>0.57845000000000002</v>
      </c>
      <c r="S308" s="223"/>
      <c r="T308" s="225">
        <f>SUM(T309:T316)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226" t="s">
        <v>88</v>
      </c>
      <c r="AT308" s="227" t="s">
        <v>79</v>
      </c>
      <c r="AU308" s="227" t="s">
        <v>80</v>
      </c>
      <c r="AY308" s="226" t="s">
        <v>150</v>
      </c>
      <c r="BK308" s="228">
        <f>SUM(BK309:BK316)</f>
        <v>0</v>
      </c>
    </row>
    <row r="309" s="2" customFormat="1" ht="24.15" customHeight="1">
      <c r="A309" s="36"/>
      <c r="B309" s="37"/>
      <c r="C309" s="229" t="s">
        <v>712</v>
      </c>
      <c r="D309" s="229" t="s">
        <v>152</v>
      </c>
      <c r="E309" s="230" t="s">
        <v>713</v>
      </c>
      <c r="F309" s="231" t="s">
        <v>714</v>
      </c>
      <c r="G309" s="232" t="s">
        <v>155</v>
      </c>
      <c r="H309" s="233">
        <v>1</v>
      </c>
      <c r="I309" s="234"/>
      <c r="J309" s="235">
        <f>ROUND(I309*H309,2)</f>
        <v>0</v>
      </c>
      <c r="K309" s="236"/>
      <c r="L309" s="39"/>
      <c r="M309" s="237" t="s">
        <v>1</v>
      </c>
      <c r="N309" s="238" t="s">
        <v>45</v>
      </c>
      <c r="O309" s="89"/>
      <c r="P309" s="239">
        <f>O309*H309</f>
        <v>0</v>
      </c>
      <c r="Q309" s="239">
        <v>0</v>
      </c>
      <c r="R309" s="239">
        <f>Q309*H309</f>
        <v>0</v>
      </c>
      <c r="S309" s="239">
        <v>0</v>
      </c>
      <c r="T309" s="24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241" t="s">
        <v>156</v>
      </c>
      <c r="AT309" s="241" t="s">
        <v>152</v>
      </c>
      <c r="AU309" s="241" t="s">
        <v>88</v>
      </c>
      <c r="AY309" s="13" t="s">
        <v>150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3" t="s">
        <v>88</v>
      </c>
      <c r="BK309" s="137">
        <f>ROUND(I309*H309,2)</f>
        <v>0</v>
      </c>
      <c r="BL309" s="13" t="s">
        <v>156</v>
      </c>
      <c r="BM309" s="241" t="s">
        <v>715</v>
      </c>
    </row>
    <row r="310" s="2" customFormat="1" ht="16.5" customHeight="1">
      <c r="A310" s="36"/>
      <c r="B310" s="37"/>
      <c r="C310" s="229" t="s">
        <v>716</v>
      </c>
      <c r="D310" s="229" t="s">
        <v>152</v>
      </c>
      <c r="E310" s="230" t="s">
        <v>717</v>
      </c>
      <c r="F310" s="231" t="s">
        <v>718</v>
      </c>
      <c r="G310" s="232" t="s">
        <v>719</v>
      </c>
      <c r="H310" s="233">
        <v>1</v>
      </c>
      <c r="I310" s="234"/>
      <c r="J310" s="235">
        <f>ROUND(I310*H310,2)</f>
        <v>0</v>
      </c>
      <c r="K310" s="236"/>
      <c r="L310" s="39"/>
      <c r="M310" s="237" t="s">
        <v>1</v>
      </c>
      <c r="N310" s="238" t="s">
        <v>45</v>
      </c>
      <c r="O310" s="89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241" t="s">
        <v>156</v>
      </c>
      <c r="AT310" s="241" t="s">
        <v>152</v>
      </c>
      <c r="AU310" s="241" t="s">
        <v>88</v>
      </c>
      <c r="AY310" s="13" t="s">
        <v>150</v>
      </c>
      <c r="BE310" s="137">
        <f>IF(N310="základní",J310,0)</f>
        <v>0</v>
      </c>
      <c r="BF310" s="137">
        <f>IF(N310="snížená",J310,0)</f>
        <v>0</v>
      </c>
      <c r="BG310" s="137">
        <f>IF(N310="zákl. přenesená",J310,0)</f>
        <v>0</v>
      </c>
      <c r="BH310" s="137">
        <f>IF(N310="sníž. přenesená",J310,0)</f>
        <v>0</v>
      </c>
      <c r="BI310" s="137">
        <f>IF(N310="nulová",J310,0)</f>
        <v>0</v>
      </c>
      <c r="BJ310" s="13" t="s">
        <v>88</v>
      </c>
      <c r="BK310" s="137">
        <f>ROUND(I310*H310,2)</f>
        <v>0</v>
      </c>
      <c r="BL310" s="13" t="s">
        <v>156</v>
      </c>
      <c r="BM310" s="241" t="s">
        <v>720</v>
      </c>
    </row>
    <row r="311" s="2" customFormat="1" ht="16.5" customHeight="1">
      <c r="A311" s="36"/>
      <c r="B311" s="37"/>
      <c r="C311" s="229" t="s">
        <v>721</v>
      </c>
      <c r="D311" s="229" t="s">
        <v>152</v>
      </c>
      <c r="E311" s="230" t="s">
        <v>722</v>
      </c>
      <c r="F311" s="231" t="s">
        <v>723</v>
      </c>
      <c r="G311" s="232" t="s">
        <v>155</v>
      </c>
      <c r="H311" s="233">
        <v>6</v>
      </c>
      <c r="I311" s="234"/>
      <c r="J311" s="235">
        <f>ROUND(I311*H311,2)</f>
        <v>0</v>
      </c>
      <c r="K311" s="236"/>
      <c r="L311" s="39"/>
      <c r="M311" s="237" t="s">
        <v>1</v>
      </c>
      <c r="N311" s="238" t="s">
        <v>45</v>
      </c>
      <c r="O311" s="89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241" t="s">
        <v>156</v>
      </c>
      <c r="AT311" s="241" t="s">
        <v>152</v>
      </c>
      <c r="AU311" s="241" t="s">
        <v>88</v>
      </c>
      <c r="AY311" s="13" t="s">
        <v>150</v>
      </c>
      <c r="BE311" s="137">
        <f>IF(N311="základní",J311,0)</f>
        <v>0</v>
      </c>
      <c r="BF311" s="137">
        <f>IF(N311="snížená",J311,0)</f>
        <v>0</v>
      </c>
      <c r="BG311" s="137">
        <f>IF(N311="zákl. přenesená",J311,0)</f>
        <v>0</v>
      </c>
      <c r="BH311" s="137">
        <f>IF(N311="sníž. přenesená",J311,0)</f>
        <v>0</v>
      </c>
      <c r="BI311" s="137">
        <f>IF(N311="nulová",J311,0)</f>
        <v>0</v>
      </c>
      <c r="BJ311" s="13" t="s">
        <v>88</v>
      </c>
      <c r="BK311" s="137">
        <f>ROUND(I311*H311,2)</f>
        <v>0</v>
      </c>
      <c r="BL311" s="13" t="s">
        <v>156</v>
      </c>
      <c r="BM311" s="241" t="s">
        <v>724</v>
      </c>
    </row>
    <row r="312" s="2" customFormat="1" ht="24.15" customHeight="1">
      <c r="A312" s="36"/>
      <c r="B312" s="37"/>
      <c r="C312" s="229" t="s">
        <v>725</v>
      </c>
      <c r="D312" s="229" t="s">
        <v>152</v>
      </c>
      <c r="E312" s="230" t="s">
        <v>726</v>
      </c>
      <c r="F312" s="231" t="s">
        <v>727</v>
      </c>
      <c r="G312" s="232" t="s">
        <v>155</v>
      </c>
      <c r="H312" s="233">
        <v>23</v>
      </c>
      <c r="I312" s="234"/>
      <c r="J312" s="235">
        <f>ROUND(I312*H312,2)</f>
        <v>0</v>
      </c>
      <c r="K312" s="236"/>
      <c r="L312" s="39"/>
      <c r="M312" s="237" t="s">
        <v>1</v>
      </c>
      <c r="N312" s="238" t="s">
        <v>45</v>
      </c>
      <c r="O312" s="89"/>
      <c r="P312" s="239">
        <f>O312*H312</f>
        <v>0</v>
      </c>
      <c r="Q312" s="239">
        <v>0.0038</v>
      </c>
      <c r="R312" s="239">
        <f>Q312*H312</f>
        <v>0.087400000000000005</v>
      </c>
      <c r="S312" s="239">
        <v>0</v>
      </c>
      <c r="T312" s="24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241" t="s">
        <v>156</v>
      </c>
      <c r="AT312" s="241" t="s">
        <v>152</v>
      </c>
      <c r="AU312" s="241" t="s">
        <v>88</v>
      </c>
      <c r="AY312" s="13" t="s">
        <v>150</v>
      </c>
      <c r="BE312" s="137">
        <f>IF(N312="základní",J312,0)</f>
        <v>0</v>
      </c>
      <c r="BF312" s="137">
        <f>IF(N312="snížená",J312,0)</f>
        <v>0</v>
      </c>
      <c r="BG312" s="137">
        <f>IF(N312="zákl. přenesená",J312,0)</f>
        <v>0</v>
      </c>
      <c r="BH312" s="137">
        <f>IF(N312="sníž. přenesená",J312,0)</f>
        <v>0</v>
      </c>
      <c r="BI312" s="137">
        <f>IF(N312="nulová",J312,0)</f>
        <v>0</v>
      </c>
      <c r="BJ312" s="13" t="s">
        <v>88</v>
      </c>
      <c r="BK312" s="137">
        <f>ROUND(I312*H312,2)</f>
        <v>0</v>
      </c>
      <c r="BL312" s="13" t="s">
        <v>156</v>
      </c>
      <c r="BM312" s="241" t="s">
        <v>728</v>
      </c>
    </row>
    <row r="313" s="2" customFormat="1" ht="21.75" customHeight="1">
      <c r="A313" s="36"/>
      <c r="B313" s="37"/>
      <c r="C313" s="229" t="s">
        <v>729</v>
      </c>
      <c r="D313" s="229" t="s">
        <v>152</v>
      </c>
      <c r="E313" s="230" t="s">
        <v>730</v>
      </c>
      <c r="F313" s="231" t="s">
        <v>731</v>
      </c>
      <c r="G313" s="232" t="s">
        <v>155</v>
      </c>
      <c r="H313" s="233">
        <v>28</v>
      </c>
      <c r="I313" s="234"/>
      <c r="J313" s="235">
        <f>ROUND(I313*H313,2)</f>
        <v>0</v>
      </c>
      <c r="K313" s="236"/>
      <c r="L313" s="39"/>
      <c r="M313" s="237" t="s">
        <v>1</v>
      </c>
      <c r="N313" s="238" t="s">
        <v>45</v>
      </c>
      <c r="O313" s="89"/>
      <c r="P313" s="239">
        <f>O313*H313</f>
        <v>0</v>
      </c>
      <c r="Q313" s="239">
        <v>0.0076</v>
      </c>
      <c r="R313" s="239">
        <f>Q313*H313</f>
        <v>0.21279999999999999</v>
      </c>
      <c r="S313" s="239">
        <v>0</v>
      </c>
      <c r="T313" s="240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241" t="s">
        <v>345</v>
      </c>
      <c r="AT313" s="241" t="s">
        <v>152</v>
      </c>
      <c r="AU313" s="241" t="s">
        <v>88</v>
      </c>
      <c r="AY313" s="13" t="s">
        <v>150</v>
      </c>
      <c r="BE313" s="137">
        <f>IF(N313="základní",J313,0)</f>
        <v>0</v>
      </c>
      <c r="BF313" s="137">
        <f>IF(N313="snížená",J313,0)</f>
        <v>0</v>
      </c>
      <c r="BG313" s="137">
        <f>IF(N313="zákl. přenesená",J313,0)</f>
        <v>0</v>
      </c>
      <c r="BH313" s="137">
        <f>IF(N313="sníž. přenesená",J313,0)</f>
        <v>0</v>
      </c>
      <c r="BI313" s="137">
        <f>IF(N313="nulová",J313,0)</f>
        <v>0</v>
      </c>
      <c r="BJ313" s="13" t="s">
        <v>88</v>
      </c>
      <c r="BK313" s="137">
        <f>ROUND(I313*H313,2)</f>
        <v>0</v>
      </c>
      <c r="BL313" s="13" t="s">
        <v>345</v>
      </c>
      <c r="BM313" s="241" t="s">
        <v>732</v>
      </c>
    </row>
    <row r="314" s="2" customFormat="1" ht="24.15" customHeight="1">
      <c r="A314" s="36"/>
      <c r="B314" s="37"/>
      <c r="C314" s="229" t="s">
        <v>733</v>
      </c>
      <c r="D314" s="229" t="s">
        <v>152</v>
      </c>
      <c r="E314" s="230" t="s">
        <v>734</v>
      </c>
      <c r="F314" s="231" t="s">
        <v>735</v>
      </c>
      <c r="G314" s="232" t="s">
        <v>155</v>
      </c>
      <c r="H314" s="233">
        <v>5</v>
      </c>
      <c r="I314" s="234"/>
      <c r="J314" s="235">
        <f>ROUND(I314*H314,2)</f>
        <v>0</v>
      </c>
      <c r="K314" s="236"/>
      <c r="L314" s="39"/>
      <c r="M314" s="237" t="s">
        <v>1</v>
      </c>
      <c r="N314" s="238" t="s">
        <v>45</v>
      </c>
      <c r="O314" s="89"/>
      <c r="P314" s="239">
        <f>O314*H314</f>
        <v>0</v>
      </c>
      <c r="Q314" s="239">
        <v>0.00064999999999999997</v>
      </c>
      <c r="R314" s="239">
        <f>Q314*H314</f>
        <v>0.0032499999999999999</v>
      </c>
      <c r="S314" s="239">
        <v>0</v>
      </c>
      <c r="T314" s="24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241" t="s">
        <v>345</v>
      </c>
      <c r="AT314" s="241" t="s">
        <v>152</v>
      </c>
      <c r="AU314" s="241" t="s">
        <v>88</v>
      </c>
      <c r="AY314" s="13" t="s">
        <v>150</v>
      </c>
      <c r="BE314" s="137">
        <f>IF(N314="základní",J314,0)</f>
        <v>0</v>
      </c>
      <c r="BF314" s="137">
        <f>IF(N314="snížená",J314,0)</f>
        <v>0</v>
      </c>
      <c r="BG314" s="137">
        <f>IF(N314="zákl. přenesená",J314,0)</f>
        <v>0</v>
      </c>
      <c r="BH314" s="137">
        <f>IF(N314="sníž. přenesená",J314,0)</f>
        <v>0</v>
      </c>
      <c r="BI314" s="137">
        <f>IF(N314="nulová",J314,0)</f>
        <v>0</v>
      </c>
      <c r="BJ314" s="13" t="s">
        <v>88</v>
      </c>
      <c r="BK314" s="137">
        <f>ROUND(I314*H314,2)</f>
        <v>0</v>
      </c>
      <c r="BL314" s="13" t="s">
        <v>345</v>
      </c>
      <c r="BM314" s="241" t="s">
        <v>736</v>
      </c>
    </row>
    <row r="315" s="2" customFormat="1" ht="24.15" customHeight="1">
      <c r="A315" s="36"/>
      <c r="B315" s="37"/>
      <c r="C315" s="229" t="s">
        <v>737</v>
      </c>
      <c r="D315" s="229" t="s">
        <v>152</v>
      </c>
      <c r="E315" s="230" t="s">
        <v>738</v>
      </c>
      <c r="F315" s="231" t="s">
        <v>739</v>
      </c>
      <c r="G315" s="232" t="s">
        <v>155</v>
      </c>
      <c r="H315" s="233">
        <v>5</v>
      </c>
      <c r="I315" s="234"/>
      <c r="J315" s="235">
        <f>ROUND(I315*H315,2)</f>
        <v>0</v>
      </c>
      <c r="K315" s="236"/>
      <c r="L315" s="39"/>
      <c r="M315" s="237" t="s">
        <v>1</v>
      </c>
      <c r="N315" s="238" t="s">
        <v>45</v>
      </c>
      <c r="O315" s="89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241" t="s">
        <v>345</v>
      </c>
      <c r="AT315" s="241" t="s">
        <v>152</v>
      </c>
      <c r="AU315" s="241" t="s">
        <v>88</v>
      </c>
      <c r="AY315" s="13" t="s">
        <v>150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3" t="s">
        <v>88</v>
      </c>
      <c r="BK315" s="137">
        <f>ROUND(I315*H315,2)</f>
        <v>0</v>
      </c>
      <c r="BL315" s="13" t="s">
        <v>345</v>
      </c>
      <c r="BM315" s="241" t="s">
        <v>740</v>
      </c>
    </row>
    <row r="316" s="2" customFormat="1" ht="24.15" customHeight="1">
      <c r="A316" s="36"/>
      <c r="B316" s="37"/>
      <c r="C316" s="242" t="s">
        <v>741</v>
      </c>
      <c r="D316" s="242" t="s">
        <v>177</v>
      </c>
      <c r="E316" s="243" t="s">
        <v>742</v>
      </c>
      <c r="F316" s="244" t="s">
        <v>743</v>
      </c>
      <c r="G316" s="245" t="s">
        <v>224</v>
      </c>
      <c r="H316" s="246">
        <v>0.27500000000000002</v>
      </c>
      <c r="I316" s="247"/>
      <c r="J316" s="248">
        <f>ROUND(I316*H316,2)</f>
        <v>0</v>
      </c>
      <c r="K316" s="249"/>
      <c r="L316" s="250"/>
      <c r="M316" s="253" t="s">
        <v>1</v>
      </c>
      <c r="N316" s="254" t="s">
        <v>45</v>
      </c>
      <c r="O316" s="255"/>
      <c r="P316" s="256">
        <f>O316*H316</f>
        <v>0</v>
      </c>
      <c r="Q316" s="256">
        <v>1</v>
      </c>
      <c r="R316" s="256">
        <f>Q316*H316</f>
        <v>0.27500000000000002</v>
      </c>
      <c r="S316" s="256">
        <v>0</v>
      </c>
      <c r="T316" s="257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241" t="s">
        <v>689</v>
      </c>
      <c r="AT316" s="241" t="s">
        <v>177</v>
      </c>
      <c r="AU316" s="241" t="s">
        <v>88</v>
      </c>
      <c r="AY316" s="13" t="s">
        <v>150</v>
      </c>
      <c r="BE316" s="137">
        <f>IF(N316="základní",J316,0)</f>
        <v>0</v>
      </c>
      <c r="BF316" s="137">
        <f>IF(N316="snížená",J316,0)</f>
        <v>0</v>
      </c>
      <c r="BG316" s="137">
        <f>IF(N316="zákl. přenesená",J316,0)</f>
        <v>0</v>
      </c>
      <c r="BH316" s="137">
        <f>IF(N316="sníž. přenesená",J316,0)</f>
        <v>0</v>
      </c>
      <c r="BI316" s="137">
        <f>IF(N316="nulová",J316,0)</f>
        <v>0</v>
      </c>
      <c r="BJ316" s="13" t="s">
        <v>88</v>
      </c>
      <c r="BK316" s="137">
        <f>ROUND(I316*H316,2)</f>
        <v>0</v>
      </c>
      <c r="BL316" s="13" t="s">
        <v>345</v>
      </c>
      <c r="BM316" s="241" t="s">
        <v>744</v>
      </c>
    </row>
    <row r="317" s="2" customFormat="1" ht="6.96" customHeight="1">
      <c r="A317" s="36"/>
      <c r="B317" s="64"/>
      <c r="C317" s="65"/>
      <c r="D317" s="65"/>
      <c r="E317" s="65"/>
      <c r="F317" s="65"/>
      <c r="G317" s="65"/>
      <c r="H317" s="65"/>
      <c r="I317" s="65"/>
      <c r="J317" s="65"/>
      <c r="K317" s="65"/>
      <c r="L317" s="39"/>
      <c r="M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</row>
  </sheetData>
  <sheetProtection sheet="1" autoFilter="0" formatColumns="0" formatRows="0" objects="1" scenarios="1" spinCount="100000" saltValue="WbsV/1Ghsc6fwdvWInc1T/r8TedKBt8UR9bAj27DEBPtYbTZxsUR1p2/F5B0CFwU8eM0ekzTW8+EbDG1pyJXCg==" hashValue="FVwtaOrgNeb9D0MGeDvqU9H/3WtpRZ5rjlSBBg5RKcTlx6iyZdnLY6lFfblvW3sm4Zp2CalwxmU4L3RAYYfx3A==" algorithmName="SHA-512" password="CC35"/>
  <autoFilter ref="C134:K316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DESKTOP-V6JU39B\DAN</dc:creator>
  <cp:lastModifiedBy>DESKTOP-V6JU39B\DAN</cp:lastModifiedBy>
  <dcterms:created xsi:type="dcterms:W3CDTF">2024-03-21T10:40:30Z</dcterms:created>
  <dcterms:modified xsi:type="dcterms:W3CDTF">2024-03-21T10:40:33Z</dcterms:modified>
</cp:coreProperties>
</file>