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CEC261C2-109D-4482-8686-3E88728DFCC8}" xr6:coauthVersionLast="46" xr6:coauthVersionMax="46" xr10:uidLastSave="{00000000-0000-0000-0000-000000000000}"/>
  <bookViews>
    <workbookView xWindow="-28920" yWindow="-120" windowWidth="29040" windowHeight="15840" firstSheet="1" activeTab="1" xr2:uid="{00000000-000D-0000-FFFF-FFFF00000000}"/>
  </bookViews>
  <sheets>
    <sheet name="Rekapitulace stavby" sheetId="1" state="veryHidden" r:id="rId1"/>
    <sheet name="NOVÁ GARÁŽOVÁ..." sheetId="2" r:id="rId2"/>
  </sheets>
  <definedNames>
    <definedName name="_xlnm._FilterDatabase" localSheetId="1" hidden="1">'NOVÁ GARÁŽOVÁ...'!$C$91:$K$322</definedName>
    <definedName name="_xlnm.Print_Titles" localSheetId="1">'NOVÁ GARÁŽOVÁ...'!$91:$91</definedName>
    <definedName name="_xlnm.Print_Titles" localSheetId="0">'Rekapitulace stavby'!$52:$52</definedName>
    <definedName name="_xlnm.Print_Area" localSheetId="1">'NOVÁ GARÁŽOVÁ...'!$C$4:$J$37,'NOVÁ GARÁŽOVÁ...'!$C$43:$J$75,'NOVÁ GARÁŽOVÁ...'!$C$81:$K$322</definedName>
    <definedName name="_xlnm.Print_Area" localSheetId="0">'Rekapitulace stavby'!$D$4:$AO$36,'Rekapitulace stavby'!$C$42:$AQ$56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321" i="2"/>
  <c r="BH321" i="2"/>
  <c r="BG321" i="2"/>
  <c r="BF321" i="2"/>
  <c r="T321" i="2"/>
  <c r="T320" i="2"/>
  <c r="R321" i="2"/>
  <c r="R320" i="2"/>
  <c r="P321" i="2"/>
  <c r="P320" i="2"/>
  <c r="BI317" i="2"/>
  <c r="BH317" i="2"/>
  <c r="BG317" i="2"/>
  <c r="BF317" i="2"/>
  <c r="T317" i="2"/>
  <c r="T316" i="2"/>
  <c r="R317" i="2"/>
  <c r="R316" i="2"/>
  <c r="P317" i="2"/>
  <c r="P316" i="2" s="1"/>
  <c r="BI311" i="2"/>
  <c r="BH311" i="2"/>
  <c r="BG311" i="2"/>
  <c r="BF311" i="2"/>
  <c r="T311" i="2"/>
  <c r="R311" i="2"/>
  <c r="P311" i="2"/>
  <c r="BI303" i="2"/>
  <c r="BH303" i="2"/>
  <c r="BG303" i="2"/>
  <c r="BF303" i="2"/>
  <c r="T303" i="2"/>
  <c r="R303" i="2"/>
  <c r="P303" i="2"/>
  <c r="BI295" i="2"/>
  <c r="BH295" i="2"/>
  <c r="BG295" i="2"/>
  <c r="BF295" i="2"/>
  <c r="T295" i="2"/>
  <c r="R295" i="2"/>
  <c r="P295" i="2"/>
  <c r="BI289" i="2"/>
  <c r="BH289" i="2"/>
  <c r="BG289" i="2"/>
  <c r="BF289" i="2"/>
  <c r="T289" i="2"/>
  <c r="R289" i="2"/>
  <c r="P289" i="2"/>
  <c r="BI284" i="2"/>
  <c r="BH284" i="2"/>
  <c r="BG284" i="2"/>
  <c r="BF284" i="2"/>
  <c r="T284" i="2"/>
  <c r="R284" i="2"/>
  <c r="P284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R279" i="2"/>
  <c r="P279" i="2"/>
  <c r="BI277" i="2"/>
  <c r="BH277" i="2"/>
  <c r="BG277" i="2"/>
  <c r="BF277" i="2"/>
  <c r="T277" i="2"/>
  <c r="R277" i="2"/>
  <c r="P277" i="2"/>
  <c r="BI275" i="2"/>
  <c r="BH275" i="2"/>
  <c r="BG275" i="2"/>
  <c r="BF275" i="2"/>
  <c r="T275" i="2"/>
  <c r="R275" i="2"/>
  <c r="P275" i="2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7" i="2"/>
  <c r="BH247" i="2"/>
  <c r="BG247" i="2"/>
  <c r="BF247" i="2"/>
  <c r="T247" i="2"/>
  <c r="R247" i="2"/>
  <c r="P247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8" i="2"/>
  <c r="BH238" i="2"/>
  <c r="BG238" i="2"/>
  <c r="BF238" i="2"/>
  <c r="T238" i="2"/>
  <c r="T237" i="2"/>
  <c r="R238" i="2"/>
  <c r="R237" i="2"/>
  <c r="P238" i="2"/>
  <c r="P237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2" i="2"/>
  <c r="BH192" i="2"/>
  <c r="BG192" i="2"/>
  <c r="BF192" i="2"/>
  <c r="T192" i="2"/>
  <c r="R192" i="2"/>
  <c r="P192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19" i="2"/>
  <c r="BH119" i="2"/>
  <c r="BG119" i="2"/>
  <c r="BF119" i="2"/>
  <c r="T119" i="2"/>
  <c r="R119" i="2"/>
  <c r="P119" i="2"/>
  <c r="BI117" i="2"/>
  <c r="BH117" i="2"/>
  <c r="BG117" i="2"/>
  <c r="BF117" i="2"/>
  <c r="T117" i="2"/>
  <c r="R117" i="2"/>
  <c r="P117" i="2"/>
  <c r="BI114" i="2"/>
  <c r="BH114" i="2"/>
  <c r="BG114" i="2"/>
  <c r="BF114" i="2"/>
  <c r="T114" i="2"/>
  <c r="R114" i="2"/>
  <c r="P114" i="2"/>
  <c r="BI112" i="2"/>
  <c r="BH112" i="2"/>
  <c r="BG112" i="2"/>
  <c r="BF112" i="2"/>
  <c r="T112" i="2"/>
  <c r="R112" i="2"/>
  <c r="P112" i="2"/>
  <c r="BI109" i="2"/>
  <c r="BH109" i="2"/>
  <c r="BG109" i="2"/>
  <c r="BF109" i="2"/>
  <c r="T109" i="2"/>
  <c r="R109" i="2"/>
  <c r="P109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99" i="2"/>
  <c r="BH99" i="2"/>
  <c r="BG99" i="2"/>
  <c r="BF99" i="2"/>
  <c r="T99" i="2"/>
  <c r="R99" i="2"/>
  <c r="P99" i="2"/>
  <c r="BI96" i="2"/>
  <c r="BH96" i="2"/>
  <c r="BG96" i="2"/>
  <c r="BF96" i="2"/>
  <c r="T96" i="2"/>
  <c r="R96" i="2"/>
  <c r="P96" i="2"/>
  <c r="J89" i="2"/>
  <c r="J88" i="2"/>
  <c r="F88" i="2"/>
  <c r="F86" i="2"/>
  <c r="E84" i="2"/>
  <c r="J51" i="2"/>
  <c r="J50" i="2"/>
  <c r="F50" i="2"/>
  <c r="F48" i="2"/>
  <c r="E46" i="2"/>
  <c r="J16" i="2"/>
  <c r="E16" i="2"/>
  <c r="F51" i="2" s="1"/>
  <c r="J15" i="2"/>
  <c r="J10" i="2"/>
  <c r="J86" i="2" s="1"/>
  <c r="L50" i="1"/>
  <c r="AM50" i="1"/>
  <c r="AM49" i="1"/>
  <c r="L49" i="1"/>
  <c r="AM47" i="1"/>
  <c r="L47" i="1"/>
  <c r="L45" i="1"/>
  <c r="L44" i="1"/>
  <c r="J284" i="2"/>
  <c r="BK267" i="2"/>
  <c r="J184" i="2"/>
  <c r="BK145" i="2"/>
  <c r="BK311" i="2"/>
  <c r="BK264" i="2"/>
  <c r="BK180" i="2"/>
  <c r="BK117" i="2"/>
  <c r="BK198" i="2"/>
  <c r="BK255" i="2"/>
  <c r="J171" i="2"/>
  <c r="BK238" i="2"/>
  <c r="BK148" i="2"/>
  <c r="J277" i="2"/>
  <c r="BK195" i="2"/>
  <c r="BK257" i="2"/>
  <c r="BK129" i="2"/>
  <c r="J179" i="2"/>
  <c r="J104" i="2"/>
  <c r="J295" i="2"/>
  <c r="J272" i="2"/>
  <c r="J218" i="2"/>
  <c r="J165" i="2"/>
  <c r="AS54" i="1"/>
  <c r="J269" i="2"/>
  <c r="J227" i="2"/>
  <c r="J129" i="2"/>
  <c r="J180" i="2"/>
  <c r="BK143" i="2"/>
  <c r="BK224" i="2"/>
  <c r="BK96" i="2"/>
  <c r="BK174" i="2"/>
  <c r="BK112" i="2"/>
  <c r="J275" i="2"/>
  <c r="J247" i="2"/>
  <c r="J190" i="2"/>
  <c r="BK119" i="2"/>
  <c r="J222" i="2"/>
  <c r="J145" i="2"/>
  <c r="BK279" i="2"/>
  <c r="J245" i="2"/>
  <c r="BK177" i="2"/>
  <c r="J127" i="2"/>
  <c r="BK277" i="2"/>
  <c r="J242" i="2"/>
  <c r="J119" i="2"/>
  <c r="BK200" i="2"/>
  <c r="BK155" i="2"/>
  <c r="J249" i="2"/>
  <c r="J114" i="2"/>
  <c r="J200" i="2"/>
  <c r="J303" i="2"/>
  <c r="J266" i="2"/>
  <c r="BK208" i="2"/>
  <c r="BK231" i="2"/>
  <c r="J224" i="2"/>
  <c r="BK289" i="2"/>
  <c r="BK259" i="2"/>
  <c r="BK205" i="2"/>
  <c r="J163" i="2"/>
  <c r="BK295" i="2"/>
  <c r="J135" i="2"/>
  <c r="J174" i="2"/>
  <c r="BK109" i="2"/>
  <c r="J198" i="2"/>
  <c r="BK107" i="2"/>
  <c r="J192" i="2"/>
  <c r="BK135" i="2"/>
  <c r="J289" i="2"/>
  <c r="J251" i="2"/>
  <c r="J140" i="2"/>
  <c r="J109" i="2"/>
  <c r="J208" i="2"/>
  <c r="BK114" i="2"/>
  <c r="BK317" i="2"/>
  <c r="J264" i="2"/>
  <c r="BK213" i="2"/>
  <c r="J138" i="2"/>
  <c r="BK303" i="2"/>
  <c r="BK268" i="2"/>
  <c r="BK165" i="2"/>
  <c r="BK127" i="2"/>
  <c r="J205" i="2"/>
  <c r="BK158" i="2"/>
  <c r="BK179" i="2"/>
  <c r="BK222" i="2"/>
  <c r="J317" i="2"/>
  <c r="J259" i="2"/>
  <c r="J231" i="2"/>
  <c r="J195" i="2"/>
  <c r="BK251" i="2"/>
  <c r="J151" i="2"/>
  <c r="BK275" i="2"/>
  <c r="J238" i="2"/>
  <c r="BK171" i="2"/>
  <c r="J96" i="2"/>
  <c r="J279" i="2"/>
  <c r="BK249" i="2"/>
  <c r="BK140" i="2"/>
  <c r="BK247" i="2"/>
  <c r="J168" i="2"/>
  <c r="BK104" i="2"/>
  <c r="J187" i="2"/>
  <c r="BK242" i="2"/>
  <c r="BK151" i="2"/>
  <c r="BK281" i="2"/>
  <c r="J257" i="2"/>
  <c r="J213" i="2"/>
  <c r="BK99" i="2"/>
  <c r="BK168" i="2"/>
  <c r="J229" i="2"/>
  <c r="J117" i="2"/>
  <c r="J281" i="2"/>
  <c r="BK269" i="2"/>
  <c r="BK190" i="2"/>
  <c r="J112" i="2"/>
  <c r="BK284" i="2"/>
  <c r="J261" i="2"/>
  <c r="J148" i="2"/>
  <c r="BK227" i="2"/>
  <c r="BK163" i="2"/>
  <c r="J99" i="2"/>
  <c r="J158" i="2"/>
  <c r="BK211" i="2"/>
  <c r="J321" i="2"/>
  <c r="J268" i="2"/>
  <c r="BK218" i="2"/>
  <c r="J143" i="2"/>
  <c r="BK187" i="2"/>
  <c r="J255" i="2"/>
  <c r="J155" i="2"/>
  <c r="J311" i="2"/>
  <c r="BK266" i="2"/>
  <c r="BK192" i="2"/>
  <c r="BK321" i="2"/>
  <c r="BK272" i="2"/>
  <c r="BK245" i="2"/>
  <c r="J107" i="2"/>
  <c r="BK184" i="2"/>
  <c r="J253" i="2"/>
  <c r="BK138" i="2"/>
  <c r="BK229" i="2"/>
  <c r="J267" i="2"/>
  <c r="J211" i="2"/>
  <c r="BK253" i="2"/>
  <c r="BK261" i="2"/>
  <c r="J177" i="2"/>
  <c r="R95" i="2" l="1"/>
  <c r="BK183" i="2"/>
  <c r="J183" i="2" s="1"/>
  <c r="J64" i="2" s="1"/>
  <c r="T134" i="2"/>
  <c r="R162" i="2"/>
  <c r="R170" i="2"/>
  <c r="T221" i="2"/>
  <c r="T241" i="2"/>
  <c r="T263" i="2"/>
  <c r="R294" i="2"/>
  <c r="R134" i="2"/>
  <c r="BK162" i="2"/>
  <c r="T162" i="2"/>
  <c r="T170" i="2"/>
  <c r="R221" i="2"/>
  <c r="BK241" i="2"/>
  <c r="J241" i="2"/>
  <c r="J68" i="2"/>
  <c r="P263" i="2"/>
  <c r="BK294" i="2"/>
  <c r="J294" i="2"/>
  <c r="J72" i="2"/>
  <c r="BK134" i="2"/>
  <c r="J134" i="2" s="1"/>
  <c r="J59" i="2" s="1"/>
  <c r="T154" i="2"/>
  <c r="P183" i="2"/>
  <c r="T271" i="2"/>
  <c r="T283" i="2"/>
  <c r="BK95" i="2"/>
  <c r="J95" i="2"/>
  <c r="J58" i="2" s="1"/>
  <c r="P154" i="2"/>
  <c r="T183" i="2"/>
  <c r="BK263" i="2"/>
  <c r="J263" i="2"/>
  <c r="J69" i="2"/>
  <c r="R263" i="2"/>
  <c r="T294" i="2"/>
  <c r="P134" i="2"/>
  <c r="R183" i="2"/>
  <c r="P241" i="2"/>
  <c r="P271" i="2"/>
  <c r="P294" i="2"/>
  <c r="T95" i="2"/>
  <c r="T94" i="2"/>
  <c r="R154" i="2"/>
  <c r="BK170" i="2"/>
  <c r="J170" i="2"/>
  <c r="J63" i="2"/>
  <c r="BK221" i="2"/>
  <c r="J221" i="2"/>
  <c r="J65" i="2"/>
  <c r="R241" i="2"/>
  <c r="R240" i="2"/>
  <c r="R271" i="2"/>
  <c r="R283" i="2"/>
  <c r="P95" i="2"/>
  <c r="P94" i="2" s="1"/>
  <c r="BK154" i="2"/>
  <c r="J154" i="2"/>
  <c r="J60" i="2"/>
  <c r="P162" i="2"/>
  <c r="P170" i="2"/>
  <c r="P221" i="2"/>
  <c r="BK271" i="2"/>
  <c r="J271" i="2" s="1"/>
  <c r="J70" i="2" s="1"/>
  <c r="BK283" i="2"/>
  <c r="J283" i="2"/>
  <c r="J71" i="2"/>
  <c r="P283" i="2"/>
  <c r="BK320" i="2"/>
  <c r="J320" i="2"/>
  <c r="J74" i="2" s="1"/>
  <c r="BK237" i="2"/>
  <c r="J237" i="2"/>
  <c r="J66" i="2"/>
  <c r="BK316" i="2"/>
  <c r="J316" i="2" s="1"/>
  <c r="J73" i="2" s="1"/>
  <c r="BE96" i="2"/>
  <c r="BE135" i="2"/>
  <c r="BE200" i="2"/>
  <c r="BE213" i="2"/>
  <c r="BE231" i="2"/>
  <c r="BE247" i="2"/>
  <c r="F89" i="2"/>
  <c r="BE117" i="2"/>
  <c r="BE158" i="2"/>
  <c r="BE163" i="2"/>
  <c r="BE171" i="2"/>
  <c r="BE177" i="2"/>
  <c r="BE180" i="2"/>
  <c r="BE208" i="2"/>
  <c r="BE211" i="2"/>
  <c r="BE229" i="2"/>
  <c r="BE242" i="2"/>
  <c r="BE249" i="2"/>
  <c r="BE251" i="2"/>
  <c r="BE255" i="2"/>
  <c r="BE109" i="2"/>
  <c r="BE129" i="2"/>
  <c r="BE168" i="2"/>
  <c r="BE174" i="2"/>
  <c r="BE184" i="2"/>
  <c r="BE245" i="2"/>
  <c r="BE253" i="2"/>
  <c r="BE266" i="2"/>
  <c r="BE268" i="2"/>
  <c r="BE279" i="2"/>
  <c r="BE295" i="2"/>
  <c r="BE317" i="2"/>
  <c r="BE99" i="2"/>
  <c r="BE119" i="2"/>
  <c r="BE143" i="2"/>
  <c r="BE165" i="2"/>
  <c r="BE198" i="2"/>
  <c r="BE261" i="2"/>
  <c r="BE127" i="2"/>
  <c r="BE140" i="2"/>
  <c r="BE145" i="2"/>
  <c r="BE155" i="2"/>
  <c r="BE190" i="2"/>
  <c r="BE218" i="2"/>
  <c r="BE238" i="2"/>
  <c r="BE259" i="2"/>
  <c r="BE114" i="2"/>
  <c r="BE138" i="2"/>
  <c r="BE148" i="2"/>
  <c r="BE151" i="2"/>
  <c r="J48" i="2"/>
  <c r="BE112" i="2"/>
  <c r="BE179" i="2"/>
  <c r="BE187" i="2"/>
  <c r="BE192" i="2"/>
  <c r="BE195" i="2"/>
  <c r="BE205" i="2"/>
  <c r="BE257" i="2"/>
  <c r="BE267" i="2"/>
  <c r="BE275" i="2"/>
  <c r="BE281" i="2"/>
  <c r="BE289" i="2"/>
  <c r="BE303" i="2"/>
  <c r="BE321" i="2"/>
  <c r="BE104" i="2"/>
  <c r="BE107" i="2"/>
  <c r="BE222" i="2"/>
  <c r="BE224" i="2"/>
  <c r="BE227" i="2"/>
  <c r="BE264" i="2"/>
  <c r="BE269" i="2"/>
  <c r="BE272" i="2"/>
  <c r="BE277" i="2"/>
  <c r="BE284" i="2"/>
  <c r="BE311" i="2"/>
  <c r="F32" i="2"/>
  <c r="BA55" i="1"/>
  <c r="BA54" i="1"/>
  <c r="W30" i="1" s="1"/>
  <c r="F34" i="2"/>
  <c r="BC55" i="1" s="1"/>
  <c r="BC54" i="1" s="1"/>
  <c r="AY54" i="1" s="1"/>
  <c r="F35" i="2"/>
  <c r="BD55" i="1"/>
  <c r="BD54" i="1"/>
  <c r="W33" i="1" s="1"/>
  <c r="J32" i="2"/>
  <c r="AW55" i="1" s="1"/>
  <c r="F33" i="2"/>
  <c r="BB55" i="1" s="1"/>
  <c r="BB54" i="1" s="1"/>
  <c r="W31" i="1" s="1"/>
  <c r="BK161" i="2" l="1"/>
  <c r="J161" i="2" s="1"/>
  <c r="J61" i="2" s="1"/>
  <c r="P161" i="2"/>
  <c r="P93" i="2"/>
  <c r="P240" i="2"/>
  <c r="P92" i="2" s="1"/>
  <c r="AU55" i="1" s="1"/>
  <c r="AU54" i="1" s="1"/>
  <c r="T240" i="2"/>
  <c r="R161" i="2"/>
  <c r="T161" i="2"/>
  <c r="T93" i="2"/>
  <c r="T92" i="2"/>
  <c r="R94" i="2"/>
  <c r="R93" i="2" s="1"/>
  <c r="R92" i="2" s="1"/>
  <c r="BK94" i="2"/>
  <c r="J94" i="2" s="1"/>
  <c r="J57" i="2" s="1"/>
  <c r="J162" i="2"/>
  <c r="J62" i="2"/>
  <c r="BK240" i="2"/>
  <c r="J240" i="2" s="1"/>
  <c r="J67" i="2" s="1"/>
  <c r="AW54" i="1"/>
  <c r="AK30" i="1" s="1"/>
  <c r="F31" i="2"/>
  <c r="AZ55" i="1" s="1"/>
  <c r="AZ54" i="1" s="1"/>
  <c r="W29" i="1" s="1"/>
  <c r="AX54" i="1"/>
  <c r="J31" i="2"/>
  <c r="AV55" i="1" s="1"/>
  <c r="AT55" i="1" s="1"/>
  <c r="W32" i="1"/>
  <c r="BK93" i="2" l="1"/>
  <c r="J93" i="2" s="1"/>
  <c r="J56" i="2" s="1"/>
  <c r="AV54" i="1"/>
  <c r="AK29" i="1"/>
  <c r="BK92" i="2" l="1"/>
  <c r="J92" i="2"/>
  <c r="J28" i="2"/>
  <c r="AG55" i="1"/>
  <c r="AG54" i="1"/>
  <c r="AK26" i="1"/>
  <c r="AK35" i="1"/>
  <c r="AT54" i="1"/>
  <c r="J55" i="2" l="1"/>
  <c r="J37" i="2"/>
  <c r="AN54" i="1"/>
  <c r="AN55" i="1"/>
</calcChain>
</file>

<file path=xl/sharedStrings.xml><?xml version="1.0" encoding="utf-8"?>
<sst xmlns="http://schemas.openxmlformats.org/spreadsheetml/2006/main" count="2486" uniqueCount="561">
  <si>
    <t>Export Komplet</t>
  </si>
  <si>
    <t>VZ</t>
  </si>
  <si>
    <t>2.0</t>
  </si>
  <si>
    <t>ZAMOK</t>
  </si>
  <si>
    <t>False</t>
  </si>
  <si>
    <t>{4841cb5c-3454-4337-811f-667d547bb3c3}</t>
  </si>
  <si>
    <t>0,1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</si>
  <si>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</si>
  <si>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</si>
  <si>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</si>
  <si>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</si>
  <si>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</si>
  <si>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</si>
  <si>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</si>
  <si>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HOSEK2501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</si>
  <si>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</si>
  <si>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</si>
  <si>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NOVÁ GARÁŽOVÁ VRATA PRO SDH DĚČÍN KŘEŠICE na st.p.č. 497 v k.ú. Křešice u Děčín</t>
  </si>
  <si>
    <t>KSO:</t>
  </si>
  <si>
    <t/>
  </si>
  <si>
    <t>CC-CZ:</t>
  </si>
  <si>
    <t>Místo:</t>
  </si>
  <si>
    <t>Křešice č.p. 231</t>
  </si>
  <si>
    <t>Datum:</t>
  </si>
  <si>
    <t>22. 3. 2025</t>
  </si>
  <si>
    <t>Zadavatel:</t>
  </si>
  <si>
    <t>IČ:</t>
  </si>
  <si>
    <t xml:space="preserve">STATUTÁRNÍ MĚSTO DĚČÍN </t>
  </si>
  <si>
    <t>DIČ:</t>
  </si>
  <si>
    <t>Účastník:</t>
  </si>
  <si>
    <t>Vyplň údaj</t>
  </si>
  <si>
    <t>Projektant:</t>
  </si>
  <si>
    <t>Hošek Pavel Děčín</t>
  </si>
  <si>
    <t>True</t>
  </si>
  <si>
    <t>Zpracovatel:</t>
  </si>
  <si>
    <t>Nina Blavková Děčín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</si>
  <si>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</si>
  <si>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</si>
  <si>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</si>
  <si>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</si>
  <si>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</si>
  <si>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</si>
  <si>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</si>
  <si>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</si>
  <si>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</si>
  <si>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</si>
  <si>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</si>
  <si>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</si>
  <si>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</si>
  <si>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</si>
  <si>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</si>
  <si>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</si>
  <si>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</si>
  <si>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</si>
  <si>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</si>
  <si>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</si>
  <si>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</si>
  <si>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</si>
  <si>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</si>
  <si>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</si>
  <si>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</si>
  <si>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</si>
  <si>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</si>
  <si>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</si>
  <si>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</si>
  <si>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</si>
  <si>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</si>
  <si>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</si>
  <si>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</si>
  <si>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</si>
  <si>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</si>
  <si>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</si>
  <si>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</si>
  <si>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</si>
  <si>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</si>
  <si>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</si>
  <si>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</si>
  <si>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</si>
  <si>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</si>
  <si>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</si>
  <si>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</si>
  <si>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</si>
  <si>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</si>
  <si>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</si>
  <si>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</si>
  <si>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</si>
  <si>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</si>
  <si>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  61 - Úprava povrchů vnitřních</t>
  </si>
  <si>
    <t xml:space="preserve">      62 - Úprava povrchů vnějších</t>
  </si>
  <si>
    <t xml:space="preserve">      63 - Podlahy a podlahové konstrukce</t>
  </si>
  <si>
    <t xml:space="preserve">    9 - Ostatní konstrukce a práce, bourání</t>
  </si>
  <si>
    <t xml:space="preserve">      94. - Lešení </t>
  </si>
  <si>
    <t xml:space="preserve">      951 - Ostatní konstrukce a práce  </t>
  </si>
  <si>
    <t xml:space="preserve">      961 - Bourání a demontáže konstrukcí</t>
  </si>
  <si>
    <t xml:space="preserve">    997 - Doprava suti a vybouraných hmot</t>
  </si>
  <si>
    <t xml:space="preserve">    998 - Přesun hmot</t>
  </si>
  <si>
    <t>PSV - Práce a dodávky PSV</t>
  </si>
  <si>
    <t xml:space="preserve">    741 - Elektroinstalace - vrata</t>
  </si>
  <si>
    <t xml:space="preserve">    767 - Konstrukce zámečnické</t>
  </si>
  <si>
    <t xml:space="preserve">    777 - Podlahy lité</t>
  </si>
  <si>
    <t xml:space="preserve">    783 - Dokončovací práce - nátěry</t>
  </si>
  <si>
    <t xml:space="preserve">    784 - Dokončovací práce - malby </t>
  </si>
  <si>
    <t xml:space="preserve">HZS - Hodinové zúčtovací sazby 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</si>
  <si>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</si>
  <si>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</si>
  <si>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</si>
  <si>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</si>
  <si>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</si>
  <si>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</si>
  <si>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</si>
  <si>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</si>
  <si>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</si>
  <si>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</si>
  <si>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</si>
  <si>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</si>
  <si>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</si>
  <si>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</si>
  <si>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</si>
  <si>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</si>
  <si>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</si>
  <si>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</si>
  <si>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</si>
  <si>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</si>
  <si>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61</t>
  </si>
  <si>
    <t>Úprava povrchů vnitřních</t>
  </si>
  <si>
    <t>K</t>
  </si>
  <si>
    <t>612325301</t>
  </si>
  <si>
    <t>Vápenocementová omítka ostění nebo nadpraží hladká</t>
  </si>
  <si>
    <t>m2</t>
  </si>
  <si>
    <t>CS ÚRS 2025 01</t>
  </si>
  <si>
    <t>4</t>
  </si>
  <si>
    <t>3</t>
  </si>
  <si>
    <t>436658958</t>
  </si>
  <si>
    <t>Online PSC</t>
  </si>
  <si>
    <t>https://podminky.urs.cz/item/CS_URS_2025_01/612325301</t>
  </si>
  <si>
    <t>VV</t>
  </si>
  <si>
    <t>(2,70+2,73*2)*0,40  "vrata do m.č. 102"</t>
  </si>
  <si>
    <t>612325413</t>
  </si>
  <si>
    <t>Oprava vápenocementové omítky vnitřních ploch hladké, tl. do 20 mm stěn, v rozsahu opravované plochy přes 30 do 50%</t>
  </si>
  <si>
    <t>-387055076</t>
  </si>
  <si>
    <t>https://podminky.urs.cz/item/CS_URS_2025_01/612325413</t>
  </si>
  <si>
    <t>(3,00+3,00*2)*0,50     "vrata do m.č. 101"</t>
  </si>
  <si>
    <t>(3,20+2,73*2)*0,25     "vrata do m.č. 102"</t>
  </si>
  <si>
    <t>Součet   ostění</t>
  </si>
  <si>
    <t>621211002</t>
  </si>
  <si>
    <t>Montáž kontaktního zateplení lepením a mechanickým kotvením z polystyrenových desek (dodávka ve specifikaci) na vnější podhledy, na podklad z pórobetonu, tloušťky desek do 40 mm</t>
  </si>
  <si>
    <t>-634497848</t>
  </si>
  <si>
    <t>https://podminky.urs.cz/item/CS_URS_2025_01/621211002</t>
  </si>
  <si>
    <t>2,70*0,50     "nadpraží - vrata do m.č. 102"</t>
  </si>
  <si>
    <t>M</t>
  </si>
  <si>
    <t>28375931</t>
  </si>
  <si>
    <t>deska EPS 70 fasádní λ=0,039 tl 30mm</t>
  </si>
  <si>
    <t>8</t>
  </si>
  <si>
    <t>2090054972</t>
  </si>
  <si>
    <t>1,35*1,1</t>
  </si>
  <si>
    <t>5</t>
  </si>
  <si>
    <t>622211002</t>
  </si>
  <si>
    <t>Montáž kontaktního zateplení lepením a mechanickým kotvením z polystyrenových desek (dodávka ve specifikaci) na vnější stěny, na podklad z pórobetonu, tloušťky desek do 40 mm</t>
  </si>
  <si>
    <t>139202871</t>
  </si>
  <si>
    <t>https://podminky.urs.cz/item/CS_URS_2025_01/622211002</t>
  </si>
  <si>
    <t>2,73*0,50*2     "ostění - vrata do m.č. 102"</t>
  </si>
  <si>
    <t>188581588</t>
  </si>
  <si>
    <t>2,73*1,1</t>
  </si>
  <si>
    <t>7</t>
  </si>
  <si>
    <t>622252002</t>
  </si>
  <si>
    <t>Montáž profilů kontaktního zateplení ostatních stěnových, dilatačních apod. lepených do tmelu</t>
  </si>
  <si>
    <t>m</t>
  </si>
  <si>
    <t>1177225900</t>
  </si>
  <si>
    <t>https://podminky.urs.cz/item/CS_URS_2025_01/622252002</t>
  </si>
  <si>
    <t>2,70+2,73*2</t>
  </si>
  <si>
    <t>63127464</t>
  </si>
  <si>
    <t>profil rohový Al s výztužnou tkaninou š 100/100mm</t>
  </si>
  <si>
    <t>465238224</t>
  </si>
  <si>
    <t>17,16*1,05</t>
  </si>
  <si>
    <t>9</t>
  </si>
  <si>
    <t>612131121</t>
  </si>
  <si>
    <t>Podkladní a spojovací vrstva vnitřních omítaných ploch penetrace disperzní nanášená ručně stěn</t>
  </si>
  <si>
    <t>-468710133</t>
  </si>
  <si>
    <t>https://podminky.urs.cz/item/CS_URS_2025_01/612131121</t>
  </si>
  <si>
    <t xml:space="preserve">(3,00+3,00*2)*0,50     </t>
  </si>
  <si>
    <t>Mezisoučet   vrata do m.č. 101</t>
  </si>
  <si>
    <t>(2,70+2,73*2)*0,50</t>
  </si>
  <si>
    <t xml:space="preserve">(3,20+2,73*2)*0,25    </t>
  </si>
  <si>
    <t>Mezisoučet   vrata do m.č. 102</t>
  </si>
  <si>
    <t>10</t>
  </si>
  <si>
    <t>612321131</t>
  </si>
  <si>
    <t>Vápenocementový štuk vnitřních ploch tloušťky do 3 mm svislých konstrukcí stěn</t>
  </si>
  <si>
    <t>-564994650</t>
  </si>
  <si>
    <t>https://podminky.urs.cz/item/CS_URS_2025_01/612321131</t>
  </si>
  <si>
    <t>11</t>
  </si>
  <si>
    <t>619995001</t>
  </si>
  <si>
    <t>Začištění omítek (s dodáním hmot) kolem oken, dveří, podlah, obkladů apod.</t>
  </si>
  <si>
    <t>1621509011</t>
  </si>
  <si>
    <t>https://podminky.urs.cz/item/CS_URS_2025_01/619995001</t>
  </si>
  <si>
    <t>(3,00+3,00*2)*1  "vrata do m.č. 101"</t>
  </si>
  <si>
    <t>(2,70+2,73*2)*1  "vrata do m.č. 102"</t>
  </si>
  <si>
    <t>Součet</t>
  </si>
  <si>
    <t>62</t>
  </si>
  <si>
    <t>Úprava povrchů vnějších</t>
  </si>
  <si>
    <t>470935067</t>
  </si>
  <si>
    <t>2,73*2</t>
  </si>
  <si>
    <t>13</t>
  </si>
  <si>
    <t>-894452775</t>
  </si>
  <si>
    <t>5,46*1,05</t>
  </si>
  <si>
    <t>14</t>
  </si>
  <si>
    <t>-597678755</t>
  </si>
  <si>
    <t>2,70</t>
  </si>
  <si>
    <t>15</t>
  </si>
  <si>
    <t>59051510</t>
  </si>
  <si>
    <t>profil napojovací nadokenní PVC s okapnicí s výztužnou tkaninou</t>
  </si>
  <si>
    <t>964555850</t>
  </si>
  <si>
    <t>2,70*1,05</t>
  </si>
  <si>
    <t>16</t>
  </si>
  <si>
    <t>622131121</t>
  </si>
  <si>
    <t>Podkladní a spojovací vrstva vnějších omítaných ploch penetrace nanášená ručně stěn</t>
  </si>
  <si>
    <t>1444311422</t>
  </si>
  <si>
    <t>https://podminky.urs.cz/item/CS_URS_2025_01/622131121</t>
  </si>
  <si>
    <t>(3,20+2,73*2)*0,25</t>
  </si>
  <si>
    <t>17</t>
  </si>
  <si>
    <t>622521012</t>
  </si>
  <si>
    <t>Omítka tenkovrstvá silikátová vnějších ploch probarvená bez penetrace zatíraná (škrábaná ), zrnitost 1,5 mm stěn</t>
  </si>
  <si>
    <t>-1062514454</t>
  </si>
  <si>
    <t>https://podminky.urs.cz/item/CS_URS_2025_01/622521012</t>
  </si>
  <si>
    <t>18</t>
  </si>
  <si>
    <t>629999011</t>
  </si>
  <si>
    <t>Příplatky k cenám úprav vnějších povrchů za zvýšenou pracnost při provádění styku dvou barev nebo struktur na fasádě</t>
  </si>
  <si>
    <t>588560152</t>
  </si>
  <si>
    <t>https://podminky.urs.cz/item/CS_URS_2025_01/629999011</t>
  </si>
  <si>
    <t>3,20+2,73*2</t>
  </si>
  <si>
    <t>63</t>
  </si>
  <si>
    <t>Podlahy a podlahové konstrukce</t>
  </si>
  <si>
    <t>19</t>
  </si>
  <si>
    <t>632902221</t>
  </si>
  <si>
    <t>Příprava zatvrdlého povrchu betonových mazanin pro cementový potěr spojovacím (adhezním) můstkem</t>
  </si>
  <si>
    <t>219289495</t>
  </si>
  <si>
    <t>https://podminky.urs.cz/item/CS_URS_2025_01/632902221</t>
  </si>
  <si>
    <t>2,70*0,50</t>
  </si>
  <si>
    <t>20</t>
  </si>
  <si>
    <t>632451451</t>
  </si>
  <si>
    <t>Doplnění cementového potěru na mazaninách a betonových podkladech (s dodáním hmot), hlazeného dřevěným nebo ocelovým hladítkem, plochy jednotlivě do 1 m2 a tl. přes 40 do 50 mm</t>
  </si>
  <si>
    <t>541663505</t>
  </si>
  <si>
    <t>https://podminky.urs.cz/item/CS_URS_2025_01/632451451</t>
  </si>
  <si>
    <t>2,70*0,50   "vrata do m.č. 102"</t>
  </si>
  <si>
    <t>Ostatní konstrukce a práce, bourání</t>
  </si>
  <si>
    <t>94.</t>
  </si>
  <si>
    <t xml:space="preserve">Lešení </t>
  </si>
  <si>
    <t>949121112</t>
  </si>
  <si>
    <t>Lešení lehké kozové dílcové o výšce lešeňové podlahy přes 1,2 do 1,9 m montáž</t>
  </si>
  <si>
    <t>sada</t>
  </si>
  <si>
    <t>-924856903</t>
  </si>
  <si>
    <t>https://podminky.urs.cz/item/CS_URS_2025_01/949121112</t>
  </si>
  <si>
    <t>22</t>
  </si>
  <si>
    <t>949121212</t>
  </si>
  <si>
    <t>Lešení lehké kozové dílcové o výšce lešeňové podlahy přes 1,2 do 1,9 m příplatek k ceně za každý den použití</t>
  </si>
  <si>
    <t>-127308205</t>
  </si>
  <si>
    <t>https://podminky.urs.cz/item/CS_URS_2025_01/949121212</t>
  </si>
  <si>
    <t>1*14</t>
  </si>
  <si>
    <t>23</t>
  </si>
  <si>
    <t>949121812</t>
  </si>
  <si>
    <t>Lešení lehké kozové dílcové o výšce lešeňové podlahy přes 1,2 do 1,9 m demontáž</t>
  </si>
  <si>
    <t>-1213197441</t>
  </si>
  <si>
    <t>https://podminky.urs.cz/item/CS_URS_2025_01/949121812</t>
  </si>
  <si>
    <t>951</t>
  </si>
  <si>
    <t xml:space="preserve">Ostatní konstrukce a práce  </t>
  </si>
  <si>
    <t>24</t>
  </si>
  <si>
    <t>619991015</t>
  </si>
  <si>
    <t>Zakrytí vnitřních ploch před znečištěním textilií absorpční včetně pozdějšího odkrytí podlah</t>
  </si>
  <si>
    <t>-1465591117</t>
  </si>
  <si>
    <t>https://podminky.urs.cz/item/CS_URS_2025_01/619991015</t>
  </si>
  <si>
    <t>2,00*(1,42+2,70+1,33+5,25)   "pruh v m.č. 102 a 101"</t>
  </si>
  <si>
    <t>25</t>
  </si>
  <si>
    <t>619996127</t>
  </si>
  <si>
    <t>Ochrana stavebních konstrukcí a samostatných prvků včetně pozdějšího odstranění obedněním z OSB desek svislých ploch</t>
  </si>
  <si>
    <t>-1112615741</t>
  </si>
  <si>
    <t>https://podminky.urs.cz/item/CS_URS_2025_01/619996127</t>
  </si>
  <si>
    <t>2,87*(1,42+2,0+1,33)   "oddělení m.č. 102 od části kde se bourá"</t>
  </si>
  <si>
    <t>26</t>
  </si>
  <si>
    <t>953943211</t>
  </si>
  <si>
    <t>Osazování drobných kovových předmětů kotvených do stěny hasicího přístroje</t>
  </si>
  <si>
    <t>kus</t>
  </si>
  <si>
    <t>1227146796</t>
  </si>
  <si>
    <t>https://podminky.urs.cz/item/CS_URS_2025_01/953943211</t>
  </si>
  <si>
    <t>27</t>
  </si>
  <si>
    <t>44932114</t>
  </si>
  <si>
    <t>přístroj hasicí ruční práškový PG 6 LE</t>
  </si>
  <si>
    <t>1701879744</t>
  </si>
  <si>
    <t>28</t>
  </si>
  <si>
    <t>952901221</t>
  </si>
  <si>
    <t>Vyčištění budov nebo objektů před předáním do užívání průmyslových budov a objektů výrobních, skladovacích, garáží, dílen nebo hal apod. s nespalnou podlahou jakékoliv výšky podlaží</t>
  </si>
  <si>
    <t>-1467637643</t>
  </si>
  <si>
    <t>https://podminky.urs.cz/item/CS_URS_2025_01/952901221</t>
  </si>
  <si>
    <t>961</t>
  </si>
  <si>
    <t>Bourání a demontáže konstrukcí</t>
  </si>
  <si>
    <t>29</t>
  </si>
  <si>
    <t>766691811</t>
  </si>
  <si>
    <t>Demontáž parapetních desek šířky do 300 mm</t>
  </si>
  <si>
    <t>-2145589278</t>
  </si>
  <si>
    <t>https://podminky.urs.cz/item/CS_URS_2025_01/766691811</t>
  </si>
  <si>
    <t>1,17*2</t>
  </si>
  <si>
    <t>30</t>
  </si>
  <si>
    <t>764002851</t>
  </si>
  <si>
    <t>Demontáž klempířských konstrukcí oplechování parapetů do suti</t>
  </si>
  <si>
    <t>1386041665</t>
  </si>
  <si>
    <t>https://podminky.urs.cz/item/CS_URS_2025_01/764002851</t>
  </si>
  <si>
    <t>31</t>
  </si>
  <si>
    <t>96807288.r01</t>
  </si>
  <si>
    <t>Demontáž venkovní lamelové žaluzie</t>
  </si>
  <si>
    <t>-763390878</t>
  </si>
  <si>
    <t>1,17*1,75*2</t>
  </si>
  <si>
    <t>32</t>
  </si>
  <si>
    <t>968082017</t>
  </si>
  <si>
    <t>Vybourání plastových rámů oken s křídly, dveřních zárubní, vrat rámu oken s křídly, plochy přes 2 do 4 m2</t>
  </si>
  <si>
    <t>177240184</t>
  </si>
  <si>
    <t>https://podminky.urs.cz/item/CS_URS_2025_01/968082017</t>
  </si>
  <si>
    <t>1,17*1,78*2</t>
  </si>
  <si>
    <t>33</t>
  </si>
  <si>
    <t>968072559</t>
  </si>
  <si>
    <t>Vybourání kovových rámů oken s křídly, dveřních zárubní, vrat, stěn, ostění nebo obkladů vrat, mimo posuvných a skládacích, plochy přes 5 m2</t>
  </si>
  <si>
    <t>621369423</t>
  </si>
  <si>
    <t>https://podminky.urs.cz/item/CS_URS_2025_01/968072559</t>
  </si>
  <si>
    <t>3,00*3,00</t>
  </si>
  <si>
    <t>34</t>
  </si>
  <si>
    <t>966081125</t>
  </si>
  <si>
    <t>Bourání kontaktního zateplení včetně povrchové úpravy omítkou nebo nátěrem malých ploch, jakékoli tloušťky, včetně vyřezání z polystyrénových desek, plochy jednotlivě přes 2,0 do 4,0 m2</t>
  </si>
  <si>
    <t>308283628</t>
  </si>
  <si>
    <t>https://podminky.urs.cz/item/CS_URS_2025_01/966081125</t>
  </si>
  <si>
    <t>35</t>
  </si>
  <si>
    <t>971033651</t>
  </si>
  <si>
    <t>Vybourání otvorů ve zdivu základovém nebo nadzákladovém z cihel, tvárnic, příčkovek z cihel pálených na maltu vápennou nebo vápenocementovou plochy do 4 m2, tl. do 600 mm</t>
  </si>
  <si>
    <t>m3</t>
  </si>
  <si>
    <t>-632272787</t>
  </si>
  <si>
    <t>https://podminky.urs.cz/item/CS_URS_2025_01/971033651</t>
  </si>
  <si>
    <t>2,70*2,73*0,40</t>
  </si>
  <si>
    <t>-1,17*1,75*0,40*2</t>
  </si>
  <si>
    <t>36</t>
  </si>
  <si>
    <t>967031132</t>
  </si>
  <si>
    <t>Přisekání (špicování) plošné nebo rovných ostění zdiva z cihel pálených rovných ostění, bez odstupu, po hrubém vybourání otvorů, na maltu vápennou nebo vápenocementovou</t>
  </si>
  <si>
    <t>-1096995176</t>
  </si>
  <si>
    <t>https://podminky.urs.cz/item/CS_URS_2025_01/967031132</t>
  </si>
  <si>
    <t>(2,70+2,73*2)*0,40</t>
  </si>
  <si>
    <t>37</t>
  </si>
  <si>
    <t>967042712</t>
  </si>
  <si>
    <t>Odsekání zdiva z kamene nebo betonu plošné, tl. do 100 mm</t>
  </si>
  <si>
    <t>-1156511574</t>
  </si>
  <si>
    <t>https://podminky.urs.cz/item/CS_URS_2025_01/967042712</t>
  </si>
  <si>
    <t>0,50*2,70   "práh nových vrat do m.č. 102"</t>
  </si>
  <si>
    <t>38</t>
  </si>
  <si>
    <t>965081611</t>
  </si>
  <si>
    <t>Odsekání soklíků včetně otlučení podkladní omítky až na zdivo rovných</t>
  </si>
  <si>
    <t>-400027337</t>
  </si>
  <si>
    <t>https://podminky.urs.cz/item/CS_URS_2025_01/965081611</t>
  </si>
  <si>
    <t>39</t>
  </si>
  <si>
    <t>978013161</t>
  </si>
  <si>
    <t>Otlučení vápenných nebo vápenocementových omítek vnitřních ploch stěn s vyškrabáním spar, s očištěním zdiva, v rozsahu přes 30 do 50 %</t>
  </si>
  <si>
    <t>-778078671</t>
  </si>
  <si>
    <t>https://podminky.urs.cz/item/CS_URS_2025_01/978013161</t>
  </si>
  <si>
    <t>(3,00+3,00*2)*0,50    "vrata do m.č. 101"</t>
  </si>
  <si>
    <t>(2,70+2,73*2)*0,25   "vrata do m.č. 102"</t>
  </si>
  <si>
    <t>40</t>
  </si>
  <si>
    <t>978035115</t>
  </si>
  <si>
    <t>Odstranění tenkovrstvých omítek nebo štuku tloušťky do 2 mm obroušením, rozsahu přes 30 do 50%</t>
  </si>
  <si>
    <t>45173312</t>
  </si>
  <si>
    <t>https://podminky.urs.cz/item/CS_URS_2025_01/978035115</t>
  </si>
  <si>
    <t>997</t>
  </si>
  <si>
    <t>Doprava suti a vybouraných hmot</t>
  </si>
  <si>
    <t>41</t>
  </si>
  <si>
    <t>997013501</t>
  </si>
  <si>
    <t>Odvoz suti a vybouraných hmot na skládku nebo meziskládku se složením, na vzdálenost do 1 km</t>
  </si>
  <si>
    <t>t</t>
  </si>
  <si>
    <t>-1015660486</t>
  </si>
  <si>
    <t>https://podminky.urs.cz/item/CS_URS_2025_01/997013501</t>
  </si>
  <si>
    <t>42</t>
  </si>
  <si>
    <t>997013509</t>
  </si>
  <si>
    <t>Odvoz suti a vybouraných hmot na skládku nebo meziskládku se složením, na vzdálenost Příplatek k ceně za každý další započatý 1 km přes 1 km</t>
  </si>
  <si>
    <t>-2036488950</t>
  </si>
  <si>
    <t>https://podminky.urs.cz/item/CS_URS_2025_01/997013509</t>
  </si>
  <si>
    <t>4,21*12</t>
  </si>
  <si>
    <t>43</t>
  </si>
  <si>
    <t>997013804</t>
  </si>
  <si>
    <t>Poplatek za uložení stavebního odpadu na skládce (skládkovné) ze skla zatříděného do Katalogu odpadů pod kódem 17 02 02</t>
  </si>
  <si>
    <t>-1110638740</t>
  </si>
  <si>
    <t>https://podminky.urs.cz/item/CS_URS_2025_01/997013804</t>
  </si>
  <si>
    <t>44</t>
  </si>
  <si>
    <t>997013813</t>
  </si>
  <si>
    <t>Poplatek za uložení stavebního odpadu na skládce (skládkovné) z plastických hmot zatříděného do Katalogu odpadů pod kódem 17 02 03</t>
  </si>
  <si>
    <t>-820991321</t>
  </si>
  <si>
    <t>https://podminky.urs.cz/item/CS_URS_2025_01/997013813</t>
  </si>
  <si>
    <t>45</t>
  </si>
  <si>
    <t>997013631</t>
  </si>
  <si>
    <t>Poplatek za uložení stavebního odpadu na skládce (skládkovné) směsného stavebního a demoličního zatříděného do Katalogu odpadů pod kódem 17 09 04</t>
  </si>
  <si>
    <t>1487999785</t>
  </si>
  <si>
    <t>https://podminky.urs.cz/item/CS_URS_2025_01/997013631</t>
  </si>
  <si>
    <t>4,21</t>
  </si>
  <si>
    <t>-(0,084+0,133)</t>
  </si>
  <si>
    <t>-0,622   "odpočet kovového odpadu"</t>
  </si>
  <si>
    <t>998</t>
  </si>
  <si>
    <t>Přesun hmot</t>
  </si>
  <si>
    <t>46</t>
  </si>
  <si>
    <t>998018001</t>
  </si>
  <si>
    <t>Přesun hmot pro budovy občanské výstavby, bydlení, výrobu a služby ruční (bez užití mechanizace) vodorovná dopravní vzdálenost do 100 m pro budovy s jakoukoliv nosnou konstrukcí výšky do 6 m</t>
  </si>
  <si>
    <t>-1124550852</t>
  </si>
  <si>
    <t>https://podminky.urs.cz/item/CS_URS_2025_01/998018001</t>
  </si>
  <si>
    <t>PSV</t>
  </si>
  <si>
    <t>Práce a dodávky PSV</t>
  </si>
  <si>
    <t>741</t>
  </si>
  <si>
    <t>Elektroinstalace - vrata</t>
  </si>
  <si>
    <t>47</t>
  </si>
  <si>
    <t>741122016</t>
  </si>
  <si>
    <t>Montáž kabelů měděných bez ukončení uložených pod omítku plných kulatých (např. CYKY), počtu a průřezu žil 3x2,5 až 6 mm2</t>
  </si>
  <si>
    <t>1951513958</t>
  </si>
  <si>
    <t>https://podminky.urs.cz/item/CS_URS_2025_01/741122016</t>
  </si>
  <si>
    <t>15,00   "vrata nová"</t>
  </si>
  <si>
    <t>48</t>
  </si>
  <si>
    <t>34111036</t>
  </si>
  <si>
    <t>kabel instalační jádro Cu plné izolace PVC plášť PVC 450/750V (CYKY) 3x2,5mm2</t>
  </si>
  <si>
    <t>2106111493</t>
  </si>
  <si>
    <t>15,00 *1,15   "vrata nová"</t>
  </si>
  <si>
    <t>49</t>
  </si>
  <si>
    <t>741130001</t>
  </si>
  <si>
    <t>Ukončení vodičů izolovaných s označením a zapojením v rozváděči nebo na přístroji, průřezu žíly do 2,5 mm2</t>
  </si>
  <si>
    <t>-273380500</t>
  </si>
  <si>
    <t>https://podminky.urs.cz/item/CS_URS_2025_01/741130001</t>
  </si>
  <si>
    <t>50</t>
  </si>
  <si>
    <t>741321033</t>
  </si>
  <si>
    <t>Montáž proudových chráničů se zapojením vodičů čtyřpólových nn do 25 A ve skříni</t>
  </si>
  <si>
    <t>-309965269</t>
  </si>
  <si>
    <t>https://podminky.urs.cz/item/CS_URS_2025_01/741321033</t>
  </si>
  <si>
    <t>51</t>
  </si>
  <si>
    <t>35829011</t>
  </si>
  <si>
    <t>chránič proudový 2 pólový 16A typ B</t>
  </si>
  <si>
    <t>-84477764</t>
  </si>
  <si>
    <t>1   "TYP NUTNO UPŘESNIT PŘI REALIZACI"</t>
  </si>
  <si>
    <t>52</t>
  </si>
  <si>
    <t>741110511</t>
  </si>
  <si>
    <t>Montáž lišt a kanálků elektroinstalačních se spojkami, ohyby a rohy a s nasunutím do krabic vkládacích s víčkem, šířky do 60 mm</t>
  </si>
  <si>
    <t>1190382341</t>
  </si>
  <si>
    <t>https://podminky.urs.cz/item/CS_URS_2025_01/741110511</t>
  </si>
  <si>
    <t>53</t>
  </si>
  <si>
    <t>34571006</t>
  </si>
  <si>
    <t>lišta elektroinstalační hranatá PVC 30x25mm</t>
  </si>
  <si>
    <t>-391012791</t>
  </si>
  <si>
    <t>15,00*1,05</t>
  </si>
  <si>
    <t>54</t>
  </si>
  <si>
    <t>741310003</t>
  </si>
  <si>
    <t>Montáž spínačů jedno nebo dvoupólových nástěnných se zapojením vodičů, pro prostředí normální spínačů, řazení 2-dvoupólových</t>
  </si>
  <si>
    <t>-1109677214</t>
  </si>
  <si>
    <t>https://podminky.urs.cz/item/CS_URS_2025_01/741310003</t>
  </si>
  <si>
    <t>55</t>
  </si>
  <si>
    <t>34535016</t>
  </si>
  <si>
    <t>spínač nástěnný dvojpólový, s čirým průzorem, se signalizační doutnavkou, řazení 2, IP44, šroubové svorky</t>
  </si>
  <si>
    <t>-2085182473</t>
  </si>
  <si>
    <t>2   "TYP NUTNO UPŘESNIT PŘI REALIZACI"</t>
  </si>
  <si>
    <t>56</t>
  </si>
  <si>
    <t>998741311</t>
  </si>
  <si>
    <t>Přesun hmot pro silnoproud stanovený procentní sazbou (%) z ceny vodorovná dopravní vzdálenost do 50 m ruční (bez užití mechanizace) v objektech výšky do 6 m</t>
  </si>
  <si>
    <t>%</t>
  </si>
  <si>
    <t>-764577515</t>
  </si>
  <si>
    <t>https://podminky.urs.cz/item/CS_URS_2025_01/998741311</t>
  </si>
  <si>
    <t>767</t>
  </si>
  <si>
    <t>Konstrukce zámečnické</t>
  </si>
  <si>
    <t>57</t>
  </si>
  <si>
    <t>767655220</t>
  </si>
  <si>
    <t>Montáž vrat garážových nebo průmyslových skládacích, osazovaných do ocelové zárubně z dílů tříkřídlových, plochy přes 6 do 9 m2</t>
  </si>
  <si>
    <t>365987502</t>
  </si>
  <si>
    <t>https://podminky.urs.cz/item/CS_URS_2025_01/767655220</t>
  </si>
  <si>
    <t>58</t>
  </si>
  <si>
    <t>76765112.r01</t>
  </si>
  <si>
    <t>Montáž vrat garážových - elektrického pohonu</t>
  </si>
  <si>
    <t>-2004066327</t>
  </si>
  <si>
    <t>59</t>
  </si>
  <si>
    <t>5534463.r01</t>
  </si>
  <si>
    <t>vrata garážová skládací před otvor,rozměr otvoru 3000x3000mm světlý rozměr vrat 3400x3150mm (varianta skládání 2+1 křídel),bez vodící keljniv podlaze,gumové těsnění EPDM,ovládání motorem v režimu trvalý stisk-ozn.D1, SK</t>
  </si>
  <si>
    <t>-1970376576</t>
  </si>
  <si>
    <t>60</t>
  </si>
  <si>
    <t>5534463.r02</t>
  </si>
  <si>
    <t>vrata garážová skládací před otvor,rozměr otvoru 2700x3000mm světlý rozměr vrat 3150x3150mm(varianta skládání 2+1 křídel),bez vodící keljniv podlaze,gumové těsnění EPDM,ovládání motorem v režimu trvalý stisk-ozn.D2, SK</t>
  </si>
  <si>
    <t>1012581867</t>
  </si>
  <si>
    <t>998767311</t>
  </si>
  <si>
    <t>Přesun hmot pro zámečnické konstrukce stanovený procentní sazbou (%) z ceny vodorovná dopravní vzdálenost do 50 m ruční (bez užití mechanizace) v objektech výšky do 6 m</t>
  </si>
  <si>
    <t>-1830813010</t>
  </si>
  <si>
    <t>https://podminky.urs.cz/item/CS_URS_2025_01/998767311</t>
  </si>
  <si>
    <t>777</t>
  </si>
  <si>
    <t>Podlahy lité</t>
  </si>
  <si>
    <t>777111111</t>
  </si>
  <si>
    <t>Příprava podkladu před provedením litých podlah vysátí</t>
  </si>
  <si>
    <t>144832383</t>
  </si>
  <si>
    <t>https://podminky.urs.cz/item/CS_URS_2025_01/777111111</t>
  </si>
  <si>
    <t>2,70*0,50   "práh vrat do m.č. 102"</t>
  </si>
  <si>
    <t>777131105</t>
  </si>
  <si>
    <t>Penetrační nátěr podlahy epoxidový na podklad z čerstvého betonu</t>
  </si>
  <si>
    <t>-1304452209</t>
  </si>
  <si>
    <t>https://podminky.urs.cz/item/CS_URS_2025_01/777131105</t>
  </si>
  <si>
    <t>64</t>
  </si>
  <si>
    <t>777611151</t>
  </si>
  <si>
    <t>Krycí nátěr podlahy parkovacích ploch epoxidový</t>
  </si>
  <si>
    <t>-531298223</t>
  </si>
  <si>
    <t>https://podminky.urs.cz/item/CS_URS_2025_01/777611151</t>
  </si>
  <si>
    <t>65</t>
  </si>
  <si>
    <t>777612101</t>
  </si>
  <si>
    <t>Uzavírací nátěr podlahy epoxidový barevný</t>
  </si>
  <si>
    <t>-814420305</t>
  </si>
  <si>
    <t>https://podminky.urs.cz/item/CS_URS_2025_01/777612101</t>
  </si>
  <si>
    <t>66</t>
  </si>
  <si>
    <t>998777311</t>
  </si>
  <si>
    <t>Přesun hmot pro podlahy lité stanovený procentní sazbou (%) z ceny vodorovná dopravní vzdálenost do 50 m ruční (bez užití mechanizace) v objektech výšky do 6 m</t>
  </si>
  <si>
    <t>-1186032738</t>
  </si>
  <si>
    <t>https://podminky.urs.cz/item/CS_URS_2025_01/998777311</t>
  </si>
  <si>
    <t>783</t>
  </si>
  <si>
    <t>Dokončovací práce - nátěry</t>
  </si>
  <si>
    <t>67</t>
  </si>
  <si>
    <t>783823133</t>
  </si>
  <si>
    <t>Penetrační nátěr omítek hladkých omítek hladkých, zrnitých tenkovrstvých nebo štukových stupně členitosti 1 a 2 silikátový</t>
  </si>
  <si>
    <t>-45475605</t>
  </si>
  <si>
    <t>https://podminky.urs.cz/item/CS_URS_2025_01/783823133</t>
  </si>
  <si>
    <t>(3,50+3,00*2)*0,25</t>
  </si>
  <si>
    <t>Součet   vnější ostění</t>
  </si>
  <si>
    <t>68</t>
  </si>
  <si>
    <t>783827123</t>
  </si>
  <si>
    <t>Krycí (ochranný) nátěr omítek jednonásobný hladkých omítek hladkých, zrnitých tenkovrstvých nebo štukových stupně členitosti 1 a 2 silikátový</t>
  </si>
  <si>
    <t>-245963243</t>
  </si>
  <si>
    <t>https://podminky.urs.cz/item/CS_URS_2025_01/783827123</t>
  </si>
  <si>
    <t xml:space="preserve">Součet   vnější ostění </t>
  </si>
  <si>
    <t>784</t>
  </si>
  <si>
    <t xml:space="preserve">Dokončovací práce - malby </t>
  </si>
  <si>
    <t>69</t>
  </si>
  <si>
    <t>784181121</t>
  </si>
  <si>
    <t>Penetrace podkladu jednonásobná hloubková akrylátová bezbarvá v místnostech výšky do 3,80 m</t>
  </si>
  <si>
    <t>-1151177926</t>
  </si>
  <si>
    <t>https://podminky.urs.cz/item/CS_URS_2025_01/784181121</t>
  </si>
  <si>
    <t>Mezisoučet   ostění m.č. 102</t>
  </si>
  <si>
    <t>(3,00+3,00*2)*0,50</t>
  </si>
  <si>
    <t>Mezisoučet   ostění m.č. 101</t>
  </si>
  <si>
    <t>70</t>
  </si>
  <si>
    <t>784211101</t>
  </si>
  <si>
    <t>Malby z malířských směsí oděruvzdorných za mokra dvojnásobné, bílé za mokra oděruvzdorné výborně v místnostech výšky do 3,80 m</t>
  </si>
  <si>
    <t>1382415702</t>
  </si>
  <si>
    <t>https://podminky.urs.cz/item/CS_URS_2025_01/784211101</t>
  </si>
  <si>
    <t>71</t>
  </si>
  <si>
    <t>784211141</t>
  </si>
  <si>
    <t>Malby z malířských směsí oděruvzdorných za mokra Příplatek k cenám dvojnásobných maleb za zvýšenou pracnost při provádění malého rozsahu plochy do 5 m2</t>
  </si>
  <si>
    <t>206661389</t>
  </si>
  <si>
    <t>https://podminky.urs.cz/item/CS_URS_2025_01/784211141</t>
  </si>
  <si>
    <t>HZS</t>
  </si>
  <si>
    <t xml:space="preserve">Hodinové zúčtovací sazby </t>
  </si>
  <si>
    <t>72</t>
  </si>
  <si>
    <t>HZS4212</t>
  </si>
  <si>
    <t>Hodinové zúčtovací sazby ostatních profesí revizní a kontrolní činnost revizní technik specialista</t>
  </si>
  <si>
    <t>hod</t>
  </si>
  <si>
    <t>512</t>
  </si>
  <si>
    <t>1991147303</t>
  </si>
  <si>
    <t>https://podminky.urs.cz/item/CS_URS_2025_01/HZS4212</t>
  </si>
  <si>
    <t>"REVIZE ELEKTROINSTALACE"   10</t>
  </si>
  <si>
    <t>VRN</t>
  </si>
  <si>
    <t>Vedlejší rozpočtové náklady</t>
  </si>
  <si>
    <t>73</t>
  </si>
  <si>
    <t>030001000</t>
  </si>
  <si>
    <t>Zařízení staveniště</t>
  </si>
  <si>
    <t>Kč</t>
  </si>
  <si>
    <t>1024</t>
  </si>
  <si>
    <t>2048295443</t>
  </si>
  <si>
    <t>https://podminky.urs.cz/item/CS_URS_2025_01/030001000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</si>
</sst>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8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0" fillId="0" borderId="12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0" fontId="8" fillId="0" borderId="15" xfId="0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1/629999011" TargetMode="External"/><Relationship Id="rId18" Type="http://schemas.openxmlformats.org/officeDocument/2006/relationships/hyperlink" Target="https://podminky.urs.cz/item/CS_URS_2025_01/949121812" TargetMode="External"/><Relationship Id="rId26" Type="http://schemas.openxmlformats.org/officeDocument/2006/relationships/hyperlink" Target="https://podminky.urs.cz/item/CS_URS_2025_01/968072559" TargetMode="External"/><Relationship Id="rId39" Type="http://schemas.openxmlformats.org/officeDocument/2006/relationships/hyperlink" Target="https://podminky.urs.cz/item/CS_URS_2025_01/998018001" TargetMode="External"/><Relationship Id="rId21" Type="http://schemas.openxmlformats.org/officeDocument/2006/relationships/hyperlink" Target="https://podminky.urs.cz/item/CS_URS_2025_01/953943211" TargetMode="External"/><Relationship Id="rId34" Type="http://schemas.openxmlformats.org/officeDocument/2006/relationships/hyperlink" Target="https://podminky.urs.cz/item/CS_URS_2025_01/997013501" TargetMode="External"/><Relationship Id="rId42" Type="http://schemas.openxmlformats.org/officeDocument/2006/relationships/hyperlink" Target="https://podminky.urs.cz/item/CS_URS_2025_01/741321033" TargetMode="External"/><Relationship Id="rId47" Type="http://schemas.openxmlformats.org/officeDocument/2006/relationships/hyperlink" Target="https://podminky.urs.cz/item/CS_URS_2025_01/998767311" TargetMode="External"/><Relationship Id="rId50" Type="http://schemas.openxmlformats.org/officeDocument/2006/relationships/hyperlink" Target="https://podminky.urs.cz/item/CS_URS_2025_01/777611151" TargetMode="External"/><Relationship Id="rId55" Type="http://schemas.openxmlformats.org/officeDocument/2006/relationships/hyperlink" Target="https://podminky.urs.cz/item/CS_URS_2025_01/784181121" TargetMode="External"/><Relationship Id="rId7" Type="http://schemas.openxmlformats.org/officeDocument/2006/relationships/hyperlink" Target="https://podminky.urs.cz/item/CS_URS_2025_01/612321131" TargetMode="External"/><Relationship Id="rId2" Type="http://schemas.openxmlformats.org/officeDocument/2006/relationships/hyperlink" Target="https://podminky.urs.cz/item/CS_URS_2025_01/612325413" TargetMode="External"/><Relationship Id="rId16" Type="http://schemas.openxmlformats.org/officeDocument/2006/relationships/hyperlink" Target="https://podminky.urs.cz/item/CS_URS_2025_01/949121112" TargetMode="External"/><Relationship Id="rId29" Type="http://schemas.openxmlformats.org/officeDocument/2006/relationships/hyperlink" Target="https://podminky.urs.cz/item/CS_URS_2025_01/967031132" TargetMode="External"/><Relationship Id="rId11" Type="http://schemas.openxmlformats.org/officeDocument/2006/relationships/hyperlink" Target="https://podminky.urs.cz/item/CS_URS_2025_01/622131121" TargetMode="External"/><Relationship Id="rId24" Type="http://schemas.openxmlformats.org/officeDocument/2006/relationships/hyperlink" Target="https://podminky.urs.cz/item/CS_URS_2025_01/764002851" TargetMode="External"/><Relationship Id="rId32" Type="http://schemas.openxmlformats.org/officeDocument/2006/relationships/hyperlink" Target="https://podminky.urs.cz/item/CS_URS_2025_01/978013161" TargetMode="External"/><Relationship Id="rId37" Type="http://schemas.openxmlformats.org/officeDocument/2006/relationships/hyperlink" Target="https://podminky.urs.cz/item/CS_URS_2025_01/997013813" TargetMode="External"/><Relationship Id="rId40" Type="http://schemas.openxmlformats.org/officeDocument/2006/relationships/hyperlink" Target="https://podminky.urs.cz/item/CS_URS_2025_01/741122016" TargetMode="External"/><Relationship Id="rId45" Type="http://schemas.openxmlformats.org/officeDocument/2006/relationships/hyperlink" Target="https://podminky.urs.cz/item/CS_URS_2025_01/998741311" TargetMode="External"/><Relationship Id="rId53" Type="http://schemas.openxmlformats.org/officeDocument/2006/relationships/hyperlink" Target="https://podminky.urs.cz/item/CS_URS_2025_01/783823133" TargetMode="External"/><Relationship Id="rId58" Type="http://schemas.openxmlformats.org/officeDocument/2006/relationships/hyperlink" Target="https://podminky.urs.cz/item/CS_URS_2025_01/HZS4212" TargetMode="External"/><Relationship Id="rId5" Type="http://schemas.openxmlformats.org/officeDocument/2006/relationships/hyperlink" Target="https://podminky.urs.cz/item/CS_URS_2025_01/622252002" TargetMode="External"/><Relationship Id="rId19" Type="http://schemas.openxmlformats.org/officeDocument/2006/relationships/hyperlink" Target="https://podminky.urs.cz/item/CS_URS_2025_01/619991015" TargetMode="External"/><Relationship Id="rId4" Type="http://schemas.openxmlformats.org/officeDocument/2006/relationships/hyperlink" Target="https://podminky.urs.cz/item/CS_URS_2025_01/622211002" TargetMode="External"/><Relationship Id="rId9" Type="http://schemas.openxmlformats.org/officeDocument/2006/relationships/hyperlink" Target="https://podminky.urs.cz/item/CS_URS_2025_01/622252002" TargetMode="External"/><Relationship Id="rId14" Type="http://schemas.openxmlformats.org/officeDocument/2006/relationships/hyperlink" Target="https://podminky.urs.cz/item/CS_URS_2025_01/632902221" TargetMode="External"/><Relationship Id="rId22" Type="http://schemas.openxmlformats.org/officeDocument/2006/relationships/hyperlink" Target="https://podminky.urs.cz/item/CS_URS_2025_01/952901221" TargetMode="External"/><Relationship Id="rId27" Type="http://schemas.openxmlformats.org/officeDocument/2006/relationships/hyperlink" Target="https://podminky.urs.cz/item/CS_URS_2025_01/966081125" TargetMode="External"/><Relationship Id="rId30" Type="http://schemas.openxmlformats.org/officeDocument/2006/relationships/hyperlink" Target="https://podminky.urs.cz/item/CS_URS_2025_01/967042712" TargetMode="External"/><Relationship Id="rId35" Type="http://schemas.openxmlformats.org/officeDocument/2006/relationships/hyperlink" Target="https://podminky.urs.cz/item/CS_URS_2025_01/997013509" TargetMode="External"/><Relationship Id="rId43" Type="http://schemas.openxmlformats.org/officeDocument/2006/relationships/hyperlink" Target="https://podminky.urs.cz/item/CS_URS_2025_01/741110511" TargetMode="External"/><Relationship Id="rId48" Type="http://schemas.openxmlformats.org/officeDocument/2006/relationships/hyperlink" Target="https://podminky.urs.cz/item/CS_URS_2025_01/777111111" TargetMode="External"/><Relationship Id="rId56" Type="http://schemas.openxmlformats.org/officeDocument/2006/relationships/hyperlink" Target="https://podminky.urs.cz/item/CS_URS_2025_01/784211101" TargetMode="External"/><Relationship Id="rId8" Type="http://schemas.openxmlformats.org/officeDocument/2006/relationships/hyperlink" Target="https://podminky.urs.cz/item/CS_URS_2025_01/619995001" TargetMode="External"/><Relationship Id="rId51" Type="http://schemas.openxmlformats.org/officeDocument/2006/relationships/hyperlink" Target="https://podminky.urs.cz/item/CS_URS_2025_01/777612101" TargetMode="External"/><Relationship Id="rId3" Type="http://schemas.openxmlformats.org/officeDocument/2006/relationships/hyperlink" Target="https://podminky.urs.cz/item/CS_URS_2025_01/621211002" TargetMode="External"/><Relationship Id="rId12" Type="http://schemas.openxmlformats.org/officeDocument/2006/relationships/hyperlink" Target="https://podminky.urs.cz/item/CS_URS_2025_01/622521012" TargetMode="External"/><Relationship Id="rId17" Type="http://schemas.openxmlformats.org/officeDocument/2006/relationships/hyperlink" Target="https://podminky.urs.cz/item/CS_URS_2025_01/949121212" TargetMode="External"/><Relationship Id="rId25" Type="http://schemas.openxmlformats.org/officeDocument/2006/relationships/hyperlink" Target="https://podminky.urs.cz/item/CS_URS_2025_01/968082017" TargetMode="External"/><Relationship Id="rId33" Type="http://schemas.openxmlformats.org/officeDocument/2006/relationships/hyperlink" Target="https://podminky.urs.cz/item/CS_URS_2025_01/978035115" TargetMode="External"/><Relationship Id="rId38" Type="http://schemas.openxmlformats.org/officeDocument/2006/relationships/hyperlink" Target="https://podminky.urs.cz/item/CS_URS_2025_01/997013631" TargetMode="External"/><Relationship Id="rId46" Type="http://schemas.openxmlformats.org/officeDocument/2006/relationships/hyperlink" Target="https://podminky.urs.cz/item/CS_URS_2025_01/767655220" TargetMode="External"/><Relationship Id="rId59" Type="http://schemas.openxmlformats.org/officeDocument/2006/relationships/hyperlink" Target="https://podminky.urs.cz/item/CS_URS_2025_01/030001000" TargetMode="External"/><Relationship Id="rId20" Type="http://schemas.openxmlformats.org/officeDocument/2006/relationships/hyperlink" Target="https://podminky.urs.cz/item/CS_URS_2025_01/619996127" TargetMode="External"/><Relationship Id="rId41" Type="http://schemas.openxmlformats.org/officeDocument/2006/relationships/hyperlink" Target="https://podminky.urs.cz/item/CS_URS_2025_01/741130001" TargetMode="External"/><Relationship Id="rId54" Type="http://schemas.openxmlformats.org/officeDocument/2006/relationships/hyperlink" Target="https://podminky.urs.cz/item/CS_URS_2025_01/783827123" TargetMode="External"/><Relationship Id="rId1" Type="http://schemas.openxmlformats.org/officeDocument/2006/relationships/hyperlink" Target="https://podminky.urs.cz/item/CS_URS_2025_01/612325301" TargetMode="External"/><Relationship Id="rId6" Type="http://schemas.openxmlformats.org/officeDocument/2006/relationships/hyperlink" Target="https://podminky.urs.cz/item/CS_URS_2025_01/612131121" TargetMode="External"/><Relationship Id="rId15" Type="http://schemas.openxmlformats.org/officeDocument/2006/relationships/hyperlink" Target="https://podminky.urs.cz/item/CS_URS_2025_01/632451451" TargetMode="External"/><Relationship Id="rId23" Type="http://schemas.openxmlformats.org/officeDocument/2006/relationships/hyperlink" Target="https://podminky.urs.cz/item/CS_URS_2025_01/766691811" TargetMode="External"/><Relationship Id="rId28" Type="http://schemas.openxmlformats.org/officeDocument/2006/relationships/hyperlink" Target="https://podminky.urs.cz/item/CS_URS_2025_01/971033651" TargetMode="External"/><Relationship Id="rId36" Type="http://schemas.openxmlformats.org/officeDocument/2006/relationships/hyperlink" Target="https://podminky.urs.cz/item/CS_URS_2025_01/997013804" TargetMode="External"/><Relationship Id="rId49" Type="http://schemas.openxmlformats.org/officeDocument/2006/relationships/hyperlink" Target="https://podminky.urs.cz/item/CS_URS_2025_01/777131105" TargetMode="External"/><Relationship Id="rId57" Type="http://schemas.openxmlformats.org/officeDocument/2006/relationships/hyperlink" Target="https://podminky.urs.cz/item/CS_URS_2025_01/784211141" TargetMode="External"/><Relationship Id="rId10" Type="http://schemas.openxmlformats.org/officeDocument/2006/relationships/hyperlink" Target="https://podminky.urs.cz/item/CS_URS_2025_01/622252002" TargetMode="External"/><Relationship Id="rId31" Type="http://schemas.openxmlformats.org/officeDocument/2006/relationships/hyperlink" Target="https://podminky.urs.cz/item/CS_URS_2025_01/965081611" TargetMode="External"/><Relationship Id="rId44" Type="http://schemas.openxmlformats.org/officeDocument/2006/relationships/hyperlink" Target="https://podminky.urs.cz/item/CS_URS_2025_01/741310003" TargetMode="External"/><Relationship Id="rId52" Type="http://schemas.openxmlformats.org/officeDocument/2006/relationships/hyperlink" Target="https://podminky.urs.cz/item/CS_URS_2025_01/998777311" TargetMode="External"/><Relationship Id="rId60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76" t="s">
        <v>14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R5" s="19"/>
      <c r="BE5" s="173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78" t="s">
        <v>17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R6" s="19"/>
      <c r="BE6" s="174"/>
      <c r="BS6" s="16" t="s">
        <v>6</v>
      </c>
    </row>
    <row r="7" spans="1:74" ht="12" customHeight="1">
      <c r="B7" s="19"/>
      <c r="D7" s="26" t="s">
        <v>18</v>
      </c>
      <c r="K7" s="24" t="s">
        <v>19</v>
      </c>
      <c r="AK7" s="26" t="s">
        <v>20</v>
      </c>
      <c r="AN7" s="24" t="s">
        <v>19</v>
      </c>
      <c r="AR7" s="19"/>
      <c r="BE7" s="174"/>
      <c r="BS7" s="16" t="s">
        <v>6</v>
      </c>
    </row>
    <row r="8" spans="1:74" ht="12" customHeight="1">
      <c r="B8" s="19"/>
      <c r="D8" s="26" t="s">
        <v>21</v>
      </c>
      <c r="K8" s="24" t="s">
        <v>22</v>
      </c>
      <c r="AK8" s="26" t="s">
        <v>23</v>
      </c>
      <c r="AN8" s="27" t="s">
        <v>24</v>
      </c>
      <c r="AR8" s="19"/>
      <c r="BE8" s="174"/>
      <c r="BS8" s="16" t="s">
        <v>6</v>
      </c>
    </row>
    <row r="9" spans="1:74" ht="14.45" customHeight="1">
      <c r="B9" s="19"/>
      <c r="AR9" s="19"/>
      <c r="BE9" s="174"/>
      <c r="BS9" s="16" t="s">
        <v>6</v>
      </c>
    </row>
    <row r="10" spans="1:74" ht="12" customHeight="1">
      <c r="B10" s="19"/>
      <c r="D10" s="26" t="s">
        <v>25</v>
      </c>
      <c r="AK10" s="26" t="s">
        <v>26</v>
      </c>
      <c r="AN10" s="24" t="s">
        <v>19</v>
      </c>
      <c r="AR10" s="19"/>
      <c r="BE10" s="174"/>
      <c r="BS10" s="16" t="s">
        <v>6</v>
      </c>
    </row>
    <row r="11" spans="1:74" ht="18.399999999999999" customHeight="1">
      <c r="B11" s="19"/>
      <c r="E11" s="24" t="s">
        <v>27</v>
      </c>
      <c r="AK11" s="26" t="s">
        <v>28</v>
      </c>
      <c r="AN11" s="24" t="s">
        <v>19</v>
      </c>
      <c r="AR11" s="19"/>
      <c r="BE11" s="174"/>
      <c r="BS11" s="16" t="s">
        <v>6</v>
      </c>
    </row>
    <row r="12" spans="1:74" ht="6.95" customHeight="1">
      <c r="B12" s="19"/>
      <c r="AR12" s="19"/>
      <c r="BE12" s="174"/>
      <c r="BS12" s="16" t="s">
        <v>6</v>
      </c>
    </row>
    <row r="13" spans="1:74" ht="12" customHeight="1">
      <c r="B13" s="19"/>
      <c r="D13" s="26" t="s">
        <v>29</v>
      </c>
      <c r="AK13" s="26" t="s">
        <v>26</v>
      </c>
      <c r="AN13" s="28" t="s">
        <v>30</v>
      </c>
      <c r="AR13" s="19"/>
      <c r="BE13" s="174"/>
      <c r="BS13" s="16" t="s">
        <v>6</v>
      </c>
    </row>
    <row r="14" spans="1:74" ht="12.75">
      <c r="B14" s="19"/>
      <c r="E14" s="179" t="s">
        <v>30</v>
      </c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26" t="s">
        <v>28</v>
      </c>
      <c r="AN14" s="28" t="s">
        <v>30</v>
      </c>
      <c r="AR14" s="19"/>
      <c r="BE14" s="174"/>
      <c r="BS14" s="16" t="s">
        <v>6</v>
      </c>
    </row>
    <row r="15" spans="1:74" ht="6.95" customHeight="1">
      <c r="B15" s="19"/>
      <c r="AR15" s="19"/>
      <c r="BE15" s="174"/>
      <c r="BS15" s="16" t="s">
        <v>4</v>
      </c>
    </row>
    <row r="16" spans="1:74" ht="12" customHeight="1">
      <c r="B16" s="19"/>
      <c r="D16" s="26" t="s">
        <v>31</v>
      </c>
      <c r="AK16" s="26" t="s">
        <v>26</v>
      </c>
      <c r="AN16" s="24" t="s">
        <v>19</v>
      </c>
      <c r="AR16" s="19"/>
      <c r="BE16" s="174"/>
      <c r="BS16" s="16" t="s">
        <v>4</v>
      </c>
    </row>
    <row r="17" spans="2:71" ht="18.399999999999999" customHeight="1">
      <c r="B17" s="19"/>
      <c r="E17" s="24" t="s">
        <v>32</v>
      </c>
      <c r="AK17" s="26" t="s">
        <v>28</v>
      </c>
      <c r="AN17" s="24" t="s">
        <v>19</v>
      </c>
      <c r="AR17" s="19"/>
      <c r="BE17" s="174"/>
      <c r="BS17" s="16" t="s">
        <v>33</v>
      </c>
    </row>
    <row r="18" spans="2:71" ht="6.95" customHeight="1">
      <c r="B18" s="19"/>
      <c r="AR18" s="19"/>
      <c r="BE18" s="174"/>
      <c r="BS18" s="16" t="s">
        <v>6</v>
      </c>
    </row>
    <row r="19" spans="2:71" ht="12" customHeight="1">
      <c r="B19" s="19"/>
      <c r="D19" s="26" t="s">
        <v>34</v>
      </c>
      <c r="AK19" s="26" t="s">
        <v>26</v>
      </c>
      <c r="AN19" s="24" t="s">
        <v>19</v>
      </c>
      <c r="AR19" s="19"/>
      <c r="BE19" s="174"/>
      <c r="BS19" s="16" t="s">
        <v>6</v>
      </c>
    </row>
    <row r="20" spans="2:71" ht="18.399999999999999" customHeight="1">
      <c r="B20" s="19"/>
      <c r="E20" s="24" t="s">
        <v>35</v>
      </c>
      <c r="AK20" s="26" t="s">
        <v>28</v>
      </c>
      <c r="AN20" s="24" t="s">
        <v>19</v>
      </c>
      <c r="AR20" s="19"/>
      <c r="BE20" s="174"/>
      <c r="BS20" s="16" t="s">
        <v>4</v>
      </c>
    </row>
    <row r="21" spans="2:71" ht="6.95" customHeight="1">
      <c r="B21" s="19"/>
      <c r="AR21" s="19"/>
      <c r="BE21" s="174"/>
    </row>
    <row r="22" spans="2:71" ht="12" customHeight="1">
      <c r="B22" s="19"/>
      <c r="D22" s="26" t="s">
        <v>36</v>
      </c>
      <c r="AR22" s="19"/>
      <c r="BE22" s="174"/>
    </row>
    <row r="23" spans="2:71" ht="47.25" customHeight="1">
      <c r="B23" s="19"/>
      <c r="E23" s="181" t="s">
        <v>37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9"/>
      <c r="BE23" s="174"/>
    </row>
    <row r="24" spans="2:71" ht="6.95" customHeight="1">
      <c r="B24" s="19"/>
      <c r="AR24" s="19"/>
      <c r="BE24" s="174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74"/>
    </row>
    <row r="26" spans="2:71" s="1" customFormat="1" ht="25.9" customHeight="1">
      <c r="B26" s="31"/>
      <c r="D26" s="32" t="s">
        <v>38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2">
        <f>ROUND(AG54,1)</f>
        <v>0</v>
      </c>
      <c r="AL26" s="183"/>
      <c r="AM26" s="183"/>
      <c r="AN26" s="183"/>
      <c r="AO26" s="183"/>
      <c r="AR26" s="31"/>
      <c r="BE26" s="174"/>
    </row>
    <row r="27" spans="2:71" s="1" customFormat="1" ht="6.95" customHeight="1">
      <c r="B27" s="31"/>
      <c r="AR27" s="31"/>
      <c r="BE27" s="174"/>
    </row>
    <row r="28" spans="2:71" s="1" customFormat="1" ht="12.75">
      <c r="B28" s="31"/>
      <c r="L28" s="184" t="s">
        <v>39</v>
      </c>
      <c r="M28" s="184"/>
      <c r="N28" s="184"/>
      <c r="O28" s="184"/>
      <c r="P28" s="184"/>
      <c r="W28" s="184" t="s">
        <v>40</v>
      </c>
      <c r="X28" s="184"/>
      <c r="Y28" s="184"/>
      <c r="Z28" s="184"/>
      <c r="AA28" s="184"/>
      <c r="AB28" s="184"/>
      <c r="AC28" s="184"/>
      <c r="AD28" s="184"/>
      <c r="AE28" s="184"/>
      <c r="AK28" s="184" t="s">
        <v>41</v>
      </c>
      <c r="AL28" s="184"/>
      <c r="AM28" s="184"/>
      <c r="AN28" s="184"/>
      <c r="AO28" s="184"/>
      <c r="AR28" s="31"/>
      <c r="BE28" s="174"/>
    </row>
    <row r="29" spans="2:71" s="2" customFormat="1" ht="14.45" customHeight="1">
      <c r="B29" s="35"/>
      <c r="D29" s="26" t="s">
        <v>42</v>
      </c>
      <c r="F29" s="26" t="s">
        <v>43</v>
      </c>
      <c r="L29" s="187">
        <v>0.21</v>
      </c>
      <c r="M29" s="186"/>
      <c r="N29" s="186"/>
      <c r="O29" s="186"/>
      <c r="P29" s="186"/>
      <c r="W29" s="185">
        <f>ROUND(AZ54, 1)</f>
        <v>0</v>
      </c>
      <c r="X29" s="186"/>
      <c r="Y29" s="186"/>
      <c r="Z29" s="186"/>
      <c r="AA29" s="186"/>
      <c r="AB29" s="186"/>
      <c r="AC29" s="186"/>
      <c r="AD29" s="186"/>
      <c r="AE29" s="186"/>
      <c r="AK29" s="185">
        <f>ROUND(AV54, 1)</f>
        <v>0</v>
      </c>
      <c r="AL29" s="186"/>
      <c r="AM29" s="186"/>
      <c r="AN29" s="186"/>
      <c r="AO29" s="186"/>
      <c r="AR29" s="35"/>
      <c r="BE29" s="175"/>
    </row>
    <row r="30" spans="2:71" s="2" customFormat="1" ht="14.45" customHeight="1">
      <c r="B30" s="35"/>
      <c r="F30" s="26" t="s">
        <v>44</v>
      </c>
      <c r="L30" s="187">
        <v>0.12</v>
      </c>
      <c r="M30" s="186"/>
      <c r="N30" s="186"/>
      <c r="O30" s="186"/>
      <c r="P30" s="186"/>
      <c r="W30" s="185">
        <f>ROUND(BA54, 1)</f>
        <v>0</v>
      </c>
      <c r="X30" s="186"/>
      <c r="Y30" s="186"/>
      <c r="Z30" s="186"/>
      <c r="AA30" s="186"/>
      <c r="AB30" s="186"/>
      <c r="AC30" s="186"/>
      <c r="AD30" s="186"/>
      <c r="AE30" s="186"/>
      <c r="AK30" s="185">
        <f>ROUND(AW54, 1)</f>
        <v>0</v>
      </c>
      <c r="AL30" s="186"/>
      <c r="AM30" s="186"/>
      <c r="AN30" s="186"/>
      <c r="AO30" s="186"/>
      <c r="AR30" s="35"/>
      <c r="BE30" s="175"/>
    </row>
    <row r="31" spans="2:71" s="2" customFormat="1" ht="14.45" hidden="1" customHeight="1">
      <c r="B31" s="35"/>
      <c r="F31" s="26" t="s">
        <v>45</v>
      </c>
      <c r="L31" s="187">
        <v>0.21</v>
      </c>
      <c r="M31" s="186"/>
      <c r="N31" s="186"/>
      <c r="O31" s="186"/>
      <c r="P31" s="186"/>
      <c r="W31" s="185">
        <f>ROUND(BB54, 1)</f>
        <v>0</v>
      </c>
      <c r="X31" s="186"/>
      <c r="Y31" s="186"/>
      <c r="Z31" s="186"/>
      <c r="AA31" s="186"/>
      <c r="AB31" s="186"/>
      <c r="AC31" s="186"/>
      <c r="AD31" s="186"/>
      <c r="AE31" s="186"/>
      <c r="AK31" s="185">
        <v>0</v>
      </c>
      <c r="AL31" s="186"/>
      <c r="AM31" s="186"/>
      <c r="AN31" s="186"/>
      <c r="AO31" s="186"/>
      <c r="AR31" s="35"/>
      <c r="BE31" s="175"/>
    </row>
    <row r="32" spans="2:71" s="2" customFormat="1" ht="14.45" hidden="1" customHeight="1">
      <c r="B32" s="35"/>
      <c r="F32" s="26" t="s">
        <v>46</v>
      </c>
      <c r="L32" s="187">
        <v>0.12</v>
      </c>
      <c r="M32" s="186"/>
      <c r="N32" s="186"/>
      <c r="O32" s="186"/>
      <c r="P32" s="186"/>
      <c r="W32" s="185">
        <f>ROUND(BC54, 1)</f>
        <v>0</v>
      </c>
      <c r="X32" s="186"/>
      <c r="Y32" s="186"/>
      <c r="Z32" s="186"/>
      <c r="AA32" s="186"/>
      <c r="AB32" s="186"/>
      <c r="AC32" s="186"/>
      <c r="AD32" s="186"/>
      <c r="AE32" s="186"/>
      <c r="AK32" s="185">
        <v>0</v>
      </c>
      <c r="AL32" s="186"/>
      <c r="AM32" s="186"/>
      <c r="AN32" s="186"/>
      <c r="AO32" s="186"/>
      <c r="AR32" s="35"/>
      <c r="BE32" s="175"/>
    </row>
    <row r="33" spans="2:44" s="2" customFormat="1" ht="14.45" hidden="1" customHeight="1">
      <c r="B33" s="35"/>
      <c r="F33" s="26" t="s">
        <v>47</v>
      </c>
      <c r="L33" s="187">
        <v>0</v>
      </c>
      <c r="M33" s="186"/>
      <c r="N33" s="186"/>
      <c r="O33" s="186"/>
      <c r="P33" s="186"/>
      <c r="W33" s="185">
        <f>ROUND(BD54, 1)</f>
        <v>0</v>
      </c>
      <c r="X33" s="186"/>
      <c r="Y33" s="186"/>
      <c r="Z33" s="186"/>
      <c r="AA33" s="186"/>
      <c r="AB33" s="186"/>
      <c r="AC33" s="186"/>
      <c r="AD33" s="186"/>
      <c r="AE33" s="186"/>
      <c r="AK33" s="185">
        <v>0</v>
      </c>
      <c r="AL33" s="186"/>
      <c r="AM33" s="186"/>
      <c r="AN33" s="186"/>
      <c r="AO33" s="186"/>
      <c r="AR33" s="35"/>
    </row>
    <row r="34" spans="2:44" s="1" customFormat="1" ht="6.95" customHeight="1">
      <c r="B34" s="31"/>
      <c r="AR34" s="31"/>
    </row>
    <row r="35" spans="2:44" s="1" customFormat="1" ht="25.9" customHeight="1">
      <c r="B35" s="31"/>
      <c r="C35" s="36"/>
      <c r="D35" s="37" t="s">
        <v>48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49</v>
      </c>
      <c r="U35" s="38"/>
      <c r="V35" s="38"/>
      <c r="W35" s="38"/>
      <c r="X35" s="188" t="s">
        <v>50</v>
      </c>
      <c r="Y35" s="189"/>
      <c r="Z35" s="189"/>
      <c r="AA35" s="189"/>
      <c r="AB35" s="189"/>
      <c r="AC35" s="38"/>
      <c r="AD35" s="38"/>
      <c r="AE35" s="38"/>
      <c r="AF35" s="38"/>
      <c r="AG35" s="38"/>
      <c r="AH35" s="38"/>
      <c r="AI35" s="38"/>
      <c r="AJ35" s="38"/>
      <c r="AK35" s="190">
        <f>SUM(AK26:AK33)</f>
        <v>0</v>
      </c>
      <c r="AL35" s="189"/>
      <c r="AM35" s="189"/>
      <c r="AN35" s="189"/>
      <c r="AO35" s="191"/>
      <c r="AP35" s="36"/>
      <c r="AQ35" s="36"/>
      <c r="AR35" s="31"/>
    </row>
    <row r="36" spans="2:44" s="1" customFormat="1" ht="6.95" customHeight="1">
      <c r="B36" s="31"/>
      <c r="AR36" s="31"/>
    </row>
    <row r="37" spans="2:44" s="1" customFormat="1" ht="6.95" customHeight="1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31"/>
    </row>
    <row r="41" spans="2:44" s="1" customFormat="1" ht="6.95" customHeight="1">
      <c r="B41" s="42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31"/>
    </row>
    <row r="42" spans="2:44" s="1" customFormat="1" ht="24.95" customHeight="1">
      <c r="B42" s="31"/>
      <c r="C42" s="20" t="s">
        <v>51</v>
      </c>
      <c r="AR42" s="31"/>
    </row>
    <row r="43" spans="2:44" s="1" customFormat="1" ht="6.95" customHeight="1">
      <c r="B43" s="31"/>
      <c r="AR43" s="31"/>
    </row>
    <row r="44" spans="2:44" s="3" customFormat="1" ht="12" customHeight="1">
      <c r="B44" s="44"/>
      <c r="C44" s="26" t="s">
        <v>13</v>
      </c>
      <c r="L44" s="3" t="str">
        <f>K5</f>
        <v>HOSEK2501</v>
      </c>
      <c r="AR44" s="44"/>
    </row>
    <row r="45" spans="2:44" s="4" customFormat="1" ht="36.950000000000003" customHeight="1">
      <c r="B45" s="45"/>
      <c r="C45" s="46" t="s">
        <v>16</v>
      </c>
      <c r="L45" s="192" t="str">
        <f>K6</f>
        <v>NOVÁ GARÁŽOVÁ VRATA PRO SDH DĚČÍN KŘEŠICE na st.p.č. 497 v k.ú. Křešice u Děčín</v>
      </c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R45" s="45"/>
    </row>
    <row r="46" spans="2:44" s="1" customFormat="1" ht="6.95" customHeight="1">
      <c r="B46" s="31"/>
      <c r="AR46" s="31"/>
    </row>
    <row r="47" spans="2:44" s="1" customFormat="1" ht="12" customHeight="1">
      <c r="B47" s="31"/>
      <c r="C47" s="26" t="s">
        <v>21</v>
      </c>
      <c r="L47" s="47" t="str">
        <f>IF(K8="","",K8)</f>
        <v>Křešice č.p. 231</v>
      </c>
      <c r="AI47" s="26" t="s">
        <v>23</v>
      </c>
      <c r="AM47" s="194" t="str">
        <f>IF(AN8= "","",AN8)</f>
        <v>22. 3. 2025</v>
      </c>
      <c r="AN47" s="194"/>
      <c r="AR47" s="31"/>
    </row>
    <row r="48" spans="2:44" s="1" customFormat="1" ht="6.95" customHeight="1">
      <c r="B48" s="31"/>
      <c r="AR48" s="31"/>
    </row>
    <row r="49" spans="1:90" s="1" customFormat="1" ht="15.2" customHeight="1">
      <c r="B49" s="31"/>
      <c r="C49" s="26" t="s">
        <v>25</v>
      </c>
      <c r="L49" s="3" t="str">
        <f>IF(E11= "","",E11)</f>
        <v xml:space="preserve">STATUTÁRNÍ MĚSTO DĚČÍN </v>
      </c>
      <c r="AI49" s="26" t="s">
        <v>31</v>
      </c>
      <c r="AM49" s="195" t="str">
        <f>IF(E17="","",E17)</f>
        <v>Hošek Pavel Děčín</v>
      </c>
      <c r="AN49" s="196"/>
      <c r="AO49" s="196"/>
      <c r="AP49" s="196"/>
      <c r="AR49" s="31"/>
      <c r="AS49" s="197" t="s">
        <v>52</v>
      </c>
      <c r="AT49" s="198"/>
      <c r="AU49" s="49"/>
      <c r="AV49" s="49"/>
      <c r="AW49" s="49"/>
      <c r="AX49" s="49"/>
      <c r="AY49" s="49"/>
      <c r="AZ49" s="49"/>
      <c r="BA49" s="49"/>
      <c r="BB49" s="49"/>
      <c r="BC49" s="49"/>
      <c r="BD49" s="50"/>
    </row>
    <row r="50" spans="1:90" s="1" customFormat="1" ht="15.2" customHeight="1">
      <c r="B50" s="31"/>
      <c r="C50" s="26" t="s">
        <v>29</v>
      </c>
      <c r="L50" s="3" t="str">
        <f>IF(E14= "Vyplň údaj","",E14)</f>
        <v/>
      </c>
      <c r="AI50" s="26" t="s">
        <v>34</v>
      </c>
      <c r="AM50" s="195" t="str">
        <f>IF(E20="","",E20)</f>
        <v>Nina Blavková Děčín</v>
      </c>
      <c r="AN50" s="196"/>
      <c r="AO50" s="196"/>
      <c r="AP50" s="196"/>
      <c r="AR50" s="31"/>
      <c r="AS50" s="199"/>
      <c r="AT50" s="200"/>
      <c r="BD50" s="52"/>
    </row>
    <row r="51" spans="1:90" s="1" customFormat="1" ht="10.9" customHeight="1">
      <c r="B51" s="31"/>
      <c r="AR51" s="31"/>
      <c r="AS51" s="199"/>
      <c r="AT51" s="200"/>
      <c r="BD51" s="52"/>
    </row>
    <row r="52" spans="1:90" s="1" customFormat="1" ht="29.25" customHeight="1">
      <c r="B52" s="31"/>
      <c r="C52" s="201" t="s">
        <v>53</v>
      </c>
      <c r="D52" s="202"/>
      <c r="E52" s="202"/>
      <c r="F52" s="202"/>
      <c r="G52" s="202"/>
      <c r="H52" s="53"/>
      <c r="I52" s="203" t="s">
        <v>54</v>
      </c>
      <c r="J52" s="202"/>
      <c r="K52" s="202"/>
      <c r="L52" s="202"/>
      <c r="M52" s="202"/>
      <c r="N52" s="202"/>
      <c r="O52" s="202"/>
      <c r="P52" s="202"/>
      <c r="Q52" s="202"/>
      <c r="R52" s="202"/>
      <c r="S52" s="202"/>
      <c r="T52" s="202"/>
      <c r="U52" s="202"/>
      <c r="V52" s="202"/>
      <c r="W52" s="202"/>
      <c r="X52" s="202"/>
      <c r="Y52" s="202"/>
      <c r="Z52" s="202"/>
      <c r="AA52" s="202"/>
      <c r="AB52" s="202"/>
      <c r="AC52" s="202"/>
      <c r="AD52" s="202"/>
      <c r="AE52" s="202"/>
      <c r="AF52" s="202"/>
      <c r="AG52" s="204" t="s">
        <v>55</v>
      </c>
      <c r="AH52" s="202"/>
      <c r="AI52" s="202"/>
      <c r="AJ52" s="202"/>
      <c r="AK52" s="202"/>
      <c r="AL52" s="202"/>
      <c r="AM52" s="202"/>
      <c r="AN52" s="203" t="s">
        <v>56</v>
      </c>
      <c r="AO52" s="202"/>
      <c r="AP52" s="202"/>
      <c r="AQ52" s="54" t="s">
        <v>57</v>
      </c>
      <c r="AR52" s="31"/>
      <c r="AS52" s="55" t="s">
        <v>58</v>
      </c>
      <c r="AT52" s="56" t="s">
        <v>59</v>
      </c>
      <c r="AU52" s="56" t="s">
        <v>60</v>
      </c>
      <c r="AV52" s="56" t="s">
        <v>61</v>
      </c>
      <c r="AW52" s="56" t="s">
        <v>62</v>
      </c>
      <c r="AX52" s="56" t="s">
        <v>63</v>
      </c>
      <c r="AY52" s="56" t="s">
        <v>64</v>
      </c>
      <c r="AZ52" s="56" t="s">
        <v>65</v>
      </c>
      <c r="BA52" s="56" t="s">
        <v>66</v>
      </c>
      <c r="BB52" s="56" t="s">
        <v>67</v>
      </c>
      <c r="BC52" s="56" t="s">
        <v>68</v>
      </c>
      <c r="BD52" s="57" t="s">
        <v>69</v>
      </c>
    </row>
    <row r="53" spans="1:90" s="1" customFormat="1" ht="10.9" customHeight="1">
      <c r="B53" s="31"/>
      <c r="AR53" s="31"/>
      <c r="AS53" s="58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50"/>
    </row>
    <row r="54" spans="1:90" s="5" customFormat="1" ht="32.450000000000003" customHeight="1">
      <c r="B54" s="59"/>
      <c r="C54" s="60" t="s">
        <v>70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208">
        <f>ROUND(AG55,1)</f>
        <v>0</v>
      </c>
      <c r="AH54" s="208"/>
      <c r="AI54" s="208"/>
      <c r="AJ54" s="208"/>
      <c r="AK54" s="208"/>
      <c r="AL54" s="208"/>
      <c r="AM54" s="208"/>
      <c r="AN54" s="209">
        <f>SUM(AG54,AT54)</f>
        <v>0</v>
      </c>
      <c r="AO54" s="209"/>
      <c r="AP54" s="209"/>
      <c r="AQ54" s="63" t="s">
        <v>19</v>
      </c>
      <c r="AR54" s="59"/>
      <c r="AS54" s="64">
        <f>ROUND(AS55,1)</f>
        <v>0</v>
      </c>
      <c r="AT54" s="65">
        <f>ROUND(SUM(AV54:AW54),1)</f>
        <v>0</v>
      </c>
      <c r="AU54" s="66">
        <f>ROUND(AU55,5)</f>
        <v>0</v>
      </c>
      <c r="AV54" s="65">
        <f>ROUND(AZ54*L29,1)</f>
        <v>0</v>
      </c>
      <c r="AW54" s="65">
        <f>ROUND(BA54*L30,1)</f>
        <v>0</v>
      </c>
      <c r="AX54" s="65">
        <f>ROUND(BB54*L29,1)</f>
        <v>0</v>
      </c>
      <c r="AY54" s="65">
        <f>ROUND(BC54*L30,1)</f>
        <v>0</v>
      </c>
      <c r="AZ54" s="65">
        <f>ROUND(AZ55,1)</f>
        <v>0</v>
      </c>
      <c r="BA54" s="65">
        <f>ROUND(BA55,1)</f>
        <v>0</v>
      </c>
      <c r="BB54" s="65">
        <f>ROUND(BB55,1)</f>
        <v>0</v>
      </c>
      <c r="BC54" s="65">
        <f>ROUND(BC55,1)</f>
        <v>0</v>
      </c>
      <c r="BD54" s="67">
        <f>ROUND(BD55,1)</f>
        <v>0</v>
      </c>
      <c r="BS54" s="68" t="s">
        <v>71</v>
      </c>
      <c r="BT54" s="68" t="s">
        <v>72</v>
      </c>
      <c r="BV54" s="68" t="s">
        <v>73</v>
      </c>
      <c r="BW54" s="68" t="s">
        <v>5</v>
      </c>
      <c r="BX54" s="68" t="s">
        <v>74</v>
      </c>
      <c r="CL54" s="68" t="s">
        <v>19</v>
      </c>
    </row>
    <row r="55" spans="1:90" s="6" customFormat="1" ht="37.5" customHeight="1">
      <c r="A55" s="69" t="s">
        <v>75</v>
      </c>
      <c r="B55" s="70"/>
      <c r="C55" s="71"/>
      <c r="D55" s="207" t="s">
        <v>14</v>
      </c>
      <c r="E55" s="207"/>
      <c r="F55" s="207"/>
      <c r="G55" s="207"/>
      <c r="H55" s="207"/>
      <c r="I55" s="72"/>
      <c r="J55" s="207" t="s">
        <v>17</v>
      </c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5">
        <f>'NOVÁ GARÁŽOVÁ...'!J28</f>
        <v>0</v>
      </c>
      <c r="AH55" s="206"/>
      <c r="AI55" s="206"/>
      <c r="AJ55" s="206"/>
      <c r="AK55" s="206"/>
      <c r="AL55" s="206"/>
      <c r="AM55" s="206"/>
      <c r="AN55" s="205">
        <f>SUM(AG55,AT55)</f>
        <v>0</v>
      </c>
      <c r="AO55" s="206"/>
      <c r="AP55" s="206"/>
      <c r="AQ55" s="73" t="s">
        <v>76</v>
      </c>
      <c r="AR55" s="70"/>
      <c r="AS55" s="74">
        <v>0</v>
      </c>
      <c r="AT55" s="75">
        <f>ROUND(SUM(AV55:AW55),1)</f>
        <v>0</v>
      </c>
      <c r="AU55" s="76">
        <f>'NOVÁ GARÁŽOVÁ...'!P92</f>
        <v>0</v>
      </c>
      <c r="AV55" s="75">
        <f>'NOVÁ GARÁŽOVÁ...'!J31</f>
        <v>0</v>
      </c>
      <c r="AW55" s="75">
        <f>'NOVÁ GARÁŽOVÁ...'!J32</f>
        <v>0</v>
      </c>
      <c r="AX55" s="75">
        <f>'NOVÁ GARÁŽOVÁ...'!J33</f>
        <v>0</v>
      </c>
      <c r="AY55" s="75">
        <f>'NOVÁ GARÁŽOVÁ...'!J34</f>
        <v>0</v>
      </c>
      <c r="AZ55" s="75">
        <f>'NOVÁ GARÁŽOVÁ...'!F31</f>
        <v>0</v>
      </c>
      <c r="BA55" s="75">
        <f>'NOVÁ GARÁŽOVÁ...'!F32</f>
        <v>0</v>
      </c>
      <c r="BB55" s="75">
        <f>'NOVÁ GARÁŽOVÁ...'!F33</f>
        <v>0</v>
      </c>
      <c r="BC55" s="75">
        <f>'NOVÁ GARÁŽOVÁ...'!F34</f>
        <v>0</v>
      </c>
      <c r="BD55" s="77">
        <f>'NOVÁ GARÁŽOVÁ...'!F35</f>
        <v>0</v>
      </c>
      <c r="BT55" s="78" t="s">
        <v>77</v>
      </c>
      <c r="BU55" s="78" t="s">
        <v>78</v>
      </c>
      <c r="BV55" s="78" t="s">
        <v>73</v>
      </c>
      <c r="BW55" s="78" t="s">
        <v>5</v>
      </c>
      <c r="BX55" s="78" t="s">
        <v>74</v>
      </c>
      <c r="CL55" s="78" t="s">
        <v>19</v>
      </c>
    </row>
    <row r="56" spans="1:90" s="1" customFormat="1" ht="30" customHeight="1">
      <c r="B56" s="31"/>
      <c r="AR56" s="31"/>
    </row>
    <row r="57" spans="1:90" s="1" customFormat="1" ht="6.95" customHeight="1">
      <c r="B57" s="40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31"/>
    </row>
  </sheetData>
  <sheetProtection algorithmName="SHA-512" hashValue="3NWWKxU1gRxaqhskhi81j5TdUKGJa9JxXciwtGAOSLdy7Iu8k+SV3a/rk7HlMbu8QsO/v5aGPfeXa4mi7mw4pA==" saltValue="EJCBM3SFuuByR2vOh4KK3SPUlGIOtbvTRBteGUrT+JszNK5n0Si8p7i0eDTllcb4CHxdn1j281tJWgd9gJ2Tj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HOSEK2501 - NOVÁ GARÁŽOVÁ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23"/>
  <sheetViews>
    <sheetView showGridLines="0" tabSelected="1" workbookViewId="0">
      <selection activeCell="E28" sqref="E28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1" width="14.16406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16" t="s">
        <v>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79</v>
      </c>
    </row>
    <row r="4" spans="2:46" ht="24.95" customHeight="1">
      <c r="B4" s="19"/>
      <c r="D4" s="20" t="s">
        <v>80</v>
      </c>
      <c r="L4" s="19"/>
      <c r="M4" s="79" t="s">
        <v>10</v>
      </c>
      <c r="AT4" s="16" t="s">
        <v>4</v>
      </c>
    </row>
    <row r="5" spans="2:46" ht="6.95" customHeight="1">
      <c r="B5" s="19"/>
      <c r="L5" s="19"/>
    </row>
    <row r="6" spans="2:46" s="1" customFormat="1" ht="12" customHeight="1">
      <c r="B6" s="31"/>
      <c r="D6" s="26" t="s">
        <v>16</v>
      </c>
      <c r="L6" s="31"/>
    </row>
    <row r="7" spans="2:46" s="1" customFormat="1" ht="30" customHeight="1">
      <c r="B7" s="31"/>
      <c r="E7" s="192" t="s">
        <v>17</v>
      </c>
      <c r="F7" s="210"/>
      <c r="G7" s="210"/>
      <c r="H7" s="210"/>
      <c r="L7" s="31"/>
    </row>
    <row r="8" spans="2:46" s="1" customFormat="1" ht="11.25">
      <c r="B8" s="31"/>
      <c r="L8" s="31"/>
    </row>
    <row r="9" spans="2:46" s="1" customFormat="1" ht="12" customHeight="1">
      <c r="B9" s="31"/>
      <c r="D9" s="26" t="s">
        <v>18</v>
      </c>
      <c r="F9" s="24" t="s">
        <v>19</v>
      </c>
      <c r="I9" s="26" t="s">
        <v>20</v>
      </c>
      <c r="J9" s="24" t="s">
        <v>19</v>
      </c>
      <c r="L9" s="31"/>
    </row>
    <row r="10" spans="2:46" s="1" customFormat="1" ht="12" customHeight="1">
      <c r="B10" s="31"/>
      <c r="D10" s="26" t="s">
        <v>21</v>
      </c>
      <c r="F10" s="24" t="s">
        <v>22</v>
      </c>
      <c r="I10" s="26" t="s">
        <v>23</v>
      </c>
      <c r="J10" s="48" t="str">
        <f>'Rekapitulace stavby'!AN8</f>
        <v>22. 3. 2025</v>
      </c>
      <c r="L10" s="31"/>
    </row>
    <row r="11" spans="2:46" s="1" customFormat="1" ht="10.9" customHeight="1">
      <c r="B11" s="31"/>
      <c r="L11" s="31"/>
    </row>
    <row r="12" spans="2:46" s="1" customFormat="1" ht="12" customHeight="1">
      <c r="B12" s="31"/>
      <c r="D12" s="26" t="s">
        <v>25</v>
      </c>
      <c r="I12" s="26" t="s">
        <v>26</v>
      </c>
      <c r="J12" s="24" t="s">
        <v>19</v>
      </c>
      <c r="L12" s="31"/>
    </row>
    <row r="13" spans="2:46" s="1" customFormat="1" ht="18" customHeight="1">
      <c r="B13" s="31"/>
      <c r="E13" s="24" t="s">
        <v>27</v>
      </c>
      <c r="I13" s="26" t="s">
        <v>28</v>
      </c>
      <c r="J13" s="24" t="s">
        <v>19</v>
      </c>
      <c r="L13" s="31"/>
    </row>
    <row r="14" spans="2:46" s="1" customFormat="1" ht="6.95" customHeight="1">
      <c r="B14" s="31"/>
      <c r="L14" s="31"/>
    </row>
    <row r="15" spans="2:46" s="1" customFormat="1" ht="12" customHeight="1">
      <c r="B15" s="31"/>
      <c r="D15" s="26" t="s">
        <v>29</v>
      </c>
      <c r="I15" s="26" t="s">
        <v>26</v>
      </c>
      <c r="J15" s="27" t="str">
        <f>'Rekapitulace stavby'!AN13</f>
        <v>Vyplň údaj</v>
      </c>
      <c r="L15" s="31"/>
    </row>
    <row r="16" spans="2:46" s="1" customFormat="1" ht="18" customHeight="1">
      <c r="B16" s="31"/>
      <c r="E16" s="211" t="str">
        <f>'Rekapitulace stavby'!E14</f>
        <v>Vyplň údaj</v>
      </c>
      <c r="F16" s="176"/>
      <c r="G16" s="176"/>
      <c r="H16" s="176"/>
      <c r="I16" s="26" t="s">
        <v>28</v>
      </c>
      <c r="J16" s="27" t="str">
        <f>'Rekapitulace stavby'!AN14</f>
        <v>Vyplň údaj</v>
      </c>
      <c r="L16" s="31"/>
    </row>
    <row r="17" spans="2:12" s="1" customFormat="1" ht="6.95" customHeight="1">
      <c r="B17" s="31"/>
      <c r="L17" s="31"/>
    </row>
    <row r="18" spans="2:12" s="1" customFormat="1" ht="12" customHeight="1">
      <c r="B18" s="31"/>
      <c r="D18" s="26" t="s">
        <v>31</v>
      </c>
      <c r="I18" s="26" t="s">
        <v>26</v>
      </c>
      <c r="J18" s="24" t="s">
        <v>19</v>
      </c>
      <c r="L18" s="31"/>
    </row>
    <row r="19" spans="2:12" s="1" customFormat="1" ht="18" customHeight="1">
      <c r="B19" s="31"/>
      <c r="E19" s="24" t="s">
        <v>32</v>
      </c>
      <c r="I19" s="26" t="s">
        <v>28</v>
      </c>
      <c r="J19" s="24" t="s">
        <v>19</v>
      </c>
      <c r="L19" s="31"/>
    </row>
    <row r="20" spans="2:12" s="1" customFormat="1" ht="6.95" customHeight="1">
      <c r="B20" s="31"/>
      <c r="L20" s="31"/>
    </row>
    <row r="21" spans="2:12" s="1" customFormat="1" ht="12" customHeight="1">
      <c r="B21" s="31"/>
      <c r="D21" s="26" t="s">
        <v>34</v>
      </c>
      <c r="I21" s="26" t="s">
        <v>26</v>
      </c>
      <c r="J21" s="24" t="s">
        <v>19</v>
      </c>
      <c r="L21" s="31"/>
    </row>
    <row r="22" spans="2:12" s="1" customFormat="1" ht="18" customHeight="1">
      <c r="B22" s="31"/>
      <c r="E22" s="24" t="s">
        <v>35</v>
      </c>
      <c r="I22" s="26" t="s">
        <v>28</v>
      </c>
      <c r="J22" s="24" t="s">
        <v>19</v>
      </c>
      <c r="L22" s="31"/>
    </row>
    <row r="23" spans="2:12" s="1" customFormat="1" ht="6.95" customHeight="1">
      <c r="B23" s="31"/>
      <c r="L23" s="31"/>
    </row>
    <row r="24" spans="2:12" s="1" customFormat="1" ht="12" customHeight="1">
      <c r="B24" s="31"/>
      <c r="D24" s="26" t="s">
        <v>36</v>
      </c>
      <c r="L24" s="31"/>
    </row>
    <row r="25" spans="2:12" s="7" customFormat="1" ht="47.25" customHeight="1">
      <c r="B25" s="80"/>
      <c r="E25" s="181" t="s">
        <v>37</v>
      </c>
      <c r="F25" s="181"/>
      <c r="G25" s="181"/>
      <c r="H25" s="181"/>
      <c r="L25" s="80"/>
    </row>
    <row r="26" spans="2:12" s="1" customFormat="1" ht="6.95" customHeight="1">
      <c r="B26" s="31"/>
      <c r="L26" s="31"/>
    </row>
    <row r="27" spans="2:12" s="1" customFormat="1" ht="6.95" customHeight="1">
      <c r="B27" s="31"/>
      <c r="D27" s="49"/>
      <c r="E27" s="49"/>
      <c r="F27" s="49"/>
      <c r="G27" s="49"/>
      <c r="H27" s="49"/>
      <c r="I27" s="49"/>
      <c r="J27" s="49"/>
      <c r="K27" s="49"/>
      <c r="L27" s="31"/>
    </row>
    <row r="28" spans="2:12" s="1" customFormat="1" ht="25.35" customHeight="1">
      <c r="B28" s="31"/>
      <c r="D28" s="81" t="s">
        <v>38</v>
      </c>
      <c r="J28" s="62">
        <f>ROUND(J92, 1)</f>
        <v>0</v>
      </c>
      <c r="L28" s="31"/>
    </row>
    <row r="29" spans="2:12" s="1" customFormat="1" ht="6.95" customHeight="1">
      <c r="B29" s="31"/>
      <c r="D29" s="49"/>
      <c r="E29" s="49"/>
      <c r="F29" s="49"/>
      <c r="G29" s="49"/>
      <c r="H29" s="49"/>
      <c r="I29" s="49"/>
      <c r="J29" s="49"/>
      <c r="K29" s="49"/>
      <c r="L29" s="31"/>
    </row>
    <row r="30" spans="2:12" s="1" customFormat="1" ht="14.45" customHeight="1">
      <c r="B30" s="31"/>
      <c r="F30" s="34" t="s">
        <v>40</v>
      </c>
      <c r="I30" s="34" t="s">
        <v>39</v>
      </c>
      <c r="J30" s="34" t="s">
        <v>41</v>
      </c>
      <c r="L30" s="31"/>
    </row>
    <row r="31" spans="2:12" s="1" customFormat="1" ht="14.45" customHeight="1">
      <c r="B31" s="31"/>
      <c r="D31" s="51" t="s">
        <v>42</v>
      </c>
      <c r="E31" s="26" t="s">
        <v>43</v>
      </c>
      <c r="F31" s="82">
        <f>ROUND((SUM(BE92:BE322)),  1)</f>
        <v>0</v>
      </c>
      <c r="I31" s="83">
        <v>0.21</v>
      </c>
      <c r="J31" s="82">
        <f>ROUND(((SUM(BE92:BE322))*I31),  1)</f>
        <v>0</v>
      </c>
      <c r="L31" s="31"/>
    </row>
    <row r="32" spans="2:12" s="1" customFormat="1" ht="14.45" customHeight="1">
      <c r="B32" s="31"/>
      <c r="E32" s="26" t="s">
        <v>44</v>
      </c>
      <c r="F32" s="82">
        <f>ROUND((SUM(BF92:BF322)),  1)</f>
        <v>0</v>
      </c>
      <c r="I32" s="83">
        <v>0.12</v>
      </c>
      <c r="J32" s="82">
        <f>ROUND(((SUM(BF92:BF322))*I32),  1)</f>
        <v>0</v>
      </c>
      <c r="L32" s="31"/>
    </row>
    <row r="33" spans="2:12" s="1" customFormat="1" ht="14.45" hidden="1" customHeight="1">
      <c r="B33" s="31"/>
      <c r="E33" s="26" t="s">
        <v>45</v>
      </c>
      <c r="F33" s="82">
        <f>ROUND((SUM(BG92:BG322)),  1)</f>
        <v>0</v>
      </c>
      <c r="I33" s="83">
        <v>0.21</v>
      </c>
      <c r="J33" s="82">
        <f>0</f>
        <v>0</v>
      </c>
      <c r="L33" s="31"/>
    </row>
    <row r="34" spans="2:12" s="1" customFormat="1" ht="14.45" hidden="1" customHeight="1">
      <c r="B34" s="31"/>
      <c r="E34" s="26" t="s">
        <v>46</v>
      </c>
      <c r="F34" s="82">
        <f>ROUND((SUM(BH92:BH322)),  1)</f>
        <v>0</v>
      </c>
      <c r="I34" s="83">
        <v>0.12</v>
      </c>
      <c r="J34" s="82">
        <f>0</f>
        <v>0</v>
      </c>
      <c r="L34" s="31"/>
    </row>
    <row r="35" spans="2:12" s="1" customFormat="1" ht="14.45" hidden="1" customHeight="1">
      <c r="B35" s="31"/>
      <c r="E35" s="26" t="s">
        <v>47</v>
      </c>
      <c r="F35" s="82">
        <f>ROUND((SUM(BI92:BI322)),  1)</f>
        <v>0</v>
      </c>
      <c r="I35" s="83">
        <v>0</v>
      </c>
      <c r="J35" s="82">
        <f>0</f>
        <v>0</v>
      </c>
      <c r="L35" s="31"/>
    </row>
    <row r="36" spans="2:12" s="1" customFormat="1" ht="6.95" customHeight="1">
      <c r="B36" s="31"/>
      <c r="L36" s="31"/>
    </row>
    <row r="37" spans="2:12" s="1" customFormat="1" ht="25.35" customHeight="1">
      <c r="B37" s="31"/>
      <c r="C37" s="84"/>
      <c r="D37" s="85" t="s">
        <v>48</v>
      </c>
      <c r="E37" s="53"/>
      <c r="F37" s="53"/>
      <c r="G37" s="86" t="s">
        <v>49</v>
      </c>
      <c r="H37" s="87" t="s">
        <v>50</v>
      </c>
      <c r="I37" s="53"/>
      <c r="J37" s="88">
        <f>SUM(J28:J35)</f>
        <v>0</v>
      </c>
      <c r="K37" s="89"/>
      <c r="L37" s="31"/>
    </row>
    <row r="38" spans="2:12" s="1" customFormat="1" ht="14.45" customHeight="1">
      <c r="B38" s="40"/>
      <c r="C38" s="41"/>
      <c r="D38" s="41"/>
      <c r="E38" s="41"/>
      <c r="F38" s="41"/>
      <c r="G38" s="41"/>
      <c r="H38" s="41"/>
      <c r="I38" s="41"/>
      <c r="J38" s="41"/>
      <c r="K38" s="41"/>
      <c r="L38" s="31"/>
    </row>
    <row r="42" spans="2:12" s="1" customFormat="1" ht="6.95" customHeight="1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31"/>
    </row>
    <row r="43" spans="2:12" s="1" customFormat="1" ht="24.95" customHeight="1">
      <c r="B43" s="31"/>
      <c r="C43" s="20" t="s">
        <v>81</v>
      </c>
      <c r="L43" s="31"/>
    </row>
    <row r="44" spans="2:12" s="1" customFormat="1" ht="6.95" customHeight="1">
      <c r="B44" s="31"/>
      <c r="L44" s="31"/>
    </row>
    <row r="45" spans="2:12" s="1" customFormat="1" ht="12" customHeight="1">
      <c r="B45" s="31"/>
      <c r="C45" s="26" t="s">
        <v>16</v>
      </c>
      <c r="L45" s="31"/>
    </row>
    <row r="46" spans="2:12" s="1" customFormat="1" ht="30" customHeight="1">
      <c r="B46" s="31"/>
      <c r="E46" s="192" t="str">
        <f>E7</f>
        <v>NOVÁ GARÁŽOVÁ VRATA PRO SDH DĚČÍN KŘEŠICE na st.p.č. 497 v k.ú. Křešice u Děčín</v>
      </c>
      <c r="F46" s="210"/>
      <c r="G46" s="210"/>
      <c r="H46" s="210"/>
      <c r="L46" s="31"/>
    </row>
    <row r="47" spans="2:12" s="1" customFormat="1" ht="6.95" customHeight="1">
      <c r="B47" s="31"/>
      <c r="L47" s="31"/>
    </row>
    <row r="48" spans="2:12" s="1" customFormat="1" ht="12" customHeight="1">
      <c r="B48" s="31"/>
      <c r="C48" s="26" t="s">
        <v>21</v>
      </c>
      <c r="F48" s="24" t="str">
        <f>F10</f>
        <v>Křešice č.p. 231</v>
      </c>
      <c r="I48" s="26" t="s">
        <v>23</v>
      </c>
      <c r="J48" s="48" t="str">
        <f>IF(J10="","",J10)</f>
        <v>22. 3. 2025</v>
      </c>
      <c r="L48" s="31"/>
    </row>
    <row r="49" spans="2:47" s="1" customFormat="1" ht="6.95" customHeight="1">
      <c r="B49" s="31"/>
      <c r="L49" s="31"/>
    </row>
    <row r="50" spans="2:47" s="1" customFormat="1" ht="15.2" customHeight="1">
      <c r="B50" s="31"/>
      <c r="C50" s="26" t="s">
        <v>25</v>
      </c>
      <c r="F50" s="24" t="str">
        <f>E13</f>
        <v xml:space="preserve">STATUTÁRNÍ MĚSTO DĚČÍN </v>
      </c>
      <c r="I50" s="26" t="s">
        <v>31</v>
      </c>
      <c r="J50" s="29" t="str">
        <f>E19</f>
        <v>Hošek Pavel Děčín</v>
      </c>
      <c r="L50" s="31"/>
    </row>
    <row r="51" spans="2:47" s="1" customFormat="1" ht="15.2" customHeight="1">
      <c r="B51" s="31"/>
      <c r="C51" s="26" t="s">
        <v>29</v>
      </c>
      <c r="F51" s="24" t="str">
        <f>IF(E16="","",E16)</f>
        <v>Vyplň údaj</v>
      </c>
      <c r="I51" s="26" t="s">
        <v>34</v>
      </c>
      <c r="J51" s="29" t="str">
        <f>E22</f>
        <v>Nina Blavková Děčín</v>
      </c>
      <c r="L51" s="31"/>
    </row>
    <row r="52" spans="2:47" s="1" customFormat="1" ht="10.35" customHeight="1">
      <c r="B52" s="31"/>
      <c r="L52" s="31"/>
    </row>
    <row r="53" spans="2:47" s="1" customFormat="1" ht="29.25" customHeight="1">
      <c r="B53" s="31"/>
      <c r="C53" s="90" t="s">
        <v>82</v>
      </c>
      <c r="D53" s="84"/>
      <c r="E53" s="84"/>
      <c r="F53" s="84"/>
      <c r="G53" s="84"/>
      <c r="H53" s="84"/>
      <c r="I53" s="84"/>
      <c r="J53" s="91" t="s">
        <v>83</v>
      </c>
      <c r="K53" s="84"/>
      <c r="L53" s="31"/>
    </row>
    <row r="54" spans="2:47" s="1" customFormat="1" ht="10.35" customHeight="1">
      <c r="B54" s="31"/>
      <c r="L54" s="31"/>
    </row>
    <row r="55" spans="2:47" s="1" customFormat="1" ht="22.9" customHeight="1">
      <c r="B55" s="31"/>
      <c r="C55" s="92" t="s">
        <v>70</v>
      </c>
      <c r="J55" s="62">
        <f>J92</f>
        <v>0</v>
      </c>
      <c r="L55" s="31"/>
      <c r="AU55" s="16" t="s">
        <v>84</v>
      </c>
    </row>
    <row r="56" spans="2:47" s="8" customFormat="1" ht="24.95" customHeight="1">
      <c r="B56" s="93"/>
      <c r="D56" s="94" t="s">
        <v>85</v>
      </c>
      <c r="E56" s="95"/>
      <c r="F56" s="95"/>
      <c r="G56" s="95"/>
      <c r="H56" s="95"/>
      <c r="I56" s="95"/>
      <c r="J56" s="96">
        <f>J93</f>
        <v>0</v>
      </c>
      <c r="L56" s="93"/>
    </row>
    <row r="57" spans="2:47" s="9" customFormat="1" ht="19.899999999999999" customHeight="1">
      <c r="B57" s="97"/>
      <c r="D57" s="98" t="s">
        <v>86</v>
      </c>
      <c r="E57" s="99"/>
      <c r="F57" s="99"/>
      <c r="G57" s="99"/>
      <c r="H57" s="99"/>
      <c r="I57" s="99"/>
      <c r="J57" s="100">
        <f>J94</f>
        <v>0</v>
      </c>
      <c r="L57" s="97"/>
    </row>
    <row r="58" spans="2:47" s="9" customFormat="1" ht="14.85" customHeight="1">
      <c r="B58" s="97"/>
      <c r="D58" s="98" t="s">
        <v>87</v>
      </c>
      <c r="E58" s="99"/>
      <c r="F58" s="99"/>
      <c r="G58" s="99"/>
      <c r="H58" s="99"/>
      <c r="I58" s="99"/>
      <c r="J58" s="100">
        <f>J95</f>
        <v>0</v>
      </c>
      <c r="L58" s="97"/>
    </row>
    <row r="59" spans="2:47" s="9" customFormat="1" ht="14.85" customHeight="1">
      <c r="B59" s="97"/>
      <c r="D59" s="98" t="s">
        <v>88</v>
      </c>
      <c r="E59" s="99"/>
      <c r="F59" s="99"/>
      <c r="G59" s="99"/>
      <c r="H59" s="99"/>
      <c r="I59" s="99"/>
      <c r="J59" s="100">
        <f>J134</f>
        <v>0</v>
      </c>
      <c r="L59" s="97"/>
    </row>
    <row r="60" spans="2:47" s="9" customFormat="1" ht="14.85" customHeight="1">
      <c r="B60" s="97"/>
      <c r="D60" s="98" t="s">
        <v>89</v>
      </c>
      <c r="E60" s="99"/>
      <c r="F60" s="99"/>
      <c r="G60" s="99"/>
      <c r="H60" s="99"/>
      <c r="I60" s="99"/>
      <c r="J60" s="100">
        <f>J154</f>
        <v>0</v>
      </c>
      <c r="L60" s="97"/>
    </row>
    <row r="61" spans="2:47" s="9" customFormat="1" ht="19.899999999999999" customHeight="1">
      <c r="B61" s="97"/>
      <c r="D61" s="98" t="s">
        <v>90</v>
      </c>
      <c r="E61" s="99"/>
      <c r="F61" s="99"/>
      <c r="G61" s="99"/>
      <c r="H61" s="99"/>
      <c r="I61" s="99"/>
      <c r="J61" s="100">
        <f>J161</f>
        <v>0</v>
      </c>
      <c r="L61" s="97"/>
    </row>
    <row r="62" spans="2:47" s="9" customFormat="1" ht="14.85" customHeight="1">
      <c r="B62" s="97"/>
      <c r="D62" s="98" t="s">
        <v>91</v>
      </c>
      <c r="E62" s="99"/>
      <c r="F62" s="99"/>
      <c r="G62" s="99"/>
      <c r="H62" s="99"/>
      <c r="I62" s="99"/>
      <c r="J62" s="100">
        <f>J162</f>
        <v>0</v>
      </c>
      <c r="L62" s="97"/>
    </row>
    <row r="63" spans="2:47" s="9" customFormat="1" ht="14.85" customHeight="1">
      <c r="B63" s="97"/>
      <c r="D63" s="98" t="s">
        <v>92</v>
      </c>
      <c r="E63" s="99"/>
      <c r="F63" s="99"/>
      <c r="G63" s="99"/>
      <c r="H63" s="99"/>
      <c r="I63" s="99"/>
      <c r="J63" s="100">
        <f>J170</f>
        <v>0</v>
      </c>
      <c r="L63" s="97"/>
    </row>
    <row r="64" spans="2:47" s="9" customFormat="1" ht="14.85" customHeight="1">
      <c r="B64" s="97"/>
      <c r="D64" s="98" t="s">
        <v>93</v>
      </c>
      <c r="E64" s="99"/>
      <c r="F64" s="99"/>
      <c r="G64" s="99"/>
      <c r="H64" s="99"/>
      <c r="I64" s="99"/>
      <c r="J64" s="100">
        <f>J183</f>
        <v>0</v>
      </c>
      <c r="L64" s="97"/>
    </row>
    <row r="65" spans="2:12" s="9" customFormat="1" ht="19.899999999999999" customHeight="1">
      <c r="B65" s="97"/>
      <c r="D65" s="98" t="s">
        <v>94</v>
      </c>
      <c r="E65" s="99"/>
      <c r="F65" s="99"/>
      <c r="G65" s="99"/>
      <c r="H65" s="99"/>
      <c r="I65" s="99"/>
      <c r="J65" s="100">
        <f>J221</f>
        <v>0</v>
      </c>
      <c r="L65" s="97"/>
    </row>
    <row r="66" spans="2:12" s="9" customFormat="1" ht="19.899999999999999" customHeight="1">
      <c r="B66" s="97"/>
      <c r="D66" s="98" t="s">
        <v>95</v>
      </c>
      <c r="E66" s="99"/>
      <c r="F66" s="99"/>
      <c r="G66" s="99"/>
      <c r="H66" s="99"/>
      <c r="I66" s="99"/>
      <c r="J66" s="100">
        <f>J237</f>
        <v>0</v>
      </c>
      <c r="L66" s="97"/>
    </row>
    <row r="67" spans="2:12" s="8" customFormat="1" ht="24.95" customHeight="1">
      <c r="B67" s="93"/>
      <c r="D67" s="94" t="s">
        <v>96</v>
      </c>
      <c r="E67" s="95"/>
      <c r="F67" s="95"/>
      <c r="G67" s="95"/>
      <c r="H67" s="95"/>
      <c r="I67" s="95"/>
      <c r="J67" s="96">
        <f>J240</f>
        <v>0</v>
      </c>
      <c r="L67" s="93"/>
    </row>
    <row r="68" spans="2:12" s="9" customFormat="1" ht="19.899999999999999" customHeight="1">
      <c r="B68" s="97"/>
      <c r="D68" s="98" t="s">
        <v>97</v>
      </c>
      <c r="E68" s="99"/>
      <c r="F68" s="99"/>
      <c r="G68" s="99"/>
      <c r="H68" s="99"/>
      <c r="I68" s="99"/>
      <c r="J68" s="100">
        <f>J241</f>
        <v>0</v>
      </c>
      <c r="L68" s="97"/>
    </row>
    <row r="69" spans="2:12" s="9" customFormat="1" ht="19.899999999999999" customHeight="1">
      <c r="B69" s="97"/>
      <c r="D69" s="98" t="s">
        <v>98</v>
      </c>
      <c r="E69" s="99"/>
      <c r="F69" s="99"/>
      <c r="G69" s="99"/>
      <c r="H69" s="99"/>
      <c r="I69" s="99"/>
      <c r="J69" s="100">
        <f>J263</f>
        <v>0</v>
      </c>
      <c r="L69" s="97"/>
    </row>
    <row r="70" spans="2:12" s="9" customFormat="1" ht="19.899999999999999" customHeight="1">
      <c r="B70" s="97"/>
      <c r="D70" s="98" t="s">
        <v>99</v>
      </c>
      <c r="E70" s="99"/>
      <c r="F70" s="99"/>
      <c r="G70" s="99"/>
      <c r="H70" s="99"/>
      <c r="I70" s="99"/>
      <c r="J70" s="100">
        <f>J271</f>
        <v>0</v>
      </c>
      <c r="L70" s="97"/>
    </row>
    <row r="71" spans="2:12" s="9" customFormat="1" ht="19.899999999999999" customHeight="1">
      <c r="B71" s="97"/>
      <c r="D71" s="98" t="s">
        <v>100</v>
      </c>
      <c r="E71" s="99"/>
      <c r="F71" s="99"/>
      <c r="G71" s="99"/>
      <c r="H71" s="99"/>
      <c r="I71" s="99"/>
      <c r="J71" s="100">
        <f>J283</f>
        <v>0</v>
      </c>
      <c r="L71" s="97"/>
    </row>
    <row r="72" spans="2:12" s="9" customFormat="1" ht="19.899999999999999" customHeight="1">
      <c r="B72" s="97"/>
      <c r="D72" s="98" t="s">
        <v>101</v>
      </c>
      <c r="E72" s="99"/>
      <c r="F72" s="99"/>
      <c r="G72" s="99"/>
      <c r="H72" s="99"/>
      <c r="I72" s="99"/>
      <c r="J72" s="100">
        <f>J294</f>
        <v>0</v>
      </c>
      <c r="L72" s="97"/>
    </row>
    <row r="73" spans="2:12" s="8" customFormat="1" ht="24.95" customHeight="1">
      <c r="B73" s="93"/>
      <c r="D73" s="94" t="s">
        <v>102</v>
      </c>
      <c r="E73" s="95"/>
      <c r="F73" s="95"/>
      <c r="G73" s="95"/>
      <c r="H73" s="95"/>
      <c r="I73" s="95"/>
      <c r="J73" s="96">
        <f>J316</f>
        <v>0</v>
      </c>
      <c r="L73" s="93"/>
    </row>
    <row r="74" spans="2:12" s="8" customFormat="1" ht="24.95" customHeight="1">
      <c r="B74" s="93"/>
      <c r="D74" s="94" t="s">
        <v>103</v>
      </c>
      <c r="E74" s="95"/>
      <c r="F74" s="95"/>
      <c r="G74" s="95"/>
      <c r="H74" s="95"/>
      <c r="I74" s="95"/>
      <c r="J74" s="96">
        <f>J320</f>
        <v>0</v>
      </c>
      <c r="L74" s="93"/>
    </row>
    <row r="75" spans="2:12" s="1" customFormat="1" ht="21.75" customHeight="1">
      <c r="B75" s="31"/>
      <c r="L75" s="31"/>
    </row>
    <row r="76" spans="2:12" s="1" customFormat="1" ht="6.95" customHeight="1"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31"/>
    </row>
    <row r="80" spans="2:12" s="1" customFormat="1" ht="6.95" customHeight="1"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31"/>
    </row>
    <row r="81" spans="2:65" s="1" customFormat="1" ht="24.95" customHeight="1">
      <c r="B81" s="31"/>
      <c r="C81" s="20" t="s">
        <v>104</v>
      </c>
      <c r="L81" s="31"/>
    </row>
    <row r="82" spans="2:65" s="1" customFormat="1" ht="6.95" customHeight="1">
      <c r="B82" s="31"/>
      <c r="L82" s="31"/>
    </row>
    <row r="83" spans="2:65" s="1" customFormat="1" ht="12" customHeight="1">
      <c r="B83" s="31"/>
      <c r="C83" s="26" t="s">
        <v>16</v>
      </c>
      <c r="L83" s="31"/>
    </row>
    <row r="84" spans="2:65" s="1" customFormat="1" ht="30" customHeight="1">
      <c r="B84" s="31"/>
      <c r="E84" s="192" t="str">
        <f>E7</f>
        <v>NOVÁ GARÁŽOVÁ VRATA PRO SDH DĚČÍN KŘEŠICE na st.p.č. 497 v k.ú. Křešice u Děčín</v>
      </c>
      <c r="F84" s="210"/>
      <c r="G84" s="210"/>
      <c r="H84" s="210"/>
      <c r="L84" s="31"/>
    </row>
    <row r="85" spans="2:65" s="1" customFormat="1" ht="6.95" customHeight="1">
      <c r="B85" s="31"/>
      <c r="L85" s="31"/>
    </row>
    <row r="86" spans="2:65" s="1" customFormat="1" ht="12" customHeight="1">
      <c r="B86" s="31"/>
      <c r="C86" s="26" t="s">
        <v>21</v>
      </c>
      <c r="F86" s="24" t="str">
        <f>F10</f>
        <v>Křešice č.p. 231</v>
      </c>
      <c r="I86" s="26" t="s">
        <v>23</v>
      </c>
      <c r="J86" s="48" t="str">
        <f>IF(J10="","",J10)</f>
        <v>22. 3. 2025</v>
      </c>
      <c r="L86" s="31"/>
    </row>
    <row r="87" spans="2:65" s="1" customFormat="1" ht="6.95" customHeight="1">
      <c r="B87" s="31"/>
      <c r="L87" s="31"/>
    </row>
    <row r="88" spans="2:65" s="1" customFormat="1" ht="15.2" customHeight="1">
      <c r="B88" s="31"/>
      <c r="C88" s="26" t="s">
        <v>25</v>
      </c>
      <c r="F88" s="24" t="str">
        <f>E13</f>
        <v xml:space="preserve">STATUTÁRNÍ MĚSTO DĚČÍN </v>
      </c>
      <c r="I88" s="26" t="s">
        <v>31</v>
      </c>
      <c r="J88" s="29" t="str">
        <f>E19</f>
        <v>Hošek Pavel Děčín</v>
      </c>
      <c r="L88" s="31"/>
    </row>
    <row r="89" spans="2:65" s="1" customFormat="1" ht="15.2" customHeight="1">
      <c r="B89" s="31"/>
      <c r="C89" s="26" t="s">
        <v>29</v>
      </c>
      <c r="F89" s="24" t="str">
        <f>IF(E16="","",E16)</f>
        <v>Vyplň údaj</v>
      </c>
      <c r="I89" s="26" t="s">
        <v>34</v>
      </c>
      <c r="J89" s="29" t="str">
        <f>E22</f>
        <v>Nina Blavková Děčín</v>
      </c>
      <c r="L89" s="31"/>
    </row>
    <row r="90" spans="2:65" s="1" customFormat="1" ht="10.35" customHeight="1">
      <c r="B90" s="31"/>
      <c r="L90" s="31"/>
    </row>
    <row r="91" spans="2:65" s="10" customFormat="1" ht="29.25" customHeight="1">
      <c r="B91" s="101"/>
      <c r="C91" s="102" t="s">
        <v>105</v>
      </c>
      <c r="D91" s="103" t="s">
        <v>57</v>
      </c>
      <c r="E91" s="103" t="s">
        <v>53</v>
      </c>
      <c r="F91" s="103" t="s">
        <v>54</v>
      </c>
      <c r="G91" s="103" t="s">
        <v>106</v>
      </c>
      <c r="H91" s="103" t="s">
        <v>107</v>
      </c>
      <c r="I91" s="103" t="s">
        <v>108</v>
      </c>
      <c r="J91" s="103" t="s">
        <v>83</v>
      </c>
      <c r="K91" s="104" t="s">
        <v>109</v>
      </c>
      <c r="L91" s="101"/>
      <c r="M91" s="55" t="s">
        <v>19</v>
      </c>
      <c r="N91" s="56" t="s">
        <v>42</v>
      </c>
      <c r="O91" s="56" t="s">
        <v>110</v>
      </c>
      <c r="P91" s="56" t="s">
        <v>111</v>
      </c>
      <c r="Q91" s="56" t="s">
        <v>112</v>
      </c>
      <c r="R91" s="56" t="s">
        <v>113</v>
      </c>
      <c r="S91" s="56" t="s">
        <v>114</v>
      </c>
      <c r="T91" s="56" t="s">
        <v>115</v>
      </c>
      <c r="U91" s="57" t="s">
        <v>116</v>
      </c>
    </row>
    <row r="92" spans="2:65" s="1" customFormat="1" ht="22.9" customHeight="1">
      <c r="B92" s="31"/>
      <c r="C92" s="60" t="s">
        <v>117</v>
      </c>
      <c r="J92" s="105">
        <f>BK92</f>
        <v>0</v>
      </c>
      <c r="L92" s="31"/>
      <c r="M92" s="58"/>
      <c r="N92" s="49"/>
      <c r="O92" s="49"/>
      <c r="P92" s="106">
        <f>P93+P240+P316+P320</f>
        <v>0</v>
      </c>
      <c r="Q92" s="49"/>
      <c r="R92" s="106">
        <f>R93+R240+R316+R320</f>
        <v>1.41665968</v>
      </c>
      <c r="S92" s="49"/>
      <c r="T92" s="106">
        <f>T93+T240+T316+T320</f>
        <v>4.2101408000000005</v>
      </c>
      <c r="U92" s="50"/>
      <c r="AT92" s="16" t="s">
        <v>71</v>
      </c>
      <c r="AU92" s="16" t="s">
        <v>84</v>
      </c>
      <c r="BK92" s="107">
        <f>BK93+BK240+BK316+BK320</f>
        <v>0</v>
      </c>
    </row>
    <row r="93" spans="2:65" s="11" customFormat="1" ht="25.9" customHeight="1">
      <c r="B93" s="108"/>
      <c r="D93" s="109" t="s">
        <v>71</v>
      </c>
      <c r="E93" s="110" t="s">
        <v>118</v>
      </c>
      <c r="F93" s="110" t="s">
        <v>119</v>
      </c>
      <c r="I93" s="111"/>
      <c r="J93" s="112">
        <f>BK93</f>
        <v>0</v>
      </c>
      <c r="L93" s="108"/>
      <c r="M93" s="113"/>
      <c r="P93" s="114">
        <f>P94+P161+P221+P237</f>
        <v>0</v>
      </c>
      <c r="R93" s="114">
        <f>R94+R161+R221+R237</f>
        <v>0.8454653299999999</v>
      </c>
      <c r="T93" s="114">
        <f>T94+T161+T221+T237</f>
        <v>4.2101408000000005</v>
      </c>
      <c r="U93" s="115"/>
      <c r="AR93" s="109" t="s">
        <v>77</v>
      </c>
      <c r="AT93" s="116" t="s">
        <v>71</v>
      </c>
      <c r="AU93" s="116" t="s">
        <v>72</v>
      </c>
      <c r="AY93" s="109" t="s">
        <v>120</v>
      </c>
      <c r="BK93" s="117">
        <f>BK94+BK161+BK221+BK237</f>
        <v>0</v>
      </c>
    </row>
    <row r="94" spans="2:65" s="11" customFormat="1" ht="22.9" customHeight="1">
      <c r="B94" s="108"/>
      <c r="D94" s="109" t="s">
        <v>71</v>
      </c>
      <c r="E94" s="118" t="s">
        <v>121</v>
      </c>
      <c r="F94" s="118" t="s">
        <v>122</v>
      </c>
      <c r="I94" s="111"/>
      <c r="J94" s="119">
        <f>BK94</f>
        <v>0</v>
      </c>
      <c r="L94" s="108"/>
      <c r="M94" s="113"/>
      <c r="P94" s="114">
        <f>P95+P134+P154</f>
        <v>0</v>
      </c>
      <c r="R94" s="114">
        <f>R95+R134+R154</f>
        <v>0.55248675999999997</v>
      </c>
      <c r="T94" s="114">
        <f>T95+T134+T154</f>
        <v>0</v>
      </c>
      <c r="U94" s="115"/>
      <c r="AR94" s="109" t="s">
        <v>77</v>
      </c>
      <c r="AT94" s="116" t="s">
        <v>71</v>
      </c>
      <c r="AU94" s="116" t="s">
        <v>77</v>
      </c>
      <c r="AY94" s="109" t="s">
        <v>120</v>
      </c>
      <c r="BK94" s="117">
        <f>BK95+BK134+BK154</f>
        <v>0</v>
      </c>
    </row>
    <row r="95" spans="2:65" s="11" customFormat="1" ht="20.85" customHeight="1">
      <c r="B95" s="108"/>
      <c r="D95" s="109" t="s">
        <v>71</v>
      </c>
      <c r="E95" s="118" t="s">
        <v>123</v>
      </c>
      <c r="F95" s="118" t="s">
        <v>124</v>
      </c>
      <c r="I95" s="111"/>
      <c r="J95" s="119">
        <f>BK95</f>
        <v>0</v>
      </c>
      <c r="L95" s="108"/>
      <c r="M95" s="113"/>
      <c r="P95" s="114">
        <f>SUM(P96:P133)</f>
        <v>0</v>
      </c>
      <c r="R95" s="114">
        <f>SUM(R96:R133)</f>
        <v>0.38816255999999999</v>
      </c>
      <c r="T95" s="114">
        <f>SUM(T96:T133)</f>
        <v>0</v>
      </c>
      <c r="U95" s="115"/>
      <c r="AR95" s="109" t="s">
        <v>77</v>
      </c>
      <c r="AT95" s="116" t="s">
        <v>71</v>
      </c>
      <c r="AU95" s="116" t="s">
        <v>79</v>
      </c>
      <c r="AY95" s="109" t="s">
        <v>120</v>
      </c>
      <c r="BK95" s="117">
        <f>SUM(BK96:BK133)</f>
        <v>0</v>
      </c>
    </row>
    <row r="96" spans="2:65" s="1" customFormat="1" ht="16.5" customHeight="1">
      <c r="B96" s="31"/>
      <c r="C96" s="120" t="s">
        <v>77</v>
      </c>
      <c r="D96" s="120" t="s">
        <v>125</v>
      </c>
      <c r="E96" s="121" t="s">
        <v>126</v>
      </c>
      <c r="F96" s="122" t="s">
        <v>127</v>
      </c>
      <c r="G96" s="123" t="s">
        <v>128</v>
      </c>
      <c r="H96" s="124">
        <v>3.2639999999999998</v>
      </c>
      <c r="I96" s="125"/>
      <c r="J96" s="126">
        <f>ROUND(I96*H96,1)</f>
        <v>0</v>
      </c>
      <c r="K96" s="122" t="s">
        <v>129</v>
      </c>
      <c r="L96" s="31"/>
      <c r="M96" s="127" t="s">
        <v>19</v>
      </c>
      <c r="N96" s="128" t="s">
        <v>43</v>
      </c>
      <c r="P96" s="129">
        <f>O96*H96</f>
        <v>0</v>
      </c>
      <c r="Q96" s="129">
        <v>3.2050000000000002E-2</v>
      </c>
      <c r="R96" s="129">
        <f>Q96*H96</f>
        <v>0.1046112</v>
      </c>
      <c r="S96" s="129">
        <v>0</v>
      </c>
      <c r="T96" s="129">
        <f>S96*H96</f>
        <v>0</v>
      </c>
      <c r="U96" s="130" t="s">
        <v>19</v>
      </c>
      <c r="AR96" s="131" t="s">
        <v>130</v>
      </c>
      <c r="AT96" s="131" t="s">
        <v>125</v>
      </c>
      <c r="AU96" s="131" t="s">
        <v>131</v>
      </c>
      <c r="AY96" s="16" t="s">
        <v>120</v>
      </c>
      <c r="BE96" s="132">
        <f>IF(N96="základní",J96,0)</f>
        <v>0</v>
      </c>
      <c r="BF96" s="132">
        <f>IF(N96="snížená",J96,0)</f>
        <v>0</v>
      </c>
      <c r="BG96" s="132">
        <f>IF(N96="zákl. přenesená",J96,0)</f>
        <v>0</v>
      </c>
      <c r="BH96" s="132">
        <f>IF(N96="sníž. přenesená",J96,0)</f>
        <v>0</v>
      </c>
      <c r="BI96" s="132">
        <f>IF(N96="nulová",J96,0)</f>
        <v>0</v>
      </c>
      <c r="BJ96" s="16" t="s">
        <v>77</v>
      </c>
      <c r="BK96" s="132">
        <f>ROUND(I96*H96,1)</f>
        <v>0</v>
      </c>
      <c r="BL96" s="16" t="s">
        <v>130</v>
      </c>
      <c r="BM96" s="131" t="s">
        <v>132</v>
      </c>
    </row>
    <row r="97" spans="2:65" s="1" customFormat="1" ht="11.25">
      <c r="B97" s="31"/>
      <c r="D97" s="133" t="s">
        <v>133</v>
      </c>
      <c r="F97" s="134" t="s">
        <v>134</v>
      </c>
      <c r="I97" s="135"/>
      <c r="L97" s="31"/>
      <c r="M97" s="136"/>
      <c r="U97" s="52"/>
      <c r="AT97" s="16" t="s">
        <v>133</v>
      </c>
      <c r="AU97" s="16" t="s">
        <v>131</v>
      </c>
    </row>
    <row r="98" spans="2:65" s="12" customFormat="1" ht="11.25">
      <c r="B98" s="137"/>
      <c r="D98" s="138" t="s">
        <v>135</v>
      </c>
      <c r="E98" s="139" t="s">
        <v>19</v>
      </c>
      <c r="F98" s="140" t="s">
        <v>136</v>
      </c>
      <c r="H98" s="141">
        <v>3.2639999999999998</v>
      </c>
      <c r="I98" s="142"/>
      <c r="L98" s="137"/>
      <c r="M98" s="143"/>
      <c r="U98" s="144"/>
      <c r="AT98" s="139" t="s">
        <v>135</v>
      </c>
      <c r="AU98" s="139" t="s">
        <v>131</v>
      </c>
      <c r="AV98" s="12" t="s">
        <v>79</v>
      </c>
      <c r="AW98" s="12" t="s">
        <v>33</v>
      </c>
      <c r="AX98" s="12" t="s">
        <v>77</v>
      </c>
      <c r="AY98" s="139" t="s">
        <v>120</v>
      </c>
    </row>
    <row r="99" spans="2:65" s="1" customFormat="1" ht="24.2" customHeight="1">
      <c r="B99" s="31"/>
      <c r="C99" s="120" t="s">
        <v>79</v>
      </c>
      <c r="D99" s="120" t="s">
        <v>125</v>
      </c>
      <c r="E99" s="121" t="s">
        <v>137</v>
      </c>
      <c r="F99" s="122" t="s">
        <v>138</v>
      </c>
      <c r="G99" s="123" t="s">
        <v>128</v>
      </c>
      <c r="H99" s="124">
        <v>6.665</v>
      </c>
      <c r="I99" s="125"/>
      <c r="J99" s="126">
        <f>ROUND(I99*H99,1)</f>
        <v>0</v>
      </c>
      <c r="K99" s="122" t="s">
        <v>129</v>
      </c>
      <c r="L99" s="31"/>
      <c r="M99" s="127" t="s">
        <v>19</v>
      </c>
      <c r="N99" s="128" t="s">
        <v>43</v>
      </c>
      <c r="P99" s="129">
        <f>O99*H99</f>
        <v>0</v>
      </c>
      <c r="Q99" s="129">
        <v>2.7699999999999999E-2</v>
      </c>
      <c r="R99" s="129">
        <f>Q99*H99</f>
        <v>0.18462049999999999</v>
      </c>
      <c r="S99" s="129">
        <v>0</v>
      </c>
      <c r="T99" s="129">
        <f>S99*H99</f>
        <v>0</v>
      </c>
      <c r="U99" s="130" t="s">
        <v>19</v>
      </c>
      <c r="AR99" s="131" t="s">
        <v>130</v>
      </c>
      <c r="AT99" s="131" t="s">
        <v>125</v>
      </c>
      <c r="AU99" s="131" t="s">
        <v>131</v>
      </c>
      <c r="AY99" s="16" t="s">
        <v>120</v>
      </c>
      <c r="BE99" s="132">
        <f>IF(N99="základní",J99,0)</f>
        <v>0</v>
      </c>
      <c r="BF99" s="132">
        <f>IF(N99="snížená",J99,0)</f>
        <v>0</v>
      </c>
      <c r="BG99" s="132">
        <f>IF(N99="zákl. přenesená",J99,0)</f>
        <v>0</v>
      </c>
      <c r="BH99" s="132">
        <f>IF(N99="sníž. přenesená",J99,0)</f>
        <v>0</v>
      </c>
      <c r="BI99" s="132">
        <f>IF(N99="nulová",J99,0)</f>
        <v>0</v>
      </c>
      <c r="BJ99" s="16" t="s">
        <v>77</v>
      </c>
      <c r="BK99" s="132">
        <f>ROUND(I99*H99,1)</f>
        <v>0</v>
      </c>
      <c r="BL99" s="16" t="s">
        <v>130</v>
      </c>
      <c r="BM99" s="131" t="s">
        <v>139</v>
      </c>
    </row>
    <row r="100" spans="2:65" s="1" customFormat="1" ht="11.25">
      <c r="B100" s="31"/>
      <c r="D100" s="133" t="s">
        <v>133</v>
      </c>
      <c r="F100" s="134" t="s">
        <v>140</v>
      </c>
      <c r="I100" s="135"/>
      <c r="L100" s="31"/>
      <c r="M100" s="136"/>
      <c r="U100" s="52"/>
      <c r="AT100" s="16" t="s">
        <v>133</v>
      </c>
      <c r="AU100" s="16" t="s">
        <v>131</v>
      </c>
    </row>
    <row r="101" spans="2:65" s="12" customFormat="1" ht="11.25">
      <c r="B101" s="137"/>
      <c r="D101" s="138" t="s">
        <v>135</v>
      </c>
      <c r="E101" s="139" t="s">
        <v>19</v>
      </c>
      <c r="F101" s="140" t="s">
        <v>141</v>
      </c>
      <c r="H101" s="141">
        <v>4.5</v>
      </c>
      <c r="I101" s="142"/>
      <c r="L101" s="137"/>
      <c r="M101" s="143"/>
      <c r="U101" s="144"/>
      <c r="AT101" s="139" t="s">
        <v>135</v>
      </c>
      <c r="AU101" s="139" t="s">
        <v>131</v>
      </c>
      <c r="AV101" s="12" t="s">
        <v>79</v>
      </c>
      <c r="AW101" s="12" t="s">
        <v>33</v>
      </c>
      <c r="AX101" s="12" t="s">
        <v>72</v>
      </c>
      <c r="AY101" s="139" t="s">
        <v>120</v>
      </c>
    </row>
    <row r="102" spans="2:65" s="12" customFormat="1" ht="11.25">
      <c r="B102" s="137"/>
      <c r="D102" s="138" t="s">
        <v>135</v>
      </c>
      <c r="E102" s="139" t="s">
        <v>19</v>
      </c>
      <c r="F102" s="140" t="s">
        <v>142</v>
      </c>
      <c r="H102" s="141">
        <v>2.165</v>
      </c>
      <c r="I102" s="142"/>
      <c r="L102" s="137"/>
      <c r="M102" s="143"/>
      <c r="U102" s="144"/>
      <c r="AT102" s="139" t="s">
        <v>135</v>
      </c>
      <c r="AU102" s="139" t="s">
        <v>131</v>
      </c>
      <c r="AV102" s="12" t="s">
        <v>79</v>
      </c>
      <c r="AW102" s="12" t="s">
        <v>33</v>
      </c>
      <c r="AX102" s="12" t="s">
        <v>72</v>
      </c>
      <c r="AY102" s="139" t="s">
        <v>120</v>
      </c>
    </row>
    <row r="103" spans="2:65" s="13" customFormat="1" ht="11.25">
      <c r="B103" s="145"/>
      <c r="D103" s="138" t="s">
        <v>135</v>
      </c>
      <c r="E103" s="146" t="s">
        <v>19</v>
      </c>
      <c r="F103" s="147" t="s">
        <v>143</v>
      </c>
      <c r="H103" s="148">
        <v>6.665</v>
      </c>
      <c r="I103" s="149"/>
      <c r="L103" s="145"/>
      <c r="M103" s="150"/>
      <c r="U103" s="151"/>
      <c r="AT103" s="146" t="s">
        <v>135</v>
      </c>
      <c r="AU103" s="146" t="s">
        <v>131</v>
      </c>
      <c r="AV103" s="13" t="s">
        <v>130</v>
      </c>
      <c r="AW103" s="13" t="s">
        <v>33</v>
      </c>
      <c r="AX103" s="13" t="s">
        <v>77</v>
      </c>
      <c r="AY103" s="146" t="s">
        <v>120</v>
      </c>
    </row>
    <row r="104" spans="2:65" s="1" customFormat="1" ht="24.2" customHeight="1">
      <c r="B104" s="31"/>
      <c r="C104" s="120" t="s">
        <v>131</v>
      </c>
      <c r="D104" s="120" t="s">
        <v>125</v>
      </c>
      <c r="E104" s="121" t="s">
        <v>144</v>
      </c>
      <c r="F104" s="122" t="s">
        <v>145</v>
      </c>
      <c r="G104" s="123" t="s">
        <v>128</v>
      </c>
      <c r="H104" s="124">
        <v>1.35</v>
      </c>
      <c r="I104" s="125"/>
      <c r="J104" s="126">
        <f>ROUND(I104*H104,1)</f>
        <v>0</v>
      </c>
      <c r="K104" s="122" t="s">
        <v>129</v>
      </c>
      <c r="L104" s="31"/>
      <c r="M104" s="127" t="s">
        <v>19</v>
      </c>
      <c r="N104" s="128" t="s">
        <v>43</v>
      </c>
      <c r="P104" s="129">
        <f>O104*H104</f>
        <v>0</v>
      </c>
      <c r="Q104" s="129">
        <v>8.4899999999999993E-3</v>
      </c>
      <c r="R104" s="129">
        <f>Q104*H104</f>
        <v>1.1461499999999999E-2</v>
      </c>
      <c r="S104" s="129">
        <v>0</v>
      </c>
      <c r="T104" s="129">
        <f>S104*H104</f>
        <v>0</v>
      </c>
      <c r="U104" s="130" t="s">
        <v>19</v>
      </c>
      <c r="AR104" s="131" t="s">
        <v>130</v>
      </c>
      <c r="AT104" s="131" t="s">
        <v>125</v>
      </c>
      <c r="AU104" s="131" t="s">
        <v>131</v>
      </c>
      <c r="AY104" s="16" t="s">
        <v>120</v>
      </c>
      <c r="BE104" s="132">
        <f>IF(N104="základní",J104,0)</f>
        <v>0</v>
      </c>
      <c r="BF104" s="132">
        <f>IF(N104="snížená",J104,0)</f>
        <v>0</v>
      </c>
      <c r="BG104" s="132">
        <f>IF(N104="zákl. přenesená",J104,0)</f>
        <v>0</v>
      </c>
      <c r="BH104" s="132">
        <f>IF(N104="sníž. přenesená",J104,0)</f>
        <v>0</v>
      </c>
      <c r="BI104" s="132">
        <f>IF(N104="nulová",J104,0)</f>
        <v>0</v>
      </c>
      <c r="BJ104" s="16" t="s">
        <v>77</v>
      </c>
      <c r="BK104" s="132">
        <f>ROUND(I104*H104,1)</f>
        <v>0</v>
      </c>
      <c r="BL104" s="16" t="s">
        <v>130</v>
      </c>
      <c r="BM104" s="131" t="s">
        <v>146</v>
      </c>
    </row>
    <row r="105" spans="2:65" s="1" customFormat="1" ht="11.25">
      <c r="B105" s="31"/>
      <c r="D105" s="133" t="s">
        <v>133</v>
      </c>
      <c r="F105" s="134" t="s">
        <v>147</v>
      </c>
      <c r="I105" s="135"/>
      <c r="L105" s="31"/>
      <c r="M105" s="136"/>
      <c r="U105" s="52"/>
      <c r="AT105" s="16" t="s">
        <v>133</v>
      </c>
      <c r="AU105" s="16" t="s">
        <v>131</v>
      </c>
    </row>
    <row r="106" spans="2:65" s="12" customFormat="1" ht="11.25">
      <c r="B106" s="137"/>
      <c r="D106" s="138" t="s">
        <v>135</v>
      </c>
      <c r="E106" s="139" t="s">
        <v>19</v>
      </c>
      <c r="F106" s="140" t="s">
        <v>148</v>
      </c>
      <c r="H106" s="141">
        <v>1.35</v>
      </c>
      <c r="I106" s="142"/>
      <c r="L106" s="137"/>
      <c r="M106" s="143"/>
      <c r="U106" s="144"/>
      <c r="AT106" s="139" t="s">
        <v>135</v>
      </c>
      <c r="AU106" s="139" t="s">
        <v>131</v>
      </c>
      <c r="AV106" s="12" t="s">
        <v>79</v>
      </c>
      <c r="AW106" s="12" t="s">
        <v>33</v>
      </c>
      <c r="AX106" s="12" t="s">
        <v>77</v>
      </c>
      <c r="AY106" s="139" t="s">
        <v>120</v>
      </c>
    </row>
    <row r="107" spans="2:65" s="1" customFormat="1" ht="16.5" customHeight="1">
      <c r="B107" s="31"/>
      <c r="C107" s="152" t="s">
        <v>130</v>
      </c>
      <c r="D107" s="152" t="s">
        <v>149</v>
      </c>
      <c r="E107" s="153" t="s">
        <v>150</v>
      </c>
      <c r="F107" s="154" t="s">
        <v>151</v>
      </c>
      <c r="G107" s="155" t="s">
        <v>128</v>
      </c>
      <c r="H107" s="156">
        <v>1.4850000000000001</v>
      </c>
      <c r="I107" s="157"/>
      <c r="J107" s="158">
        <f>ROUND(I107*H107,1)</f>
        <v>0</v>
      </c>
      <c r="K107" s="154" t="s">
        <v>129</v>
      </c>
      <c r="L107" s="159"/>
      <c r="M107" s="160" t="s">
        <v>19</v>
      </c>
      <c r="N107" s="161" t="s">
        <v>43</v>
      </c>
      <c r="P107" s="129">
        <f>O107*H107</f>
        <v>0</v>
      </c>
      <c r="Q107" s="129">
        <v>4.2000000000000002E-4</v>
      </c>
      <c r="R107" s="129">
        <f>Q107*H107</f>
        <v>6.2370000000000004E-4</v>
      </c>
      <c r="S107" s="129">
        <v>0</v>
      </c>
      <c r="T107" s="129">
        <f>S107*H107</f>
        <v>0</v>
      </c>
      <c r="U107" s="130" t="s">
        <v>19</v>
      </c>
      <c r="AR107" s="131" t="s">
        <v>152</v>
      </c>
      <c r="AT107" s="131" t="s">
        <v>149</v>
      </c>
      <c r="AU107" s="131" t="s">
        <v>131</v>
      </c>
      <c r="AY107" s="16" t="s">
        <v>120</v>
      </c>
      <c r="BE107" s="132">
        <f>IF(N107="základní",J107,0)</f>
        <v>0</v>
      </c>
      <c r="BF107" s="132">
        <f>IF(N107="snížená",J107,0)</f>
        <v>0</v>
      </c>
      <c r="BG107" s="132">
        <f>IF(N107="zákl. přenesená",J107,0)</f>
        <v>0</v>
      </c>
      <c r="BH107" s="132">
        <f>IF(N107="sníž. přenesená",J107,0)</f>
        <v>0</v>
      </c>
      <c r="BI107" s="132">
        <f>IF(N107="nulová",J107,0)</f>
        <v>0</v>
      </c>
      <c r="BJ107" s="16" t="s">
        <v>77</v>
      </c>
      <c r="BK107" s="132">
        <f>ROUND(I107*H107,1)</f>
        <v>0</v>
      </c>
      <c r="BL107" s="16" t="s">
        <v>130</v>
      </c>
      <c r="BM107" s="131" t="s">
        <v>153</v>
      </c>
    </row>
    <row r="108" spans="2:65" s="12" customFormat="1" ht="11.25">
      <c r="B108" s="137"/>
      <c r="D108" s="138" t="s">
        <v>135</v>
      </c>
      <c r="E108" s="139" t="s">
        <v>19</v>
      </c>
      <c r="F108" s="140" t="s">
        <v>154</v>
      </c>
      <c r="H108" s="141">
        <v>1.4850000000000001</v>
      </c>
      <c r="I108" s="142"/>
      <c r="L108" s="137"/>
      <c r="M108" s="143"/>
      <c r="U108" s="144"/>
      <c r="AT108" s="139" t="s">
        <v>135</v>
      </c>
      <c r="AU108" s="139" t="s">
        <v>131</v>
      </c>
      <c r="AV108" s="12" t="s">
        <v>79</v>
      </c>
      <c r="AW108" s="12" t="s">
        <v>33</v>
      </c>
      <c r="AX108" s="12" t="s">
        <v>77</v>
      </c>
      <c r="AY108" s="139" t="s">
        <v>120</v>
      </c>
    </row>
    <row r="109" spans="2:65" s="1" customFormat="1" ht="24.2" customHeight="1">
      <c r="B109" s="31"/>
      <c r="C109" s="120" t="s">
        <v>155</v>
      </c>
      <c r="D109" s="120" t="s">
        <v>125</v>
      </c>
      <c r="E109" s="121" t="s">
        <v>156</v>
      </c>
      <c r="F109" s="122" t="s">
        <v>157</v>
      </c>
      <c r="G109" s="123" t="s">
        <v>128</v>
      </c>
      <c r="H109" s="124">
        <v>2.73</v>
      </c>
      <c r="I109" s="125"/>
      <c r="J109" s="126">
        <f>ROUND(I109*H109,1)</f>
        <v>0</v>
      </c>
      <c r="K109" s="122" t="s">
        <v>129</v>
      </c>
      <c r="L109" s="31"/>
      <c r="M109" s="127" t="s">
        <v>19</v>
      </c>
      <c r="N109" s="128" t="s">
        <v>43</v>
      </c>
      <c r="P109" s="129">
        <f>O109*H109</f>
        <v>0</v>
      </c>
      <c r="Q109" s="129">
        <v>8.43E-3</v>
      </c>
      <c r="R109" s="129">
        <f>Q109*H109</f>
        <v>2.30139E-2</v>
      </c>
      <c r="S109" s="129">
        <v>0</v>
      </c>
      <c r="T109" s="129">
        <f>S109*H109</f>
        <v>0</v>
      </c>
      <c r="U109" s="130" t="s">
        <v>19</v>
      </c>
      <c r="AR109" s="131" t="s">
        <v>130</v>
      </c>
      <c r="AT109" s="131" t="s">
        <v>125</v>
      </c>
      <c r="AU109" s="131" t="s">
        <v>131</v>
      </c>
      <c r="AY109" s="16" t="s">
        <v>120</v>
      </c>
      <c r="BE109" s="132">
        <f>IF(N109="základní",J109,0)</f>
        <v>0</v>
      </c>
      <c r="BF109" s="132">
        <f>IF(N109="snížená",J109,0)</f>
        <v>0</v>
      </c>
      <c r="BG109" s="132">
        <f>IF(N109="zákl. přenesená",J109,0)</f>
        <v>0</v>
      </c>
      <c r="BH109" s="132">
        <f>IF(N109="sníž. přenesená",J109,0)</f>
        <v>0</v>
      </c>
      <c r="BI109" s="132">
        <f>IF(N109="nulová",J109,0)</f>
        <v>0</v>
      </c>
      <c r="BJ109" s="16" t="s">
        <v>77</v>
      </c>
      <c r="BK109" s="132">
        <f>ROUND(I109*H109,1)</f>
        <v>0</v>
      </c>
      <c r="BL109" s="16" t="s">
        <v>130</v>
      </c>
      <c r="BM109" s="131" t="s">
        <v>158</v>
      </c>
    </row>
    <row r="110" spans="2:65" s="1" customFormat="1" ht="11.25">
      <c r="B110" s="31"/>
      <c r="D110" s="133" t="s">
        <v>133</v>
      </c>
      <c r="F110" s="134" t="s">
        <v>159</v>
      </c>
      <c r="I110" s="135"/>
      <c r="L110" s="31"/>
      <c r="M110" s="136"/>
      <c r="U110" s="52"/>
      <c r="AT110" s="16" t="s">
        <v>133</v>
      </c>
      <c r="AU110" s="16" t="s">
        <v>131</v>
      </c>
    </row>
    <row r="111" spans="2:65" s="12" customFormat="1" ht="11.25">
      <c r="B111" s="137"/>
      <c r="D111" s="138" t="s">
        <v>135</v>
      </c>
      <c r="E111" s="139" t="s">
        <v>19</v>
      </c>
      <c r="F111" s="140" t="s">
        <v>160</v>
      </c>
      <c r="H111" s="141">
        <v>2.73</v>
      </c>
      <c r="I111" s="142"/>
      <c r="L111" s="137"/>
      <c r="M111" s="143"/>
      <c r="U111" s="144"/>
      <c r="AT111" s="139" t="s">
        <v>135</v>
      </c>
      <c r="AU111" s="139" t="s">
        <v>131</v>
      </c>
      <c r="AV111" s="12" t="s">
        <v>79</v>
      </c>
      <c r="AW111" s="12" t="s">
        <v>33</v>
      </c>
      <c r="AX111" s="12" t="s">
        <v>77</v>
      </c>
      <c r="AY111" s="139" t="s">
        <v>120</v>
      </c>
    </row>
    <row r="112" spans="2:65" s="1" customFormat="1" ht="16.5" customHeight="1">
      <c r="B112" s="31"/>
      <c r="C112" s="152" t="s">
        <v>121</v>
      </c>
      <c r="D112" s="152" t="s">
        <v>149</v>
      </c>
      <c r="E112" s="153" t="s">
        <v>150</v>
      </c>
      <c r="F112" s="154" t="s">
        <v>151</v>
      </c>
      <c r="G112" s="155" t="s">
        <v>128</v>
      </c>
      <c r="H112" s="156">
        <v>3.0030000000000001</v>
      </c>
      <c r="I112" s="157"/>
      <c r="J112" s="158">
        <f>ROUND(I112*H112,1)</f>
        <v>0</v>
      </c>
      <c r="K112" s="154" t="s">
        <v>129</v>
      </c>
      <c r="L112" s="159"/>
      <c r="M112" s="160" t="s">
        <v>19</v>
      </c>
      <c r="N112" s="161" t="s">
        <v>43</v>
      </c>
      <c r="P112" s="129">
        <f>O112*H112</f>
        <v>0</v>
      </c>
      <c r="Q112" s="129">
        <v>4.2000000000000002E-4</v>
      </c>
      <c r="R112" s="129">
        <f>Q112*H112</f>
        <v>1.2612600000000002E-3</v>
      </c>
      <c r="S112" s="129">
        <v>0</v>
      </c>
      <c r="T112" s="129">
        <f>S112*H112</f>
        <v>0</v>
      </c>
      <c r="U112" s="130" t="s">
        <v>19</v>
      </c>
      <c r="AR112" s="131" t="s">
        <v>152</v>
      </c>
      <c r="AT112" s="131" t="s">
        <v>149</v>
      </c>
      <c r="AU112" s="131" t="s">
        <v>131</v>
      </c>
      <c r="AY112" s="16" t="s">
        <v>120</v>
      </c>
      <c r="BE112" s="132">
        <f>IF(N112="základní",J112,0)</f>
        <v>0</v>
      </c>
      <c r="BF112" s="132">
        <f>IF(N112="snížená",J112,0)</f>
        <v>0</v>
      </c>
      <c r="BG112" s="132">
        <f>IF(N112="zákl. přenesená",J112,0)</f>
        <v>0</v>
      </c>
      <c r="BH112" s="132">
        <f>IF(N112="sníž. přenesená",J112,0)</f>
        <v>0</v>
      </c>
      <c r="BI112" s="132">
        <f>IF(N112="nulová",J112,0)</f>
        <v>0</v>
      </c>
      <c r="BJ112" s="16" t="s">
        <v>77</v>
      </c>
      <c r="BK112" s="132">
        <f>ROUND(I112*H112,1)</f>
        <v>0</v>
      </c>
      <c r="BL112" s="16" t="s">
        <v>130</v>
      </c>
      <c r="BM112" s="131" t="s">
        <v>161</v>
      </c>
    </row>
    <row r="113" spans="2:65" s="12" customFormat="1" ht="11.25">
      <c r="B113" s="137"/>
      <c r="D113" s="138" t="s">
        <v>135</v>
      </c>
      <c r="E113" s="139" t="s">
        <v>19</v>
      </c>
      <c r="F113" s="140" t="s">
        <v>162</v>
      </c>
      <c r="H113" s="141">
        <v>3.0030000000000001</v>
      </c>
      <c r="I113" s="142"/>
      <c r="L113" s="137"/>
      <c r="M113" s="143"/>
      <c r="U113" s="144"/>
      <c r="AT113" s="139" t="s">
        <v>135</v>
      </c>
      <c r="AU113" s="139" t="s">
        <v>131</v>
      </c>
      <c r="AV113" s="12" t="s">
        <v>79</v>
      </c>
      <c r="AW113" s="12" t="s">
        <v>33</v>
      </c>
      <c r="AX113" s="12" t="s">
        <v>77</v>
      </c>
      <c r="AY113" s="139" t="s">
        <v>120</v>
      </c>
    </row>
    <row r="114" spans="2:65" s="1" customFormat="1" ht="16.5" customHeight="1">
      <c r="B114" s="31"/>
      <c r="C114" s="120" t="s">
        <v>163</v>
      </c>
      <c r="D114" s="120" t="s">
        <v>125</v>
      </c>
      <c r="E114" s="121" t="s">
        <v>164</v>
      </c>
      <c r="F114" s="122" t="s">
        <v>165</v>
      </c>
      <c r="G114" s="123" t="s">
        <v>166</v>
      </c>
      <c r="H114" s="124">
        <v>8.16</v>
      </c>
      <c r="I114" s="125"/>
      <c r="J114" s="126">
        <f>ROUND(I114*H114,1)</f>
        <v>0</v>
      </c>
      <c r="K114" s="122" t="s">
        <v>129</v>
      </c>
      <c r="L114" s="31"/>
      <c r="M114" s="127" t="s">
        <v>19</v>
      </c>
      <c r="N114" s="128" t="s">
        <v>43</v>
      </c>
      <c r="P114" s="129">
        <f>O114*H114</f>
        <v>0</v>
      </c>
      <c r="Q114" s="129">
        <v>0</v>
      </c>
      <c r="R114" s="129">
        <f>Q114*H114</f>
        <v>0</v>
      </c>
      <c r="S114" s="129">
        <v>0</v>
      </c>
      <c r="T114" s="129">
        <f>S114*H114</f>
        <v>0</v>
      </c>
      <c r="U114" s="130" t="s">
        <v>19</v>
      </c>
      <c r="AR114" s="131" t="s">
        <v>130</v>
      </c>
      <c r="AT114" s="131" t="s">
        <v>125</v>
      </c>
      <c r="AU114" s="131" t="s">
        <v>131</v>
      </c>
      <c r="AY114" s="16" t="s">
        <v>120</v>
      </c>
      <c r="BE114" s="132">
        <f>IF(N114="základní",J114,0)</f>
        <v>0</v>
      </c>
      <c r="BF114" s="132">
        <f>IF(N114="snížená",J114,0)</f>
        <v>0</v>
      </c>
      <c r="BG114" s="132">
        <f>IF(N114="zákl. přenesená",J114,0)</f>
        <v>0</v>
      </c>
      <c r="BH114" s="132">
        <f>IF(N114="sníž. přenesená",J114,0)</f>
        <v>0</v>
      </c>
      <c r="BI114" s="132">
        <f>IF(N114="nulová",J114,0)</f>
        <v>0</v>
      </c>
      <c r="BJ114" s="16" t="s">
        <v>77</v>
      </c>
      <c r="BK114" s="132">
        <f>ROUND(I114*H114,1)</f>
        <v>0</v>
      </c>
      <c r="BL114" s="16" t="s">
        <v>130</v>
      </c>
      <c r="BM114" s="131" t="s">
        <v>167</v>
      </c>
    </row>
    <row r="115" spans="2:65" s="1" customFormat="1" ht="11.25">
      <c r="B115" s="31"/>
      <c r="D115" s="133" t="s">
        <v>133</v>
      </c>
      <c r="F115" s="134" t="s">
        <v>168</v>
      </c>
      <c r="I115" s="135"/>
      <c r="L115" s="31"/>
      <c r="M115" s="136"/>
      <c r="U115" s="52"/>
      <c r="AT115" s="16" t="s">
        <v>133</v>
      </c>
      <c r="AU115" s="16" t="s">
        <v>131</v>
      </c>
    </row>
    <row r="116" spans="2:65" s="12" customFormat="1" ht="11.25">
      <c r="B116" s="137"/>
      <c r="D116" s="138" t="s">
        <v>135</v>
      </c>
      <c r="E116" s="139" t="s">
        <v>19</v>
      </c>
      <c r="F116" s="140" t="s">
        <v>169</v>
      </c>
      <c r="H116" s="141">
        <v>8.16</v>
      </c>
      <c r="I116" s="142"/>
      <c r="L116" s="137"/>
      <c r="M116" s="143"/>
      <c r="U116" s="144"/>
      <c r="AT116" s="139" t="s">
        <v>135</v>
      </c>
      <c r="AU116" s="139" t="s">
        <v>131</v>
      </c>
      <c r="AV116" s="12" t="s">
        <v>79</v>
      </c>
      <c r="AW116" s="12" t="s">
        <v>33</v>
      </c>
      <c r="AX116" s="12" t="s">
        <v>77</v>
      </c>
      <c r="AY116" s="139" t="s">
        <v>120</v>
      </c>
    </row>
    <row r="117" spans="2:65" s="1" customFormat="1" ht="16.5" customHeight="1">
      <c r="B117" s="31"/>
      <c r="C117" s="152" t="s">
        <v>152</v>
      </c>
      <c r="D117" s="152" t="s">
        <v>149</v>
      </c>
      <c r="E117" s="153" t="s">
        <v>170</v>
      </c>
      <c r="F117" s="154" t="s">
        <v>171</v>
      </c>
      <c r="G117" s="155" t="s">
        <v>166</v>
      </c>
      <c r="H117" s="156">
        <v>18.018000000000001</v>
      </c>
      <c r="I117" s="157"/>
      <c r="J117" s="158">
        <f>ROUND(I117*H117,1)</f>
        <v>0</v>
      </c>
      <c r="K117" s="154" t="s">
        <v>129</v>
      </c>
      <c r="L117" s="159"/>
      <c r="M117" s="160" t="s">
        <v>19</v>
      </c>
      <c r="N117" s="161" t="s">
        <v>43</v>
      </c>
      <c r="P117" s="129">
        <f>O117*H117</f>
        <v>0</v>
      </c>
      <c r="Q117" s="129">
        <v>1E-4</v>
      </c>
      <c r="R117" s="129">
        <f>Q117*H117</f>
        <v>1.8018000000000001E-3</v>
      </c>
      <c r="S117" s="129">
        <v>0</v>
      </c>
      <c r="T117" s="129">
        <f>S117*H117</f>
        <v>0</v>
      </c>
      <c r="U117" s="130" t="s">
        <v>19</v>
      </c>
      <c r="AR117" s="131" t="s">
        <v>152</v>
      </c>
      <c r="AT117" s="131" t="s">
        <v>149</v>
      </c>
      <c r="AU117" s="131" t="s">
        <v>131</v>
      </c>
      <c r="AY117" s="16" t="s">
        <v>120</v>
      </c>
      <c r="BE117" s="132">
        <f>IF(N117="základní",J117,0)</f>
        <v>0</v>
      </c>
      <c r="BF117" s="132">
        <f>IF(N117="snížená",J117,0)</f>
        <v>0</v>
      </c>
      <c r="BG117" s="132">
        <f>IF(N117="zákl. přenesená",J117,0)</f>
        <v>0</v>
      </c>
      <c r="BH117" s="132">
        <f>IF(N117="sníž. přenesená",J117,0)</f>
        <v>0</v>
      </c>
      <c r="BI117" s="132">
        <f>IF(N117="nulová",J117,0)</f>
        <v>0</v>
      </c>
      <c r="BJ117" s="16" t="s">
        <v>77</v>
      </c>
      <c r="BK117" s="132">
        <f>ROUND(I117*H117,1)</f>
        <v>0</v>
      </c>
      <c r="BL117" s="16" t="s">
        <v>130</v>
      </c>
      <c r="BM117" s="131" t="s">
        <v>172</v>
      </c>
    </row>
    <row r="118" spans="2:65" s="12" customFormat="1" ht="11.25">
      <c r="B118" s="137"/>
      <c r="D118" s="138" t="s">
        <v>135</v>
      </c>
      <c r="E118" s="139" t="s">
        <v>19</v>
      </c>
      <c r="F118" s="140" t="s">
        <v>173</v>
      </c>
      <c r="H118" s="141">
        <v>18.018000000000001</v>
      </c>
      <c r="I118" s="142"/>
      <c r="L118" s="137"/>
      <c r="M118" s="143"/>
      <c r="U118" s="144"/>
      <c r="AT118" s="139" t="s">
        <v>135</v>
      </c>
      <c r="AU118" s="139" t="s">
        <v>131</v>
      </c>
      <c r="AV118" s="12" t="s">
        <v>79</v>
      </c>
      <c r="AW118" s="12" t="s">
        <v>33</v>
      </c>
      <c r="AX118" s="12" t="s">
        <v>77</v>
      </c>
      <c r="AY118" s="139" t="s">
        <v>120</v>
      </c>
    </row>
    <row r="119" spans="2:65" s="1" customFormat="1" ht="16.5" customHeight="1">
      <c r="B119" s="31"/>
      <c r="C119" s="120" t="s">
        <v>174</v>
      </c>
      <c r="D119" s="120" t="s">
        <v>125</v>
      </c>
      <c r="E119" s="121" t="s">
        <v>175</v>
      </c>
      <c r="F119" s="122" t="s">
        <v>176</v>
      </c>
      <c r="G119" s="123" t="s">
        <v>128</v>
      </c>
      <c r="H119" s="124">
        <v>10.744999999999999</v>
      </c>
      <c r="I119" s="125"/>
      <c r="J119" s="126">
        <f>ROUND(I119*H119,1)</f>
        <v>0</v>
      </c>
      <c r="K119" s="122" t="s">
        <v>129</v>
      </c>
      <c r="L119" s="31"/>
      <c r="M119" s="127" t="s">
        <v>19</v>
      </c>
      <c r="N119" s="128" t="s">
        <v>43</v>
      </c>
      <c r="P119" s="129">
        <f>O119*H119</f>
        <v>0</v>
      </c>
      <c r="Q119" s="129">
        <v>2.5999999999999998E-4</v>
      </c>
      <c r="R119" s="129">
        <f>Q119*H119</f>
        <v>2.7936999999999997E-3</v>
      </c>
      <c r="S119" s="129">
        <v>0</v>
      </c>
      <c r="T119" s="129">
        <f>S119*H119</f>
        <v>0</v>
      </c>
      <c r="U119" s="130" t="s">
        <v>19</v>
      </c>
      <c r="AR119" s="131" t="s">
        <v>130</v>
      </c>
      <c r="AT119" s="131" t="s">
        <v>125</v>
      </c>
      <c r="AU119" s="131" t="s">
        <v>131</v>
      </c>
      <c r="AY119" s="16" t="s">
        <v>120</v>
      </c>
      <c r="BE119" s="132">
        <f>IF(N119="základní",J119,0)</f>
        <v>0</v>
      </c>
      <c r="BF119" s="132">
        <f>IF(N119="snížená",J119,0)</f>
        <v>0</v>
      </c>
      <c r="BG119" s="132">
        <f>IF(N119="zákl. přenesená",J119,0)</f>
        <v>0</v>
      </c>
      <c r="BH119" s="132">
        <f>IF(N119="sníž. přenesená",J119,0)</f>
        <v>0</v>
      </c>
      <c r="BI119" s="132">
        <f>IF(N119="nulová",J119,0)</f>
        <v>0</v>
      </c>
      <c r="BJ119" s="16" t="s">
        <v>77</v>
      </c>
      <c r="BK119" s="132">
        <f>ROUND(I119*H119,1)</f>
        <v>0</v>
      </c>
      <c r="BL119" s="16" t="s">
        <v>130</v>
      </c>
      <c r="BM119" s="131" t="s">
        <v>177</v>
      </c>
    </row>
    <row r="120" spans="2:65" s="1" customFormat="1" ht="11.25">
      <c r="B120" s="31"/>
      <c r="D120" s="133" t="s">
        <v>133</v>
      </c>
      <c r="F120" s="134" t="s">
        <v>178</v>
      </c>
      <c r="I120" s="135"/>
      <c r="L120" s="31"/>
      <c r="M120" s="136"/>
      <c r="U120" s="52"/>
      <c r="AT120" s="16" t="s">
        <v>133</v>
      </c>
      <c r="AU120" s="16" t="s">
        <v>131</v>
      </c>
    </row>
    <row r="121" spans="2:65" s="12" customFormat="1" ht="11.25">
      <c r="B121" s="137"/>
      <c r="D121" s="138" t="s">
        <v>135</v>
      </c>
      <c r="E121" s="139" t="s">
        <v>19</v>
      </c>
      <c r="F121" s="140" t="s">
        <v>179</v>
      </c>
      <c r="H121" s="141">
        <v>4.5</v>
      </c>
      <c r="I121" s="142"/>
      <c r="L121" s="137"/>
      <c r="M121" s="143"/>
      <c r="U121" s="144"/>
      <c r="AT121" s="139" t="s">
        <v>135</v>
      </c>
      <c r="AU121" s="139" t="s">
        <v>131</v>
      </c>
      <c r="AV121" s="12" t="s">
        <v>79</v>
      </c>
      <c r="AW121" s="12" t="s">
        <v>33</v>
      </c>
      <c r="AX121" s="12" t="s">
        <v>72</v>
      </c>
      <c r="AY121" s="139" t="s">
        <v>120</v>
      </c>
    </row>
    <row r="122" spans="2:65" s="14" customFormat="1" ht="11.25">
      <c r="B122" s="162"/>
      <c r="D122" s="138" t="s">
        <v>135</v>
      </c>
      <c r="E122" s="163" t="s">
        <v>19</v>
      </c>
      <c r="F122" s="164" t="s">
        <v>180</v>
      </c>
      <c r="H122" s="165">
        <v>4.5</v>
      </c>
      <c r="I122" s="166"/>
      <c r="L122" s="162"/>
      <c r="M122" s="167"/>
      <c r="U122" s="168"/>
      <c r="AT122" s="163" t="s">
        <v>135</v>
      </c>
      <c r="AU122" s="163" t="s">
        <v>131</v>
      </c>
      <c r="AV122" s="14" t="s">
        <v>131</v>
      </c>
      <c r="AW122" s="14" t="s">
        <v>33</v>
      </c>
      <c r="AX122" s="14" t="s">
        <v>72</v>
      </c>
      <c r="AY122" s="163" t="s">
        <v>120</v>
      </c>
    </row>
    <row r="123" spans="2:65" s="12" customFormat="1" ht="11.25">
      <c r="B123" s="137"/>
      <c r="D123" s="138" t="s">
        <v>135</v>
      </c>
      <c r="E123" s="139" t="s">
        <v>19</v>
      </c>
      <c r="F123" s="140" t="s">
        <v>181</v>
      </c>
      <c r="H123" s="141">
        <v>4.08</v>
      </c>
      <c r="I123" s="142"/>
      <c r="L123" s="137"/>
      <c r="M123" s="143"/>
      <c r="U123" s="144"/>
      <c r="AT123" s="139" t="s">
        <v>135</v>
      </c>
      <c r="AU123" s="139" t="s">
        <v>131</v>
      </c>
      <c r="AV123" s="12" t="s">
        <v>79</v>
      </c>
      <c r="AW123" s="12" t="s">
        <v>33</v>
      </c>
      <c r="AX123" s="12" t="s">
        <v>72</v>
      </c>
      <c r="AY123" s="139" t="s">
        <v>120</v>
      </c>
    </row>
    <row r="124" spans="2:65" s="12" customFormat="1" ht="11.25">
      <c r="B124" s="137"/>
      <c r="D124" s="138" t="s">
        <v>135</v>
      </c>
      <c r="E124" s="139" t="s">
        <v>19</v>
      </c>
      <c r="F124" s="140" t="s">
        <v>182</v>
      </c>
      <c r="H124" s="141">
        <v>2.165</v>
      </c>
      <c r="I124" s="142"/>
      <c r="L124" s="137"/>
      <c r="M124" s="143"/>
      <c r="U124" s="144"/>
      <c r="AT124" s="139" t="s">
        <v>135</v>
      </c>
      <c r="AU124" s="139" t="s">
        <v>131</v>
      </c>
      <c r="AV124" s="12" t="s">
        <v>79</v>
      </c>
      <c r="AW124" s="12" t="s">
        <v>33</v>
      </c>
      <c r="AX124" s="12" t="s">
        <v>72</v>
      </c>
      <c r="AY124" s="139" t="s">
        <v>120</v>
      </c>
    </row>
    <row r="125" spans="2:65" s="14" customFormat="1" ht="11.25">
      <c r="B125" s="162"/>
      <c r="D125" s="138" t="s">
        <v>135</v>
      </c>
      <c r="E125" s="163" t="s">
        <v>19</v>
      </c>
      <c r="F125" s="164" t="s">
        <v>183</v>
      </c>
      <c r="H125" s="165">
        <v>6.2450000000000001</v>
      </c>
      <c r="I125" s="166"/>
      <c r="L125" s="162"/>
      <c r="M125" s="167"/>
      <c r="U125" s="168"/>
      <c r="AT125" s="163" t="s">
        <v>135</v>
      </c>
      <c r="AU125" s="163" t="s">
        <v>131</v>
      </c>
      <c r="AV125" s="14" t="s">
        <v>131</v>
      </c>
      <c r="AW125" s="14" t="s">
        <v>33</v>
      </c>
      <c r="AX125" s="14" t="s">
        <v>72</v>
      </c>
      <c r="AY125" s="163" t="s">
        <v>120</v>
      </c>
    </row>
    <row r="126" spans="2:65" s="13" customFormat="1" ht="11.25">
      <c r="B126" s="145"/>
      <c r="D126" s="138" t="s">
        <v>135</v>
      </c>
      <c r="E126" s="146" t="s">
        <v>19</v>
      </c>
      <c r="F126" s="147" t="s">
        <v>143</v>
      </c>
      <c r="H126" s="148">
        <v>10.745000000000001</v>
      </c>
      <c r="I126" s="149"/>
      <c r="L126" s="145"/>
      <c r="M126" s="150"/>
      <c r="U126" s="151"/>
      <c r="AT126" s="146" t="s">
        <v>135</v>
      </c>
      <c r="AU126" s="146" t="s">
        <v>131</v>
      </c>
      <c r="AV126" s="13" t="s">
        <v>130</v>
      </c>
      <c r="AW126" s="13" t="s">
        <v>33</v>
      </c>
      <c r="AX126" s="13" t="s">
        <v>77</v>
      </c>
      <c r="AY126" s="146" t="s">
        <v>120</v>
      </c>
    </row>
    <row r="127" spans="2:65" s="1" customFormat="1" ht="16.5" customHeight="1">
      <c r="B127" s="31"/>
      <c r="C127" s="120" t="s">
        <v>184</v>
      </c>
      <c r="D127" s="120" t="s">
        <v>125</v>
      </c>
      <c r="E127" s="121" t="s">
        <v>185</v>
      </c>
      <c r="F127" s="122" t="s">
        <v>186</v>
      </c>
      <c r="G127" s="123" t="s">
        <v>128</v>
      </c>
      <c r="H127" s="124">
        <v>10.744999999999999</v>
      </c>
      <c r="I127" s="125"/>
      <c r="J127" s="126">
        <f>ROUND(I127*H127,1)</f>
        <v>0</v>
      </c>
      <c r="K127" s="122" t="s">
        <v>129</v>
      </c>
      <c r="L127" s="31"/>
      <c r="M127" s="127" t="s">
        <v>19</v>
      </c>
      <c r="N127" s="128" t="s">
        <v>43</v>
      </c>
      <c r="P127" s="129">
        <f>O127*H127</f>
        <v>0</v>
      </c>
      <c r="Q127" s="129">
        <v>3.0000000000000001E-3</v>
      </c>
      <c r="R127" s="129">
        <f>Q127*H127</f>
        <v>3.2235E-2</v>
      </c>
      <c r="S127" s="129">
        <v>0</v>
      </c>
      <c r="T127" s="129">
        <f>S127*H127</f>
        <v>0</v>
      </c>
      <c r="U127" s="130" t="s">
        <v>19</v>
      </c>
      <c r="AR127" s="131" t="s">
        <v>130</v>
      </c>
      <c r="AT127" s="131" t="s">
        <v>125</v>
      </c>
      <c r="AU127" s="131" t="s">
        <v>131</v>
      </c>
      <c r="AY127" s="16" t="s">
        <v>120</v>
      </c>
      <c r="BE127" s="132">
        <f>IF(N127="základní",J127,0)</f>
        <v>0</v>
      </c>
      <c r="BF127" s="132">
        <f>IF(N127="snížená",J127,0)</f>
        <v>0</v>
      </c>
      <c r="BG127" s="132">
        <f>IF(N127="zákl. přenesená",J127,0)</f>
        <v>0</v>
      </c>
      <c r="BH127" s="132">
        <f>IF(N127="sníž. přenesená",J127,0)</f>
        <v>0</v>
      </c>
      <c r="BI127" s="132">
        <f>IF(N127="nulová",J127,0)</f>
        <v>0</v>
      </c>
      <c r="BJ127" s="16" t="s">
        <v>77</v>
      </c>
      <c r="BK127" s="132">
        <f>ROUND(I127*H127,1)</f>
        <v>0</v>
      </c>
      <c r="BL127" s="16" t="s">
        <v>130</v>
      </c>
      <c r="BM127" s="131" t="s">
        <v>187</v>
      </c>
    </row>
    <row r="128" spans="2:65" s="1" customFormat="1" ht="11.25">
      <c r="B128" s="31"/>
      <c r="D128" s="133" t="s">
        <v>133</v>
      </c>
      <c r="F128" s="134" t="s">
        <v>188</v>
      </c>
      <c r="I128" s="135"/>
      <c r="L128" s="31"/>
      <c r="M128" s="136"/>
      <c r="U128" s="52"/>
      <c r="AT128" s="16" t="s">
        <v>133</v>
      </c>
      <c r="AU128" s="16" t="s">
        <v>131</v>
      </c>
    </row>
    <row r="129" spans="2:65" s="1" customFormat="1" ht="16.5" customHeight="1">
      <c r="B129" s="31"/>
      <c r="C129" s="120" t="s">
        <v>189</v>
      </c>
      <c r="D129" s="120" t="s">
        <v>125</v>
      </c>
      <c r="E129" s="121" t="s">
        <v>190</v>
      </c>
      <c r="F129" s="122" t="s">
        <v>191</v>
      </c>
      <c r="G129" s="123" t="s">
        <v>166</v>
      </c>
      <c r="H129" s="124">
        <v>17.16</v>
      </c>
      <c r="I129" s="125"/>
      <c r="J129" s="126">
        <f>ROUND(I129*H129,1)</f>
        <v>0</v>
      </c>
      <c r="K129" s="122" t="s">
        <v>129</v>
      </c>
      <c r="L129" s="31"/>
      <c r="M129" s="127" t="s">
        <v>19</v>
      </c>
      <c r="N129" s="128" t="s">
        <v>43</v>
      </c>
      <c r="P129" s="129">
        <f>O129*H129</f>
        <v>0</v>
      </c>
      <c r="Q129" s="129">
        <v>1.5E-3</v>
      </c>
      <c r="R129" s="129">
        <f>Q129*H129</f>
        <v>2.5740000000000002E-2</v>
      </c>
      <c r="S129" s="129">
        <v>0</v>
      </c>
      <c r="T129" s="129">
        <f>S129*H129</f>
        <v>0</v>
      </c>
      <c r="U129" s="130" t="s">
        <v>19</v>
      </c>
      <c r="AR129" s="131" t="s">
        <v>130</v>
      </c>
      <c r="AT129" s="131" t="s">
        <v>125</v>
      </c>
      <c r="AU129" s="131" t="s">
        <v>131</v>
      </c>
      <c r="AY129" s="16" t="s">
        <v>120</v>
      </c>
      <c r="BE129" s="132">
        <f>IF(N129="základní",J129,0)</f>
        <v>0</v>
      </c>
      <c r="BF129" s="132">
        <f>IF(N129="snížená",J129,0)</f>
        <v>0</v>
      </c>
      <c r="BG129" s="132">
        <f>IF(N129="zákl. přenesená",J129,0)</f>
        <v>0</v>
      </c>
      <c r="BH129" s="132">
        <f>IF(N129="sníž. přenesená",J129,0)</f>
        <v>0</v>
      </c>
      <c r="BI129" s="132">
        <f>IF(N129="nulová",J129,0)</f>
        <v>0</v>
      </c>
      <c r="BJ129" s="16" t="s">
        <v>77</v>
      </c>
      <c r="BK129" s="132">
        <f>ROUND(I129*H129,1)</f>
        <v>0</v>
      </c>
      <c r="BL129" s="16" t="s">
        <v>130</v>
      </c>
      <c r="BM129" s="131" t="s">
        <v>192</v>
      </c>
    </row>
    <row r="130" spans="2:65" s="1" customFormat="1" ht="11.25">
      <c r="B130" s="31"/>
      <c r="D130" s="133" t="s">
        <v>133</v>
      </c>
      <c r="F130" s="134" t="s">
        <v>193</v>
      </c>
      <c r="I130" s="135"/>
      <c r="L130" s="31"/>
      <c r="M130" s="136"/>
      <c r="U130" s="52"/>
      <c r="AT130" s="16" t="s">
        <v>133</v>
      </c>
      <c r="AU130" s="16" t="s">
        <v>131</v>
      </c>
    </row>
    <row r="131" spans="2:65" s="12" customFormat="1" ht="11.25">
      <c r="B131" s="137"/>
      <c r="D131" s="138" t="s">
        <v>135</v>
      </c>
      <c r="E131" s="139" t="s">
        <v>19</v>
      </c>
      <c r="F131" s="140" t="s">
        <v>194</v>
      </c>
      <c r="H131" s="141">
        <v>9</v>
      </c>
      <c r="I131" s="142"/>
      <c r="L131" s="137"/>
      <c r="M131" s="143"/>
      <c r="U131" s="144"/>
      <c r="AT131" s="139" t="s">
        <v>135</v>
      </c>
      <c r="AU131" s="139" t="s">
        <v>131</v>
      </c>
      <c r="AV131" s="12" t="s">
        <v>79</v>
      </c>
      <c r="AW131" s="12" t="s">
        <v>33</v>
      </c>
      <c r="AX131" s="12" t="s">
        <v>72</v>
      </c>
      <c r="AY131" s="139" t="s">
        <v>120</v>
      </c>
    </row>
    <row r="132" spans="2:65" s="12" customFormat="1" ht="11.25">
      <c r="B132" s="137"/>
      <c r="D132" s="138" t="s">
        <v>135</v>
      </c>
      <c r="E132" s="139" t="s">
        <v>19</v>
      </c>
      <c r="F132" s="140" t="s">
        <v>195</v>
      </c>
      <c r="H132" s="141">
        <v>8.16</v>
      </c>
      <c r="I132" s="142"/>
      <c r="L132" s="137"/>
      <c r="M132" s="143"/>
      <c r="U132" s="144"/>
      <c r="AT132" s="139" t="s">
        <v>135</v>
      </c>
      <c r="AU132" s="139" t="s">
        <v>131</v>
      </c>
      <c r="AV132" s="12" t="s">
        <v>79</v>
      </c>
      <c r="AW132" s="12" t="s">
        <v>33</v>
      </c>
      <c r="AX132" s="12" t="s">
        <v>72</v>
      </c>
      <c r="AY132" s="139" t="s">
        <v>120</v>
      </c>
    </row>
    <row r="133" spans="2:65" s="13" customFormat="1" ht="11.25">
      <c r="B133" s="145"/>
      <c r="D133" s="138" t="s">
        <v>135</v>
      </c>
      <c r="E133" s="146" t="s">
        <v>19</v>
      </c>
      <c r="F133" s="147" t="s">
        <v>196</v>
      </c>
      <c r="H133" s="148">
        <v>17.16</v>
      </c>
      <c r="I133" s="149"/>
      <c r="L133" s="145"/>
      <c r="M133" s="150"/>
      <c r="U133" s="151"/>
      <c r="AT133" s="146" t="s">
        <v>135</v>
      </c>
      <c r="AU133" s="146" t="s">
        <v>131</v>
      </c>
      <c r="AV133" s="13" t="s">
        <v>130</v>
      </c>
      <c r="AW133" s="13" t="s">
        <v>33</v>
      </c>
      <c r="AX133" s="13" t="s">
        <v>77</v>
      </c>
      <c r="AY133" s="146" t="s">
        <v>120</v>
      </c>
    </row>
    <row r="134" spans="2:65" s="11" customFormat="1" ht="20.85" customHeight="1">
      <c r="B134" s="108"/>
      <c r="D134" s="109" t="s">
        <v>71</v>
      </c>
      <c r="E134" s="118" t="s">
        <v>197</v>
      </c>
      <c r="F134" s="118" t="s">
        <v>198</v>
      </c>
      <c r="I134" s="111"/>
      <c r="J134" s="119">
        <f>BK134</f>
        <v>0</v>
      </c>
      <c r="L134" s="108"/>
      <c r="M134" s="113"/>
      <c r="P134" s="114">
        <f>SUM(P135:P153)</f>
        <v>0</v>
      </c>
      <c r="R134" s="114">
        <f>SUM(R135:R153)</f>
        <v>7.8321999999999992E-3</v>
      </c>
      <c r="T134" s="114">
        <f>SUM(T135:T153)</f>
        <v>0</v>
      </c>
      <c r="U134" s="115"/>
      <c r="AR134" s="109" t="s">
        <v>77</v>
      </c>
      <c r="AT134" s="116" t="s">
        <v>71</v>
      </c>
      <c r="AU134" s="116" t="s">
        <v>79</v>
      </c>
      <c r="AY134" s="109" t="s">
        <v>120</v>
      </c>
      <c r="BK134" s="117">
        <f>SUM(BK135:BK153)</f>
        <v>0</v>
      </c>
    </row>
    <row r="135" spans="2:65" s="1" customFormat="1" ht="16.5" customHeight="1">
      <c r="B135" s="31"/>
      <c r="C135" s="120" t="s">
        <v>8</v>
      </c>
      <c r="D135" s="120" t="s">
        <v>125</v>
      </c>
      <c r="E135" s="121" t="s">
        <v>164</v>
      </c>
      <c r="F135" s="122" t="s">
        <v>165</v>
      </c>
      <c r="G135" s="123" t="s">
        <v>166</v>
      </c>
      <c r="H135" s="124">
        <v>5.46</v>
      </c>
      <c r="I135" s="125"/>
      <c r="J135" s="126">
        <f>ROUND(I135*H135,1)</f>
        <v>0</v>
      </c>
      <c r="K135" s="122" t="s">
        <v>129</v>
      </c>
      <c r="L135" s="31"/>
      <c r="M135" s="127" t="s">
        <v>19</v>
      </c>
      <c r="N135" s="128" t="s">
        <v>43</v>
      </c>
      <c r="P135" s="129">
        <f>O135*H135</f>
        <v>0</v>
      </c>
      <c r="Q135" s="129">
        <v>0</v>
      </c>
      <c r="R135" s="129">
        <f>Q135*H135</f>
        <v>0</v>
      </c>
      <c r="S135" s="129">
        <v>0</v>
      </c>
      <c r="T135" s="129">
        <f>S135*H135</f>
        <v>0</v>
      </c>
      <c r="U135" s="130" t="s">
        <v>19</v>
      </c>
      <c r="AR135" s="131" t="s">
        <v>130</v>
      </c>
      <c r="AT135" s="131" t="s">
        <v>125</v>
      </c>
      <c r="AU135" s="131" t="s">
        <v>131</v>
      </c>
      <c r="AY135" s="16" t="s">
        <v>120</v>
      </c>
      <c r="BE135" s="132">
        <f>IF(N135="základní",J135,0)</f>
        <v>0</v>
      </c>
      <c r="BF135" s="132">
        <f>IF(N135="snížená",J135,0)</f>
        <v>0</v>
      </c>
      <c r="BG135" s="132">
        <f>IF(N135="zákl. přenesená",J135,0)</f>
        <v>0</v>
      </c>
      <c r="BH135" s="132">
        <f>IF(N135="sníž. přenesená",J135,0)</f>
        <v>0</v>
      </c>
      <c r="BI135" s="132">
        <f>IF(N135="nulová",J135,0)</f>
        <v>0</v>
      </c>
      <c r="BJ135" s="16" t="s">
        <v>77</v>
      </c>
      <c r="BK135" s="132">
        <f>ROUND(I135*H135,1)</f>
        <v>0</v>
      </c>
      <c r="BL135" s="16" t="s">
        <v>130</v>
      </c>
      <c r="BM135" s="131" t="s">
        <v>199</v>
      </c>
    </row>
    <row r="136" spans="2:65" s="1" customFormat="1" ht="11.25">
      <c r="B136" s="31"/>
      <c r="D136" s="133" t="s">
        <v>133</v>
      </c>
      <c r="F136" s="134" t="s">
        <v>168</v>
      </c>
      <c r="I136" s="135"/>
      <c r="L136" s="31"/>
      <c r="M136" s="136"/>
      <c r="U136" s="52"/>
      <c r="AT136" s="16" t="s">
        <v>133</v>
      </c>
      <c r="AU136" s="16" t="s">
        <v>131</v>
      </c>
    </row>
    <row r="137" spans="2:65" s="12" customFormat="1" ht="11.25">
      <c r="B137" s="137"/>
      <c r="D137" s="138" t="s">
        <v>135</v>
      </c>
      <c r="E137" s="139" t="s">
        <v>19</v>
      </c>
      <c r="F137" s="140" t="s">
        <v>200</v>
      </c>
      <c r="H137" s="141">
        <v>5.46</v>
      </c>
      <c r="I137" s="142"/>
      <c r="L137" s="137"/>
      <c r="M137" s="143"/>
      <c r="U137" s="144"/>
      <c r="AT137" s="139" t="s">
        <v>135</v>
      </c>
      <c r="AU137" s="139" t="s">
        <v>131</v>
      </c>
      <c r="AV137" s="12" t="s">
        <v>79</v>
      </c>
      <c r="AW137" s="12" t="s">
        <v>33</v>
      </c>
      <c r="AX137" s="12" t="s">
        <v>77</v>
      </c>
      <c r="AY137" s="139" t="s">
        <v>120</v>
      </c>
    </row>
    <row r="138" spans="2:65" s="1" customFormat="1" ht="16.5" customHeight="1">
      <c r="B138" s="31"/>
      <c r="C138" s="152" t="s">
        <v>201</v>
      </c>
      <c r="D138" s="152" t="s">
        <v>149</v>
      </c>
      <c r="E138" s="153" t="s">
        <v>170</v>
      </c>
      <c r="F138" s="154" t="s">
        <v>171</v>
      </c>
      <c r="G138" s="155" t="s">
        <v>166</v>
      </c>
      <c r="H138" s="156">
        <v>5.7329999999999997</v>
      </c>
      <c r="I138" s="157"/>
      <c r="J138" s="158">
        <f>ROUND(I138*H138,1)</f>
        <v>0</v>
      </c>
      <c r="K138" s="154" t="s">
        <v>129</v>
      </c>
      <c r="L138" s="159"/>
      <c r="M138" s="160" t="s">
        <v>19</v>
      </c>
      <c r="N138" s="161" t="s">
        <v>43</v>
      </c>
      <c r="P138" s="129">
        <f>O138*H138</f>
        <v>0</v>
      </c>
      <c r="Q138" s="129">
        <v>1E-4</v>
      </c>
      <c r="R138" s="129">
        <f>Q138*H138</f>
        <v>5.733E-4</v>
      </c>
      <c r="S138" s="129">
        <v>0</v>
      </c>
      <c r="T138" s="129">
        <f>S138*H138</f>
        <v>0</v>
      </c>
      <c r="U138" s="130" t="s">
        <v>19</v>
      </c>
      <c r="AR138" s="131" t="s">
        <v>152</v>
      </c>
      <c r="AT138" s="131" t="s">
        <v>149</v>
      </c>
      <c r="AU138" s="131" t="s">
        <v>131</v>
      </c>
      <c r="AY138" s="16" t="s">
        <v>120</v>
      </c>
      <c r="BE138" s="132">
        <f>IF(N138="základní",J138,0)</f>
        <v>0</v>
      </c>
      <c r="BF138" s="132">
        <f>IF(N138="snížená",J138,0)</f>
        <v>0</v>
      </c>
      <c r="BG138" s="132">
        <f>IF(N138="zákl. přenesená",J138,0)</f>
        <v>0</v>
      </c>
      <c r="BH138" s="132">
        <f>IF(N138="sníž. přenesená",J138,0)</f>
        <v>0</v>
      </c>
      <c r="BI138" s="132">
        <f>IF(N138="nulová",J138,0)</f>
        <v>0</v>
      </c>
      <c r="BJ138" s="16" t="s">
        <v>77</v>
      </c>
      <c r="BK138" s="132">
        <f>ROUND(I138*H138,1)</f>
        <v>0</v>
      </c>
      <c r="BL138" s="16" t="s">
        <v>130</v>
      </c>
      <c r="BM138" s="131" t="s">
        <v>202</v>
      </c>
    </row>
    <row r="139" spans="2:65" s="12" customFormat="1" ht="11.25">
      <c r="B139" s="137"/>
      <c r="D139" s="138" t="s">
        <v>135</v>
      </c>
      <c r="E139" s="139" t="s">
        <v>19</v>
      </c>
      <c r="F139" s="140" t="s">
        <v>203</v>
      </c>
      <c r="H139" s="141">
        <v>5.7329999999999997</v>
      </c>
      <c r="I139" s="142"/>
      <c r="L139" s="137"/>
      <c r="M139" s="143"/>
      <c r="U139" s="144"/>
      <c r="AT139" s="139" t="s">
        <v>135</v>
      </c>
      <c r="AU139" s="139" t="s">
        <v>131</v>
      </c>
      <c r="AV139" s="12" t="s">
        <v>79</v>
      </c>
      <c r="AW139" s="12" t="s">
        <v>33</v>
      </c>
      <c r="AX139" s="12" t="s">
        <v>77</v>
      </c>
      <c r="AY139" s="139" t="s">
        <v>120</v>
      </c>
    </row>
    <row r="140" spans="2:65" s="1" customFormat="1" ht="16.5" customHeight="1">
      <c r="B140" s="31"/>
      <c r="C140" s="120" t="s">
        <v>204</v>
      </c>
      <c r="D140" s="120" t="s">
        <v>125</v>
      </c>
      <c r="E140" s="121" t="s">
        <v>164</v>
      </c>
      <c r="F140" s="122" t="s">
        <v>165</v>
      </c>
      <c r="G140" s="123" t="s">
        <v>166</v>
      </c>
      <c r="H140" s="124">
        <v>2.7</v>
      </c>
      <c r="I140" s="125"/>
      <c r="J140" s="126">
        <f>ROUND(I140*H140,1)</f>
        <v>0</v>
      </c>
      <c r="K140" s="122" t="s">
        <v>129</v>
      </c>
      <c r="L140" s="31"/>
      <c r="M140" s="127" t="s">
        <v>19</v>
      </c>
      <c r="N140" s="128" t="s">
        <v>43</v>
      </c>
      <c r="P140" s="129">
        <f>O140*H140</f>
        <v>0</v>
      </c>
      <c r="Q140" s="129">
        <v>0</v>
      </c>
      <c r="R140" s="129">
        <f>Q140*H140</f>
        <v>0</v>
      </c>
      <c r="S140" s="129">
        <v>0</v>
      </c>
      <c r="T140" s="129">
        <f>S140*H140</f>
        <v>0</v>
      </c>
      <c r="U140" s="130" t="s">
        <v>19</v>
      </c>
      <c r="AR140" s="131" t="s">
        <v>130</v>
      </c>
      <c r="AT140" s="131" t="s">
        <v>125</v>
      </c>
      <c r="AU140" s="131" t="s">
        <v>131</v>
      </c>
      <c r="AY140" s="16" t="s">
        <v>120</v>
      </c>
      <c r="BE140" s="132">
        <f>IF(N140="základní",J140,0)</f>
        <v>0</v>
      </c>
      <c r="BF140" s="132">
        <f>IF(N140="snížená",J140,0)</f>
        <v>0</v>
      </c>
      <c r="BG140" s="132">
        <f>IF(N140="zákl. přenesená",J140,0)</f>
        <v>0</v>
      </c>
      <c r="BH140" s="132">
        <f>IF(N140="sníž. přenesená",J140,0)</f>
        <v>0</v>
      </c>
      <c r="BI140" s="132">
        <f>IF(N140="nulová",J140,0)</f>
        <v>0</v>
      </c>
      <c r="BJ140" s="16" t="s">
        <v>77</v>
      </c>
      <c r="BK140" s="132">
        <f>ROUND(I140*H140,1)</f>
        <v>0</v>
      </c>
      <c r="BL140" s="16" t="s">
        <v>130</v>
      </c>
      <c r="BM140" s="131" t="s">
        <v>205</v>
      </c>
    </row>
    <row r="141" spans="2:65" s="1" customFormat="1" ht="11.25">
      <c r="B141" s="31"/>
      <c r="D141" s="133" t="s">
        <v>133</v>
      </c>
      <c r="F141" s="134" t="s">
        <v>168</v>
      </c>
      <c r="I141" s="135"/>
      <c r="L141" s="31"/>
      <c r="M141" s="136"/>
      <c r="U141" s="52"/>
      <c r="AT141" s="16" t="s">
        <v>133</v>
      </c>
      <c r="AU141" s="16" t="s">
        <v>131</v>
      </c>
    </row>
    <row r="142" spans="2:65" s="12" customFormat="1" ht="11.25">
      <c r="B142" s="137"/>
      <c r="D142" s="138" t="s">
        <v>135</v>
      </c>
      <c r="E142" s="139" t="s">
        <v>19</v>
      </c>
      <c r="F142" s="140" t="s">
        <v>206</v>
      </c>
      <c r="H142" s="141">
        <v>2.7</v>
      </c>
      <c r="I142" s="142"/>
      <c r="L142" s="137"/>
      <c r="M142" s="143"/>
      <c r="U142" s="144"/>
      <c r="AT142" s="139" t="s">
        <v>135</v>
      </c>
      <c r="AU142" s="139" t="s">
        <v>131</v>
      </c>
      <c r="AV142" s="12" t="s">
        <v>79</v>
      </c>
      <c r="AW142" s="12" t="s">
        <v>33</v>
      </c>
      <c r="AX142" s="12" t="s">
        <v>77</v>
      </c>
      <c r="AY142" s="139" t="s">
        <v>120</v>
      </c>
    </row>
    <row r="143" spans="2:65" s="1" customFormat="1" ht="16.5" customHeight="1">
      <c r="B143" s="31"/>
      <c r="C143" s="152" t="s">
        <v>207</v>
      </c>
      <c r="D143" s="152" t="s">
        <v>149</v>
      </c>
      <c r="E143" s="153" t="s">
        <v>208</v>
      </c>
      <c r="F143" s="154" t="s">
        <v>209</v>
      </c>
      <c r="G143" s="155" t="s">
        <v>166</v>
      </c>
      <c r="H143" s="156">
        <v>2.835</v>
      </c>
      <c r="I143" s="157"/>
      <c r="J143" s="158">
        <f>ROUND(I143*H143,1)</f>
        <v>0</v>
      </c>
      <c r="K143" s="154" t="s">
        <v>129</v>
      </c>
      <c r="L143" s="159"/>
      <c r="M143" s="160" t="s">
        <v>19</v>
      </c>
      <c r="N143" s="161" t="s">
        <v>43</v>
      </c>
      <c r="P143" s="129">
        <f>O143*H143</f>
        <v>0</v>
      </c>
      <c r="Q143" s="129">
        <v>2.9999999999999997E-4</v>
      </c>
      <c r="R143" s="129">
        <f>Q143*H143</f>
        <v>8.5049999999999991E-4</v>
      </c>
      <c r="S143" s="129">
        <v>0</v>
      </c>
      <c r="T143" s="129">
        <f>S143*H143</f>
        <v>0</v>
      </c>
      <c r="U143" s="130" t="s">
        <v>19</v>
      </c>
      <c r="AR143" s="131" t="s">
        <v>152</v>
      </c>
      <c r="AT143" s="131" t="s">
        <v>149</v>
      </c>
      <c r="AU143" s="131" t="s">
        <v>131</v>
      </c>
      <c r="AY143" s="16" t="s">
        <v>120</v>
      </c>
      <c r="BE143" s="132">
        <f>IF(N143="základní",J143,0)</f>
        <v>0</v>
      </c>
      <c r="BF143" s="132">
        <f>IF(N143="snížená",J143,0)</f>
        <v>0</v>
      </c>
      <c r="BG143" s="132">
        <f>IF(N143="zákl. přenesená",J143,0)</f>
        <v>0</v>
      </c>
      <c r="BH143" s="132">
        <f>IF(N143="sníž. přenesená",J143,0)</f>
        <v>0</v>
      </c>
      <c r="BI143" s="132">
        <f>IF(N143="nulová",J143,0)</f>
        <v>0</v>
      </c>
      <c r="BJ143" s="16" t="s">
        <v>77</v>
      </c>
      <c r="BK143" s="132">
        <f>ROUND(I143*H143,1)</f>
        <v>0</v>
      </c>
      <c r="BL143" s="16" t="s">
        <v>130</v>
      </c>
      <c r="BM143" s="131" t="s">
        <v>210</v>
      </c>
    </row>
    <row r="144" spans="2:65" s="12" customFormat="1" ht="11.25">
      <c r="B144" s="137"/>
      <c r="D144" s="138" t="s">
        <v>135</v>
      </c>
      <c r="E144" s="139" t="s">
        <v>19</v>
      </c>
      <c r="F144" s="140" t="s">
        <v>211</v>
      </c>
      <c r="H144" s="141">
        <v>2.835</v>
      </c>
      <c r="I144" s="142"/>
      <c r="L144" s="137"/>
      <c r="M144" s="143"/>
      <c r="U144" s="144"/>
      <c r="AT144" s="139" t="s">
        <v>135</v>
      </c>
      <c r="AU144" s="139" t="s">
        <v>131</v>
      </c>
      <c r="AV144" s="12" t="s">
        <v>79</v>
      </c>
      <c r="AW144" s="12" t="s">
        <v>33</v>
      </c>
      <c r="AX144" s="12" t="s">
        <v>77</v>
      </c>
      <c r="AY144" s="139" t="s">
        <v>120</v>
      </c>
    </row>
    <row r="145" spans="2:65" s="1" customFormat="1" ht="16.5" customHeight="1">
      <c r="B145" s="31"/>
      <c r="C145" s="120" t="s">
        <v>212</v>
      </c>
      <c r="D145" s="120" t="s">
        <v>125</v>
      </c>
      <c r="E145" s="121" t="s">
        <v>213</v>
      </c>
      <c r="F145" s="122" t="s">
        <v>214</v>
      </c>
      <c r="G145" s="123" t="s">
        <v>128</v>
      </c>
      <c r="H145" s="124">
        <v>2.165</v>
      </c>
      <c r="I145" s="125"/>
      <c r="J145" s="126">
        <f>ROUND(I145*H145,1)</f>
        <v>0</v>
      </c>
      <c r="K145" s="122" t="s">
        <v>129</v>
      </c>
      <c r="L145" s="31"/>
      <c r="M145" s="127" t="s">
        <v>19</v>
      </c>
      <c r="N145" s="128" t="s">
        <v>43</v>
      </c>
      <c r="P145" s="129">
        <f>O145*H145</f>
        <v>0</v>
      </c>
      <c r="Q145" s="129">
        <v>2.5999999999999998E-4</v>
      </c>
      <c r="R145" s="129">
        <f>Q145*H145</f>
        <v>5.6289999999999997E-4</v>
      </c>
      <c r="S145" s="129">
        <v>0</v>
      </c>
      <c r="T145" s="129">
        <f>S145*H145</f>
        <v>0</v>
      </c>
      <c r="U145" s="130" t="s">
        <v>19</v>
      </c>
      <c r="AR145" s="131" t="s">
        <v>130</v>
      </c>
      <c r="AT145" s="131" t="s">
        <v>125</v>
      </c>
      <c r="AU145" s="131" t="s">
        <v>131</v>
      </c>
      <c r="AY145" s="16" t="s">
        <v>120</v>
      </c>
      <c r="BE145" s="132">
        <f>IF(N145="základní",J145,0)</f>
        <v>0</v>
      </c>
      <c r="BF145" s="132">
        <f>IF(N145="snížená",J145,0)</f>
        <v>0</v>
      </c>
      <c r="BG145" s="132">
        <f>IF(N145="zákl. přenesená",J145,0)</f>
        <v>0</v>
      </c>
      <c r="BH145" s="132">
        <f>IF(N145="sníž. přenesená",J145,0)</f>
        <v>0</v>
      </c>
      <c r="BI145" s="132">
        <f>IF(N145="nulová",J145,0)</f>
        <v>0</v>
      </c>
      <c r="BJ145" s="16" t="s">
        <v>77</v>
      </c>
      <c r="BK145" s="132">
        <f>ROUND(I145*H145,1)</f>
        <v>0</v>
      </c>
      <c r="BL145" s="16" t="s">
        <v>130</v>
      </c>
      <c r="BM145" s="131" t="s">
        <v>215</v>
      </c>
    </row>
    <row r="146" spans="2:65" s="1" customFormat="1" ht="11.25">
      <c r="B146" s="31"/>
      <c r="D146" s="133" t="s">
        <v>133</v>
      </c>
      <c r="F146" s="134" t="s">
        <v>216</v>
      </c>
      <c r="I146" s="135"/>
      <c r="L146" s="31"/>
      <c r="M146" s="136"/>
      <c r="U146" s="52"/>
      <c r="AT146" s="16" t="s">
        <v>133</v>
      </c>
      <c r="AU146" s="16" t="s">
        <v>131</v>
      </c>
    </row>
    <row r="147" spans="2:65" s="12" customFormat="1" ht="11.25">
      <c r="B147" s="137"/>
      <c r="D147" s="138" t="s">
        <v>135</v>
      </c>
      <c r="E147" s="139" t="s">
        <v>19</v>
      </c>
      <c r="F147" s="140" t="s">
        <v>217</v>
      </c>
      <c r="H147" s="141">
        <v>2.165</v>
      </c>
      <c r="I147" s="142"/>
      <c r="L147" s="137"/>
      <c r="M147" s="143"/>
      <c r="U147" s="144"/>
      <c r="AT147" s="139" t="s">
        <v>135</v>
      </c>
      <c r="AU147" s="139" t="s">
        <v>131</v>
      </c>
      <c r="AV147" s="12" t="s">
        <v>79</v>
      </c>
      <c r="AW147" s="12" t="s">
        <v>33</v>
      </c>
      <c r="AX147" s="12" t="s">
        <v>77</v>
      </c>
      <c r="AY147" s="139" t="s">
        <v>120</v>
      </c>
    </row>
    <row r="148" spans="2:65" s="1" customFormat="1" ht="24.2" customHeight="1">
      <c r="B148" s="31"/>
      <c r="C148" s="120" t="s">
        <v>218</v>
      </c>
      <c r="D148" s="120" t="s">
        <v>125</v>
      </c>
      <c r="E148" s="121" t="s">
        <v>219</v>
      </c>
      <c r="F148" s="122" t="s">
        <v>220</v>
      </c>
      <c r="G148" s="123" t="s">
        <v>128</v>
      </c>
      <c r="H148" s="124">
        <v>2.165</v>
      </c>
      <c r="I148" s="125"/>
      <c r="J148" s="126">
        <f>ROUND(I148*H148,1)</f>
        <v>0</v>
      </c>
      <c r="K148" s="122" t="s">
        <v>129</v>
      </c>
      <c r="L148" s="31"/>
      <c r="M148" s="127" t="s">
        <v>19</v>
      </c>
      <c r="N148" s="128" t="s">
        <v>43</v>
      </c>
      <c r="P148" s="129">
        <f>O148*H148</f>
        <v>0</v>
      </c>
      <c r="Q148" s="129">
        <v>2.7000000000000001E-3</v>
      </c>
      <c r="R148" s="129">
        <f>Q148*H148</f>
        <v>5.8455E-3</v>
      </c>
      <c r="S148" s="129">
        <v>0</v>
      </c>
      <c r="T148" s="129">
        <f>S148*H148</f>
        <v>0</v>
      </c>
      <c r="U148" s="130" t="s">
        <v>19</v>
      </c>
      <c r="AR148" s="131" t="s">
        <v>130</v>
      </c>
      <c r="AT148" s="131" t="s">
        <v>125</v>
      </c>
      <c r="AU148" s="131" t="s">
        <v>131</v>
      </c>
      <c r="AY148" s="16" t="s">
        <v>120</v>
      </c>
      <c r="BE148" s="132">
        <f>IF(N148="základní",J148,0)</f>
        <v>0</v>
      </c>
      <c r="BF148" s="132">
        <f>IF(N148="snížená",J148,0)</f>
        <v>0</v>
      </c>
      <c r="BG148" s="132">
        <f>IF(N148="zákl. přenesená",J148,0)</f>
        <v>0</v>
      </c>
      <c r="BH148" s="132">
        <f>IF(N148="sníž. přenesená",J148,0)</f>
        <v>0</v>
      </c>
      <c r="BI148" s="132">
        <f>IF(N148="nulová",J148,0)</f>
        <v>0</v>
      </c>
      <c r="BJ148" s="16" t="s">
        <v>77</v>
      </c>
      <c r="BK148" s="132">
        <f>ROUND(I148*H148,1)</f>
        <v>0</v>
      </c>
      <c r="BL148" s="16" t="s">
        <v>130</v>
      </c>
      <c r="BM148" s="131" t="s">
        <v>221</v>
      </c>
    </row>
    <row r="149" spans="2:65" s="1" customFormat="1" ht="11.25">
      <c r="B149" s="31"/>
      <c r="D149" s="133" t="s">
        <v>133</v>
      </c>
      <c r="F149" s="134" t="s">
        <v>222</v>
      </c>
      <c r="I149" s="135"/>
      <c r="L149" s="31"/>
      <c r="M149" s="136"/>
      <c r="U149" s="52"/>
      <c r="AT149" s="16" t="s">
        <v>133</v>
      </c>
      <c r="AU149" s="16" t="s">
        <v>131</v>
      </c>
    </row>
    <row r="150" spans="2:65" s="12" customFormat="1" ht="11.25">
      <c r="B150" s="137"/>
      <c r="D150" s="138" t="s">
        <v>135</v>
      </c>
      <c r="E150" s="139" t="s">
        <v>19</v>
      </c>
      <c r="F150" s="140" t="s">
        <v>217</v>
      </c>
      <c r="H150" s="141">
        <v>2.165</v>
      </c>
      <c r="I150" s="142"/>
      <c r="L150" s="137"/>
      <c r="M150" s="143"/>
      <c r="U150" s="144"/>
      <c r="AT150" s="139" t="s">
        <v>135</v>
      </c>
      <c r="AU150" s="139" t="s">
        <v>131</v>
      </c>
      <c r="AV150" s="12" t="s">
        <v>79</v>
      </c>
      <c r="AW150" s="12" t="s">
        <v>33</v>
      </c>
      <c r="AX150" s="12" t="s">
        <v>77</v>
      </c>
      <c r="AY150" s="139" t="s">
        <v>120</v>
      </c>
    </row>
    <row r="151" spans="2:65" s="1" customFormat="1" ht="24.2" customHeight="1">
      <c r="B151" s="31"/>
      <c r="C151" s="120" t="s">
        <v>223</v>
      </c>
      <c r="D151" s="120" t="s">
        <v>125</v>
      </c>
      <c r="E151" s="121" t="s">
        <v>224</v>
      </c>
      <c r="F151" s="122" t="s">
        <v>225</v>
      </c>
      <c r="G151" s="123" t="s">
        <v>166</v>
      </c>
      <c r="H151" s="124">
        <v>8.66</v>
      </c>
      <c r="I151" s="125"/>
      <c r="J151" s="126">
        <f>ROUND(I151*H151,1)</f>
        <v>0</v>
      </c>
      <c r="K151" s="122" t="s">
        <v>129</v>
      </c>
      <c r="L151" s="31"/>
      <c r="M151" s="127" t="s">
        <v>19</v>
      </c>
      <c r="N151" s="128" t="s">
        <v>43</v>
      </c>
      <c r="P151" s="129">
        <f>O151*H151</f>
        <v>0</v>
      </c>
      <c r="Q151" s="129">
        <v>0</v>
      </c>
      <c r="R151" s="129">
        <f>Q151*H151</f>
        <v>0</v>
      </c>
      <c r="S151" s="129">
        <v>0</v>
      </c>
      <c r="T151" s="129">
        <f>S151*H151</f>
        <v>0</v>
      </c>
      <c r="U151" s="130" t="s">
        <v>19</v>
      </c>
      <c r="AR151" s="131" t="s">
        <v>130</v>
      </c>
      <c r="AT151" s="131" t="s">
        <v>125</v>
      </c>
      <c r="AU151" s="131" t="s">
        <v>131</v>
      </c>
      <c r="AY151" s="16" t="s">
        <v>120</v>
      </c>
      <c r="BE151" s="132">
        <f>IF(N151="základní",J151,0)</f>
        <v>0</v>
      </c>
      <c r="BF151" s="132">
        <f>IF(N151="snížená",J151,0)</f>
        <v>0</v>
      </c>
      <c r="BG151" s="132">
        <f>IF(N151="zákl. přenesená",J151,0)</f>
        <v>0</v>
      </c>
      <c r="BH151" s="132">
        <f>IF(N151="sníž. přenesená",J151,0)</f>
        <v>0</v>
      </c>
      <c r="BI151" s="132">
        <f>IF(N151="nulová",J151,0)</f>
        <v>0</v>
      </c>
      <c r="BJ151" s="16" t="s">
        <v>77</v>
      </c>
      <c r="BK151" s="132">
        <f>ROUND(I151*H151,1)</f>
        <v>0</v>
      </c>
      <c r="BL151" s="16" t="s">
        <v>130</v>
      </c>
      <c r="BM151" s="131" t="s">
        <v>226</v>
      </c>
    </row>
    <row r="152" spans="2:65" s="1" customFormat="1" ht="11.25">
      <c r="B152" s="31"/>
      <c r="D152" s="133" t="s">
        <v>133</v>
      </c>
      <c r="F152" s="134" t="s">
        <v>227</v>
      </c>
      <c r="I152" s="135"/>
      <c r="L152" s="31"/>
      <c r="M152" s="136"/>
      <c r="U152" s="52"/>
      <c r="AT152" s="16" t="s">
        <v>133</v>
      </c>
      <c r="AU152" s="16" t="s">
        <v>131</v>
      </c>
    </row>
    <row r="153" spans="2:65" s="12" customFormat="1" ht="11.25">
      <c r="B153" s="137"/>
      <c r="D153" s="138" t="s">
        <v>135</v>
      </c>
      <c r="E153" s="139" t="s">
        <v>19</v>
      </c>
      <c r="F153" s="140" t="s">
        <v>228</v>
      </c>
      <c r="H153" s="141">
        <v>8.66</v>
      </c>
      <c r="I153" s="142"/>
      <c r="L153" s="137"/>
      <c r="M153" s="143"/>
      <c r="U153" s="144"/>
      <c r="AT153" s="139" t="s">
        <v>135</v>
      </c>
      <c r="AU153" s="139" t="s">
        <v>131</v>
      </c>
      <c r="AV153" s="12" t="s">
        <v>79</v>
      </c>
      <c r="AW153" s="12" t="s">
        <v>33</v>
      </c>
      <c r="AX153" s="12" t="s">
        <v>77</v>
      </c>
      <c r="AY153" s="139" t="s">
        <v>120</v>
      </c>
    </row>
    <row r="154" spans="2:65" s="11" customFormat="1" ht="20.85" customHeight="1">
      <c r="B154" s="108"/>
      <c r="D154" s="109" t="s">
        <v>71</v>
      </c>
      <c r="E154" s="118" t="s">
        <v>229</v>
      </c>
      <c r="F154" s="118" t="s">
        <v>230</v>
      </c>
      <c r="I154" s="111"/>
      <c r="J154" s="119">
        <f>BK154</f>
        <v>0</v>
      </c>
      <c r="L154" s="108"/>
      <c r="M154" s="113"/>
      <c r="P154" s="114">
        <f>SUM(P155:P160)</f>
        <v>0</v>
      </c>
      <c r="R154" s="114">
        <f>SUM(R155:R160)</f>
        <v>0.15649199999999999</v>
      </c>
      <c r="T154" s="114">
        <f>SUM(T155:T160)</f>
        <v>0</v>
      </c>
      <c r="U154" s="115"/>
      <c r="AR154" s="109" t="s">
        <v>77</v>
      </c>
      <c r="AT154" s="116" t="s">
        <v>71</v>
      </c>
      <c r="AU154" s="116" t="s">
        <v>79</v>
      </c>
      <c r="AY154" s="109" t="s">
        <v>120</v>
      </c>
      <c r="BK154" s="117">
        <f>SUM(BK155:BK160)</f>
        <v>0</v>
      </c>
    </row>
    <row r="155" spans="2:65" s="1" customFormat="1" ht="21.75" customHeight="1">
      <c r="B155" s="31"/>
      <c r="C155" s="120" t="s">
        <v>231</v>
      </c>
      <c r="D155" s="120" t="s">
        <v>125</v>
      </c>
      <c r="E155" s="121" t="s">
        <v>232</v>
      </c>
      <c r="F155" s="122" t="s">
        <v>233</v>
      </c>
      <c r="G155" s="123" t="s">
        <v>128</v>
      </c>
      <c r="H155" s="124">
        <v>1.35</v>
      </c>
      <c r="I155" s="125"/>
      <c r="J155" s="126">
        <f>ROUND(I155*H155,1)</f>
        <v>0</v>
      </c>
      <c r="K155" s="122" t="s">
        <v>129</v>
      </c>
      <c r="L155" s="31"/>
      <c r="M155" s="127" t="s">
        <v>19</v>
      </c>
      <c r="N155" s="128" t="s">
        <v>43</v>
      </c>
      <c r="P155" s="129">
        <f>O155*H155</f>
        <v>0</v>
      </c>
      <c r="Q155" s="129">
        <v>2.2000000000000001E-4</v>
      </c>
      <c r="R155" s="129">
        <f>Q155*H155</f>
        <v>2.9700000000000001E-4</v>
      </c>
      <c r="S155" s="129">
        <v>0</v>
      </c>
      <c r="T155" s="129">
        <f>S155*H155</f>
        <v>0</v>
      </c>
      <c r="U155" s="130" t="s">
        <v>19</v>
      </c>
      <c r="AR155" s="131" t="s">
        <v>130</v>
      </c>
      <c r="AT155" s="131" t="s">
        <v>125</v>
      </c>
      <c r="AU155" s="131" t="s">
        <v>131</v>
      </c>
      <c r="AY155" s="16" t="s">
        <v>120</v>
      </c>
      <c r="BE155" s="132">
        <f>IF(N155="základní",J155,0)</f>
        <v>0</v>
      </c>
      <c r="BF155" s="132">
        <f>IF(N155="snížená",J155,0)</f>
        <v>0</v>
      </c>
      <c r="BG155" s="132">
        <f>IF(N155="zákl. přenesená",J155,0)</f>
        <v>0</v>
      </c>
      <c r="BH155" s="132">
        <f>IF(N155="sníž. přenesená",J155,0)</f>
        <v>0</v>
      </c>
      <c r="BI155" s="132">
        <f>IF(N155="nulová",J155,0)</f>
        <v>0</v>
      </c>
      <c r="BJ155" s="16" t="s">
        <v>77</v>
      </c>
      <c r="BK155" s="132">
        <f>ROUND(I155*H155,1)</f>
        <v>0</v>
      </c>
      <c r="BL155" s="16" t="s">
        <v>130</v>
      </c>
      <c r="BM155" s="131" t="s">
        <v>234</v>
      </c>
    </row>
    <row r="156" spans="2:65" s="1" customFormat="1" ht="11.25">
      <c r="B156" s="31"/>
      <c r="D156" s="133" t="s">
        <v>133</v>
      </c>
      <c r="F156" s="134" t="s">
        <v>235</v>
      </c>
      <c r="I156" s="135"/>
      <c r="L156" s="31"/>
      <c r="M156" s="136"/>
      <c r="U156" s="52"/>
      <c r="AT156" s="16" t="s">
        <v>133</v>
      </c>
      <c r="AU156" s="16" t="s">
        <v>131</v>
      </c>
    </row>
    <row r="157" spans="2:65" s="12" customFormat="1" ht="11.25">
      <c r="B157" s="137"/>
      <c r="D157" s="138" t="s">
        <v>135</v>
      </c>
      <c r="E157" s="139" t="s">
        <v>19</v>
      </c>
      <c r="F157" s="140" t="s">
        <v>236</v>
      </c>
      <c r="H157" s="141">
        <v>1.35</v>
      </c>
      <c r="I157" s="142"/>
      <c r="L157" s="137"/>
      <c r="M157" s="143"/>
      <c r="U157" s="144"/>
      <c r="AT157" s="139" t="s">
        <v>135</v>
      </c>
      <c r="AU157" s="139" t="s">
        <v>131</v>
      </c>
      <c r="AV157" s="12" t="s">
        <v>79</v>
      </c>
      <c r="AW157" s="12" t="s">
        <v>33</v>
      </c>
      <c r="AX157" s="12" t="s">
        <v>77</v>
      </c>
      <c r="AY157" s="139" t="s">
        <v>120</v>
      </c>
    </row>
    <row r="158" spans="2:65" s="1" customFormat="1" ht="33" customHeight="1">
      <c r="B158" s="31"/>
      <c r="C158" s="120" t="s">
        <v>237</v>
      </c>
      <c r="D158" s="120" t="s">
        <v>125</v>
      </c>
      <c r="E158" s="121" t="s">
        <v>238</v>
      </c>
      <c r="F158" s="122" t="s">
        <v>239</v>
      </c>
      <c r="G158" s="123" t="s">
        <v>128</v>
      </c>
      <c r="H158" s="124">
        <v>1.35</v>
      </c>
      <c r="I158" s="125"/>
      <c r="J158" s="126">
        <f>ROUND(I158*H158,1)</f>
        <v>0</v>
      </c>
      <c r="K158" s="122" t="s">
        <v>129</v>
      </c>
      <c r="L158" s="31"/>
      <c r="M158" s="127" t="s">
        <v>19</v>
      </c>
      <c r="N158" s="128" t="s">
        <v>43</v>
      </c>
      <c r="P158" s="129">
        <f>O158*H158</f>
        <v>0</v>
      </c>
      <c r="Q158" s="129">
        <v>0.1157</v>
      </c>
      <c r="R158" s="129">
        <f>Q158*H158</f>
        <v>0.156195</v>
      </c>
      <c r="S158" s="129">
        <v>0</v>
      </c>
      <c r="T158" s="129">
        <f>S158*H158</f>
        <v>0</v>
      </c>
      <c r="U158" s="130" t="s">
        <v>19</v>
      </c>
      <c r="AR158" s="131" t="s">
        <v>130</v>
      </c>
      <c r="AT158" s="131" t="s">
        <v>125</v>
      </c>
      <c r="AU158" s="131" t="s">
        <v>131</v>
      </c>
      <c r="AY158" s="16" t="s">
        <v>120</v>
      </c>
      <c r="BE158" s="132">
        <f>IF(N158="základní",J158,0)</f>
        <v>0</v>
      </c>
      <c r="BF158" s="132">
        <f>IF(N158="snížená",J158,0)</f>
        <v>0</v>
      </c>
      <c r="BG158" s="132">
        <f>IF(N158="zákl. přenesená",J158,0)</f>
        <v>0</v>
      </c>
      <c r="BH158" s="132">
        <f>IF(N158="sníž. přenesená",J158,0)</f>
        <v>0</v>
      </c>
      <c r="BI158" s="132">
        <f>IF(N158="nulová",J158,0)</f>
        <v>0</v>
      </c>
      <c r="BJ158" s="16" t="s">
        <v>77</v>
      </c>
      <c r="BK158" s="132">
        <f>ROUND(I158*H158,1)</f>
        <v>0</v>
      </c>
      <c r="BL158" s="16" t="s">
        <v>130</v>
      </c>
      <c r="BM158" s="131" t="s">
        <v>240</v>
      </c>
    </row>
    <row r="159" spans="2:65" s="1" customFormat="1" ht="11.25">
      <c r="B159" s="31"/>
      <c r="D159" s="133" t="s">
        <v>133</v>
      </c>
      <c r="F159" s="134" t="s">
        <v>241</v>
      </c>
      <c r="I159" s="135"/>
      <c r="L159" s="31"/>
      <c r="M159" s="136"/>
      <c r="U159" s="52"/>
      <c r="AT159" s="16" t="s">
        <v>133</v>
      </c>
      <c r="AU159" s="16" t="s">
        <v>131</v>
      </c>
    </row>
    <row r="160" spans="2:65" s="12" customFormat="1" ht="11.25">
      <c r="B160" s="137"/>
      <c r="D160" s="138" t="s">
        <v>135</v>
      </c>
      <c r="E160" s="139" t="s">
        <v>19</v>
      </c>
      <c r="F160" s="140" t="s">
        <v>242</v>
      </c>
      <c r="H160" s="141">
        <v>1.35</v>
      </c>
      <c r="I160" s="142"/>
      <c r="L160" s="137"/>
      <c r="M160" s="143"/>
      <c r="U160" s="144"/>
      <c r="AT160" s="139" t="s">
        <v>135</v>
      </c>
      <c r="AU160" s="139" t="s">
        <v>131</v>
      </c>
      <c r="AV160" s="12" t="s">
        <v>79</v>
      </c>
      <c r="AW160" s="12" t="s">
        <v>33</v>
      </c>
      <c r="AX160" s="12" t="s">
        <v>77</v>
      </c>
      <c r="AY160" s="139" t="s">
        <v>120</v>
      </c>
    </row>
    <row r="161" spans="2:65" s="11" customFormat="1" ht="22.9" customHeight="1">
      <c r="B161" s="108"/>
      <c r="D161" s="109" t="s">
        <v>71</v>
      </c>
      <c r="E161" s="118" t="s">
        <v>174</v>
      </c>
      <c r="F161" s="118" t="s">
        <v>243</v>
      </c>
      <c r="I161" s="111"/>
      <c r="J161" s="119">
        <f>BK161</f>
        <v>0</v>
      </c>
      <c r="L161" s="108"/>
      <c r="M161" s="113"/>
      <c r="P161" s="114">
        <f>P162+P170+P183</f>
        <v>0</v>
      </c>
      <c r="R161" s="114">
        <f>R162+R170+R183</f>
        <v>0.29297856999999999</v>
      </c>
      <c r="T161" s="114">
        <f>T162+T170+T183</f>
        <v>4.2101408000000005</v>
      </c>
      <c r="U161" s="115"/>
      <c r="AR161" s="109" t="s">
        <v>77</v>
      </c>
      <c r="AT161" s="116" t="s">
        <v>71</v>
      </c>
      <c r="AU161" s="116" t="s">
        <v>77</v>
      </c>
      <c r="AY161" s="109" t="s">
        <v>120</v>
      </c>
      <c r="BK161" s="117">
        <f>BK162+BK170+BK183</f>
        <v>0</v>
      </c>
    </row>
    <row r="162" spans="2:65" s="11" customFormat="1" ht="20.85" customHeight="1">
      <c r="B162" s="108"/>
      <c r="D162" s="109" t="s">
        <v>71</v>
      </c>
      <c r="E162" s="118" t="s">
        <v>244</v>
      </c>
      <c r="F162" s="118" t="s">
        <v>245</v>
      </c>
      <c r="I162" s="111"/>
      <c r="J162" s="119">
        <f>BK162</f>
        <v>0</v>
      </c>
      <c r="L162" s="108"/>
      <c r="M162" s="113"/>
      <c r="P162" s="114">
        <f>SUM(P163:P169)</f>
        <v>0</v>
      </c>
      <c r="R162" s="114">
        <f>SUM(R163:R169)</f>
        <v>0</v>
      </c>
      <c r="T162" s="114">
        <f>SUM(T163:T169)</f>
        <v>0</v>
      </c>
      <c r="U162" s="115"/>
      <c r="AR162" s="109" t="s">
        <v>77</v>
      </c>
      <c r="AT162" s="116" t="s">
        <v>71</v>
      </c>
      <c r="AU162" s="116" t="s">
        <v>79</v>
      </c>
      <c r="AY162" s="109" t="s">
        <v>120</v>
      </c>
      <c r="BK162" s="117">
        <f>SUM(BK163:BK169)</f>
        <v>0</v>
      </c>
    </row>
    <row r="163" spans="2:65" s="1" customFormat="1" ht="16.5" customHeight="1">
      <c r="B163" s="31"/>
      <c r="C163" s="120" t="s">
        <v>7</v>
      </c>
      <c r="D163" s="120" t="s">
        <v>125</v>
      </c>
      <c r="E163" s="121" t="s">
        <v>246</v>
      </c>
      <c r="F163" s="122" t="s">
        <v>247</v>
      </c>
      <c r="G163" s="123" t="s">
        <v>248</v>
      </c>
      <c r="H163" s="124">
        <v>1</v>
      </c>
      <c r="I163" s="125"/>
      <c r="J163" s="126">
        <f>ROUND(I163*H163,1)</f>
        <v>0</v>
      </c>
      <c r="K163" s="122" t="s">
        <v>129</v>
      </c>
      <c r="L163" s="31"/>
      <c r="M163" s="127" t="s">
        <v>19</v>
      </c>
      <c r="N163" s="128" t="s">
        <v>43</v>
      </c>
      <c r="P163" s="129">
        <f>O163*H163</f>
        <v>0</v>
      </c>
      <c r="Q163" s="129">
        <v>0</v>
      </c>
      <c r="R163" s="129">
        <f>Q163*H163</f>
        <v>0</v>
      </c>
      <c r="S163" s="129">
        <v>0</v>
      </c>
      <c r="T163" s="129">
        <f>S163*H163</f>
        <v>0</v>
      </c>
      <c r="U163" s="130" t="s">
        <v>19</v>
      </c>
      <c r="AR163" s="131" t="s">
        <v>130</v>
      </c>
      <c r="AT163" s="131" t="s">
        <v>125</v>
      </c>
      <c r="AU163" s="131" t="s">
        <v>131</v>
      </c>
      <c r="AY163" s="16" t="s">
        <v>120</v>
      </c>
      <c r="BE163" s="132">
        <f>IF(N163="základní",J163,0)</f>
        <v>0</v>
      </c>
      <c r="BF163" s="132">
        <f>IF(N163="snížená",J163,0)</f>
        <v>0</v>
      </c>
      <c r="BG163" s="132">
        <f>IF(N163="zákl. přenesená",J163,0)</f>
        <v>0</v>
      </c>
      <c r="BH163" s="132">
        <f>IF(N163="sníž. přenesená",J163,0)</f>
        <v>0</v>
      </c>
      <c r="BI163" s="132">
        <f>IF(N163="nulová",J163,0)</f>
        <v>0</v>
      </c>
      <c r="BJ163" s="16" t="s">
        <v>77</v>
      </c>
      <c r="BK163" s="132">
        <f>ROUND(I163*H163,1)</f>
        <v>0</v>
      </c>
      <c r="BL163" s="16" t="s">
        <v>130</v>
      </c>
      <c r="BM163" s="131" t="s">
        <v>249</v>
      </c>
    </row>
    <row r="164" spans="2:65" s="1" customFormat="1" ht="11.25">
      <c r="B164" s="31"/>
      <c r="D164" s="133" t="s">
        <v>133</v>
      </c>
      <c r="F164" s="134" t="s">
        <v>250</v>
      </c>
      <c r="I164" s="135"/>
      <c r="L164" s="31"/>
      <c r="M164" s="136"/>
      <c r="U164" s="52"/>
      <c r="AT164" s="16" t="s">
        <v>133</v>
      </c>
      <c r="AU164" s="16" t="s">
        <v>131</v>
      </c>
    </row>
    <row r="165" spans="2:65" s="1" customFormat="1" ht="21.75" customHeight="1">
      <c r="B165" s="31"/>
      <c r="C165" s="120" t="s">
        <v>251</v>
      </c>
      <c r="D165" s="120" t="s">
        <v>125</v>
      </c>
      <c r="E165" s="121" t="s">
        <v>252</v>
      </c>
      <c r="F165" s="122" t="s">
        <v>253</v>
      </c>
      <c r="G165" s="123" t="s">
        <v>248</v>
      </c>
      <c r="H165" s="124">
        <v>14</v>
      </c>
      <c r="I165" s="125"/>
      <c r="J165" s="126">
        <f>ROUND(I165*H165,1)</f>
        <v>0</v>
      </c>
      <c r="K165" s="122" t="s">
        <v>129</v>
      </c>
      <c r="L165" s="31"/>
      <c r="M165" s="127" t="s">
        <v>19</v>
      </c>
      <c r="N165" s="128" t="s">
        <v>43</v>
      </c>
      <c r="P165" s="129">
        <f>O165*H165</f>
        <v>0</v>
      </c>
      <c r="Q165" s="129">
        <v>0</v>
      </c>
      <c r="R165" s="129">
        <f>Q165*H165</f>
        <v>0</v>
      </c>
      <c r="S165" s="129">
        <v>0</v>
      </c>
      <c r="T165" s="129">
        <f>S165*H165</f>
        <v>0</v>
      </c>
      <c r="U165" s="130" t="s">
        <v>19</v>
      </c>
      <c r="AR165" s="131" t="s">
        <v>130</v>
      </c>
      <c r="AT165" s="131" t="s">
        <v>125</v>
      </c>
      <c r="AU165" s="131" t="s">
        <v>131</v>
      </c>
      <c r="AY165" s="16" t="s">
        <v>120</v>
      </c>
      <c r="BE165" s="132">
        <f>IF(N165="základní",J165,0)</f>
        <v>0</v>
      </c>
      <c r="BF165" s="132">
        <f>IF(N165="snížená",J165,0)</f>
        <v>0</v>
      </c>
      <c r="BG165" s="132">
        <f>IF(N165="zákl. přenesená",J165,0)</f>
        <v>0</v>
      </c>
      <c r="BH165" s="132">
        <f>IF(N165="sníž. přenesená",J165,0)</f>
        <v>0</v>
      </c>
      <c r="BI165" s="132">
        <f>IF(N165="nulová",J165,0)</f>
        <v>0</v>
      </c>
      <c r="BJ165" s="16" t="s">
        <v>77</v>
      </c>
      <c r="BK165" s="132">
        <f>ROUND(I165*H165,1)</f>
        <v>0</v>
      </c>
      <c r="BL165" s="16" t="s">
        <v>130</v>
      </c>
      <c r="BM165" s="131" t="s">
        <v>254</v>
      </c>
    </row>
    <row r="166" spans="2:65" s="1" customFormat="1" ht="11.25">
      <c r="B166" s="31"/>
      <c r="D166" s="133" t="s">
        <v>133</v>
      </c>
      <c r="F166" s="134" t="s">
        <v>255</v>
      </c>
      <c r="I166" s="135"/>
      <c r="L166" s="31"/>
      <c r="M166" s="136"/>
      <c r="U166" s="52"/>
      <c r="AT166" s="16" t="s">
        <v>133</v>
      </c>
      <c r="AU166" s="16" t="s">
        <v>131</v>
      </c>
    </row>
    <row r="167" spans="2:65" s="12" customFormat="1" ht="11.25">
      <c r="B167" s="137"/>
      <c r="D167" s="138" t="s">
        <v>135</v>
      </c>
      <c r="E167" s="139" t="s">
        <v>19</v>
      </c>
      <c r="F167" s="140" t="s">
        <v>256</v>
      </c>
      <c r="H167" s="141">
        <v>14</v>
      </c>
      <c r="I167" s="142"/>
      <c r="L167" s="137"/>
      <c r="M167" s="143"/>
      <c r="U167" s="144"/>
      <c r="AT167" s="139" t="s">
        <v>135</v>
      </c>
      <c r="AU167" s="139" t="s">
        <v>131</v>
      </c>
      <c r="AV167" s="12" t="s">
        <v>79</v>
      </c>
      <c r="AW167" s="12" t="s">
        <v>33</v>
      </c>
      <c r="AX167" s="12" t="s">
        <v>77</v>
      </c>
      <c r="AY167" s="139" t="s">
        <v>120</v>
      </c>
    </row>
    <row r="168" spans="2:65" s="1" customFormat="1" ht="16.5" customHeight="1">
      <c r="B168" s="31"/>
      <c r="C168" s="120" t="s">
        <v>257</v>
      </c>
      <c r="D168" s="120" t="s">
        <v>125</v>
      </c>
      <c r="E168" s="121" t="s">
        <v>258</v>
      </c>
      <c r="F168" s="122" t="s">
        <v>259</v>
      </c>
      <c r="G168" s="123" t="s">
        <v>248</v>
      </c>
      <c r="H168" s="124">
        <v>1</v>
      </c>
      <c r="I168" s="125"/>
      <c r="J168" s="126">
        <f>ROUND(I168*H168,1)</f>
        <v>0</v>
      </c>
      <c r="K168" s="122" t="s">
        <v>129</v>
      </c>
      <c r="L168" s="31"/>
      <c r="M168" s="127" t="s">
        <v>19</v>
      </c>
      <c r="N168" s="128" t="s">
        <v>43</v>
      </c>
      <c r="P168" s="129">
        <f>O168*H168</f>
        <v>0</v>
      </c>
      <c r="Q168" s="129">
        <v>0</v>
      </c>
      <c r="R168" s="129">
        <f>Q168*H168</f>
        <v>0</v>
      </c>
      <c r="S168" s="129">
        <v>0</v>
      </c>
      <c r="T168" s="129">
        <f>S168*H168</f>
        <v>0</v>
      </c>
      <c r="U168" s="130" t="s">
        <v>19</v>
      </c>
      <c r="AR168" s="131" t="s">
        <v>130</v>
      </c>
      <c r="AT168" s="131" t="s">
        <v>125</v>
      </c>
      <c r="AU168" s="131" t="s">
        <v>131</v>
      </c>
      <c r="AY168" s="16" t="s">
        <v>120</v>
      </c>
      <c r="BE168" s="132">
        <f>IF(N168="základní",J168,0)</f>
        <v>0</v>
      </c>
      <c r="BF168" s="132">
        <f>IF(N168="snížená",J168,0)</f>
        <v>0</v>
      </c>
      <c r="BG168" s="132">
        <f>IF(N168="zákl. přenesená",J168,0)</f>
        <v>0</v>
      </c>
      <c r="BH168" s="132">
        <f>IF(N168="sníž. přenesená",J168,0)</f>
        <v>0</v>
      </c>
      <c r="BI168" s="132">
        <f>IF(N168="nulová",J168,0)</f>
        <v>0</v>
      </c>
      <c r="BJ168" s="16" t="s">
        <v>77</v>
      </c>
      <c r="BK168" s="132">
        <f>ROUND(I168*H168,1)</f>
        <v>0</v>
      </c>
      <c r="BL168" s="16" t="s">
        <v>130</v>
      </c>
      <c r="BM168" s="131" t="s">
        <v>260</v>
      </c>
    </row>
    <row r="169" spans="2:65" s="1" customFormat="1" ht="11.25">
      <c r="B169" s="31"/>
      <c r="D169" s="133" t="s">
        <v>133</v>
      </c>
      <c r="F169" s="134" t="s">
        <v>261</v>
      </c>
      <c r="I169" s="135"/>
      <c r="L169" s="31"/>
      <c r="M169" s="136"/>
      <c r="U169" s="52"/>
      <c r="AT169" s="16" t="s">
        <v>133</v>
      </c>
      <c r="AU169" s="16" t="s">
        <v>131</v>
      </c>
    </row>
    <row r="170" spans="2:65" s="11" customFormat="1" ht="20.85" customHeight="1">
      <c r="B170" s="108"/>
      <c r="D170" s="109" t="s">
        <v>71</v>
      </c>
      <c r="E170" s="118" t="s">
        <v>262</v>
      </c>
      <c r="F170" s="118" t="s">
        <v>263</v>
      </c>
      <c r="I170" s="111"/>
      <c r="J170" s="119">
        <f>BK170</f>
        <v>0</v>
      </c>
      <c r="L170" s="108"/>
      <c r="M170" s="113"/>
      <c r="P170" s="114">
        <f>SUM(P171:P182)</f>
        <v>0</v>
      </c>
      <c r="R170" s="114">
        <f>SUM(R171:R182)</f>
        <v>0.29297856999999999</v>
      </c>
      <c r="T170" s="114">
        <f>SUM(T171:T182)</f>
        <v>0.27779599999999999</v>
      </c>
      <c r="U170" s="115"/>
      <c r="AR170" s="109" t="s">
        <v>77</v>
      </c>
      <c r="AT170" s="116" t="s">
        <v>71</v>
      </c>
      <c r="AU170" s="116" t="s">
        <v>79</v>
      </c>
      <c r="AY170" s="109" t="s">
        <v>120</v>
      </c>
      <c r="BK170" s="117">
        <f>SUM(BK171:BK182)</f>
        <v>0</v>
      </c>
    </row>
    <row r="171" spans="2:65" s="1" customFormat="1" ht="16.5" customHeight="1">
      <c r="B171" s="31"/>
      <c r="C171" s="120" t="s">
        <v>264</v>
      </c>
      <c r="D171" s="120" t="s">
        <v>125</v>
      </c>
      <c r="E171" s="121" t="s">
        <v>265</v>
      </c>
      <c r="F171" s="122" t="s">
        <v>266</v>
      </c>
      <c r="G171" s="123" t="s">
        <v>128</v>
      </c>
      <c r="H171" s="124">
        <v>21.4</v>
      </c>
      <c r="I171" s="125"/>
      <c r="J171" s="126">
        <f>ROUND(I171*H171,1)</f>
        <v>0</v>
      </c>
      <c r="K171" s="122" t="s">
        <v>129</v>
      </c>
      <c r="L171" s="31"/>
      <c r="M171" s="127" t="s">
        <v>19</v>
      </c>
      <c r="N171" s="128" t="s">
        <v>43</v>
      </c>
      <c r="P171" s="129">
        <f>O171*H171</f>
        <v>0</v>
      </c>
      <c r="Q171" s="129">
        <v>2.4000000000000001E-4</v>
      </c>
      <c r="R171" s="129">
        <f>Q171*H171</f>
        <v>5.1359999999999999E-3</v>
      </c>
      <c r="S171" s="129">
        <v>2.4000000000000001E-4</v>
      </c>
      <c r="T171" s="129">
        <f>S171*H171</f>
        <v>5.1359999999999999E-3</v>
      </c>
      <c r="U171" s="130" t="s">
        <v>19</v>
      </c>
      <c r="AR171" s="131" t="s">
        <v>130</v>
      </c>
      <c r="AT171" s="131" t="s">
        <v>125</v>
      </c>
      <c r="AU171" s="131" t="s">
        <v>131</v>
      </c>
      <c r="AY171" s="16" t="s">
        <v>120</v>
      </c>
      <c r="BE171" s="132">
        <f>IF(N171="základní",J171,0)</f>
        <v>0</v>
      </c>
      <c r="BF171" s="132">
        <f>IF(N171="snížená",J171,0)</f>
        <v>0</v>
      </c>
      <c r="BG171" s="132">
        <f>IF(N171="zákl. přenesená",J171,0)</f>
        <v>0</v>
      </c>
      <c r="BH171" s="132">
        <f>IF(N171="sníž. přenesená",J171,0)</f>
        <v>0</v>
      </c>
      <c r="BI171" s="132">
        <f>IF(N171="nulová",J171,0)</f>
        <v>0</v>
      </c>
      <c r="BJ171" s="16" t="s">
        <v>77</v>
      </c>
      <c r="BK171" s="132">
        <f>ROUND(I171*H171,1)</f>
        <v>0</v>
      </c>
      <c r="BL171" s="16" t="s">
        <v>130</v>
      </c>
      <c r="BM171" s="131" t="s">
        <v>267</v>
      </c>
    </row>
    <row r="172" spans="2:65" s="1" customFormat="1" ht="11.25">
      <c r="B172" s="31"/>
      <c r="D172" s="133" t="s">
        <v>133</v>
      </c>
      <c r="F172" s="134" t="s">
        <v>268</v>
      </c>
      <c r="I172" s="135"/>
      <c r="L172" s="31"/>
      <c r="M172" s="136"/>
      <c r="U172" s="52"/>
      <c r="AT172" s="16" t="s">
        <v>133</v>
      </c>
      <c r="AU172" s="16" t="s">
        <v>131</v>
      </c>
    </row>
    <row r="173" spans="2:65" s="12" customFormat="1" ht="11.25">
      <c r="B173" s="137"/>
      <c r="D173" s="138" t="s">
        <v>135</v>
      </c>
      <c r="E173" s="139" t="s">
        <v>19</v>
      </c>
      <c r="F173" s="140" t="s">
        <v>269</v>
      </c>
      <c r="H173" s="141">
        <v>21.4</v>
      </c>
      <c r="I173" s="142"/>
      <c r="L173" s="137"/>
      <c r="M173" s="143"/>
      <c r="U173" s="144"/>
      <c r="AT173" s="139" t="s">
        <v>135</v>
      </c>
      <c r="AU173" s="139" t="s">
        <v>131</v>
      </c>
      <c r="AV173" s="12" t="s">
        <v>79</v>
      </c>
      <c r="AW173" s="12" t="s">
        <v>33</v>
      </c>
      <c r="AX173" s="12" t="s">
        <v>77</v>
      </c>
      <c r="AY173" s="139" t="s">
        <v>120</v>
      </c>
    </row>
    <row r="174" spans="2:65" s="1" customFormat="1" ht="24.2" customHeight="1">
      <c r="B174" s="31"/>
      <c r="C174" s="120" t="s">
        <v>270</v>
      </c>
      <c r="D174" s="120" t="s">
        <v>125</v>
      </c>
      <c r="E174" s="121" t="s">
        <v>271</v>
      </c>
      <c r="F174" s="122" t="s">
        <v>272</v>
      </c>
      <c r="G174" s="123" t="s">
        <v>128</v>
      </c>
      <c r="H174" s="124">
        <v>13.632999999999999</v>
      </c>
      <c r="I174" s="125"/>
      <c r="J174" s="126">
        <f>ROUND(I174*H174,1)</f>
        <v>0</v>
      </c>
      <c r="K174" s="122" t="s">
        <v>129</v>
      </c>
      <c r="L174" s="31"/>
      <c r="M174" s="127" t="s">
        <v>19</v>
      </c>
      <c r="N174" s="128" t="s">
        <v>43</v>
      </c>
      <c r="P174" s="129">
        <f>O174*H174</f>
        <v>0</v>
      </c>
      <c r="Q174" s="129">
        <v>1.9290000000000002E-2</v>
      </c>
      <c r="R174" s="129">
        <f>Q174*H174</f>
        <v>0.26298057000000002</v>
      </c>
      <c r="S174" s="129">
        <v>0.02</v>
      </c>
      <c r="T174" s="129">
        <f>S174*H174</f>
        <v>0.27266000000000001</v>
      </c>
      <c r="U174" s="130" t="s">
        <v>19</v>
      </c>
      <c r="AR174" s="131" t="s">
        <v>130</v>
      </c>
      <c r="AT174" s="131" t="s">
        <v>125</v>
      </c>
      <c r="AU174" s="131" t="s">
        <v>131</v>
      </c>
      <c r="AY174" s="16" t="s">
        <v>120</v>
      </c>
      <c r="BE174" s="132">
        <f>IF(N174="základní",J174,0)</f>
        <v>0</v>
      </c>
      <c r="BF174" s="132">
        <f>IF(N174="snížená",J174,0)</f>
        <v>0</v>
      </c>
      <c r="BG174" s="132">
        <f>IF(N174="zákl. přenesená",J174,0)</f>
        <v>0</v>
      </c>
      <c r="BH174" s="132">
        <f>IF(N174="sníž. přenesená",J174,0)</f>
        <v>0</v>
      </c>
      <c r="BI174" s="132">
        <f>IF(N174="nulová",J174,0)</f>
        <v>0</v>
      </c>
      <c r="BJ174" s="16" t="s">
        <v>77</v>
      </c>
      <c r="BK174" s="132">
        <f>ROUND(I174*H174,1)</f>
        <v>0</v>
      </c>
      <c r="BL174" s="16" t="s">
        <v>130</v>
      </c>
      <c r="BM174" s="131" t="s">
        <v>273</v>
      </c>
    </row>
    <row r="175" spans="2:65" s="1" customFormat="1" ht="11.25">
      <c r="B175" s="31"/>
      <c r="D175" s="133" t="s">
        <v>133</v>
      </c>
      <c r="F175" s="134" t="s">
        <v>274</v>
      </c>
      <c r="I175" s="135"/>
      <c r="L175" s="31"/>
      <c r="M175" s="136"/>
      <c r="U175" s="52"/>
      <c r="AT175" s="16" t="s">
        <v>133</v>
      </c>
      <c r="AU175" s="16" t="s">
        <v>131</v>
      </c>
    </row>
    <row r="176" spans="2:65" s="12" customFormat="1" ht="11.25">
      <c r="B176" s="137"/>
      <c r="D176" s="138" t="s">
        <v>135</v>
      </c>
      <c r="E176" s="139" t="s">
        <v>19</v>
      </c>
      <c r="F176" s="140" t="s">
        <v>275</v>
      </c>
      <c r="H176" s="141">
        <v>13.632999999999999</v>
      </c>
      <c r="I176" s="142"/>
      <c r="L176" s="137"/>
      <c r="M176" s="143"/>
      <c r="U176" s="144"/>
      <c r="AT176" s="139" t="s">
        <v>135</v>
      </c>
      <c r="AU176" s="139" t="s">
        <v>131</v>
      </c>
      <c r="AV176" s="12" t="s">
        <v>79</v>
      </c>
      <c r="AW176" s="12" t="s">
        <v>33</v>
      </c>
      <c r="AX176" s="12" t="s">
        <v>77</v>
      </c>
      <c r="AY176" s="139" t="s">
        <v>120</v>
      </c>
    </row>
    <row r="177" spans="2:65" s="1" customFormat="1" ht="16.5" customHeight="1">
      <c r="B177" s="31"/>
      <c r="C177" s="120" t="s">
        <v>276</v>
      </c>
      <c r="D177" s="120" t="s">
        <v>125</v>
      </c>
      <c r="E177" s="121" t="s">
        <v>277</v>
      </c>
      <c r="F177" s="122" t="s">
        <v>278</v>
      </c>
      <c r="G177" s="123" t="s">
        <v>279</v>
      </c>
      <c r="H177" s="124">
        <v>2</v>
      </c>
      <c r="I177" s="125"/>
      <c r="J177" s="126">
        <f>ROUND(I177*H177,1)</f>
        <v>0</v>
      </c>
      <c r="K177" s="122" t="s">
        <v>129</v>
      </c>
      <c r="L177" s="31"/>
      <c r="M177" s="127" t="s">
        <v>19</v>
      </c>
      <c r="N177" s="128" t="s">
        <v>43</v>
      </c>
      <c r="P177" s="129">
        <f>O177*H177</f>
        <v>0</v>
      </c>
      <c r="Q177" s="129">
        <v>1.1E-4</v>
      </c>
      <c r="R177" s="129">
        <f>Q177*H177</f>
        <v>2.2000000000000001E-4</v>
      </c>
      <c r="S177" s="129">
        <v>0</v>
      </c>
      <c r="T177" s="129">
        <f>S177*H177</f>
        <v>0</v>
      </c>
      <c r="U177" s="130" t="s">
        <v>19</v>
      </c>
      <c r="AR177" s="131" t="s">
        <v>130</v>
      </c>
      <c r="AT177" s="131" t="s">
        <v>125</v>
      </c>
      <c r="AU177" s="131" t="s">
        <v>131</v>
      </c>
      <c r="AY177" s="16" t="s">
        <v>120</v>
      </c>
      <c r="BE177" s="132">
        <f>IF(N177="základní",J177,0)</f>
        <v>0</v>
      </c>
      <c r="BF177" s="132">
        <f>IF(N177="snížená",J177,0)</f>
        <v>0</v>
      </c>
      <c r="BG177" s="132">
        <f>IF(N177="zákl. přenesená",J177,0)</f>
        <v>0</v>
      </c>
      <c r="BH177" s="132">
        <f>IF(N177="sníž. přenesená",J177,0)</f>
        <v>0</v>
      </c>
      <c r="BI177" s="132">
        <f>IF(N177="nulová",J177,0)</f>
        <v>0</v>
      </c>
      <c r="BJ177" s="16" t="s">
        <v>77</v>
      </c>
      <c r="BK177" s="132">
        <f>ROUND(I177*H177,1)</f>
        <v>0</v>
      </c>
      <c r="BL177" s="16" t="s">
        <v>130</v>
      </c>
      <c r="BM177" s="131" t="s">
        <v>280</v>
      </c>
    </row>
    <row r="178" spans="2:65" s="1" customFormat="1" ht="11.25">
      <c r="B178" s="31"/>
      <c r="D178" s="133" t="s">
        <v>133</v>
      </c>
      <c r="F178" s="134" t="s">
        <v>281</v>
      </c>
      <c r="I178" s="135"/>
      <c r="L178" s="31"/>
      <c r="M178" s="136"/>
      <c r="U178" s="52"/>
      <c r="AT178" s="16" t="s">
        <v>133</v>
      </c>
      <c r="AU178" s="16" t="s">
        <v>131</v>
      </c>
    </row>
    <row r="179" spans="2:65" s="1" customFormat="1" ht="16.5" customHeight="1">
      <c r="B179" s="31"/>
      <c r="C179" s="152" t="s">
        <v>282</v>
      </c>
      <c r="D179" s="152" t="s">
        <v>149</v>
      </c>
      <c r="E179" s="153" t="s">
        <v>283</v>
      </c>
      <c r="F179" s="154" t="s">
        <v>284</v>
      </c>
      <c r="G179" s="155" t="s">
        <v>279</v>
      </c>
      <c r="H179" s="156">
        <v>2</v>
      </c>
      <c r="I179" s="157"/>
      <c r="J179" s="158">
        <f>ROUND(I179*H179,1)</f>
        <v>0</v>
      </c>
      <c r="K179" s="154" t="s">
        <v>129</v>
      </c>
      <c r="L179" s="159"/>
      <c r="M179" s="160" t="s">
        <v>19</v>
      </c>
      <c r="N179" s="161" t="s">
        <v>43</v>
      </c>
      <c r="P179" s="129">
        <f>O179*H179</f>
        <v>0</v>
      </c>
      <c r="Q179" s="129">
        <v>1.2E-2</v>
      </c>
      <c r="R179" s="129">
        <f>Q179*H179</f>
        <v>2.4E-2</v>
      </c>
      <c r="S179" s="129">
        <v>0</v>
      </c>
      <c r="T179" s="129">
        <f>S179*H179</f>
        <v>0</v>
      </c>
      <c r="U179" s="130" t="s">
        <v>19</v>
      </c>
      <c r="AR179" s="131" t="s">
        <v>152</v>
      </c>
      <c r="AT179" s="131" t="s">
        <v>149</v>
      </c>
      <c r="AU179" s="131" t="s">
        <v>131</v>
      </c>
      <c r="AY179" s="16" t="s">
        <v>120</v>
      </c>
      <c r="BE179" s="132">
        <f>IF(N179="základní",J179,0)</f>
        <v>0</v>
      </c>
      <c r="BF179" s="132">
        <f>IF(N179="snížená",J179,0)</f>
        <v>0</v>
      </c>
      <c r="BG179" s="132">
        <f>IF(N179="zákl. přenesená",J179,0)</f>
        <v>0</v>
      </c>
      <c r="BH179" s="132">
        <f>IF(N179="sníž. přenesená",J179,0)</f>
        <v>0</v>
      </c>
      <c r="BI179" s="132">
        <f>IF(N179="nulová",J179,0)</f>
        <v>0</v>
      </c>
      <c r="BJ179" s="16" t="s">
        <v>77</v>
      </c>
      <c r="BK179" s="132">
        <f>ROUND(I179*H179,1)</f>
        <v>0</v>
      </c>
      <c r="BL179" s="16" t="s">
        <v>130</v>
      </c>
      <c r="BM179" s="131" t="s">
        <v>285</v>
      </c>
    </row>
    <row r="180" spans="2:65" s="1" customFormat="1" ht="24.2" customHeight="1">
      <c r="B180" s="31"/>
      <c r="C180" s="120" t="s">
        <v>286</v>
      </c>
      <c r="D180" s="120" t="s">
        <v>125</v>
      </c>
      <c r="E180" s="121" t="s">
        <v>287</v>
      </c>
      <c r="F180" s="122" t="s">
        <v>288</v>
      </c>
      <c r="G180" s="123" t="s">
        <v>128</v>
      </c>
      <c r="H180" s="124">
        <v>21.4</v>
      </c>
      <c r="I180" s="125"/>
      <c r="J180" s="126">
        <f>ROUND(I180*H180,1)</f>
        <v>0</v>
      </c>
      <c r="K180" s="122" t="s">
        <v>129</v>
      </c>
      <c r="L180" s="31"/>
      <c r="M180" s="127" t="s">
        <v>19</v>
      </c>
      <c r="N180" s="128" t="s">
        <v>43</v>
      </c>
      <c r="P180" s="129">
        <f>O180*H180</f>
        <v>0</v>
      </c>
      <c r="Q180" s="129">
        <v>3.0000000000000001E-5</v>
      </c>
      <c r="R180" s="129">
        <f>Q180*H180</f>
        <v>6.4199999999999999E-4</v>
      </c>
      <c r="S180" s="129">
        <v>0</v>
      </c>
      <c r="T180" s="129">
        <f>S180*H180</f>
        <v>0</v>
      </c>
      <c r="U180" s="130" t="s">
        <v>19</v>
      </c>
      <c r="AR180" s="131" t="s">
        <v>130</v>
      </c>
      <c r="AT180" s="131" t="s">
        <v>125</v>
      </c>
      <c r="AU180" s="131" t="s">
        <v>131</v>
      </c>
      <c r="AY180" s="16" t="s">
        <v>120</v>
      </c>
      <c r="BE180" s="132">
        <f>IF(N180="základní",J180,0)</f>
        <v>0</v>
      </c>
      <c r="BF180" s="132">
        <f>IF(N180="snížená",J180,0)</f>
        <v>0</v>
      </c>
      <c r="BG180" s="132">
        <f>IF(N180="zákl. přenesená",J180,0)</f>
        <v>0</v>
      </c>
      <c r="BH180" s="132">
        <f>IF(N180="sníž. přenesená",J180,0)</f>
        <v>0</v>
      </c>
      <c r="BI180" s="132">
        <f>IF(N180="nulová",J180,0)</f>
        <v>0</v>
      </c>
      <c r="BJ180" s="16" t="s">
        <v>77</v>
      </c>
      <c r="BK180" s="132">
        <f>ROUND(I180*H180,1)</f>
        <v>0</v>
      </c>
      <c r="BL180" s="16" t="s">
        <v>130</v>
      </c>
      <c r="BM180" s="131" t="s">
        <v>289</v>
      </c>
    </row>
    <row r="181" spans="2:65" s="1" customFormat="1" ht="11.25">
      <c r="B181" s="31"/>
      <c r="D181" s="133" t="s">
        <v>133</v>
      </c>
      <c r="F181" s="134" t="s">
        <v>290</v>
      </c>
      <c r="I181" s="135"/>
      <c r="L181" s="31"/>
      <c r="M181" s="136"/>
      <c r="U181" s="52"/>
      <c r="AT181" s="16" t="s">
        <v>133</v>
      </c>
      <c r="AU181" s="16" t="s">
        <v>131</v>
      </c>
    </row>
    <row r="182" spans="2:65" s="12" customFormat="1" ht="11.25">
      <c r="B182" s="137"/>
      <c r="D182" s="138" t="s">
        <v>135</v>
      </c>
      <c r="E182" s="139" t="s">
        <v>19</v>
      </c>
      <c r="F182" s="140" t="s">
        <v>269</v>
      </c>
      <c r="H182" s="141">
        <v>21.4</v>
      </c>
      <c r="I182" s="142"/>
      <c r="L182" s="137"/>
      <c r="M182" s="143"/>
      <c r="U182" s="144"/>
      <c r="AT182" s="139" t="s">
        <v>135</v>
      </c>
      <c r="AU182" s="139" t="s">
        <v>131</v>
      </c>
      <c r="AV182" s="12" t="s">
        <v>79</v>
      </c>
      <c r="AW182" s="12" t="s">
        <v>33</v>
      </c>
      <c r="AX182" s="12" t="s">
        <v>77</v>
      </c>
      <c r="AY182" s="139" t="s">
        <v>120</v>
      </c>
    </row>
    <row r="183" spans="2:65" s="11" customFormat="1" ht="20.85" customHeight="1">
      <c r="B183" s="108"/>
      <c r="D183" s="109" t="s">
        <v>71</v>
      </c>
      <c r="E183" s="118" t="s">
        <v>291</v>
      </c>
      <c r="F183" s="118" t="s">
        <v>292</v>
      </c>
      <c r="I183" s="111"/>
      <c r="J183" s="119">
        <f>BK183</f>
        <v>0</v>
      </c>
      <c r="L183" s="108"/>
      <c r="M183" s="113"/>
      <c r="P183" s="114">
        <f>SUM(P184:P220)</f>
        <v>0</v>
      </c>
      <c r="R183" s="114">
        <f>SUM(R184:R220)</f>
        <v>0</v>
      </c>
      <c r="T183" s="114">
        <f>SUM(T184:T220)</f>
        <v>3.9323448000000001</v>
      </c>
      <c r="U183" s="115"/>
      <c r="AR183" s="109" t="s">
        <v>77</v>
      </c>
      <c r="AT183" s="116" t="s">
        <v>71</v>
      </c>
      <c r="AU183" s="116" t="s">
        <v>79</v>
      </c>
      <c r="AY183" s="109" t="s">
        <v>120</v>
      </c>
      <c r="BK183" s="117">
        <f>SUM(BK184:BK220)</f>
        <v>0</v>
      </c>
    </row>
    <row r="184" spans="2:65" s="1" customFormat="1" ht="16.5" customHeight="1">
      <c r="B184" s="31"/>
      <c r="C184" s="120" t="s">
        <v>293</v>
      </c>
      <c r="D184" s="120" t="s">
        <v>125</v>
      </c>
      <c r="E184" s="121" t="s">
        <v>294</v>
      </c>
      <c r="F184" s="122" t="s">
        <v>295</v>
      </c>
      <c r="G184" s="123" t="s">
        <v>166</v>
      </c>
      <c r="H184" s="124">
        <v>2.34</v>
      </c>
      <c r="I184" s="125"/>
      <c r="J184" s="126">
        <f>ROUND(I184*H184,1)</f>
        <v>0</v>
      </c>
      <c r="K184" s="122" t="s">
        <v>129</v>
      </c>
      <c r="L184" s="31"/>
      <c r="M184" s="127" t="s">
        <v>19</v>
      </c>
      <c r="N184" s="128" t="s">
        <v>43</v>
      </c>
      <c r="P184" s="129">
        <f>O184*H184</f>
        <v>0</v>
      </c>
      <c r="Q184" s="129">
        <v>0</v>
      </c>
      <c r="R184" s="129">
        <f>Q184*H184</f>
        <v>0</v>
      </c>
      <c r="S184" s="129">
        <v>2E-3</v>
      </c>
      <c r="T184" s="129">
        <f>S184*H184</f>
        <v>4.6800000000000001E-3</v>
      </c>
      <c r="U184" s="130" t="s">
        <v>19</v>
      </c>
      <c r="AR184" s="131" t="s">
        <v>130</v>
      </c>
      <c r="AT184" s="131" t="s">
        <v>125</v>
      </c>
      <c r="AU184" s="131" t="s">
        <v>131</v>
      </c>
      <c r="AY184" s="16" t="s">
        <v>120</v>
      </c>
      <c r="BE184" s="132">
        <f>IF(N184="základní",J184,0)</f>
        <v>0</v>
      </c>
      <c r="BF184" s="132">
        <f>IF(N184="snížená",J184,0)</f>
        <v>0</v>
      </c>
      <c r="BG184" s="132">
        <f>IF(N184="zákl. přenesená",J184,0)</f>
        <v>0</v>
      </c>
      <c r="BH184" s="132">
        <f>IF(N184="sníž. přenesená",J184,0)</f>
        <v>0</v>
      </c>
      <c r="BI184" s="132">
        <f>IF(N184="nulová",J184,0)</f>
        <v>0</v>
      </c>
      <c r="BJ184" s="16" t="s">
        <v>77</v>
      </c>
      <c r="BK184" s="132">
        <f>ROUND(I184*H184,1)</f>
        <v>0</v>
      </c>
      <c r="BL184" s="16" t="s">
        <v>130</v>
      </c>
      <c r="BM184" s="131" t="s">
        <v>296</v>
      </c>
    </row>
    <row r="185" spans="2:65" s="1" customFormat="1" ht="11.25">
      <c r="B185" s="31"/>
      <c r="D185" s="133" t="s">
        <v>133</v>
      </c>
      <c r="F185" s="134" t="s">
        <v>297</v>
      </c>
      <c r="I185" s="135"/>
      <c r="L185" s="31"/>
      <c r="M185" s="136"/>
      <c r="U185" s="52"/>
      <c r="AT185" s="16" t="s">
        <v>133</v>
      </c>
      <c r="AU185" s="16" t="s">
        <v>131</v>
      </c>
    </row>
    <row r="186" spans="2:65" s="12" customFormat="1" ht="11.25">
      <c r="B186" s="137"/>
      <c r="D186" s="138" t="s">
        <v>135</v>
      </c>
      <c r="E186" s="139" t="s">
        <v>19</v>
      </c>
      <c r="F186" s="140" t="s">
        <v>298</v>
      </c>
      <c r="H186" s="141">
        <v>2.34</v>
      </c>
      <c r="I186" s="142"/>
      <c r="L186" s="137"/>
      <c r="M186" s="143"/>
      <c r="U186" s="144"/>
      <c r="AT186" s="139" t="s">
        <v>135</v>
      </c>
      <c r="AU186" s="139" t="s">
        <v>131</v>
      </c>
      <c r="AV186" s="12" t="s">
        <v>79</v>
      </c>
      <c r="AW186" s="12" t="s">
        <v>33</v>
      </c>
      <c r="AX186" s="12" t="s">
        <v>77</v>
      </c>
      <c r="AY186" s="139" t="s">
        <v>120</v>
      </c>
    </row>
    <row r="187" spans="2:65" s="1" customFormat="1" ht="16.5" customHeight="1">
      <c r="B187" s="31"/>
      <c r="C187" s="120" t="s">
        <v>299</v>
      </c>
      <c r="D187" s="120" t="s">
        <v>125</v>
      </c>
      <c r="E187" s="121" t="s">
        <v>300</v>
      </c>
      <c r="F187" s="122" t="s">
        <v>301</v>
      </c>
      <c r="G187" s="123" t="s">
        <v>166</v>
      </c>
      <c r="H187" s="124">
        <v>2.34</v>
      </c>
      <c r="I187" s="125"/>
      <c r="J187" s="126">
        <f>ROUND(I187*H187,1)</f>
        <v>0</v>
      </c>
      <c r="K187" s="122" t="s">
        <v>129</v>
      </c>
      <c r="L187" s="31"/>
      <c r="M187" s="127" t="s">
        <v>19</v>
      </c>
      <c r="N187" s="128" t="s">
        <v>43</v>
      </c>
      <c r="P187" s="129">
        <f>O187*H187</f>
        <v>0</v>
      </c>
      <c r="Q187" s="129">
        <v>0</v>
      </c>
      <c r="R187" s="129">
        <f>Q187*H187</f>
        <v>0</v>
      </c>
      <c r="S187" s="129">
        <v>1.67E-3</v>
      </c>
      <c r="T187" s="129">
        <f>S187*H187</f>
        <v>3.9077999999999995E-3</v>
      </c>
      <c r="U187" s="130" t="s">
        <v>19</v>
      </c>
      <c r="AR187" s="131" t="s">
        <v>130</v>
      </c>
      <c r="AT187" s="131" t="s">
        <v>125</v>
      </c>
      <c r="AU187" s="131" t="s">
        <v>131</v>
      </c>
      <c r="AY187" s="16" t="s">
        <v>120</v>
      </c>
      <c r="BE187" s="132">
        <f>IF(N187="základní",J187,0)</f>
        <v>0</v>
      </c>
      <c r="BF187" s="132">
        <f>IF(N187="snížená",J187,0)</f>
        <v>0</v>
      </c>
      <c r="BG187" s="132">
        <f>IF(N187="zákl. přenesená",J187,0)</f>
        <v>0</v>
      </c>
      <c r="BH187" s="132">
        <f>IF(N187="sníž. přenesená",J187,0)</f>
        <v>0</v>
      </c>
      <c r="BI187" s="132">
        <f>IF(N187="nulová",J187,0)</f>
        <v>0</v>
      </c>
      <c r="BJ187" s="16" t="s">
        <v>77</v>
      </c>
      <c r="BK187" s="132">
        <f>ROUND(I187*H187,1)</f>
        <v>0</v>
      </c>
      <c r="BL187" s="16" t="s">
        <v>130</v>
      </c>
      <c r="BM187" s="131" t="s">
        <v>302</v>
      </c>
    </row>
    <row r="188" spans="2:65" s="1" customFormat="1" ht="11.25">
      <c r="B188" s="31"/>
      <c r="D188" s="133" t="s">
        <v>133</v>
      </c>
      <c r="F188" s="134" t="s">
        <v>303</v>
      </c>
      <c r="I188" s="135"/>
      <c r="L188" s="31"/>
      <c r="M188" s="136"/>
      <c r="U188" s="52"/>
      <c r="AT188" s="16" t="s">
        <v>133</v>
      </c>
      <c r="AU188" s="16" t="s">
        <v>131</v>
      </c>
    </row>
    <row r="189" spans="2:65" s="12" customFormat="1" ht="11.25">
      <c r="B189" s="137"/>
      <c r="D189" s="138" t="s">
        <v>135</v>
      </c>
      <c r="E189" s="139" t="s">
        <v>19</v>
      </c>
      <c r="F189" s="140" t="s">
        <v>298</v>
      </c>
      <c r="H189" s="141">
        <v>2.34</v>
      </c>
      <c r="I189" s="142"/>
      <c r="L189" s="137"/>
      <c r="M189" s="143"/>
      <c r="U189" s="144"/>
      <c r="AT189" s="139" t="s">
        <v>135</v>
      </c>
      <c r="AU189" s="139" t="s">
        <v>131</v>
      </c>
      <c r="AV189" s="12" t="s">
        <v>79</v>
      </c>
      <c r="AW189" s="12" t="s">
        <v>33</v>
      </c>
      <c r="AX189" s="12" t="s">
        <v>77</v>
      </c>
      <c r="AY189" s="139" t="s">
        <v>120</v>
      </c>
    </row>
    <row r="190" spans="2:65" s="1" customFormat="1" ht="16.5" customHeight="1">
      <c r="B190" s="31"/>
      <c r="C190" s="120" t="s">
        <v>304</v>
      </c>
      <c r="D190" s="120" t="s">
        <v>125</v>
      </c>
      <c r="E190" s="121" t="s">
        <v>305</v>
      </c>
      <c r="F190" s="122" t="s">
        <v>306</v>
      </c>
      <c r="G190" s="123" t="s">
        <v>128</v>
      </c>
      <c r="H190" s="124">
        <v>4.0949999999999998</v>
      </c>
      <c r="I190" s="125"/>
      <c r="J190" s="126">
        <f>ROUND(I190*H190,1)</f>
        <v>0</v>
      </c>
      <c r="K190" s="122" t="s">
        <v>19</v>
      </c>
      <c r="L190" s="31"/>
      <c r="M190" s="127" t="s">
        <v>19</v>
      </c>
      <c r="N190" s="128" t="s">
        <v>43</v>
      </c>
      <c r="P190" s="129">
        <f>O190*H190</f>
        <v>0</v>
      </c>
      <c r="Q190" s="129">
        <v>0</v>
      </c>
      <c r="R190" s="129">
        <f>Q190*H190</f>
        <v>0</v>
      </c>
      <c r="S190" s="129">
        <v>6.0000000000000001E-3</v>
      </c>
      <c r="T190" s="129">
        <f>S190*H190</f>
        <v>2.4569999999999998E-2</v>
      </c>
      <c r="U190" s="130" t="s">
        <v>19</v>
      </c>
      <c r="AR190" s="131" t="s">
        <v>130</v>
      </c>
      <c r="AT190" s="131" t="s">
        <v>125</v>
      </c>
      <c r="AU190" s="131" t="s">
        <v>131</v>
      </c>
      <c r="AY190" s="16" t="s">
        <v>120</v>
      </c>
      <c r="BE190" s="132">
        <f>IF(N190="základní",J190,0)</f>
        <v>0</v>
      </c>
      <c r="BF190" s="132">
        <f>IF(N190="snížená",J190,0)</f>
        <v>0</v>
      </c>
      <c r="BG190" s="132">
        <f>IF(N190="zákl. přenesená",J190,0)</f>
        <v>0</v>
      </c>
      <c r="BH190" s="132">
        <f>IF(N190="sníž. přenesená",J190,0)</f>
        <v>0</v>
      </c>
      <c r="BI190" s="132">
        <f>IF(N190="nulová",J190,0)</f>
        <v>0</v>
      </c>
      <c r="BJ190" s="16" t="s">
        <v>77</v>
      </c>
      <c r="BK190" s="132">
        <f>ROUND(I190*H190,1)</f>
        <v>0</v>
      </c>
      <c r="BL190" s="16" t="s">
        <v>130</v>
      </c>
      <c r="BM190" s="131" t="s">
        <v>307</v>
      </c>
    </row>
    <row r="191" spans="2:65" s="12" customFormat="1" ht="11.25">
      <c r="B191" s="137"/>
      <c r="D191" s="138" t="s">
        <v>135</v>
      </c>
      <c r="E191" s="139" t="s">
        <v>19</v>
      </c>
      <c r="F191" s="140" t="s">
        <v>308</v>
      </c>
      <c r="H191" s="141">
        <v>4.0949999999999998</v>
      </c>
      <c r="I191" s="142"/>
      <c r="L191" s="137"/>
      <c r="M191" s="143"/>
      <c r="U191" s="144"/>
      <c r="AT191" s="139" t="s">
        <v>135</v>
      </c>
      <c r="AU191" s="139" t="s">
        <v>131</v>
      </c>
      <c r="AV191" s="12" t="s">
        <v>79</v>
      </c>
      <c r="AW191" s="12" t="s">
        <v>33</v>
      </c>
      <c r="AX191" s="12" t="s">
        <v>77</v>
      </c>
      <c r="AY191" s="139" t="s">
        <v>120</v>
      </c>
    </row>
    <row r="192" spans="2:65" s="1" customFormat="1" ht="21.75" customHeight="1">
      <c r="B192" s="31"/>
      <c r="C192" s="120" t="s">
        <v>309</v>
      </c>
      <c r="D192" s="120" t="s">
        <v>125</v>
      </c>
      <c r="E192" s="121" t="s">
        <v>310</v>
      </c>
      <c r="F192" s="122" t="s">
        <v>311</v>
      </c>
      <c r="G192" s="123" t="s">
        <v>128</v>
      </c>
      <c r="H192" s="124">
        <v>4.165</v>
      </c>
      <c r="I192" s="125"/>
      <c r="J192" s="126">
        <f>ROUND(I192*H192,1)</f>
        <v>0</v>
      </c>
      <c r="K192" s="122" t="s">
        <v>129</v>
      </c>
      <c r="L192" s="31"/>
      <c r="M192" s="127" t="s">
        <v>19</v>
      </c>
      <c r="N192" s="128" t="s">
        <v>43</v>
      </c>
      <c r="P192" s="129">
        <f>O192*H192</f>
        <v>0</v>
      </c>
      <c r="Q192" s="129">
        <v>0</v>
      </c>
      <c r="R192" s="129">
        <f>Q192*H192</f>
        <v>0</v>
      </c>
      <c r="S192" s="129">
        <v>5.0999999999999997E-2</v>
      </c>
      <c r="T192" s="129">
        <f>S192*H192</f>
        <v>0.21241499999999999</v>
      </c>
      <c r="U192" s="130" t="s">
        <v>19</v>
      </c>
      <c r="AR192" s="131" t="s">
        <v>130</v>
      </c>
      <c r="AT192" s="131" t="s">
        <v>125</v>
      </c>
      <c r="AU192" s="131" t="s">
        <v>131</v>
      </c>
      <c r="AY192" s="16" t="s">
        <v>120</v>
      </c>
      <c r="BE192" s="132">
        <f>IF(N192="základní",J192,0)</f>
        <v>0</v>
      </c>
      <c r="BF192" s="132">
        <f>IF(N192="snížená",J192,0)</f>
        <v>0</v>
      </c>
      <c r="BG192" s="132">
        <f>IF(N192="zákl. přenesená",J192,0)</f>
        <v>0</v>
      </c>
      <c r="BH192" s="132">
        <f>IF(N192="sníž. přenesená",J192,0)</f>
        <v>0</v>
      </c>
      <c r="BI192" s="132">
        <f>IF(N192="nulová",J192,0)</f>
        <v>0</v>
      </c>
      <c r="BJ192" s="16" t="s">
        <v>77</v>
      </c>
      <c r="BK192" s="132">
        <f>ROUND(I192*H192,1)</f>
        <v>0</v>
      </c>
      <c r="BL192" s="16" t="s">
        <v>130</v>
      </c>
      <c r="BM192" s="131" t="s">
        <v>312</v>
      </c>
    </row>
    <row r="193" spans="2:65" s="1" customFormat="1" ht="11.25">
      <c r="B193" s="31"/>
      <c r="D193" s="133" t="s">
        <v>133</v>
      </c>
      <c r="F193" s="134" t="s">
        <v>313</v>
      </c>
      <c r="I193" s="135"/>
      <c r="L193" s="31"/>
      <c r="M193" s="136"/>
      <c r="U193" s="52"/>
      <c r="AT193" s="16" t="s">
        <v>133</v>
      </c>
      <c r="AU193" s="16" t="s">
        <v>131</v>
      </c>
    </row>
    <row r="194" spans="2:65" s="12" customFormat="1" ht="11.25">
      <c r="B194" s="137"/>
      <c r="D194" s="138" t="s">
        <v>135</v>
      </c>
      <c r="E194" s="139" t="s">
        <v>19</v>
      </c>
      <c r="F194" s="140" t="s">
        <v>314</v>
      </c>
      <c r="H194" s="141">
        <v>4.165</v>
      </c>
      <c r="I194" s="142"/>
      <c r="L194" s="137"/>
      <c r="M194" s="143"/>
      <c r="U194" s="144"/>
      <c r="AT194" s="139" t="s">
        <v>135</v>
      </c>
      <c r="AU194" s="139" t="s">
        <v>131</v>
      </c>
      <c r="AV194" s="12" t="s">
        <v>79</v>
      </c>
      <c r="AW194" s="12" t="s">
        <v>33</v>
      </c>
      <c r="AX194" s="12" t="s">
        <v>77</v>
      </c>
      <c r="AY194" s="139" t="s">
        <v>120</v>
      </c>
    </row>
    <row r="195" spans="2:65" s="1" customFormat="1" ht="24.2" customHeight="1">
      <c r="B195" s="31"/>
      <c r="C195" s="120" t="s">
        <v>315</v>
      </c>
      <c r="D195" s="120" t="s">
        <v>125</v>
      </c>
      <c r="E195" s="121" t="s">
        <v>316</v>
      </c>
      <c r="F195" s="122" t="s">
        <v>317</v>
      </c>
      <c r="G195" s="123" t="s">
        <v>128</v>
      </c>
      <c r="H195" s="124">
        <v>9</v>
      </c>
      <c r="I195" s="125"/>
      <c r="J195" s="126">
        <f>ROUND(I195*H195,1)</f>
        <v>0</v>
      </c>
      <c r="K195" s="122" t="s">
        <v>129</v>
      </c>
      <c r="L195" s="31"/>
      <c r="M195" s="127" t="s">
        <v>19</v>
      </c>
      <c r="N195" s="128" t="s">
        <v>43</v>
      </c>
      <c r="P195" s="129">
        <f>O195*H195</f>
        <v>0</v>
      </c>
      <c r="Q195" s="129">
        <v>0</v>
      </c>
      <c r="R195" s="129">
        <f>Q195*H195</f>
        <v>0</v>
      </c>
      <c r="S195" s="129">
        <v>6.6000000000000003E-2</v>
      </c>
      <c r="T195" s="129">
        <f>S195*H195</f>
        <v>0.59400000000000008</v>
      </c>
      <c r="U195" s="130" t="s">
        <v>19</v>
      </c>
      <c r="AR195" s="131" t="s">
        <v>130</v>
      </c>
      <c r="AT195" s="131" t="s">
        <v>125</v>
      </c>
      <c r="AU195" s="131" t="s">
        <v>131</v>
      </c>
      <c r="AY195" s="16" t="s">
        <v>120</v>
      </c>
      <c r="BE195" s="132">
        <f>IF(N195="základní",J195,0)</f>
        <v>0</v>
      </c>
      <c r="BF195" s="132">
        <f>IF(N195="snížená",J195,0)</f>
        <v>0</v>
      </c>
      <c r="BG195" s="132">
        <f>IF(N195="zákl. přenesená",J195,0)</f>
        <v>0</v>
      </c>
      <c r="BH195" s="132">
        <f>IF(N195="sníž. přenesená",J195,0)</f>
        <v>0</v>
      </c>
      <c r="BI195" s="132">
        <f>IF(N195="nulová",J195,0)</f>
        <v>0</v>
      </c>
      <c r="BJ195" s="16" t="s">
        <v>77</v>
      </c>
      <c r="BK195" s="132">
        <f>ROUND(I195*H195,1)</f>
        <v>0</v>
      </c>
      <c r="BL195" s="16" t="s">
        <v>130</v>
      </c>
      <c r="BM195" s="131" t="s">
        <v>318</v>
      </c>
    </row>
    <row r="196" spans="2:65" s="1" customFormat="1" ht="11.25">
      <c r="B196" s="31"/>
      <c r="D196" s="133" t="s">
        <v>133</v>
      </c>
      <c r="F196" s="134" t="s">
        <v>319</v>
      </c>
      <c r="I196" s="135"/>
      <c r="L196" s="31"/>
      <c r="M196" s="136"/>
      <c r="U196" s="52"/>
      <c r="AT196" s="16" t="s">
        <v>133</v>
      </c>
      <c r="AU196" s="16" t="s">
        <v>131</v>
      </c>
    </row>
    <row r="197" spans="2:65" s="12" customFormat="1" ht="11.25">
      <c r="B197" s="137"/>
      <c r="D197" s="138" t="s">
        <v>135</v>
      </c>
      <c r="E197" s="139" t="s">
        <v>19</v>
      </c>
      <c r="F197" s="140" t="s">
        <v>320</v>
      </c>
      <c r="H197" s="141">
        <v>9</v>
      </c>
      <c r="I197" s="142"/>
      <c r="L197" s="137"/>
      <c r="M197" s="143"/>
      <c r="U197" s="144"/>
      <c r="AT197" s="139" t="s">
        <v>135</v>
      </c>
      <c r="AU197" s="139" t="s">
        <v>131</v>
      </c>
      <c r="AV197" s="12" t="s">
        <v>79</v>
      </c>
      <c r="AW197" s="12" t="s">
        <v>33</v>
      </c>
      <c r="AX197" s="12" t="s">
        <v>77</v>
      </c>
      <c r="AY197" s="139" t="s">
        <v>120</v>
      </c>
    </row>
    <row r="198" spans="2:65" s="1" customFormat="1" ht="24.2" customHeight="1">
      <c r="B198" s="31"/>
      <c r="C198" s="120" t="s">
        <v>321</v>
      </c>
      <c r="D198" s="120" t="s">
        <v>125</v>
      </c>
      <c r="E198" s="121" t="s">
        <v>322</v>
      </c>
      <c r="F198" s="122" t="s">
        <v>323</v>
      </c>
      <c r="G198" s="123" t="s">
        <v>279</v>
      </c>
      <c r="H198" s="124">
        <v>1</v>
      </c>
      <c r="I198" s="125"/>
      <c r="J198" s="126">
        <f>ROUND(I198*H198,1)</f>
        <v>0</v>
      </c>
      <c r="K198" s="122" t="s">
        <v>129</v>
      </c>
      <c r="L198" s="31"/>
      <c r="M198" s="127" t="s">
        <v>19</v>
      </c>
      <c r="N198" s="128" t="s">
        <v>43</v>
      </c>
      <c r="P198" s="129">
        <f>O198*H198</f>
        <v>0</v>
      </c>
      <c r="Q198" s="129">
        <v>0</v>
      </c>
      <c r="R198" s="129">
        <f>Q198*H198</f>
        <v>0</v>
      </c>
      <c r="S198" s="129">
        <v>0.06</v>
      </c>
      <c r="T198" s="129">
        <f>S198*H198</f>
        <v>0.06</v>
      </c>
      <c r="U198" s="130" t="s">
        <v>19</v>
      </c>
      <c r="AR198" s="131" t="s">
        <v>130</v>
      </c>
      <c r="AT198" s="131" t="s">
        <v>125</v>
      </c>
      <c r="AU198" s="131" t="s">
        <v>131</v>
      </c>
      <c r="AY198" s="16" t="s">
        <v>120</v>
      </c>
      <c r="BE198" s="132">
        <f>IF(N198="základní",J198,0)</f>
        <v>0</v>
      </c>
      <c r="BF198" s="132">
        <f>IF(N198="snížená",J198,0)</f>
        <v>0</v>
      </c>
      <c r="BG198" s="132">
        <f>IF(N198="zákl. přenesená",J198,0)</f>
        <v>0</v>
      </c>
      <c r="BH198" s="132">
        <f>IF(N198="sníž. přenesená",J198,0)</f>
        <v>0</v>
      </c>
      <c r="BI198" s="132">
        <f>IF(N198="nulová",J198,0)</f>
        <v>0</v>
      </c>
      <c r="BJ198" s="16" t="s">
        <v>77</v>
      </c>
      <c r="BK198" s="132">
        <f>ROUND(I198*H198,1)</f>
        <v>0</v>
      </c>
      <c r="BL198" s="16" t="s">
        <v>130</v>
      </c>
      <c r="BM198" s="131" t="s">
        <v>324</v>
      </c>
    </row>
    <row r="199" spans="2:65" s="1" customFormat="1" ht="11.25">
      <c r="B199" s="31"/>
      <c r="D199" s="133" t="s">
        <v>133</v>
      </c>
      <c r="F199" s="134" t="s">
        <v>325</v>
      </c>
      <c r="I199" s="135"/>
      <c r="L199" s="31"/>
      <c r="M199" s="136"/>
      <c r="U199" s="52"/>
      <c r="AT199" s="16" t="s">
        <v>133</v>
      </c>
      <c r="AU199" s="16" t="s">
        <v>131</v>
      </c>
    </row>
    <row r="200" spans="2:65" s="1" customFormat="1" ht="24.2" customHeight="1">
      <c r="B200" s="31"/>
      <c r="C200" s="120" t="s">
        <v>326</v>
      </c>
      <c r="D200" s="120" t="s">
        <v>125</v>
      </c>
      <c r="E200" s="121" t="s">
        <v>327</v>
      </c>
      <c r="F200" s="122" t="s">
        <v>328</v>
      </c>
      <c r="G200" s="123" t="s">
        <v>329</v>
      </c>
      <c r="H200" s="124">
        <v>1.31</v>
      </c>
      <c r="I200" s="125"/>
      <c r="J200" s="126">
        <f>ROUND(I200*H200,1)</f>
        <v>0</v>
      </c>
      <c r="K200" s="122" t="s">
        <v>129</v>
      </c>
      <c r="L200" s="31"/>
      <c r="M200" s="127" t="s">
        <v>19</v>
      </c>
      <c r="N200" s="128" t="s">
        <v>43</v>
      </c>
      <c r="P200" s="129">
        <f>O200*H200</f>
        <v>0</v>
      </c>
      <c r="Q200" s="129">
        <v>0</v>
      </c>
      <c r="R200" s="129">
        <f>Q200*H200</f>
        <v>0</v>
      </c>
      <c r="S200" s="129">
        <v>1.8</v>
      </c>
      <c r="T200" s="129">
        <f>S200*H200</f>
        <v>2.3580000000000001</v>
      </c>
      <c r="U200" s="130" t="s">
        <v>19</v>
      </c>
      <c r="AR200" s="131" t="s">
        <v>130</v>
      </c>
      <c r="AT200" s="131" t="s">
        <v>125</v>
      </c>
      <c r="AU200" s="131" t="s">
        <v>131</v>
      </c>
      <c r="AY200" s="16" t="s">
        <v>120</v>
      </c>
      <c r="BE200" s="132">
        <f>IF(N200="základní",J200,0)</f>
        <v>0</v>
      </c>
      <c r="BF200" s="132">
        <f>IF(N200="snížená",J200,0)</f>
        <v>0</v>
      </c>
      <c r="BG200" s="132">
        <f>IF(N200="zákl. přenesená",J200,0)</f>
        <v>0</v>
      </c>
      <c r="BH200" s="132">
        <f>IF(N200="sníž. přenesená",J200,0)</f>
        <v>0</v>
      </c>
      <c r="BI200" s="132">
        <f>IF(N200="nulová",J200,0)</f>
        <v>0</v>
      </c>
      <c r="BJ200" s="16" t="s">
        <v>77</v>
      </c>
      <c r="BK200" s="132">
        <f>ROUND(I200*H200,1)</f>
        <v>0</v>
      </c>
      <c r="BL200" s="16" t="s">
        <v>130</v>
      </c>
      <c r="BM200" s="131" t="s">
        <v>330</v>
      </c>
    </row>
    <row r="201" spans="2:65" s="1" customFormat="1" ht="11.25">
      <c r="B201" s="31"/>
      <c r="D201" s="133" t="s">
        <v>133</v>
      </c>
      <c r="F201" s="134" t="s">
        <v>331</v>
      </c>
      <c r="I201" s="135"/>
      <c r="L201" s="31"/>
      <c r="M201" s="136"/>
      <c r="U201" s="52"/>
      <c r="AT201" s="16" t="s">
        <v>133</v>
      </c>
      <c r="AU201" s="16" t="s">
        <v>131</v>
      </c>
    </row>
    <row r="202" spans="2:65" s="12" customFormat="1" ht="11.25">
      <c r="B202" s="137"/>
      <c r="D202" s="138" t="s">
        <v>135</v>
      </c>
      <c r="E202" s="139" t="s">
        <v>19</v>
      </c>
      <c r="F202" s="140" t="s">
        <v>332</v>
      </c>
      <c r="H202" s="141">
        <v>2.948</v>
      </c>
      <c r="I202" s="142"/>
      <c r="L202" s="137"/>
      <c r="M202" s="143"/>
      <c r="U202" s="144"/>
      <c r="AT202" s="139" t="s">
        <v>135</v>
      </c>
      <c r="AU202" s="139" t="s">
        <v>131</v>
      </c>
      <c r="AV202" s="12" t="s">
        <v>79</v>
      </c>
      <c r="AW202" s="12" t="s">
        <v>33</v>
      </c>
      <c r="AX202" s="12" t="s">
        <v>72</v>
      </c>
      <c r="AY202" s="139" t="s">
        <v>120</v>
      </c>
    </row>
    <row r="203" spans="2:65" s="12" customFormat="1" ht="11.25">
      <c r="B203" s="137"/>
      <c r="D203" s="138" t="s">
        <v>135</v>
      </c>
      <c r="E203" s="139" t="s">
        <v>19</v>
      </c>
      <c r="F203" s="140" t="s">
        <v>333</v>
      </c>
      <c r="H203" s="141">
        <v>-1.6379999999999999</v>
      </c>
      <c r="I203" s="142"/>
      <c r="L203" s="137"/>
      <c r="M203" s="143"/>
      <c r="U203" s="144"/>
      <c r="AT203" s="139" t="s">
        <v>135</v>
      </c>
      <c r="AU203" s="139" t="s">
        <v>131</v>
      </c>
      <c r="AV203" s="12" t="s">
        <v>79</v>
      </c>
      <c r="AW203" s="12" t="s">
        <v>33</v>
      </c>
      <c r="AX203" s="12" t="s">
        <v>72</v>
      </c>
      <c r="AY203" s="139" t="s">
        <v>120</v>
      </c>
    </row>
    <row r="204" spans="2:65" s="13" customFormat="1" ht="11.25">
      <c r="B204" s="145"/>
      <c r="D204" s="138" t="s">
        <v>135</v>
      </c>
      <c r="E204" s="146" t="s">
        <v>19</v>
      </c>
      <c r="F204" s="147" t="s">
        <v>196</v>
      </c>
      <c r="H204" s="148">
        <v>1.31</v>
      </c>
      <c r="I204" s="149"/>
      <c r="L204" s="145"/>
      <c r="M204" s="150"/>
      <c r="U204" s="151"/>
      <c r="AT204" s="146" t="s">
        <v>135</v>
      </c>
      <c r="AU204" s="146" t="s">
        <v>131</v>
      </c>
      <c r="AV204" s="13" t="s">
        <v>130</v>
      </c>
      <c r="AW204" s="13" t="s">
        <v>33</v>
      </c>
      <c r="AX204" s="13" t="s">
        <v>77</v>
      </c>
      <c r="AY204" s="146" t="s">
        <v>120</v>
      </c>
    </row>
    <row r="205" spans="2:65" s="1" customFormat="1" ht="24.2" customHeight="1">
      <c r="B205" s="31"/>
      <c r="C205" s="120" t="s">
        <v>334</v>
      </c>
      <c r="D205" s="120" t="s">
        <v>125</v>
      </c>
      <c r="E205" s="121" t="s">
        <v>335</v>
      </c>
      <c r="F205" s="122" t="s">
        <v>336</v>
      </c>
      <c r="G205" s="123" t="s">
        <v>128</v>
      </c>
      <c r="H205" s="124">
        <v>3.2639999999999998</v>
      </c>
      <c r="I205" s="125"/>
      <c r="J205" s="126">
        <f>ROUND(I205*H205,1)</f>
        <v>0</v>
      </c>
      <c r="K205" s="122" t="s">
        <v>129</v>
      </c>
      <c r="L205" s="31"/>
      <c r="M205" s="127" t="s">
        <v>19</v>
      </c>
      <c r="N205" s="128" t="s">
        <v>43</v>
      </c>
      <c r="P205" s="129">
        <f>O205*H205</f>
        <v>0</v>
      </c>
      <c r="Q205" s="129">
        <v>0</v>
      </c>
      <c r="R205" s="129">
        <f>Q205*H205</f>
        <v>0</v>
      </c>
      <c r="S205" s="129">
        <v>5.5E-2</v>
      </c>
      <c r="T205" s="129">
        <f>S205*H205</f>
        <v>0.17951999999999999</v>
      </c>
      <c r="U205" s="130" t="s">
        <v>19</v>
      </c>
      <c r="AR205" s="131" t="s">
        <v>130</v>
      </c>
      <c r="AT205" s="131" t="s">
        <v>125</v>
      </c>
      <c r="AU205" s="131" t="s">
        <v>131</v>
      </c>
      <c r="AY205" s="16" t="s">
        <v>120</v>
      </c>
      <c r="BE205" s="132">
        <f>IF(N205="základní",J205,0)</f>
        <v>0</v>
      </c>
      <c r="BF205" s="132">
        <f>IF(N205="snížená",J205,0)</f>
        <v>0</v>
      </c>
      <c r="BG205" s="132">
        <f>IF(N205="zákl. přenesená",J205,0)</f>
        <v>0</v>
      </c>
      <c r="BH205" s="132">
        <f>IF(N205="sníž. přenesená",J205,0)</f>
        <v>0</v>
      </c>
      <c r="BI205" s="132">
        <f>IF(N205="nulová",J205,0)</f>
        <v>0</v>
      </c>
      <c r="BJ205" s="16" t="s">
        <v>77</v>
      </c>
      <c r="BK205" s="132">
        <f>ROUND(I205*H205,1)</f>
        <v>0</v>
      </c>
      <c r="BL205" s="16" t="s">
        <v>130</v>
      </c>
      <c r="BM205" s="131" t="s">
        <v>337</v>
      </c>
    </row>
    <row r="206" spans="2:65" s="1" customFormat="1" ht="11.25">
      <c r="B206" s="31"/>
      <c r="D206" s="133" t="s">
        <v>133</v>
      </c>
      <c r="F206" s="134" t="s">
        <v>338</v>
      </c>
      <c r="I206" s="135"/>
      <c r="L206" s="31"/>
      <c r="M206" s="136"/>
      <c r="U206" s="52"/>
      <c r="AT206" s="16" t="s">
        <v>133</v>
      </c>
      <c r="AU206" s="16" t="s">
        <v>131</v>
      </c>
    </row>
    <row r="207" spans="2:65" s="12" customFormat="1" ht="11.25">
      <c r="B207" s="137"/>
      <c r="D207" s="138" t="s">
        <v>135</v>
      </c>
      <c r="E207" s="139" t="s">
        <v>19</v>
      </c>
      <c r="F207" s="140" t="s">
        <v>339</v>
      </c>
      <c r="H207" s="141">
        <v>3.2639999999999998</v>
      </c>
      <c r="I207" s="142"/>
      <c r="L207" s="137"/>
      <c r="M207" s="143"/>
      <c r="U207" s="144"/>
      <c r="AT207" s="139" t="s">
        <v>135</v>
      </c>
      <c r="AU207" s="139" t="s">
        <v>131</v>
      </c>
      <c r="AV207" s="12" t="s">
        <v>79</v>
      </c>
      <c r="AW207" s="12" t="s">
        <v>33</v>
      </c>
      <c r="AX207" s="12" t="s">
        <v>77</v>
      </c>
      <c r="AY207" s="139" t="s">
        <v>120</v>
      </c>
    </row>
    <row r="208" spans="2:65" s="1" customFormat="1" ht="16.5" customHeight="1">
      <c r="B208" s="31"/>
      <c r="C208" s="120" t="s">
        <v>340</v>
      </c>
      <c r="D208" s="120" t="s">
        <v>125</v>
      </c>
      <c r="E208" s="121" t="s">
        <v>341</v>
      </c>
      <c r="F208" s="122" t="s">
        <v>342</v>
      </c>
      <c r="G208" s="123" t="s">
        <v>128</v>
      </c>
      <c r="H208" s="124">
        <v>1.35</v>
      </c>
      <c r="I208" s="125"/>
      <c r="J208" s="126">
        <f>ROUND(I208*H208,1)</f>
        <v>0</v>
      </c>
      <c r="K208" s="122" t="s">
        <v>129</v>
      </c>
      <c r="L208" s="31"/>
      <c r="M208" s="127" t="s">
        <v>19</v>
      </c>
      <c r="N208" s="128" t="s">
        <v>43</v>
      </c>
      <c r="P208" s="129">
        <f>O208*H208</f>
        <v>0</v>
      </c>
      <c r="Q208" s="129">
        <v>0</v>
      </c>
      <c r="R208" s="129">
        <f>Q208*H208</f>
        <v>0</v>
      </c>
      <c r="S208" s="129">
        <v>0.25</v>
      </c>
      <c r="T208" s="129">
        <f>S208*H208</f>
        <v>0.33750000000000002</v>
      </c>
      <c r="U208" s="130" t="s">
        <v>19</v>
      </c>
      <c r="AR208" s="131" t="s">
        <v>130</v>
      </c>
      <c r="AT208" s="131" t="s">
        <v>125</v>
      </c>
      <c r="AU208" s="131" t="s">
        <v>131</v>
      </c>
      <c r="AY208" s="16" t="s">
        <v>120</v>
      </c>
      <c r="BE208" s="132">
        <f>IF(N208="základní",J208,0)</f>
        <v>0</v>
      </c>
      <c r="BF208" s="132">
        <f>IF(N208="snížená",J208,0)</f>
        <v>0</v>
      </c>
      <c r="BG208" s="132">
        <f>IF(N208="zákl. přenesená",J208,0)</f>
        <v>0</v>
      </c>
      <c r="BH208" s="132">
        <f>IF(N208="sníž. přenesená",J208,0)</f>
        <v>0</v>
      </c>
      <c r="BI208" s="132">
        <f>IF(N208="nulová",J208,0)</f>
        <v>0</v>
      </c>
      <c r="BJ208" s="16" t="s">
        <v>77</v>
      </c>
      <c r="BK208" s="132">
        <f>ROUND(I208*H208,1)</f>
        <v>0</v>
      </c>
      <c r="BL208" s="16" t="s">
        <v>130</v>
      </c>
      <c r="BM208" s="131" t="s">
        <v>343</v>
      </c>
    </row>
    <row r="209" spans="2:65" s="1" customFormat="1" ht="11.25">
      <c r="B209" s="31"/>
      <c r="D209" s="133" t="s">
        <v>133</v>
      </c>
      <c r="F209" s="134" t="s">
        <v>344</v>
      </c>
      <c r="I209" s="135"/>
      <c r="L209" s="31"/>
      <c r="M209" s="136"/>
      <c r="U209" s="52"/>
      <c r="AT209" s="16" t="s">
        <v>133</v>
      </c>
      <c r="AU209" s="16" t="s">
        <v>131</v>
      </c>
    </row>
    <row r="210" spans="2:65" s="12" customFormat="1" ht="11.25">
      <c r="B210" s="137"/>
      <c r="D210" s="138" t="s">
        <v>135</v>
      </c>
      <c r="E210" s="139" t="s">
        <v>19</v>
      </c>
      <c r="F210" s="140" t="s">
        <v>345</v>
      </c>
      <c r="H210" s="141">
        <v>1.35</v>
      </c>
      <c r="I210" s="142"/>
      <c r="L210" s="137"/>
      <c r="M210" s="143"/>
      <c r="U210" s="144"/>
      <c r="AT210" s="139" t="s">
        <v>135</v>
      </c>
      <c r="AU210" s="139" t="s">
        <v>131</v>
      </c>
      <c r="AV210" s="12" t="s">
        <v>79</v>
      </c>
      <c r="AW210" s="12" t="s">
        <v>33</v>
      </c>
      <c r="AX210" s="12" t="s">
        <v>77</v>
      </c>
      <c r="AY210" s="139" t="s">
        <v>120</v>
      </c>
    </row>
    <row r="211" spans="2:65" s="1" customFormat="1" ht="16.5" customHeight="1">
      <c r="B211" s="31"/>
      <c r="C211" s="120" t="s">
        <v>346</v>
      </c>
      <c r="D211" s="120" t="s">
        <v>125</v>
      </c>
      <c r="E211" s="121" t="s">
        <v>347</v>
      </c>
      <c r="F211" s="122" t="s">
        <v>348</v>
      </c>
      <c r="G211" s="123" t="s">
        <v>166</v>
      </c>
      <c r="H211" s="124">
        <v>2.7</v>
      </c>
      <c r="I211" s="125"/>
      <c r="J211" s="126">
        <f>ROUND(I211*H211,1)</f>
        <v>0</v>
      </c>
      <c r="K211" s="122" t="s">
        <v>129</v>
      </c>
      <c r="L211" s="31"/>
      <c r="M211" s="127" t="s">
        <v>19</v>
      </c>
      <c r="N211" s="128" t="s">
        <v>43</v>
      </c>
      <c r="P211" s="129">
        <f>O211*H211</f>
        <v>0</v>
      </c>
      <c r="Q211" s="129">
        <v>0</v>
      </c>
      <c r="R211" s="129">
        <f>Q211*H211</f>
        <v>0</v>
      </c>
      <c r="S211" s="129">
        <v>8.9999999999999993E-3</v>
      </c>
      <c r="T211" s="129">
        <f>S211*H211</f>
        <v>2.4299999999999999E-2</v>
      </c>
      <c r="U211" s="130" t="s">
        <v>19</v>
      </c>
      <c r="AR211" s="131" t="s">
        <v>130</v>
      </c>
      <c r="AT211" s="131" t="s">
        <v>125</v>
      </c>
      <c r="AU211" s="131" t="s">
        <v>131</v>
      </c>
      <c r="AY211" s="16" t="s">
        <v>120</v>
      </c>
      <c r="BE211" s="132">
        <f>IF(N211="základní",J211,0)</f>
        <v>0</v>
      </c>
      <c r="BF211" s="132">
        <f>IF(N211="snížená",J211,0)</f>
        <v>0</v>
      </c>
      <c r="BG211" s="132">
        <f>IF(N211="zákl. přenesená",J211,0)</f>
        <v>0</v>
      </c>
      <c r="BH211" s="132">
        <f>IF(N211="sníž. přenesená",J211,0)</f>
        <v>0</v>
      </c>
      <c r="BI211" s="132">
        <f>IF(N211="nulová",J211,0)</f>
        <v>0</v>
      </c>
      <c r="BJ211" s="16" t="s">
        <v>77</v>
      </c>
      <c r="BK211" s="132">
        <f>ROUND(I211*H211,1)</f>
        <v>0</v>
      </c>
      <c r="BL211" s="16" t="s">
        <v>130</v>
      </c>
      <c r="BM211" s="131" t="s">
        <v>349</v>
      </c>
    </row>
    <row r="212" spans="2:65" s="1" customFormat="1" ht="11.25">
      <c r="B212" s="31"/>
      <c r="D212" s="133" t="s">
        <v>133</v>
      </c>
      <c r="F212" s="134" t="s">
        <v>350</v>
      </c>
      <c r="I212" s="135"/>
      <c r="L212" s="31"/>
      <c r="M212" s="136"/>
      <c r="U212" s="52"/>
      <c r="AT212" s="16" t="s">
        <v>133</v>
      </c>
      <c r="AU212" s="16" t="s">
        <v>131</v>
      </c>
    </row>
    <row r="213" spans="2:65" s="1" customFormat="1" ht="24.2" customHeight="1">
      <c r="B213" s="31"/>
      <c r="C213" s="120" t="s">
        <v>351</v>
      </c>
      <c r="D213" s="120" t="s">
        <v>125</v>
      </c>
      <c r="E213" s="121" t="s">
        <v>352</v>
      </c>
      <c r="F213" s="122" t="s">
        <v>353</v>
      </c>
      <c r="G213" s="123" t="s">
        <v>128</v>
      </c>
      <c r="H213" s="124">
        <v>6.54</v>
      </c>
      <c r="I213" s="125"/>
      <c r="J213" s="126">
        <f>ROUND(I213*H213,1)</f>
        <v>0</v>
      </c>
      <c r="K213" s="122" t="s">
        <v>129</v>
      </c>
      <c r="L213" s="31"/>
      <c r="M213" s="127" t="s">
        <v>19</v>
      </c>
      <c r="N213" s="128" t="s">
        <v>43</v>
      </c>
      <c r="P213" s="129">
        <f>O213*H213</f>
        <v>0</v>
      </c>
      <c r="Q213" s="129">
        <v>0</v>
      </c>
      <c r="R213" s="129">
        <f>Q213*H213</f>
        <v>0</v>
      </c>
      <c r="S213" s="129">
        <v>0.02</v>
      </c>
      <c r="T213" s="129">
        <f>S213*H213</f>
        <v>0.1308</v>
      </c>
      <c r="U213" s="130" t="s">
        <v>19</v>
      </c>
      <c r="AR213" s="131" t="s">
        <v>130</v>
      </c>
      <c r="AT213" s="131" t="s">
        <v>125</v>
      </c>
      <c r="AU213" s="131" t="s">
        <v>131</v>
      </c>
      <c r="AY213" s="16" t="s">
        <v>120</v>
      </c>
      <c r="BE213" s="132">
        <f>IF(N213="základní",J213,0)</f>
        <v>0</v>
      </c>
      <c r="BF213" s="132">
        <f>IF(N213="snížená",J213,0)</f>
        <v>0</v>
      </c>
      <c r="BG213" s="132">
        <f>IF(N213="zákl. přenesená",J213,0)</f>
        <v>0</v>
      </c>
      <c r="BH213" s="132">
        <f>IF(N213="sníž. přenesená",J213,0)</f>
        <v>0</v>
      </c>
      <c r="BI213" s="132">
        <f>IF(N213="nulová",J213,0)</f>
        <v>0</v>
      </c>
      <c r="BJ213" s="16" t="s">
        <v>77</v>
      </c>
      <c r="BK213" s="132">
        <f>ROUND(I213*H213,1)</f>
        <v>0</v>
      </c>
      <c r="BL213" s="16" t="s">
        <v>130</v>
      </c>
      <c r="BM213" s="131" t="s">
        <v>354</v>
      </c>
    </row>
    <row r="214" spans="2:65" s="1" customFormat="1" ht="11.25">
      <c r="B214" s="31"/>
      <c r="D214" s="133" t="s">
        <v>133</v>
      </c>
      <c r="F214" s="134" t="s">
        <v>355</v>
      </c>
      <c r="I214" s="135"/>
      <c r="L214" s="31"/>
      <c r="M214" s="136"/>
      <c r="U214" s="52"/>
      <c r="AT214" s="16" t="s">
        <v>133</v>
      </c>
      <c r="AU214" s="16" t="s">
        <v>131</v>
      </c>
    </row>
    <row r="215" spans="2:65" s="12" customFormat="1" ht="11.25">
      <c r="B215" s="137"/>
      <c r="D215" s="138" t="s">
        <v>135</v>
      </c>
      <c r="E215" s="139" t="s">
        <v>19</v>
      </c>
      <c r="F215" s="140" t="s">
        <v>356</v>
      </c>
      <c r="H215" s="141">
        <v>4.5</v>
      </c>
      <c r="I215" s="142"/>
      <c r="L215" s="137"/>
      <c r="M215" s="143"/>
      <c r="U215" s="144"/>
      <c r="AT215" s="139" t="s">
        <v>135</v>
      </c>
      <c r="AU215" s="139" t="s">
        <v>131</v>
      </c>
      <c r="AV215" s="12" t="s">
        <v>79</v>
      </c>
      <c r="AW215" s="12" t="s">
        <v>33</v>
      </c>
      <c r="AX215" s="12" t="s">
        <v>72</v>
      </c>
      <c r="AY215" s="139" t="s">
        <v>120</v>
      </c>
    </row>
    <row r="216" spans="2:65" s="12" customFormat="1" ht="11.25">
      <c r="B216" s="137"/>
      <c r="D216" s="138" t="s">
        <v>135</v>
      </c>
      <c r="E216" s="139" t="s">
        <v>19</v>
      </c>
      <c r="F216" s="140" t="s">
        <v>357</v>
      </c>
      <c r="H216" s="141">
        <v>2.04</v>
      </c>
      <c r="I216" s="142"/>
      <c r="L216" s="137"/>
      <c r="M216" s="143"/>
      <c r="U216" s="144"/>
      <c r="AT216" s="139" t="s">
        <v>135</v>
      </c>
      <c r="AU216" s="139" t="s">
        <v>131</v>
      </c>
      <c r="AV216" s="12" t="s">
        <v>79</v>
      </c>
      <c r="AW216" s="12" t="s">
        <v>33</v>
      </c>
      <c r="AX216" s="12" t="s">
        <v>72</v>
      </c>
      <c r="AY216" s="139" t="s">
        <v>120</v>
      </c>
    </row>
    <row r="217" spans="2:65" s="13" customFormat="1" ht="11.25">
      <c r="B217" s="145"/>
      <c r="D217" s="138" t="s">
        <v>135</v>
      </c>
      <c r="E217" s="146" t="s">
        <v>19</v>
      </c>
      <c r="F217" s="147" t="s">
        <v>143</v>
      </c>
      <c r="H217" s="148">
        <v>6.54</v>
      </c>
      <c r="I217" s="149"/>
      <c r="L217" s="145"/>
      <c r="M217" s="150"/>
      <c r="U217" s="151"/>
      <c r="AT217" s="146" t="s">
        <v>135</v>
      </c>
      <c r="AU217" s="146" t="s">
        <v>131</v>
      </c>
      <c r="AV217" s="13" t="s">
        <v>130</v>
      </c>
      <c r="AW217" s="13" t="s">
        <v>33</v>
      </c>
      <c r="AX217" s="13" t="s">
        <v>77</v>
      </c>
      <c r="AY217" s="146" t="s">
        <v>120</v>
      </c>
    </row>
    <row r="218" spans="2:65" s="1" customFormat="1" ht="21.75" customHeight="1">
      <c r="B218" s="31"/>
      <c r="C218" s="120" t="s">
        <v>358</v>
      </c>
      <c r="D218" s="120" t="s">
        <v>125</v>
      </c>
      <c r="E218" s="121" t="s">
        <v>359</v>
      </c>
      <c r="F218" s="122" t="s">
        <v>360</v>
      </c>
      <c r="G218" s="123" t="s">
        <v>128</v>
      </c>
      <c r="H218" s="124">
        <v>2.04</v>
      </c>
      <c r="I218" s="125"/>
      <c r="J218" s="126">
        <f>ROUND(I218*H218,1)</f>
        <v>0</v>
      </c>
      <c r="K218" s="122" t="s">
        <v>129</v>
      </c>
      <c r="L218" s="31"/>
      <c r="M218" s="127" t="s">
        <v>19</v>
      </c>
      <c r="N218" s="128" t="s">
        <v>43</v>
      </c>
      <c r="P218" s="129">
        <f>O218*H218</f>
        <v>0</v>
      </c>
      <c r="Q218" s="129">
        <v>0</v>
      </c>
      <c r="R218" s="129">
        <f>Q218*H218</f>
        <v>0</v>
      </c>
      <c r="S218" s="129">
        <v>1.2999999999999999E-3</v>
      </c>
      <c r="T218" s="129">
        <f>S218*H218</f>
        <v>2.6519999999999998E-3</v>
      </c>
      <c r="U218" s="130" t="s">
        <v>19</v>
      </c>
      <c r="AR218" s="131" t="s">
        <v>130</v>
      </c>
      <c r="AT218" s="131" t="s">
        <v>125</v>
      </c>
      <c r="AU218" s="131" t="s">
        <v>131</v>
      </c>
      <c r="AY218" s="16" t="s">
        <v>120</v>
      </c>
      <c r="BE218" s="132">
        <f>IF(N218="základní",J218,0)</f>
        <v>0</v>
      </c>
      <c r="BF218" s="132">
        <f>IF(N218="snížená",J218,0)</f>
        <v>0</v>
      </c>
      <c r="BG218" s="132">
        <f>IF(N218="zákl. přenesená",J218,0)</f>
        <v>0</v>
      </c>
      <c r="BH218" s="132">
        <f>IF(N218="sníž. přenesená",J218,0)</f>
        <v>0</v>
      </c>
      <c r="BI218" s="132">
        <f>IF(N218="nulová",J218,0)</f>
        <v>0</v>
      </c>
      <c r="BJ218" s="16" t="s">
        <v>77</v>
      </c>
      <c r="BK218" s="132">
        <f>ROUND(I218*H218,1)</f>
        <v>0</v>
      </c>
      <c r="BL218" s="16" t="s">
        <v>130</v>
      </c>
      <c r="BM218" s="131" t="s">
        <v>361</v>
      </c>
    </row>
    <row r="219" spans="2:65" s="1" customFormat="1" ht="11.25">
      <c r="B219" s="31"/>
      <c r="D219" s="133" t="s">
        <v>133</v>
      </c>
      <c r="F219" s="134" t="s">
        <v>362</v>
      </c>
      <c r="I219" s="135"/>
      <c r="L219" s="31"/>
      <c r="M219" s="136"/>
      <c r="U219" s="52"/>
      <c r="AT219" s="16" t="s">
        <v>133</v>
      </c>
      <c r="AU219" s="16" t="s">
        <v>131</v>
      </c>
    </row>
    <row r="220" spans="2:65" s="12" customFormat="1" ht="11.25">
      <c r="B220" s="137"/>
      <c r="D220" s="138" t="s">
        <v>135</v>
      </c>
      <c r="E220" s="139" t="s">
        <v>19</v>
      </c>
      <c r="F220" s="140" t="s">
        <v>357</v>
      </c>
      <c r="H220" s="141">
        <v>2.04</v>
      </c>
      <c r="I220" s="142"/>
      <c r="L220" s="137"/>
      <c r="M220" s="143"/>
      <c r="U220" s="144"/>
      <c r="AT220" s="139" t="s">
        <v>135</v>
      </c>
      <c r="AU220" s="139" t="s">
        <v>131</v>
      </c>
      <c r="AV220" s="12" t="s">
        <v>79</v>
      </c>
      <c r="AW220" s="12" t="s">
        <v>33</v>
      </c>
      <c r="AX220" s="12" t="s">
        <v>77</v>
      </c>
      <c r="AY220" s="139" t="s">
        <v>120</v>
      </c>
    </row>
    <row r="221" spans="2:65" s="11" customFormat="1" ht="22.9" customHeight="1">
      <c r="B221" s="108"/>
      <c r="D221" s="109" t="s">
        <v>71</v>
      </c>
      <c r="E221" s="118" t="s">
        <v>363</v>
      </c>
      <c r="F221" s="118" t="s">
        <v>364</v>
      </c>
      <c r="I221" s="111"/>
      <c r="J221" s="119">
        <f>BK221</f>
        <v>0</v>
      </c>
      <c r="L221" s="108"/>
      <c r="M221" s="113"/>
      <c r="P221" s="114">
        <f>SUM(P222:P236)</f>
        <v>0</v>
      </c>
      <c r="R221" s="114">
        <f>SUM(R222:R236)</f>
        <v>0</v>
      </c>
      <c r="T221" s="114">
        <f>SUM(T222:T236)</f>
        <v>0</v>
      </c>
      <c r="U221" s="115"/>
      <c r="AR221" s="109" t="s">
        <v>77</v>
      </c>
      <c r="AT221" s="116" t="s">
        <v>71</v>
      </c>
      <c r="AU221" s="116" t="s">
        <v>77</v>
      </c>
      <c r="AY221" s="109" t="s">
        <v>120</v>
      </c>
      <c r="BK221" s="117">
        <f>SUM(BK222:BK236)</f>
        <v>0</v>
      </c>
    </row>
    <row r="222" spans="2:65" s="1" customFormat="1" ht="21.75" customHeight="1">
      <c r="B222" s="31"/>
      <c r="C222" s="120" t="s">
        <v>365</v>
      </c>
      <c r="D222" s="120" t="s">
        <v>125</v>
      </c>
      <c r="E222" s="121" t="s">
        <v>366</v>
      </c>
      <c r="F222" s="122" t="s">
        <v>367</v>
      </c>
      <c r="G222" s="123" t="s">
        <v>368</v>
      </c>
      <c r="H222" s="124">
        <v>4.21</v>
      </c>
      <c r="I222" s="125"/>
      <c r="J222" s="126">
        <f>ROUND(I222*H222,1)</f>
        <v>0</v>
      </c>
      <c r="K222" s="122" t="s">
        <v>129</v>
      </c>
      <c r="L222" s="31"/>
      <c r="M222" s="127" t="s">
        <v>19</v>
      </c>
      <c r="N222" s="128" t="s">
        <v>43</v>
      </c>
      <c r="P222" s="129">
        <f>O222*H222</f>
        <v>0</v>
      </c>
      <c r="Q222" s="129">
        <v>0</v>
      </c>
      <c r="R222" s="129">
        <f>Q222*H222</f>
        <v>0</v>
      </c>
      <c r="S222" s="129">
        <v>0</v>
      </c>
      <c r="T222" s="129">
        <f>S222*H222</f>
        <v>0</v>
      </c>
      <c r="U222" s="130" t="s">
        <v>19</v>
      </c>
      <c r="AR222" s="131" t="s">
        <v>130</v>
      </c>
      <c r="AT222" s="131" t="s">
        <v>125</v>
      </c>
      <c r="AU222" s="131" t="s">
        <v>79</v>
      </c>
      <c r="AY222" s="16" t="s">
        <v>120</v>
      </c>
      <c r="BE222" s="132">
        <f>IF(N222="základní",J222,0)</f>
        <v>0</v>
      </c>
      <c r="BF222" s="132">
        <f>IF(N222="snížená",J222,0)</f>
        <v>0</v>
      </c>
      <c r="BG222" s="132">
        <f>IF(N222="zákl. přenesená",J222,0)</f>
        <v>0</v>
      </c>
      <c r="BH222" s="132">
        <f>IF(N222="sníž. přenesená",J222,0)</f>
        <v>0</v>
      </c>
      <c r="BI222" s="132">
        <f>IF(N222="nulová",J222,0)</f>
        <v>0</v>
      </c>
      <c r="BJ222" s="16" t="s">
        <v>77</v>
      </c>
      <c r="BK222" s="132">
        <f>ROUND(I222*H222,1)</f>
        <v>0</v>
      </c>
      <c r="BL222" s="16" t="s">
        <v>130</v>
      </c>
      <c r="BM222" s="131" t="s">
        <v>369</v>
      </c>
    </row>
    <row r="223" spans="2:65" s="1" customFormat="1" ht="11.25">
      <c r="B223" s="31"/>
      <c r="D223" s="133" t="s">
        <v>133</v>
      </c>
      <c r="F223" s="134" t="s">
        <v>370</v>
      </c>
      <c r="I223" s="135"/>
      <c r="L223" s="31"/>
      <c r="M223" s="136"/>
      <c r="U223" s="52"/>
      <c r="AT223" s="16" t="s">
        <v>133</v>
      </c>
      <c r="AU223" s="16" t="s">
        <v>79</v>
      </c>
    </row>
    <row r="224" spans="2:65" s="1" customFormat="1" ht="24.2" customHeight="1">
      <c r="B224" s="31"/>
      <c r="C224" s="120" t="s">
        <v>371</v>
      </c>
      <c r="D224" s="120" t="s">
        <v>125</v>
      </c>
      <c r="E224" s="121" t="s">
        <v>372</v>
      </c>
      <c r="F224" s="122" t="s">
        <v>373</v>
      </c>
      <c r="G224" s="123" t="s">
        <v>368</v>
      </c>
      <c r="H224" s="124">
        <v>50.52</v>
      </c>
      <c r="I224" s="125"/>
      <c r="J224" s="126">
        <f>ROUND(I224*H224,1)</f>
        <v>0</v>
      </c>
      <c r="K224" s="122" t="s">
        <v>129</v>
      </c>
      <c r="L224" s="31"/>
      <c r="M224" s="127" t="s">
        <v>19</v>
      </c>
      <c r="N224" s="128" t="s">
        <v>43</v>
      </c>
      <c r="P224" s="129">
        <f>O224*H224</f>
        <v>0</v>
      </c>
      <c r="Q224" s="129">
        <v>0</v>
      </c>
      <c r="R224" s="129">
        <f>Q224*H224</f>
        <v>0</v>
      </c>
      <c r="S224" s="129">
        <v>0</v>
      </c>
      <c r="T224" s="129">
        <f>S224*H224</f>
        <v>0</v>
      </c>
      <c r="U224" s="130" t="s">
        <v>19</v>
      </c>
      <c r="AR224" s="131" t="s">
        <v>130</v>
      </c>
      <c r="AT224" s="131" t="s">
        <v>125</v>
      </c>
      <c r="AU224" s="131" t="s">
        <v>79</v>
      </c>
      <c r="AY224" s="16" t="s">
        <v>120</v>
      </c>
      <c r="BE224" s="132">
        <f>IF(N224="základní",J224,0)</f>
        <v>0</v>
      </c>
      <c r="BF224" s="132">
        <f>IF(N224="snížená",J224,0)</f>
        <v>0</v>
      </c>
      <c r="BG224" s="132">
        <f>IF(N224="zákl. přenesená",J224,0)</f>
        <v>0</v>
      </c>
      <c r="BH224" s="132">
        <f>IF(N224="sníž. přenesená",J224,0)</f>
        <v>0</v>
      </c>
      <c r="BI224" s="132">
        <f>IF(N224="nulová",J224,0)</f>
        <v>0</v>
      </c>
      <c r="BJ224" s="16" t="s">
        <v>77</v>
      </c>
      <c r="BK224" s="132">
        <f>ROUND(I224*H224,1)</f>
        <v>0</v>
      </c>
      <c r="BL224" s="16" t="s">
        <v>130</v>
      </c>
      <c r="BM224" s="131" t="s">
        <v>374</v>
      </c>
    </row>
    <row r="225" spans="2:65" s="1" customFormat="1" ht="11.25">
      <c r="B225" s="31"/>
      <c r="D225" s="133" t="s">
        <v>133</v>
      </c>
      <c r="F225" s="134" t="s">
        <v>375</v>
      </c>
      <c r="I225" s="135"/>
      <c r="L225" s="31"/>
      <c r="M225" s="136"/>
      <c r="U225" s="52"/>
      <c r="AT225" s="16" t="s">
        <v>133</v>
      </c>
      <c r="AU225" s="16" t="s">
        <v>79</v>
      </c>
    </row>
    <row r="226" spans="2:65" s="12" customFormat="1" ht="11.25">
      <c r="B226" s="137"/>
      <c r="D226" s="138" t="s">
        <v>135</v>
      </c>
      <c r="E226" s="139" t="s">
        <v>19</v>
      </c>
      <c r="F226" s="140" t="s">
        <v>376</v>
      </c>
      <c r="H226" s="141">
        <v>50.52</v>
      </c>
      <c r="I226" s="142"/>
      <c r="L226" s="137"/>
      <c r="M226" s="143"/>
      <c r="U226" s="144"/>
      <c r="AT226" s="139" t="s">
        <v>135</v>
      </c>
      <c r="AU226" s="139" t="s">
        <v>79</v>
      </c>
      <c r="AV226" s="12" t="s">
        <v>79</v>
      </c>
      <c r="AW226" s="12" t="s">
        <v>33</v>
      </c>
      <c r="AX226" s="12" t="s">
        <v>77</v>
      </c>
      <c r="AY226" s="139" t="s">
        <v>120</v>
      </c>
    </row>
    <row r="227" spans="2:65" s="1" customFormat="1" ht="24.2" customHeight="1">
      <c r="B227" s="31"/>
      <c r="C227" s="120" t="s">
        <v>377</v>
      </c>
      <c r="D227" s="120" t="s">
        <v>125</v>
      </c>
      <c r="E227" s="121" t="s">
        <v>378</v>
      </c>
      <c r="F227" s="122" t="s">
        <v>379</v>
      </c>
      <c r="G227" s="123" t="s">
        <v>368</v>
      </c>
      <c r="H227" s="124">
        <v>8.4000000000000005E-2</v>
      </c>
      <c r="I227" s="125"/>
      <c r="J227" s="126">
        <f>ROUND(I227*H227,1)</f>
        <v>0</v>
      </c>
      <c r="K227" s="122" t="s">
        <v>129</v>
      </c>
      <c r="L227" s="31"/>
      <c r="M227" s="127" t="s">
        <v>19</v>
      </c>
      <c r="N227" s="128" t="s">
        <v>43</v>
      </c>
      <c r="P227" s="129">
        <f>O227*H227</f>
        <v>0</v>
      </c>
      <c r="Q227" s="129">
        <v>0</v>
      </c>
      <c r="R227" s="129">
        <f>Q227*H227</f>
        <v>0</v>
      </c>
      <c r="S227" s="129">
        <v>0</v>
      </c>
      <c r="T227" s="129">
        <f>S227*H227</f>
        <v>0</v>
      </c>
      <c r="U227" s="130" t="s">
        <v>19</v>
      </c>
      <c r="AR227" s="131" t="s">
        <v>130</v>
      </c>
      <c r="AT227" s="131" t="s">
        <v>125</v>
      </c>
      <c r="AU227" s="131" t="s">
        <v>79</v>
      </c>
      <c r="AY227" s="16" t="s">
        <v>120</v>
      </c>
      <c r="BE227" s="132">
        <f>IF(N227="základní",J227,0)</f>
        <v>0</v>
      </c>
      <c r="BF227" s="132">
        <f>IF(N227="snížená",J227,0)</f>
        <v>0</v>
      </c>
      <c r="BG227" s="132">
        <f>IF(N227="zákl. přenesená",J227,0)</f>
        <v>0</v>
      </c>
      <c r="BH227" s="132">
        <f>IF(N227="sníž. přenesená",J227,0)</f>
        <v>0</v>
      </c>
      <c r="BI227" s="132">
        <f>IF(N227="nulová",J227,0)</f>
        <v>0</v>
      </c>
      <c r="BJ227" s="16" t="s">
        <v>77</v>
      </c>
      <c r="BK227" s="132">
        <f>ROUND(I227*H227,1)</f>
        <v>0</v>
      </c>
      <c r="BL227" s="16" t="s">
        <v>130</v>
      </c>
      <c r="BM227" s="131" t="s">
        <v>380</v>
      </c>
    </row>
    <row r="228" spans="2:65" s="1" customFormat="1" ht="11.25">
      <c r="B228" s="31"/>
      <c r="D228" s="133" t="s">
        <v>133</v>
      </c>
      <c r="F228" s="134" t="s">
        <v>381</v>
      </c>
      <c r="I228" s="135"/>
      <c r="L228" s="31"/>
      <c r="M228" s="136"/>
      <c r="U228" s="52"/>
      <c r="AT228" s="16" t="s">
        <v>133</v>
      </c>
      <c r="AU228" s="16" t="s">
        <v>79</v>
      </c>
    </row>
    <row r="229" spans="2:65" s="1" customFormat="1" ht="24.2" customHeight="1">
      <c r="B229" s="31"/>
      <c r="C229" s="120" t="s">
        <v>382</v>
      </c>
      <c r="D229" s="120" t="s">
        <v>125</v>
      </c>
      <c r="E229" s="121" t="s">
        <v>383</v>
      </c>
      <c r="F229" s="122" t="s">
        <v>384</v>
      </c>
      <c r="G229" s="123" t="s">
        <v>368</v>
      </c>
      <c r="H229" s="124">
        <v>0.128</v>
      </c>
      <c r="I229" s="125"/>
      <c r="J229" s="126">
        <f>ROUND(I229*H229,1)</f>
        <v>0</v>
      </c>
      <c r="K229" s="122" t="s">
        <v>129</v>
      </c>
      <c r="L229" s="31"/>
      <c r="M229" s="127" t="s">
        <v>19</v>
      </c>
      <c r="N229" s="128" t="s">
        <v>43</v>
      </c>
      <c r="P229" s="129">
        <f>O229*H229</f>
        <v>0</v>
      </c>
      <c r="Q229" s="129">
        <v>0</v>
      </c>
      <c r="R229" s="129">
        <f>Q229*H229</f>
        <v>0</v>
      </c>
      <c r="S229" s="129">
        <v>0</v>
      </c>
      <c r="T229" s="129">
        <f>S229*H229</f>
        <v>0</v>
      </c>
      <c r="U229" s="130" t="s">
        <v>19</v>
      </c>
      <c r="AR229" s="131" t="s">
        <v>130</v>
      </c>
      <c r="AT229" s="131" t="s">
        <v>125</v>
      </c>
      <c r="AU229" s="131" t="s">
        <v>79</v>
      </c>
      <c r="AY229" s="16" t="s">
        <v>120</v>
      </c>
      <c r="BE229" s="132">
        <f>IF(N229="základní",J229,0)</f>
        <v>0</v>
      </c>
      <c r="BF229" s="132">
        <f>IF(N229="snížená",J229,0)</f>
        <v>0</v>
      </c>
      <c r="BG229" s="132">
        <f>IF(N229="zákl. přenesená",J229,0)</f>
        <v>0</v>
      </c>
      <c r="BH229" s="132">
        <f>IF(N229="sníž. přenesená",J229,0)</f>
        <v>0</v>
      </c>
      <c r="BI229" s="132">
        <f>IF(N229="nulová",J229,0)</f>
        <v>0</v>
      </c>
      <c r="BJ229" s="16" t="s">
        <v>77</v>
      </c>
      <c r="BK229" s="132">
        <f>ROUND(I229*H229,1)</f>
        <v>0</v>
      </c>
      <c r="BL229" s="16" t="s">
        <v>130</v>
      </c>
      <c r="BM229" s="131" t="s">
        <v>385</v>
      </c>
    </row>
    <row r="230" spans="2:65" s="1" customFormat="1" ht="11.25">
      <c r="B230" s="31"/>
      <c r="D230" s="133" t="s">
        <v>133</v>
      </c>
      <c r="F230" s="134" t="s">
        <v>386</v>
      </c>
      <c r="I230" s="135"/>
      <c r="L230" s="31"/>
      <c r="M230" s="136"/>
      <c r="U230" s="52"/>
      <c r="AT230" s="16" t="s">
        <v>133</v>
      </c>
      <c r="AU230" s="16" t="s">
        <v>79</v>
      </c>
    </row>
    <row r="231" spans="2:65" s="1" customFormat="1" ht="24.2" customHeight="1">
      <c r="B231" s="31"/>
      <c r="C231" s="120" t="s">
        <v>387</v>
      </c>
      <c r="D231" s="120" t="s">
        <v>125</v>
      </c>
      <c r="E231" s="121" t="s">
        <v>388</v>
      </c>
      <c r="F231" s="122" t="s">
        <v>389</v>
      </c>
      <c r="G231" s="123" t="s">
        <v>368</v>
      </c>
      <c r="H231" s="124">
        <v>3.371</v>
      </c>
      <c r="I231" s="125"/>
      <c r="J231" s="126">
        <f>ROUND(I231*H231,1)</f>
        <v>0</v>
      </c>
      <c r="K231" s="122" t="s">
        <v>129</v>
      </c>
      <c r="L231" s="31"/>
      <c r="M231" s="127" t="s">
        <v>19</v>
      </c>
      <c r="N231" s="128" t="s">
        <v>43</v>
      </c>
      <c r="P231" s="129">
        <f>O231*H231</f>
        <v>0</v>
      </c>
      <c r="Q231" s="129">
        <v>0</v>
      </c>
      <c r="R231" s="129">
        <f>Q231*H231</f>
        <v>0</v>
      </c>
      <c r="S231" s="129">
        <v>0</v>
      </c>
      <c r="T231" s="129">
        <f>S231*H231</f>
        <v>0</v>
      </c>
      <c r="U231" s="130" t="s">
        <v>19</v>
      </c>
      <c r="AR231" s="131" t="s">
        <v>130</v>
      </c>
      <c r="AT231" s="131" t="s">
        <v>125</v>
      </c>
      <c r="AU231" s="131" t="s">
        <v>79</v>
      </c>
      <c r="AY231" s="16" t="s">
        <v>120</v>
      </c>
      <c r="BE231" s="132">
        <f>IF(N231="základní",J231,0)</f>
        <v>0</v>
      </c>
      <c r="BF231" s="132">
        <f>IF(N231="snížená",J231,0)</f>
        <v>0</v>
      </c>
      <c r="BG231" s="132">
        <f>IF(N231="zákl. přenesená",J231,0)</f>
        <v>0</v>
      </c>
      <c r="BH231" s="132">
        <f>IF(N231="sníž. přenesená",J231,0)</f>
        <v>0</v>
      </c>
      <c r="BI231" s="132">
        <f>IF(N231="nulová",J231,0)</f>
        <v>0</v>
      </c>
      <c r="BJ231" s="16" t="s">
        <v>77</v>
      </c>
      <c r="BK231" s="132">
        <f>ROUND(I231*H231,1)</f>
        <v>0</v>
      </c>
      <c r="BL231" s="16" t="s">
        <v>130</v>
      </c>
      <c r="BM231" s="131" t="s">
        <v>390</v>
      </c>
    </row>
    <row r="232" spans="2:65" s="1" customFormat="1" ht="11.25">
      <c r="B232" s="31"/>
      <c r="D232" s="133" t="s">
        <v>133</v>
      </c>
      <c r="F232" s="134" t="s">
        <v>391</v>
      </c>
      <c r="I232" s="135"/>
      <c r="L232" s="31"/>
      <c r="M232" s="136"/>
      <c r="U232" s="52"/>
      <c r="AT232" s="16" t="s">
        <v>133</v>
      </c>
      <c r="AU232" s="16" t="s">
        <v>79</v>
      </c>
    </row>
    <row r="233" spans="2:65" s="12" customFormat="1" ht="11.25">
      <c r="B233" s="137"/>
      <c r="D233" s="138" t="s">
        <v>135</v>
      </c>
      <c r="E233" s="139" t="s">
        <v>19</v>
      </c>
      <c r="F233" s="140" t="s">
        <v>392</v>
      </c>
      <c r="H233" s="141">
        <v>4.21</v>
      </c>
      <c r="I233" s="142"/>
      <c r="L233" s="137"/>
      <c r="M233" s="143"/>
      <c r="U233" s="144"/>
      <c r="AT233" s="139" t="s">
        <v>135</v>
      </c>
      <c r="AU233" s="139" t="s">
        <v>79</v>
      </c>
      <c r="AV233" s="12" t="s">
        <v>79</v>
      </c>
      <c r="AW233" s="12" t="s">
        <v>33</v>
      </c>
      <c r="AX233" s="12" t="s">
        <v>72</v>
      </c>
      <c r="AY233" s="139" t="s">
        <v>120</v>
      </c>
    </row>
    <row r="234" spans="2:65" s="12" customFormat="1" ht="11.25">
      <c r="B234" s="137"/>
      <c r="D234" s="138" t="s">
        <v>135</v>
      </c>
      <c r="E234" s="139" t="s">
        <v>19</v>
      </c>
      <c r="F234" s="140" t="s">
        <v>393</v>
      </c>
      <c r="H234" s="141">
        <v>-0.217</v>
      </c>
      <c r="I234" s="142"/>
      <c r="L234" s="137"/>
      <c r="M234" s="143"/>
      <c r="U234" s="144"/>
      <c r="AT234" s="139" t="s">
        <v>135</v>
      </c>
      <c r="AU234" s="139" t="s">
        <v>79</v>
      </c>
      <c r="AV234" s="12" t="s">
        <v>79</v>
      </c>
      <c r="AW234" s="12" t="s">
        <v>33</v>
      </c>
      <c r="AX234" s="12" t="s">
        <v>72</v>
      </c>
      <c r="AY234" s="139" t="s">
        <v>120</v>
      </c>
    </row>
    <row r="235" spans="2:65" s="12" customFormat="1" ht="11.25">
      <c r="B235" s="137"/>
      <c r="D235" s="138" t="s">
        <v>135</v>
      </c>
      <c r="E235" s="139" t="s">
        <v>19</v>
      </c>
      <c r="F235" s="140" t="s">
        <v>394</v>
      </c>
      <c r="H235" s="141">
        <v>-0.622</v>
      </c>
      <c r="I235" s="142"/>
      <c r="L235" s="137"/>
      <c r="M235" s="143"/>
      <c r="U235" s="144"/>
      <c r="AT235" s="139" t="s">
        <v>135</v>
      </c>
      <c r="AU235" s="139" t="s">
        <v>79</v>
      </c>
      <c r="AV235" s="12" t="s">
        <v>79</v>
      </c>
      <c r="AW235" s="12" t="s">
        <v>33</v>
      </c>
      <c r="AX235" s="12" t="s">
        <v>72</v>
      </c>
      <c r="AY235" s="139" t="s">
        <v>120</v>
      </c>
    </row>
    <row r="236" spans="2:65" s="13" customFormat="1" ht="11.25">
      <c r="B236" s="145"/>
      <c r="D236" s="138" t="s">
        <v>135</v>
      </c>
      <c r="E236" s="146" t="s">
        <v>19</v>
      </c>
      <c r="F236" s="147" t="s">
        <v>196</v>
      </c>
      <c r="H236" s="148">
        <v>3.371</v>
      </c>
      <c r="I236" s="149"/>
      <c r="L236" s="145"/>
      <c r="M236" s="150"/>
      <c r="U236" s="151"/>
      <c r="AT236" s="146" t="s">
        <v>135</v>
      </c>
      <c r="AU236" s="146" t="s">
        <v>79</v>
      </c>
      <c r="AV236" s="13" t="s">
        <v>130</v>
      </c>
      <c r="AW236" s="13" t="s">
        <v>33</v>
      </c>
      <c r="AX236" s="13" t="s">
        <v>77</v>
      </c>
      <c r="AY236" s="146" t="s">
        <v>120</v>
      </c>
    </row>
    <row r="237" spans="2:65" s="11" customFormat="1" ht="22.9" customHeight="1">
      <c r="B237" s="108"/>
      <c r="D237" s="109" t="s">
        <v>71</v>
      </c>
      <c r="E237" s="118" t="s">
        <v>395</v>
      </c>
      <c r="F237" s="118" t="s">
        <v>396</v>
      </c>
      <c r="I237" s="111"/>
      <c r="J237" s="119">
        <f>BK237</f>
        <v>0</v>
      </c>
      <c r="L237" s="108"/>
      <c r="M237" s="113"/>
      <c r="P237" s="114">
        <f>SUM(P238:P239)</f>
        <v>0</v>
      </c>
      <c r="R237" s="114">
        <f>SUM(R238:R239)</f>
        <v>0</v>
      </c>
      <c r="T237" s="114">
        <f>SUM(T238:T239)</f>
        <v>0</v>
      </c>
      <c r="U237" s="115"/>
      <c r="AR237" s="109" t="s">
        <v>77</v>
      </c>
      <c r="AT237" s="116" t="s">
        <v>71</v>
      </c>
      <c r="AU237" s="116" t="s">
        <v>77</v>
      </c>
      <c r="AY237" s="109" t="s">
        <v>120</v>
      </c>
      <c r="BK237" s="117">
        <f>SUM(BK238:BK239)</f>
        <v>0</v>
      </c>
    </row>
    <row r="238" spans="2:65" s="1" customFormat="1" ht="33" customHeight="1">
      <c r="B238" s="31"/>
      <c r="C238" s="120" t="s">
        <v>397</v>
      </c>
      <c r="D238" s="120" t="s">
        <v>125</v>
      </c>
      <c r="E238" s="121" t="s">
        <v>398</v>
      </c>
      <c r="F238" s="122" t="s">
        <v>399</v>
      </c>
      <c r="G238" s="123" t="s">
        <v>368</v>
      </c>
      <c r="H238" s="124">
        <v>0.84499999999999997</v>
      </c>
      <c r="I238" s="125"/>
      <c r="J238" s="126">
        <f>ROUND(I238*H238,1)</f>
        <v>0</v>
      </c>
      <c r="K238" s="122" t="s">
        <v>129</v>
      </c>
      <c r="L238" s="31"/>
      <c r="M238" s="127" t="s">
        <v>19</v>
      </c>
      <c r="N238" s="128" t="s">
        <v>43</v>
      </c>
      <c r="P238" s="129">
        <f>O238*H238</f>
        <v>0</v>
      </c>
      <c r="Q238" s="129">
        <v>0</v>
      </c>
      <c r="R238" s="129">
        <f>Q238*H238</f>
        <v>0</v>
      </c>
      <c r="S238" s="129">
        <v>0</v>
      </c>
      <c r="T238" s="129">
        <f>S238*H238</f>
        <v>0</v>
      </c>
      <c r="U238" s="130" t="s">
        <v>19</v>
      </c>
      <c r="AR238" s="131" t="s">
        <v>130</v>
      </c>
      <c r="AT238" s="131" t="s">
        <v>125</v>
      </c>
      <c r="AU238" s="131" t="s">
        <v>79</v>
      </c>
      <c r="AY238" s="16" t="s">
        <v>120</v>
      </c>
      <c r="BE238" s="132">
        <f>IF(N238="základní",J238,0)</f>
        <v>0</v>
      </c>
      <c r="BF238" s="132">
        <f>IF(N238="snížená",J238,0)</f>
        <v>0</v>
      </c>
      <c r="BG238" s="132">
        <f>IF(N238="zákl. přenesená",J238,0)</f>
        <v>0</v>
      </c>
      <c r="BH238" s="132">
        <f>IF(N238="sníž. přenesená",J238,0)</f>
        <v>0</v>
      </c>
      <c r="BI238" s="132">
        <f>IF(N238="nulová",J238,0)</f>
        <v>0</v>
      </c>
      <c r="BJ238" s="16" t="s">
        <v>77</v>
      </c>
      <c r="BK238" s="132">
        <f>ROUND(I238*H238,1)</f>
        <v>0</v>
      </c>
      <c r="BL238" s="16" t="s">
        <v>130</v>
      </c>
      <c r="BM238" s="131" t="s">
        <v>400</v>
      </c>
    </row>
    <row r="239" spans="2:65" s="1" customFormat="1" ht="11.25">
      <c r="B239" s="31"/>
      <c r="D239" s="133" t="s">
        <v>133</v>
      </c>
      <c r="F239" s="134" t="s">
        <v>401</v>
      </c>
      <c r="I239" s="135"/>
      <c r="L239" s="31"/>
      <c r="M239" s="136"/>
      <c r="U239" s="52"/>
      <c r="AT239" s="16" t="s">
        <v>133</v>
      </c>
      <c r="AU239" s="16" t="s">
        <v>79</v>
      </c>
    </row>
    <row r="240" spans="2:65" s="11" customFormat="1" ht="25.9" customHeight="1">
      <c r="B240" s="108"/>
      <c r="D240" s="109" t="s">
        <v>71</v>
      </c>
      <c r="E240" s="110" t="s">
        <v>402</v>
      </c>
      <c r="F240" s="110" t="s">
        <v>403</v>
      </c>
      <c r="I240" s="111"/>
      <c r="J240" s="112">
        <f>BK240</f>
        <v>0</v>
      </c>
      <c r="L240" s="108"/>
      <c r="M240" s="113"/>
      <c r="P240" s="114">
        <f>P241+P263+P271+P283+P294</f>
        <v>0</v>
      </c>
      <c r="R240" s="114">
        <f>R241+R263+R271+R283+R294</f>
        <v>0.57119434999999996</v>
      </c>
      <c r="T240" s="114">
        <f>T241+T263+T271+T283+T294</f>
        <v>0</v>
      </c>
      <c r="U240" s="115"/>
      <c r="AR240" s="109" t="s">
        <v>79</v>
      </c>
      <c r="AT240" s="116" t="s">
        <v>71</v>
      </c>
      <c r="AU240" s="116" t="s">
        <v>72</v>
      </c>
      <c r="AY240" s="109" t="s">
        <v>120</v>
      </c>
      <c r="BK240" s="117">
        <f>BK241+BK263+BK271+BK283+BK294</f>
        <v>0</v>
      </c>
    </row>
    <row r="241" spans="2:65" s="11" customFormat="1" ht="22.9" customHeight="1">
      <c r="B241" s="108"/>
      <c r="D241" s="109" t="s">
        <v>71</v>
      </c>
      <c r="E241" s="118" t="s">
        <v>404</v>
      </c>
      <c r="F241" s="118" t="s">
        <v>405</v>
      </c>
      <c r="I241" s="111"/>
      <c r="J241" s="119">
        <f>BK241</f>
        <v>0</v>
      </c>
      <c r="L241" s="108"/>
      <c r="M241" s="113"/>
      <c r="P241" s="114">
        <f>SUM(P242:P262)</f>
        <v>0</v>
      </c>
      <c r="R241" s="114">
        <f>SUM(R242:R262)</f>
        <v>6.9849999999999999E-3</v>
      </c>
      <c r="T241" s="114">
        <f>SUM(T242:T262)</f>
        <v>0</v>
      </c>
      <c r="U241" s="115"/>
      <c r="AR241" s="109" t="s">
        <v>79</v>
      </c>
      <c r="AT241" s="116" t="s">
        <v>71</v>
      </c>
      <c r="AU241" s="116" t="s">
        <v>77</v>
      </c>
      <c r="AY241" s="109" t="s">
        <v>120</v>
      </c>
      <c r="BK241" s="117">
        <f>SUM(BK242:BK262)</f>
        <v>0</v>
      </c>
    </row>
    <row r="242" spans="2:65" s="1" customFormat="1" ht="24.2" customHeight="1">
      <c r="B242" s="31"/>
      <c r="C242" s="120" t="s">
        <v>406</v>
      </c>
      <c r="D242" s="120" t="s">
        <v>125</v>
      </c>
      <c r="E242" s="121" t="s">
        <v>407</v>
      </c>
      <c r="F242" s="122" t="s">
        <v>408</v>
      </c>
      <c r="G242" s="123" t="s">
        <v>166</v>
      </c>
      <c r="H242" s="124">
        <v>15</v>
      </c>
      <c r="I242" s="125"/>
      <c r="J242" s="126">
        <f>ROUND(I242*H242,1)</f>
        <v>0</v>
      </c>
      <c r="K242" s="122" t="s">
        <v>129</v>
      </c>
      <c r="L242" s="31"/>
      <c r="M242" s="127" t="s">
        <v>19</v>
      </c>
      <c r="N242" s="128" t="s">
        <v>43</v>
      </c>
      <c r="P242" s="129">
        <f>O242*H242</f>
        <v>0</v>
      </c>
      <c r="Q242" s="129">
        <v>0</v>
      </c>
      <c r="R242" s="129">
        <f>Q242*H242</f>
        <v>0</v>
      </c>
      <c r="S242" s="129">
        <v>0</v>
      </c>
      <c r="T242" s="129">
        <f>S242*H242</f>
        <v>0</v>
      </c>
      <c r="U242" s="130" t="s">
        <v>19</v>
      </c>
      <c r="AR242" s="131" t="s">
        <v>212</v>
      </c>
      <c r="AT242" s="131" t="s">
        <v>125</v>
      </c>
      <c r="AU242" s="131" t="s">
        <v>79</v>
      </c>
      <c r="AY242" s="16" t="s">
        <v>120</v>
      </c>
      <c r="BE242" s="132">
        <f>IF(N242="základní",J242,0)</f>
        <v>0</v>
      </c>
      <c r="BF242" s="132">
        <f>IF(N242="snížená",J242,0)</f>
        <v>0</v>
      </c>
      <c r="BG242" s="132">
        <f>IF(N242="zákl. přenesená",J242,0)</f>
        <v>0</v>
      </c>
      <c r="BH242" s="132">
        <f>IF(N242="sníž. přenesená",J242,0)</f>
        <v>0</v>
      </c>
      <c r="BI242" s="132">
        <f>IF(N242="nulová",J242,0)</f>
        <v>0</v>
      </c>
      <c r="BJ242" s="16" t="s">
        <v>77</v>
      </c>
      <c r="BK242" s="132">
        <f>ROUND(I242*H242,1)</f>
        <v>0</v>
      </c>
      <c r="BL242" s="16" t="s">
        <v>212</v>
      </c>
      <c r="BM242" s="131" t="s">
        <v>409</v>
      </c>
    </row>
    <row r="243" spans="2:65" s="1" customFormat="1" ht="11.25">
      <c r="B243" s="31"/>
      <c r="D243" s="133" t="s">
        <v>133</v>
      </c>
      <c r="F243" s="134" t="s">
        <v>410</v>
      </c>
      <c r="I243" s="135"/>
      <c r="L243" s="31"/>
      <c r="M243" s="136"/>
      <c r="U243" s="52"/>
      <c r="AT243" s="16" t="s">
        <v>133</v>
      </c>
      <c r="AU243" s="16" t="s">
        <v>79</v>
      </c>
    </row>
    <row r="244" spans="2:65" s="12" customFormat="1" ht="11.25">
      <c r="B244" s="137"/>
      <c r="D244" s="138" t="s">
        <v>135</v>
      </c>
      <c r="E244" s="139" t="s">
        <v>19</v>
      </c>
      <c r="F244" s="140" t="s">
        <v>411</v>
      </c>
      <c r="H244" s="141">
        <v>15</v>
      </c>
      <c r="I244" s="142"/>
      <c r="L244" s="137"/>
      <c r="M244" s="143"/>
      <c r="U244" s="144"/>
      <c r="AT244" s="139" t="s">
        <v>135</v>
      </c>
      <c r="AU244" s="139" t="s">
        <v>79</v>
      </c>
      <c r="AV244" s="12" t="s">
        <v>79</v>
      </c>
      <c r="AW244" s="12" t="s">
        <v>33</v>
      </c>
      <c r="AX244" s="12" t="s">
        <v>77</v>
      </c>
      <c r="AY244" s="139" t="s">
        <v>120</v>
      </c>
    </row>
    <row r="245" spans="2:65" s="1" customFormat="1" ht="16.5" customHeight="1">
      <c r="B245" s="31"/>
      <c r="C245" s="152" t="s">
        <v>412</v>
      </c>
      <c r="D245" s="152" t="s">
        <v>149</v>
      </c>
      <c r="E245" s="153" t="s">
        <v>413</v>
      </c>
      <c r="F245" s="154" t="s">
        <v>414</v>
      </c>
      <c r="G245" s="155" t="s">
        <v>166</v>
      </c>
      <c r="H245" s="156">
        <v>17.25</v>
      </c>
      <c r="I245" s="157"/>
      <c r="J245" s="158">
        <f>ROUND(I245*H245,1)</f>
        <v>0</v>
      </c>
      <c r="K245" s="154" t="s">
        <v>129</v>
      </c>
      <c r="L245" s="159"/>
      <c r="M245" s="160" t="s">
        <v>19</v>
      </c>
      <c r="N245" s="161" t="s">
        <v>43</v>
      </c>
      <c r="P245" s="129">
        <f>O245*H245</f>
        <v>0</v>
      </c>
      <c r="Q245" s="129">
        <v>1.7000000000000001E-4</v>
      </c>
      <c r="R245" s="129">
        <f>Q245*H245</f>
        <v>2.9325000000000002E-3</v>
      </c>
      <c r="S245" s="129">
        <v>0</v>
      </c>
      <c r="T245" s="129">
        <f>S245*H245</f>
        <v>0</v>
      </c>
      <c r="U245" s="130" t="s">
        <v>19</v>
      </c>
      <c r="AR245" s="131" t="s">
        <v>309</v>
      </c>
      <c r="AT245" s="131" t="s">
        <v>149</v>
      </c>
      <c r="AU245" s="131" t="s">
        <v>79</v>
      </c>
      <c r="AY245" s="16" t="s">
        <v>120</v>
      </c>
      <c r="BE245" s="132">
        <f>IF(N245="základní",J245,0)</f>
        <v>0</v>
      </c>
      <c r="BF245" s="132">
        <f>IF(N245="snížená",J245,0)</f>
        <v>0</v>
      </c>
      <c r="BG245" s="132">
        <f>IF(N245="zákl. přenesená",J245,0)</f>
        <v>0</v>
      </c>
      <c r="BH245" s="132">
        <f>IF(N245="sníž. přenesená",J245,0)</f>
        <v>0</v>
      </c>
      <c r="BI245" s="132">
        <f>IF(N245="nulová",J245,0)</f>
        <v>0</v>
      </c>
      <c r="BJ245" s="16" t="s">
        <v>77</v>
      </c>
      <c r="BK245" s="132">
        <f>ROUND(I245*H245,1)</f>
        <v>0</v>
      </c>
      <c r="BL245" s="16" t="s">
        <v>212</v>
      </c>
      <c r="BM245" s="131" t="s">
        <v>415</v>
      </c>
    </row>
    <row r="246" spans="2:65" s="12" customFormat="1" ht="11.25">
      <c r="B246" s="137"/>
      <c r="D246" s="138" t="s">
        <v>135</v>
      </c>
      <c r="E246" s="139" t="s">
        <v>19</v>
      </c>
      <c r="F246" s="140" t="s">
        <v>416</v>
      </c>
      <c r="H246" s="141">
        <v>17.25</v>
      </c>
      <c r="I246" s="142"/>
      <c r="L246" s="137"/>
      <c r="M246" s="143"/>
      <c r="U246" s="144"/>
      <c r="AT246" s="139" t="s">
        <v>135</v>
      </c>
      <c r="AU246" s="139" t="s">
        <v>79</v>
      </c>
      <c r="AV246" s="12" t="s">
        <v>79</v>
      </c>
      <c r="AW246" s="12" t="s">
        <v>33</v>
      </c>
      <c r="AX246" s="12" t="s">
        <v>77</v>
      </c>
      <c r="AY246" s="139" t="s">
        <v>120</v>
      </c>
    </row>
    <row r="247" spans="2:65" s="1" customFormat="1" ht="21.75" customHeight="1">
      <c r="B247" s="31"/>
      <c r="C247" s="120" t="s">
        <v>417</v>
      </c>
      <c r="D247" s="120" t="s">
        <v>125</v>
      </c>
      <c r="E247" s="121" t="s">
        <v>418</v>
      </c>
      <c r="F247" s="122" t="s">
        <v>419</v>
      </c>
      <c r="G247" s="123" t="s">
        <v>279</v>
      </c>
      <c r="H247" s="124">
        <v>1</v>
      </c>
      <c r="I247" s="125"/>
      <c r="J247" s="126">
        <f>ROUND(I247*H247,1)</f>
        <v>0</v>
      </c>
      <c r="K247" s="122" t="s">
        <v>129</v>
      </c>
      <c r="L247" s="31"/>
      <c r="M247" s="127" t="s">
        <v>19</v>
      </c>
      <c r="N247" s="128" t="s">
        <v>43</v>
      </c>
      <c r="P247" s="129">
        <f>O247*H247</f>
        <v>0</v>
      </c>
      <c r="Q247" s="129">
        <v>0</v>
      </c>
      <c r="R247" s="129">
        <f>Q247*H247</f>
        <v>0</v>
      </c>
      <c r="S247" s="129">
        <v>0</v>
      </c>
      <c r="T247" s="129">
        <f>S247*H247</f>
        <v>0</v>
      </c>
      <c r="U247" s="130" t="s">
        <v>19</v>
      </c>
      <c r="AR247" s="131" t="s">
        <v>212</v>
      </c>
      <c r="AT247" s="131" t="s">
        <v>125</v>
      </c>
      <c r="AU247" s="131" t="s">
        <v>79</v>
      </c>
      <c r="AY247" s="16" t="s">
        <v>120</v>
      </c>
      <c r="BE247" s="132">
        <f>IF(N247="základní",J247,0)</f>
        <v>0</v>
      </c>
      <c r="BF247" s="132">
        <f>IF(N247="snížená",J247,0)</f>
        <v>0</v>
      </c>
      <c r="BG247" s="132">
        <f>IF(N247="zákl. přenesená",J247,0)</f>
        <v>0</v>
      </c>
      <c r="BH247" s="132">
        <f>IF(N247="sníž. přenesená",J247,0)</f>
        <v>0</v>
      </c>
      <c r="BI247" s="132">
        <f>IF(N247="nulová",J247,0)</f>
        <v>0</v>
      </c>
      <c r="BJ247" s="16" t="s">
        <v>77</v>
      </c>
      <c r="BK247" s="132">
        <f>ROUND(I247*H247,1)</f>
        <v>0</v>
      </c>
      <c r="BL247" s="16" t="s">
        <v>212</v>
      </c>
      <c r="BM247" s="131" t="s">
        <v>420</v>
      </c>
    </row>
    <row r="248" spans="2:65" s="1" customFormat="1" ht="11.25">
      <c r="B248" s="31"/>
      <c r="D248" s="133" t="s">
        <v>133</v>
      </c>
      <c r="F248" s="134" t="s">
        <v>421</v>
      </c>
      <c r="I248" s="135"/>
      <c r="L248" s="31"/>
      <c r="M248" s="136"/>
      <c r="U248" s="52"/>
      <c r="AT248" s="16" t="s">
        <v>133</v>
      </c>
      <c r="AU248" s="16" t="s">
        <v>79</v>
      </c>
    </row>
    <row r="249" spans="2:65" s="1" customFormat="1" ht="16.5" customHeight="1">
      <c r="B249" s="31"/>
      <c r="C249" s="120" t="s">
        <v>422</v>
      </c>
      <c r="D249" s="120" t="s">
        <v>125</v>
      </c>
      <c r="E249" s="121" t="s">
        <v>423</v>
      </c>
      <c r="F249" s="122" t="s">
        <v>424</v>
      </c>
      <c r="G249" s="123" t="s">
        <v>279</v>
      </c>
      <c r="H249" s="124">
        <v>1</v>
      </c>
      <c r="I249" s="125"/>
      <c r="J249" s="126">
        <f>ROUND(I249*H249,1)</f>
        <v>0</v>
      </c>
      <c r="K249" s="122" t="s">
        <v>129</v>
      </c>
      <c r="L249" s="31"/>
      <c r="M249" s="127" t="s">
        <v>19</v>
      </c>
      <c r="N249" s="128" t="s">
        <v>43</v>
      </c>
      <c r="P249" s="129">
        <f>O249*H249</f>
        <v>0</v>
      </c>
      <c r="Q249" s="129">
        <v>0</v>
      </c>
      <c r="R249" s="129">
        <f>Q249*H249</f>
        <v>0</v>
      </c>
      <c r="S249" s="129">
        <v>0</v>
      </c>
      <c r="T249" s="129">
        <f>S249*H249</f>
        <v>0</v>
      </c>
      <c r="U249" s="130" t="s">
        <v>19</v>
      </c>
      <c r="AR249" s="131" t="s">
        <v>212</v>
      </c>
      <c r="AT249" s="131" t="s">
        <v>125</v>
      </c>
      <c r="AU249" s="131" t="s">
        <v>79</v>
      </c>
      <c r="AY249" s="16" t="s">
        <v>120</v>
      </c>
      <c r="BE249" s="132">
        <f>IF(N249="základní",J249,0)</f>
        <v>0</v>
      </c>
      <c r="BF249" s="132">
        <f>IF(N249="snížená",J249,0)</f>
        <v>0</v>
      </c>
      <c r="BG249" s="132">
        <f>IF(N249="zákl. přenesená",J249,0)</f>
        <v>0</v>
      </c>
      <c r="BH249" s="132">
        <f>IF(N249="sníž. přenesená",J249,0)</f>
        <v>0</v>
      </c>
      <c r="BI249" s="132">
        <f>IF(N249="nulová",J249,0)</f>
        <v>0</v>
      </c>
      <c r="BJ249" s="16" t="s">
        <v>77</v>
      </c>
      <c r="BK249" s="132">
        <f>ROUND(I249*H249,1)</f>
        <v>0</v>
      </c>
      <c r="BL249" s="16" t="s">
        <v>212</v>
      </c>
      <c r="BM249" s="131" t="s">
        <v>425</v>
      </c>
    </row>
    <row r="250" spans="2:65" s="1" customFormat="1" ht="11.25">
      <c r="B250" s="31"/>
      <c r="D250" s="133" t="s">
        <v>133</v>
      </c>
      <c r="F250" s="134" t="s">
        <v>426</v>
      </c>
      <c r="I250" s="135"/>
      <c r="L250" s="31"/>
      <c r="M250" s="136"/>
      <c r="U250" s="52"/>
      <c r="AT250" s="16" t="s">
        <v>133</v>
      </c>
      <c r="AU250" s="16" t="s">
        <v>79</v>
      </c>
    </row>
    <row r="251" spans="2:65" s="1" customFormat="1" ht="16.5" customHeight="1">
      <c r="B251" s="31"/>
      <c r="C251" s="152" t="s">
        <v>427</v>
      </c>
      <c r="D251" s="152" t="s">
        <v>149</v>
      </c>
      <c r="E251" s="153" t="s">
        <v>428</v>
      </c>
      <c r="F251" s="154" t="s">
        <v>429</v>
      </c>
      <c r="G251" s="155" t="s">
        <v>279</v>
      </c>
      <c r="H251" s="156">
        <v>1</v>
      </c>
      <c r="I251" s="157"/>
      <c r="J251" s="158">
        <f>ROUND(I251*H251,1)</f>
        <v>0</v>
      </c>
      <c r="K251" s="154" t="s">
        <v>129</v>
      </c>
      <c r="L251" s="159"/>
      <c r="M251" s="160" t="s">
        <v>19</v>
      </c>
      <c r="N251" s="161" t="s">
        <v>43</v>
      </c>
      <c r="P251" s="129">
        <f>O251*H251</f>
        <v>0</v>
      </c>
      <c r="Q251" s="129">
        <v>2.5000000000000001E-4</v>
      </c>
      <c r="R251" s="129">
        <f>Q251*H251</f>
        <v>2.5000000000000001E-4</v>
      </c>
      <c r="S251" s="129">
        <v>0</v>
      </c>
      <c r="T251" s="129">
        <f>S251*H251</f>
        <v>0</v>
      </c>
      <c r="U251" s="130" t="s">
        <v>19</v>
      </c>
      <c r="AR251" s="131" t="s">
        <v>309</v>
      </c>
      <c r="AT251" s="131" t="s">
        <v>149</v>
      </c>
      <c r="AU251" s="131" t="s">
        <v>79</v>
      </c>
      <c r="AY251" s="16" t="s">
        <v>120</v>
      </c>
      <c r="BE251" s="132">
        <f>IF(N251="základní",J251,0)</f>
        <v>0</v>
      </c>
      <c r="BF251" s="132">
        <f>IF(N251="snížená",J251,0)</f>
        <v>0</v>
      </c>
      <c r="BG251" s="132">
        <f>IF(N251="zákl. přenesená",J251,0)</f>
        <v>0</v>
      </c>
      <c r="BH251" s="132">
        <f>IF(N251="sníž. přenesená",J251,0)</f>
        <v>0</v>
      </c>
      <c r="BI251" s="132">
        <f>IF(N251="nulová",J251,0)</f>
        <v>0</v>
      </c>
      <c r="BJ251" s="16" t="s">
        <v>77</v>
      </c>
      <c r="BK251" s="132">
        <f>ROUND(I251*H251,1)</f>
        <v>0</v>
      </c>
      <c r="BL251" s="16" t="s">
        <v>212</v>
      </c>
      <c r="BM251" s="131" t="s">
        <v>430</v>
      </c>
    </row>
    <row r="252" spans="2:65" s="12" customFormat="1" ht="11.25">
      <c r="B252" s="137"/>
      <c r="D252" s="138" t="s">
        <v>135</v>
      </c>
      <c r="E252" s="139" t="s">
        <v>19</v>
      </c>
      <c r="F252" s="140" t="s">
        <v>431</v>
      </c>
      <c r="H252" s="141">
        <v>1</v>
      </c>
      <c r="I252" s="142"/>
      <c r="L252" s="137"/>
      <c r="M252" s="143"/>
      <c r="U252" s="144"/>
      <c r="AT252" s="139" t="s">
        <v>135</v>
      </c>
      <c r="AU252" s="139" t="s">
        <v>79</v>
      </c>
      <c r="AV252" s="12" t="s">
        <v>79</v>
      </c>
      <c r="AW252" s="12" t="s">
        <v>33</v>
      </c>
      <c r="AX252" s="12" t="s">
        <v>77</v>
      </c>
      <c r="AY252" s="139" t="s">
        <v>120</v>
      </c>
    </row>
    <row r="253" spans="2:65" s="1" customFormat="1" ht="24.2" customHeight="1">
      <c r="B253" s="31"/>
      <c r="C253" s="120" t="s">
        <v>432</v>
      </c>
      <c r="D253" s="120" t="s">
        <v>125</v>
      </c>
      <c r="E253" s="121" t="s">
        <v>433</v>
      </c>
      <c r="F253" s="122" t="s">
        <v>434</v>
      </c>
      <c r="G253" s="123" t="s">
        <v>166</v>
      </c>
      <c r="H253" s="124">
        <v>15</v>
      </c>
      <c r="I253" s="125"/>
      <c r="J253" s="126">
        <f>ROUND(I253*H253,1)</f>
        <v>0</v>
      </c>
      <c r="K253" s="122" t="s">
        <v>129</v>
      </c>
      <c r="L253" s="31"/>
      <c r="M253" s="127" t="s">
        <v>19</v>
      </c>
      <c r="N253" s="128" t="s">
        <v>43</v>
      </c>
      <c r="P253" s="129">
        <f>O253*H253</f>
        <v>0</v>
      </c>
      <c r="Q253" s="129">
        <v>0</v>
      </c>
      <c r="R253" s="129">
        <f>Q253*H253</f>
        <v>0</v>
      </c>
      <c r="S253" s="129">
        <v>0</v>
      </c>
      <c r="T253" s="129">
        <f>S253*H253</f>
        <v>0</v>
      </c>
      <c r="U253" s="130" t="s">
        <v>19</v>
      </c>
      <c r="AR253" s="131" t="s">
        <v>212</v>
      </c>
      <c r="AT253" s="131" t="s">
        <v>125</v>
      </c>
      <c r="AU253" s="131" t="s">
        <v>79</v>
      </c>
      <c r="AY253" s="16" t="s">
        <v>120</v>
      </c>
      <c r="BE253" s="132">
        <f>IF(N253="základní",J253,0)</f>
        <v>0</v>
      </c>
      <c r="BF253" s="132">
        <f>IF(N253="snížená",J253,0)</f>
        <v>0</v>
      </c>
      <c r="BG253" s="132">
        <f>IF(N253="zákl. přenesená",J253,0)</f>
        <v>0</v>
      </c>
      <c r="BH253" s="132">
        <f>IF(N253="sníž. přenesená",J253,0)</f>
        <v>0</v>
      </c>
      <c r="BI253" s="132">
        <f>IF(N253="nulová",J253,0)</f>
        <v>0</v>
      </c>
      <c r="BJ253" s="16" t="s">
        <v>77</v>
      </c>
      <c r="BK253" s="132">
        <f>ROUND(I253*H253,1)</f>
        <v>0</v>
      </c>
      <c r="BL253" s="16" t="s">
        <v>212</v>
      </c>
      <c r="BM253" s="131" t="s">
        <v>435</v>
      </c>
    </row>
    <row r="254" spans="2:65" s="1" customFormat="1" ht="11.25">
      <c r="B254" s="31"/>
      <c r="D254" s="133" t="s">
        <v>133</v>
      </c>
      <c r="F254" s="134" t="s">
        <v>436</v>
      </c>
      <c r="I254" s="135"/>
      <c r="L254" s="31"/>
      <c r="M254" s="136"/>
      <c r="U254" s="52"/>
      <c r="AT254" s="16" t="s">
        <v>133</v>
      </c>
      <c r="AU254" s="16" t="s">
        <v>79</v>
      </c>
    </row>
    <row r="255" spans="2:65" s="1" customFormat="1" ht="16.5" customHeight="1">
      <c r="B255" s="31"/>
      <c r="C255" s="152" t="s">
        <v>437</v>
      </c>
      <c r="D255" s="152" t="s">
        <v>149</v>
      </c>
      <c r="E255" s="153" t="s">
        <v>438</v>
      </c>
      <c r="F255" s="154" t="s">
        <v>439</v>
      </c>
      <c r="G255" s="155" t="s">
        <v>166</v>
      </c>
      <c r="H255" s="156">
        <v>15.75</v>
      </c>
      <c r="I255" s="157"/>
      <c r="J255" s="158">
        <f>ROUND(I255*H255,1)</f>
        <v>0</v>
      </c>
      <c r="K255" s="154" t="s">
        <v>129</v>
      </c>
      <c r="L255" s="159"/>
      <c r="M255" s="160" t="s">
        <v>19</v>
      </c>
      <c r="N255" s="161" t="s">
        <v>43</v>
      </c>
      <c r="P255" s="129">
        <f>O255*H255</f>
        <v>0</v>
      </c>
      <c r="Q255" s="129">
        <v>2.3000000000000001E-4</v>
      </c>
      <c r="R255" s="129">
        <f>Q255*H255</f>
        <v>3.6225000000000003E-3</v>
      </c>
      <c r="S255" s="129">
        <v>0</v>
      </c>
      <c r="T255" s="129">
        <f>S255*H255</f>
        <v>0</v>
      </c>
      <c r="U255" s="130" t="s">
        <v>19</v>
      </c>
      <c r="AR255" s="131" t="s">
        <v>309</v>
      </c>
      <c r="AT255" s="131" t="s">
        <v>149</v>
      </c>
      <c r="AU255" s="131" t="s">
        <v>79</v>
      </c>
      <c r="AY255" s="16" t="s">
        <v>120</v>
      </c>
      <c r="BE255" s="132">
        <f>IF(N255="základní",J255,0)</f>
        <v>0</v>
      </c>
      <c r="BF255" s="132">
        <f>IF(N255="snížená",J255,0)</f>
        <v>0</v>
      </c>
      <c r="BG255" s="132">
        <f>IF(N255="zákl. přenesená",J255,0)</f>
        <v>0</v>
      </c>
      <c r="BH255" s="132">
        <f>IF(N255="sníž. přenesená",J255,0)</f>
        <v>0</v>
      </c>
      <c r="BI255" s="132">
        <f>IF(N255="nulová",J255,0)</f>
        <v>0</v>
      </c>
      <c r="BJ255" s="16" t="s">
        <v>77</v>
      </c>
      <c r="BK255" s="132">
        <f>ROUND(I255*H255,1)</f>
        <v>0</v>
      </c>
      <c r="BL255" s="16" t="s">
        <v>212</v>
      </c>
      <c r="BM255" s="131" t="s">
        <v>440</v>
      </c>
    </row>
    <row r="256" spans="2:65" s="12" customFormat="1" ht="11.25">
      <c r="B256" s="137"/>
      <c r="D256" s="138" t="s">
        <v>135</v>
      </c>
      <c r="E256" s="139" t="s">
        <v>19</v>
      </c>
      <c r="F256" s="140" t="s">
        <v>441</v>
      </c>
      <c r="H256" s="141">
        <v>15.75</v>
      </c>
      <c r="I256" s="142"/>
      <c r="L256" s="137"/>
      <c r="M256" s="143"/>
      <c r="U256" s="144"/>
      <c r="AT256" s="139" t="s">
        <v>135</v>
      </c>
      <c r="AU256" s="139" t="s">
        <v>79</v>
      </c>
      <c r="AV256" s="12" t="s">
        <v>79</v>
      </c>
      <c r="AW256" s="12" t="s">
        <v>33</v>
      </c>
      <c r="AX256" s="12" t="s">
        <v>77</v>
      </c>
      <c r="AY256" s="139" t="s">
        <v>120</v>
      </c>
    </row>
    <row r="257" spans="2:65" s="1" customFormat="1" ht="24.2" customHeight="1">
      <c r="B257" s="31"/>
      <c r="C257" s="120" t="s">
        <v>442</v>
      </c>
      <c r="D257" s="120" t="s">
        <v>125</v>
      </c>
      <c r="E257" s="121" t="s">
        <v>443</v>
      </c>
      <c r="F257" s="122" t="s">
        <v>444</v>
      </c>
      <c r="G257" s="123" t="s">
        <v>279</v>
      </c>
      <c r="H257" s="124">
        <v>2</v>
      </c>
      <c r="I257" s="125"/>
      <c r="J257" s="126">
        <f>ROUND(I257*H257,1)</f>
        <v>0</v>
      </c>
      <c r="K257" s="122" t="s">
        <v>129</v>
      </c>
      <c r="L257" s="31"/>
      <c r="M257" s="127" t="s">
        <v>19</v>
      </c>
      <c r="N257" s="128" t="s">
        <v>43</v>
      </c>
      <c r="P257" s="129">
        <f>O257*H257</f>
        <v>0</v>
      </c>
      <c r="Q257" s="129">
        <v>0</v>
      </c>
      <c r="R257" s="129">
        <f>Q257*H257</f>
        <v>0</v>
      </c>
      <c r="S257" s="129">
        <v>0</v>
      </c>
      <c r="T257" s="129">
        <f>S257*H257</f>
        <v>0</v>
      </c>
      <c r="U257" s="130" t="s">
        <v>19</v>
      </c>
      <c r="AR257" s="131" t="s">
        <v>212</v>
      </c>
      <c r="AT257" s="131" t="s">
        <v>125</v>
      </c>
      <c r="AU257" s="131" t="s">
        <v>79</v>
      </c>
      <c r="AY257" s="16" t="s">
        <v>120</v>
      </c>
      <c r="BE257" s="132">
        <f>IF(N257="základní",J257,0)</f>
        <v>0</v>
      </c>
      <c r="BF257" s="132">
        <f>IF(N257="snížená",J257,0)</f>
        <v>0</v>
      </c>
      <c r="BG257" s="132">
        <f>IF(N257="zákl. přenesená",J257,0)</f>
        <v>0</v>
      </c>
      <c r="BH257" s="132">
        <f>IF(N257="sníž. přenesená",J257,0)</f>
        <v>0</v>
      </c>
      <c r="BI257" s="132">
        <f>IF(N257="nulová",J257,0)</f>
        <v>0</v>
      </c>
      <c r="BJ257" s="16" t="s">
        <v>77</v>
      </c>
      <c r="BK257" s="132">
        <f>ROUND(I257*H257,1)</f>
        <v>0</v>
      </c>
      <c r="BL257" s="16" t="s">
        <v>212</v>
      </c>
      <c r="BM257" s="131" t="s">
        <v>445</v>
      </c>
    </row>
    <row r="258" spans="2:65" s="1" customFormat="1" ht="11.25">
      <c r="B258" s="31"/>
      <c r="D258" s="133" t="s">
        <v>133</v>
      </c>
      <c r="F258" s="134" t="s">
        <v>446</v>
      </c>
      <c r="I258" s="135"/>
      <c r="L258" s="31"/>
      <c r="M258" s="136"/>
      <c r="U258" s="52"/>
      <c r="AT258" s="16" t="s">
        <v>133</v>
      </c>
      <c r="AU258" s="16" t="s">
        <v>79</v>
      </c>
    </row>
    <row r="259" spans="2:65" s="1" customFormat="1" ht="21.75" customHeight="1">
      <c r="B259" s="31"/>
      <c r="C259" s="152" t="s">
        <v>447</v>
      </c>
      <c r="D259" s="152" t="s">
        <v>149</v>
      </c>
      <c r="E259" s="153" t="s">
        <v>448</v>
      </c>
      <c r="F259" s="154" t="s">
        <v>449</v>
      </c>
      <c r="G259" s="155" t="s">
        <v>279</v>
      </c>
      <c r="H259" s="156">
        <v>2</v>
      </c>
      <c r="I259" s="157"/>
      <c r="J259" s="158">
        <f>ROUND(I259*H259,1)</f>
        <v>0</v>
      </c>
      <c r="K259" s="154" t="s">
        <v>129</v>
      </c>
      <c r="L259" s="159"/>
      <c r="M259" s="160" t="s">
        <v>19</v>
      </c>
      <c r="N259" s="161" t="s">
        <v>43</v>
      </c>
      <c r="P259" s="129">
        <f>O259*H259</f>
        <v>0</v>
      </c>
      <c r="Q259" s="129">
        <v>9.0000000000000006E-5</v>
      </c>
      <c r="R259" s="129">
        <f>Q259*H259</f>
        <v>1.8000000000000001E-4</v>
      </c>
      <c r="S259" s="129">
        <v>0</v>
      </c>
      <c r="T259" s="129">
        <f>S259*H259</f>
        <v>0</v>
      </c>
      <c r="U259" s="130" t="s">
        <v>19</v>
      </c>
      <c r="AR259" s="131" t="s">
        <v>309</v>
      </c>
      <c r="AT259" s="131" t="s">
        <v>149</v>
      </c>
      <c r="AU259" s="131" t="s">
        <v>79</v>
      </c>
      <c r="AY259" s="16" t="s">
        <v>120</v>
      </c>
      <c r="BE259" s="132">
        <f>IF(N259="základní",J259,0)</f>
        <v>0</v>
      </c>
      <c r="BF259" s="132">
        <f>IF(N259="snížená",J259,0)</f>
        <v>0</v>
      </c>
      <c r="BG259" s="132">
        <f>IF(N259="zákl. přenesená",J259,0)</f>
        <v>0</v>
      </c>
      <c r="BH259" s="132">
        <f>IF(N259="sníž. přenesená",J259,0)</f>
        <v>0</v>
      </c>
      <c r="BI259" s="132">
        <f>IF(N259="nulová",J259,0)</f>
        <v>0</v>
      </c>
      <c r="BJ259" s="16" t="s">
        <v>77</v>
      </c>
      <c r="BK259" s="132">
        <f>ROUND(I259*H259,1)</f>
        <v>0</v>
      </c>
      <c r="BL259" s="16" t="s">
        <v>212</v>
      </c>
      <c r="BM259" s="131" t="s">
        <v>450</v>
      </c>
    </row>
    <row r="260" spans="2:65" s="12" customFormat="1" ht="11.25">
      <c r="B260" s="137"/>
      <c r="D260" s="138" t="s">
        <v>135</v>
      </c>
      <c r="E260" s="139" t="s">
        <v>19</v>
      </c>
      <c r="F260" s="140" t="s">
        <v>451</v>
      </c>
      <c r="H260" s="141">
        <v>2</v>
      </c>
      <c r="I260" s="142"/>
      <c r="L260" s="137"/>
      <c r="M260" s="143"/>
      <c r="U260" s="144"/>
      <c r="AT260" s="139" t="s">
        <v>135</v>
      </c>
      <c r="AU260" s="139" t="s">
        <v>79</v>
      </c>
      <c r="AV260" s="12" t="s">
        <v>79</v>
      </c>
      <c r="AW260" s="12" t="s">
        <v>33</v>
      </c>
      <c r="AX260" s="12" t="s">
        <v>77</v>
      </c>
      <c r="AY260" s="139" t="s">
        <v>120</v>
      </c>
    </row>
    <row r="261" spans="2:65" s="1" customFormat="1" ht="24.2" customHeight="1">
      <c r="B261" s="31"/>
      <c r="C261" s="120" t="s">
        <v>452</v>
      </c>
      <c r="D261" s="120" t="s">
        <v>125</v>
      </c>
      <c r="E261" s="121" t="s">
        <v>453</v>
      </c>
      <c r="F261" s="122" t="s">
        <v>454</v>
      </c>
      <c r="G261" s="123" t="s">
        <v>455</v>
      </c>
      <c r="H261" s="169"/>
      <c r="I261" s="125"/>
      <c r="J261" s="126">
        <f>ROUND(I261*H261,1)</f>
        <v>0</v>
      </c>
      <c r="K261" s="122" t="s">
        <v>129</v>
      </c>
      <c r="L261" s="31"/>
      <c r="M261" s="127" t="s">
        <v>19</v>
      </c>
      <c r="N261" s="128" t="s">
        <v>43</v>
      </c>
      <c r="P261" s="129">
        <f>O261*H261</f>
        <v>0</v>
      </c>
      <c r="Q261" s="129">
        <v>0</v>
      </c>
      <c r="R261" s="129">
        <f>Q261*H261</f>
        <v>0</v>
      </c>
      <c r="S261" s="129">
        <v>0</v>
      </c>
      <c r="T261" s="129">
        <f>S261*H261</f>
        <v>0</v>
      </c>
      <c r="U261" s="130" t="s">
        <v>19</v>
      </c>
      <c r="AR261" s="131" t="s">
        <v>212</v>
      </c>
      <c r="AT261" s="131" t="s">
        <v>125</v>
      </c>
      <c r="AU261" s="131" t="s">
        <v>79</v>
      </c>
      <c r="AY261" s="16" t="s">
        <v>120</v>
      </c>
      <c r="BE261" s="132">
        <f>IF(N261="základní",J261,0)</f>
        <v>0</v>
      </c>
      <c r="BF261" s="132">
        <f>IF(N261="snížená",J261,0)</f>
        <v>0</v>
      </c>
      <c r="BG261" s="132">
        <f>IF(N261="zákl. přenesená",J261,0)</f>
        <v>0</v>
      </c>
      <c r="BH261" s="132">
        <f>IF(N261="sníž. přenesená",J261,0)</f>
        <v>0</v>
      </c>
      <c r="BI261" s="132">
        <f>IF(N261="nulová",J261,0)</f>
        <v>0</v>
      </c>
      <c r="BJ261" s="16" t="s">
        <v>77</v>
      </c>
      <c r="BK261" s="132">
        <f>ROUND(I261*H261,1)</f>
        <v>0</v>
      </c>
      <c r="BL261" s="16" t="s">
        <v>212</v>
      </c>
      <c r="BM261" s="131" t="s">
        <v>456</v>
      </c>
    </row>
    <row r="262" spans="2:65" s="1" customFormat="1" ht="11.25">
      <c r="B262" s="31"/>
      <c r="D262" s="133" t="s">
        <v>133</v>
      </c>
      <c r="F262" s="134" t="s">
        <v>457</v>
      </c>
      <c r="I262" s="135"/>
      <c r="L262" s="31"/>
      <c r="M262" s="136"/>
      <c r="U262" s="52"/>
      <c r="AT262" s="16" t="s">
        <v>133</v>
      </c>
      <c r="AU262" s="16" t="s">
        <v>79</v>
      </c>
    </row>
    <row r="263" spans="2:65" s="11" customFormat="1" ht="22.9" customHeight="1">
      <c r="B263" s="108"/>
      <c r="D263" s="109" t="s">
        <v>71</v>
      </c>
      <c r="E263" s="118" t="s">
        <v>458</v>
      </c>
      <c r="F263" s="118" t="s">
        <v>459</v>
      </c>
      <c r="I263" s="111"/>
      <c r="J263" s="119">
        <f>BK263</f>
        <v>0</v>
      </c>
      <c r="L263" s="108"/>
      <c r="M263" s="113"/>
      <c r="P263" s="114">
        <f>SUM(P264:P270)</f>
        <v>0</v>
      </c>
      <c r="R263" s="114">
        <f>SUM(R264:R270)</f>
        <v>0.55542000000000002</v>
      </c>
      <c r="T263" s="114">
        <f>SUM(T264:T270)</f>
        <v>0</v>
      </c>
      <c r="U263" s="115"/>
      <c r="AR263" s="109" t="s">
        <v>79</v>
      </c>
      <c r="AT263" s="116" t="s">
        <v>71</v>
      </c>
      <c r="AU263" s="116" t="s">
        <v>77</v>
      </c>
      <c r="AY263" s="109" t="s">
        <v>120</v>
      </c>
      <c r="BK263" s="117">
        <f>SUM(BK264:BK270)</f>
        <v>0</v>
      </c>
    </row>
    <row r="264" spans="2:65" s="1" customFormat="1" ht="24.2" customHeight="1">
      <c r="B264" s="31"/>
      <c r="C264" s="120" t="s">
        <v>460</v>
      </c>
      <c r="D264" s="120" t="s">
        <v>125</v>
      </c>
      <c r="E264" s="121" t="s">
        <v>461</v>
      </c>
      <c r="F264" s="122" t="s">
        <v>462</v>
      </c>
      <c r="G264" s="123" t="s">
        <v>279</v>
      </c>
      <c r="H264" s="124">
        <v>2</v>
      </c>
      <c r="I264" s="125"/>
      <c r="J264" s="126">
        <f>ROUND(I264*H264,1)</f>
        <v>0</v>
      </c>
      <c r="K264" s="122" t="s">
        <v>129</v>
      </c>
      <c r="L264" s="31"/>
      <c r="M264" s="127" t="s">
        <v>19</v>
      </c>
      <c r="N264" s="128" t="s">
        <v>43</v>
      </c>
      <c r="P264" s="129">
        <f>O264*H264</f>
        <v>0</v>
      </c>
      <c r="Q264" s="129">
        <v>7.1000000000000002E-4</v>
      </c>
      <c r="R264" s="129">
        <f>Q264*H264</f>
        <v>1.42E-3</v>
      </c>
      <c r="S264" s="129">
        <v>0</v>
      </c>
      <c r="T264" s="129">
        <f>S264*H264</f>
        <v>0</v>
      </c>
      <c r="U264" s="130" t="s">
        <v>19</v>
      </c>
      <c r="AR264" s="131" t="s">
        <v>212</v>
      </c>
      <c r="AT264" s="131" t="s">
        <v>125</v>
      </c>
      <c r="AU264" s="131" t="s">
        <v>79</v>
      </c>
      <c r="AY264" s="16" t="s">
        <v>120</v>
      </c>
      <c r="BE264" s="132">
        <f>IF(N264="základní",J264,0)</f>
        <v>0</v>
      </c>
      <c r="BF264" s="132">
        <f>IF(N264="snížená",J264,0)</f>
        <v>0</v>
      </c>
      <c r="BG264" s="132">
        <f>IF(N264="zákl. přenesená",J264,0)</f>
        <v>0</v>
      </c>
      <c r="BH264" s="132">
        <f>IF(N264="sníž. přenesená",J264,0)</f>
        <v>0</v>
      </c>
      <c r="BI264" s="132">
        <f>IF(N264="nulová",J264,0)</f>
        <v>0</v>
      </c>
      <c r="BJ264" s="16" t="s">
        <v>77</v>
      </c>
      <c r="BK264" s="132">
        <f>ROUND(I264*H264,1)</f>
        <v>0</v>
      </c>
      <c r="BL264" s="16" t="s">
        <v>212</v>
      </c>
      <c r="BM264" s="131" t="s">
        <v>463</v>
      </c>
    </row>
    <row r="265" spans="2:65" s="1" customFormat="1" ht="11.25">
      <c r="B265" s="31"/>
      <c r="D265" s="133" t="s">
        <v>133</v>
      </c>
      <c r="F265" s="134" t="s">
        <v>464</v>
      </c>
      <c r="I265" s="135"/>
      <c r="L265" s="31"/>
      <c r="M265" s="136"/>
      <c r="U265" s="52"/>
      <c r="AT265" s="16" t="s">
        <v>133</v>
      </c>
      <c r="AU265" s="16" t="s">
        <v>79</v>
      </c>
    </row>
    <row r="266" spans="2:65" s="1" customFormat="1" ht="16.5" customHeight="1">
      <c r="B266" s="31"/>
      <c r="C266" s="120" t="s">
        <v>465</v>
      </c>
      <c r="D266" s="120" t="s">
        <v>125</v>
      </c>
      <c r="E266" s="121" t="s">
        <v>466</v>
      </c>
      <c r="F266" s="122" t="s">
        <v>467</v>
      </c>
      <c r="G266" s="123" t="s">
        <v>279</v>
      </c>
      <c r="H266" s="124">
        <v>2</v>
      </c>
      <c r="I266" s="125"/>
      <c r="J266" s="126">
        <f>ROUND(I266*H266,1)</f>
        <v>0</v>
      </c>
      <c r="K266" s="122" t="s">
        <v>19</v>
      </c>
      <c r="L266" s="31"/>
      <c r="M266" s="127" t="s">
        <v>19</v>
      </c>
      <c r="N266" s="128" t="s">
        <v>43</v>
      </c>
      <c r="P266" s="129">
        <f>O266*H266</f>
        <v>0</v>
      </c>
      <c r="Q266" s="129">
        <v>0</v>
      </c>
      <c r="R266" s="129">
        <f>Q266*H266</f>
        <v>0</v>
      </c>
      <c r="S266" s="129">
        <v>0</v>
      </c>
      <c r="T266" s="129">
        <f>S266*H266</f>
        <v>0</v>
      </c>
      <c r="U266" s="130" t="s">
        <v>19</v>
      </c>
      <c r="AR266" s="131" t="s">
        <v>212</v>
      </c>
      <c r="AT266" s="131" t="s">
        <v>125</v>
      </c>
      <c r="AU266" s="131" t="s">
        <v>79</v>
      </c>
      <c r="AY266" s="16" t="s">
        <v>120</v>
      </c>
      <c r="BE266" s="132">
        <f>IF(N266="základní",J266,0)</f>
        <v>0</v>
      </c>
      <c r="BF266" s="132">
        <f>IF(N266="snížená",J266,0)</f>
        <v>0</v>
      </c>
      <c r="BG266" s="132">
        <f>IF(N266="zákl. přenesená",J266,0)</f>
        <v>0</v>
      </c>
      <c r="BH266" s="132">
        <f>IF(N266="sníž. přenesená",J266,0)</f>
        <v>0</v>
      </c>
      <c r="BI266" s="132">
        <f>IF(N266="nulová",J266,0)</f>
        <v>0</v>
      </c>
      <c r="BJ266" s="16" t="s">
        <v>77</v>
      </c>
      <c r="BK266" s="132">
        <f>ROUND(I266*H266,1)</f>
        <v>0</v>
      </c>
      <c r="BL266" s="16" t="s">
        <v>212</v>
      </c>
      <c r="BM266" s="131" t="s">
        <v>468</v>
      </c>
    </row>
    <row r="267" spans="2:65" s="1" customFormat="1" ht="37.9" customHeight="1">
      <c r="B267" s="31"/>
      <c r="C267" s="152" t="s">
        <v>469</v>
      </c>
      <c r="D267" s="152" t="s">
        <v>149</v>
      </c>
      <c r="E267" s="153" t="s">
        <v>470</v>
      </c>
      <c r="F267" s="154" t="s">
        <v>471</v>
      </c>
      <c r="G267" s="155" t="s">
        <v>279</v>
      </c>
      <c r="H267" s="156">
        <v>1</v>
      </c>
      <c r="I267" s="157"/>
      <c r="J267" s="158">
        <f>ROUND(I267*H267,1)</f>
        <v>0</v>
      </c>
      <c r="K267" s="154" t="s">
        <v>19</v>
      </c>
      <c r="L267" s="159"/>
      <c r="M267" s="160" t="s">
        <v>19</v>
      </c>
      <c r="N267" s="161" t="s">
        <v>43</v>
      </c>
      <c r="P267" s="129">
        <f>O267*H267</f>
        <v>0</v>
      </c>
      <c r="Q267" s="129">
        <v>0.30599999999999999</v>
      </c>
      <c r="R267" s="129">
        <f>Q267*H267</f>
        <v>0.30599999999999999</v>
      </c>
      <c r="S267" s="129">
        <v>0</v>
      </c>
      <c r="T267" s="129">
        <f>S267*H267</f>
        <v>0</v>
      </c>
      <c r="U267" s="130" t="s">
        <v>19</v>
      </c>
      <c r="AR267" s="131" t="s">
        <v>309</v>
      </c>
      <c r="AT267" s="131" t="s">
        <v>149</v>
      </c>
      <c r="AU267" s="131" t="s">
        <v>79</v>
      </c>
      <c r="AY267" s="16" t="s">
        <v>120</v>
      </c>
      <c r="BE267" s="132">
        <f>IF(N267="základní",J267,0)</f>
        <v>0</v>
      </c>
      <c r="BF267" s="132">
        <f>IF(N267="snížená",J267,0)</f>
        <v>0</v>
      </c>
      <c r="BG267" s="132">
        <f>IF(N267="zákl. přenesená",J267,0)</f>
        <v>0</v>
      </c>
      <c r="BH267" s="132">
        <f>IF(N267="sníž. přenesená",J267,0)</f>
        <v>0</v>
      </c>
      <c r="BI267" s="132">
        <f>IF(N267="nulová",J267,0)</f>
        <v>0</v>
      </c>
      <c r="BJ267" s="16" t="s">
        <v>77</v>
      </c>
      <c r="BK267" s="132">
        <f>ROUND(I267*H267,1)</f>
        <v>0</v>
      </c>
      <c r="BL267" s="16" t="s">
        <v>212</v>
      </c>
      <c r="BM267" s="131" t="s">
        <v>472</v>
      </c>
    </row>
    <row r="268" spans="2:65" s="1" customFormat="1" ht="37.9" customHeight="1">
      <c r="B268" s="31"/>
      <c r="C268" s="152" t="s">
        <v>473</v>
      </c>
      <c r="D268" s="152" t="s">
        <v>149</v>
      </c>
      <c r="E268" s="153" t="s">
        <v>474</v>
      </c>
      <c r="F268" s="154" t="s">
        <v>475</v>
      </c>
      <c r="G268" s="155" t="s">
        <v>279</v>
      </c>
      <c r="H268" s="156">
        <v>1</v>
      </c>
      <c r="I268" s="157"/>
      <c r="J268" s="158">
        <f>ROUND(I268*H268,1)</f>
        <v>0</v>
      </c>
      <c r="K268" s="154" t="s">
        <v>19</v>
      </c>
      <c r="L268" s="159"/>
      <c r="M268" s="160" t="s">
        <v>19</v>
      </c>
      <c r="N268" s="161" t="s">
        <v>43</v>
      </c>
      <c r="P268" s="129">
        <f>O268*H268</f>
        <v>0</v>
      </c>
      <c r="Q268" s="129">
        <v>0.248</v>
      </c>
      <c r="R268" s="129">
        <f>Q268*H268</f>
        <v>0.248</v>
      </c>
      <c r="S268" s="129">
        <v>0</v>
      </c>
      <c r="T268" s="129">
        <f>S268*H268</f>
        <v>0</v>
      </c>
      <c r="U268" s="130" t="s">
        <v>19</v>
      </c>
      <c r="AR268" s="131" t="s">
        <v>309</v>
      </c>
      <c r="AT268" s="131" t="s">
        <v>149</v>
      </c>
      <c r="AU268" s="131" t="s">
        <v>79</v>
      </c>
      <c r="AY268" s="16" t="s">
        <v>120</v>
      </c>
      <c r="BE268" s="132">
        <f>IF(N268="základní",J268,0)</f>
        <v>0</v>
      </c>
      <c r="BF268" s="132">
        <f>IF(N268="snížená",J268,0)</f>
        <v>0</v>
      </c>
      <c r="BG268" s="132">
        <f>IF(N268="zákl. přenesená",J268,0)</f>
        <v>0</v>
      </c>
      <c r="BH268" s="132">
        <f>IF(N268="sníž. přenesená",J268,0)</f>
        <v>0</v>
      </c>
      <c r="BI268" s="132">
        <f>IF(N268="nulová",J268,0)</f>
        <v>0</v>
      </c>
      <c r="BJ268" s="16" t="s">
        <v>77</v>
      </c>
      <c r="BK268" s="132">
        <f>ROUND(I268*H268,1)</f>
        <v>0</v>
      </c>
      <c r="BL268" s="16" t="s">
        <v>212</v>
      </c>
      <c r="BM268" s="131" t="s">
        <v>476</v>
      </c>
    </row>
    <row r="269" spans="2:65" s="1" customFormat="1" ht="24.2" customHeight="1">
      <c r="B269" s="31"/>
      <c r="C269" s="120" t="s">
        <v>123</v>
      </c>
      <c r="D269" s="120" t="s">
        <v>125</v>
      </c>
      <c r="E269" s="121" t="s">
        <v>477</v>
      </c>
      <c r="F269" s="122" t="s">
        <v>478</v>
      </c>
      <c r="G269" s="123" t="s">
        <v>455</v>
      </c>
      <c r="H269" s="169"/>
      <c r="I269" s="125"/>
      <c r="J269" s="126">
        <f>ROUND(I269*H269,1)</f>
        <v>0</v>
      </c>
      <c r="K269" s="122" t="s">
        <v>129</v>
      </c>
      <c r="L269" s="31"/>
      <c r="M269" s="127" t="s">
        <v>19</v>
      </c>
      <c r="N269" s="128" t="s">
        <v>43</v>
      </c>
      <c r="P269" s="129">
        <f>O269*H269</f>
        <v>0</v>
      </c>
      <c r="Q269" s="129">
        <v>0</v>
      </c>
      <c r="R269" s="129">
        <f>Q269*H269</f>
        <v>0</v>
      </c>
      <c r="S269" s="129">
        <v>0</v>
      </c>
      <c r="T269" s="129">
        <f>S269*H269</f>
        <v>0</v>
      </c>
      <c r="U269" s="130" t="s">
        <v>19</v>
      </c>
      <c r="AR269" s="131" t="s">
        <v>212</v>
      </c>
      <c r="AT269" s="131" t="s">
        <v>125</v>
      </c>
      <c r="AU269" s="131" t="s">
        <v>79</v>
      </c>
      <c r="AY269" s="16" t="s">
        <v>120</v>
      </c>
      <c r="BE269" s="132">
        <f>IF(N269="základní",J269,0)</f>
        <v>0</v>
      </c>
      <c r="BF269" s="132">
        <f>IF(N269="snížená",J269,0)</f>
        <v>0</v>
      </c>
      <c r="BG269" s="132">
        <f>IF(N269="zákl. přenesená",J269,0)</f>
        <v>0</v>
      </c>
      <c r="BH269" s="132">
        <f>IF(N269="sníž. přenesená",J269,0)</f>
        <v>0</v>
      </c>
      <c r="BI269" s="132">
        <f>IF(N269="nulová",J269,0)</f>
        <v>0</v>
      </c>
      <c r="BJ269" s="16" t="s">
        <v>77</v>
      </c>
      <c r="BK269" s="132">
        <f>ROUND(I269*H269,1)</f>
        <v>0</v>
      </c>
      <c r="BL269" s="16" t="s">
        <v>212</v>
      </c>
      <c r="BM269" s="131" t="s">
        <v>479</v>
      </c>
    </row>
    <row r="270" spans="2:65" s="1" customFormat="1" ht="11.25">
      <c r="B270" s="31"/>
      <c r="D270" s="133" t="s">
        <v>133</v>
      </c>
      <c r="F270" s="134" t="s">
        <v>480</v>
      </c>
      <c r="I270" s="135"/>
      <c r="L270" s="31"/>
      <c r="M270" s="136"/>
      <c r="U270" s="52"/>
      <c r="AT270" s="16" t="s">
        <v>133</v>
      </c>
      <c r="AU270" s="16" t="s">
        <v>79</v>
      </c>
    </row>
    <row r="271" spans="2:65" s="11" customFormat="1" ht="22.9" customHeight="1">
      <c r="B271" s="108"/>
      <c r="D271" s="109" t="s">
        <v>71</v>
      </c>
      <c r="E271" s="118" t="s">
        <v>481</v>
      </c>
      <c r="F271" s="118" t="s">
        <v>482</v>
      </c>
      <c r="I271" s="111"/>
      <c r="J271" s="119">
        <f>BK271</f>
        <v>0</v>
      </c>
      <c r="L271" s="108"/>
      <c r="M271" s="113"/>
      <c r="P271" s="114">
        <f>SUM(P272:P282)</f>
        <v>0</v>
      </c>
      <c r="R271" s="114">
        <f>SUM(R272:R282)</f>
        <v>1.3905000000000002E-3</v>
      </c>
      <c r="T271" s="114">
        <f>SUM(T272:T282)</f>
        <v>0</v>
      </c>
      <c r="U271" s="115"/>
      <c r="AR271" s="109" t="s">
        <v>79</v>
      </c>
      <c r="AT271" s="116" t="s">
        <v>71</v>
      </c>
      <c r="AU271" s="116" t="s">
        <v>77</v>
      </c>
      <c r="AY271" s="109" t="s">
        <v>120</v>
      </c>
      <c r="BK271" s="117">
        <f>SUM(BK272:BK282)</f>
        <v>0</v>
      </c>
    </row>
    <row r="272" spans="2:65" s="1" customFormat="1" ht="16.5" customHeight="1">
      <c r="B272" s="31"/>
      <c r="C272" s="120" t="s">
        <v>197</v>
      </c>
      <c r="D272" s="120" t="s">
        <v>125</v>
      </c>
      <c r="E272" s="121" t="s">
        <v>483</v>
      </c>
      <c r="F272" s="122" t="s">
        <v>484</v>
      </c>
      <c r="G272" s="123" t="s">
        <v>128</v>
      </c>
      <c r="H272" s="124">
        <v>1.35</v>
      </c>
      <c r="I272" s="125"/>
      <c r="J272" s="126">
        <f>ROUND(I272*H272,1)</f>
        <v>0</v>
      </c>
      <c r="K272" s="122" t="s">
        <v>129</v>
      </c>
      <c r="L272" s="31"/>
      <c r="M272" s="127" t="s">
        <v>19</v>
      </c>
      <c r="N272" s="128" t="s">
        <v>43</v>
      </c>
      <c r="P272" s="129">
        <f>O272*H272</f>
        <v>0</v>
      </c>
      <c r="Q272" s="129">
        <v>0</v>
      </c>
      <c r="R272" s="129">
        <f>Q272*H272</f>
        <v>0</v>
      </c>
      <c r="S272" s="129">
        <v>0</v>
      </c>
      <c r="T272" s="129">
        <f>S272*H272</f>
        <v>0</v>
      </c>
      <c r="U272" s="130" t="s">
        <v>19</v>
      </c>
      <c r="AR272" s="131" t="s">
        <v>212</v>
      </c>
      <c r="AT272" s="131" t="s">
        <v>125</v>
      </c>
      <c r="AU272" s="131" t="s">
        <v>79</v>
      </c>
      <c r="AY272" s="16" t="s">
        <v>120</v>
      </c>
      <c r="BE272" s="132">
        <f>IF(N272="základní",J272,0)</f>
        <v>0</v>
      </c>
      <c r="BF272" s="132">
        <f>IF(N272="snížená",J272,0)</f>
        <v>0</v>
      </c>
      <c r="BG272" s="132">
        <f>IF(N272="zákl. přenesená",J272,0)</f>
        <v>0</v>
      </c>
      <c r="BH272" s="132">
        <f>IF(N272="sníž. přenesená",J272,0)</f>
        <v>0</v>
      </c>
      <c r="BI272" s="132">
        <f>IF(N272="nulová",J272,0)</f>
        <v>0</v>
      </c>
      <c r="BJ272" s="16" t="s">
        <v>77</v>
      </c>
      <c r="BK272" s="132">
        <f>ROUND(I272*H272,1)</f>
        <v>0</v>
      </c>
      <c r="BL272" s="16" t="s">
        <v>212</v>
      </c>
      <c r="BM272" s="131" t="s">
        <v>485</v>
      </c>
    </row>
    <row r="273" spans="2:65" s="1" customFormat="1" ht="11.25">
      <c r="B273" s="31"/>
      <c r="D273" s="133" t="s">
        <v>133</v>
      </c>
      <c r="F273" s="134" t="s">
        <v>486</v>
      </c>
      <c r="I273" s="135"/>
      <c r="L273" s="31"/>
      <c r="M273" s="136"/>
      <c r="U273" s="52"/>
      <c r="AT273" s="16" t="s">
        <v>133</v>
      </c>
      <c r="AU273" s="16" t="s">
        <v>79</v>
      </c>
    </row>
    <row r="274" spans="2:65" s="12" customFormat="1" ht="11.25">
      <c r="B274" s="137"/>
      <c r="D274" s="138" t="s">
        <v>135</v>
      </c>
      <c r="E274" s="139" t="s">
        <v>19</v>
      </c>
      <c r="F274" s="140" t="s">
        <v>487</v>
      </c>
      <c r="H274" s="141">
        <v>1.35</v>
      </c>
      <c r="I274" s="142"/>
      <c r="L274" s="137"/>
      <c r="M274" s="143"/>
      <c r="U274" s="144"/>
      <c r="AT274" s="139" t="s">
        <v>135</v>
      </c>
      <c r="AU274" s="139" t="s">
        <v>79</v>
      </c>
      <c r="AV274" s="12" t="s">
        <v>79</v>
      </c>
      <c r="AW274" s="12" t="s">
        <v>33</v>
      </c>
      <c r="AX274" s="12" t="s">
        <v>77</v>
      </c>
      <c r="AY274" s="139" t="s">
        <v>120</v>
      </c>
    </row>
    <row r="275" spans="2:65" s="1" customFormat="1" ht="16.5" customHeight="1">
      <c r="B275" s="31"/>
      <c r="C275" s="120" t="s">
        <v>229</v>
      </c>
      <c r="D275" s="120" t="s">
        <v>125</v>
      </c>
      <c r="E275" s="121" t="s">
        <v>488</v>
      </c>
      <c r="F275" s="122" t="s">
        <v>489</v>
      </c>
      <c r="G275" s="123" t="s">
        <v>128</v>
      </c>
      <c r="H275" s="124">
        <v>1.35</v>
      </c>
      <c r="I275" s="125"/>
      <c r="J275" s="126">
        <f>ROUND(I275*H275,1)</f>
        <v>0</v>
      </c>
      <c r="K275" s="122" t="s">
        <v>129</v>
      </c>
      <c r="L275" s="31"/>
      <c r="M275" s="127" t="s">
        <v>19</v>
      </c>
      <c r="N275" s="128" t="s">
        <v>43</v>
      </c>
      <c r="P275" s="129">
        <f>O275*H275</f>
        <v>0</v>
      </c>
      <c r="Q275" s="129">
        <v>5.4000000000000001E-4</v>
      </c>
      <c r="R275" s="129">
        <f>Q275*H275</f>
        <v>7.2900000000000005E-4</v>
      </c>
      <c r="S275" s="129">
        <v>0</v>
      </c>
      <c r="T275" s="129">
        <f>S275*H275</f>
        <v>0</v>
      </c>
      <c r="U275" s="130" t="s">
        <v>19</v>
      </c>
      <c r="AR275" s="131" t="s">
        <v>212</v>
      </c>
      <c r="AT275" s="131" t="s">
        <v>125</v>
      </c>
      <c r="AU275" s="131" t="s">
        <v>79</v>
      </c>
      <c r="AY275" s="16" t="s">
        <v>120</v>
      </c>
      <c r="BE275" s="132">
        <f>IF(N275="základní",J275,0)</f>
        <v>0</v>
      </c>
      <c r="BF275" s="132">
        <f>IF(N275="snížená",J275,0)</f>
        <v>0</v>
      </c>
      <c r="BG275" s="132">
        <f>IF(N275="zákl. přenesená",J275,0)</f>
        <v>0</v>
      </c>
      <c r="BH275" s="132">
        <f>IF(N275="sníž. přenesená",J275,0)</f>
        <v>0</v>
      </c>
      <c r="BI275" s="132">
        <f>IF(N275="nulová",J275,0)</f>
        <v>0</v>
      </c>
      <c r="BJ275" s="16" t="s">
        <v>77</v>
      </c>
      <c r="BK275" s="132">
        <f>ROUND(I275*H275,1)</f>
        <v>0</v>
      </c>
      <c r="BL275" s="16" t="s">
        <v>212</v>
      </c>
      <c r="BM275" s="131" t="s">
        <v>490</v>
      </c>
    </row>
    <row r="276" spans="2:65" s="1" customFormat="1" ht="11.25">
      <c r="B276" s="31"/>
      <c r="D276" s="133" t="s">
        <v>133</v>
      </c>
      <c r="F276" s="134" t="s">
        <v>491</v>
      </c>
      <c r="I276" s="135"/>
      <c r="L276" s="31"/>
      <c r="M276" s="136"/>
      <c r="U276" s="52"/>
      <c r="AT276" s="16" t="s">
        <v>133</v>
      </c>
      <c r="AU276" s="16" t="s">
        <v>79</v>
      </c>
    </row>
    <row r="277" spans="2:65" s="1" customFormat="1" ht="16.5" customHeight="1">
      <c r="B277" s="31"/>
      <c r="C277" s="120" t="s">
        <v>492</v>
      </c>
      <c r="D277" s="120" t="s">
        <v>125</v>
      </c>
      <c r="E277" s="121" t="s">
        <v>493</v>
      </c>
      <c r="F277" s="122" t="s">
        <v>494</v>
      </c>
      <c r="G277" s="123" t="s">
        <v>128</v>
      </c>
      <c r="H277" s="124">
        <v>1.35</v>
      </c>
      <c r="I277" s="125"/>
      <c r="J277" s="126">
        <f>ROUND(I277*H277,1)</f>
        <v>0</v>
      </c>
      <c r="K277" s="122" t="s">
        <v>129</v>
      </c>
      <c r="L277" s="31"/>
      <c r="M277" s="127" t="s">
        <v>19</v>
      </c>
      <c r="N277" s="128" t="s">
        <v>43</v>
      </c>
      <c r="P277" s="129">
        <f>O277*H277</f>
        <v>0</v>
      </c>
      <c r="Q277" s="129">
        <v>2.4000000000000001E-4</v>
      </c>
      <c r="R277" s="129">
        <f>Q277*H277</f>
        <v>3.2400000000000001E-4</v>
      </c>
      <c r="S277" s="129">
        <v>0</v>
      </c>
      <c r="T277" s="129">
        <f>S277*H277</f>
        <v>0</v>
      </c>
      <c r="U277" s="130" t="s">
        <v>19</v>
      </c>
      <c r="AR277" s="131" t="s">
        <v>212</v>
      </c>
      <c r="AT277" s="131" t="s">
        <v>125</v>
      </c>
      <c r="AU277" s="131" t="s">
        <v>79</v>
      </c>
      <c r="AY277" s="16" t="s">
        <v>120</v>
      </c>
      <c r="BE277" s="132">
        <f>IF(N277="základní",J277,0)</f>
        <v>0</v>
      </c>
      <c r="BF277" s="132">
        <f>IF(N277="snížená",J277,0)</f>
        <v>0</v>
      </c>
      <c r="BG277" s="132">
        <f>IF(N277="zákl. přenesená",J277,0)</f>
        <v>0</v>
      </c>
      <c r="BH277" s="132">
        <f>IF(N277="sníž. přenesená",J277,0)</f>
        <v>0</v>
      </c>
      <c r="BI277" s="132">
        <f>IF(N277="nulová",J277,0)</f>
        <v>0</v>
      </c>
      <c r="BJ277" s="16" t="s">
        <v>77</v>
      </c>
      <c r="BK277" s="132">
        <f>ROUND(I277*H277,1)</f>
        <v>0</v>
      </c>
      <c r="BL277" s="16" t="s">
        <v>212</v>
      </c>
      <c r="BM277" s="131" t="s">
        <v>495</v>
      </c>
    </row>
    <row r="278" spans="2:65" s="1" customFormat="1" ht="11.25">
      <c r="B278" s="31"/>
      <c r="D278" s="133" t="s">
        <v>133</v>
      </c>
      <c r="F278" s="134" t="s">
        <v>496</v>
      </c>
      <c r="I278" s="135"/>
      <c r="L278" s="31"/>
      <c r="M278" s="136"/>
      <c r="U278" s="52"/>
      <c r="AT278" s="16" t="s">
        <v>133</v>
      </c>
      <c r="AU278" s="16" t="s">
        <v>79</v>
      </c>
    </row>
    <row r="279" spans="2:65" s="1" customFormat="1" ht="16.5" customHeight="1">
      <c r="B279" s="31"/>
      <c r="C279" s="120" t="s">
        <v>497</v>
      </c>
      <c r="D279" s="120" t="s">
        <v>125</v>
      </c>
      <c r="E279" s="121" t="s">
        <v>498</v>
      </c>
      <c r="F279" s="122" t="s">
        <v>499</v>
      </c>
      <c r="G279" s="123" t="s">
        <v>128</v>
      </c>
      <c r="H279" s="124">
        <v>1.35</v>
      </c>
      <c r="I279" s="125"/>
      <c r="J279" s="126">
        <f>ROUND(I279*H279,1)</f>
        <v>0</v>
      </c>
      <c r="K279" s="122" t="s">
        <v>129</v>
      </c>
      <c r="L279" s="31"/>
      <c r="M279" s="127" t="s">
        <v>19</v>
      </c>
      <c r="N279" s="128" t="s">
        <v>43</v>
      </c>
      <c r="P279" s="129">
        <f>O279*H279</f>
        <v>0</v>
      </c>
      <c r="Q279" s="129">
        <v>2.5000000000000001E-4</v>
      </c>
      <c r="R279" s="129">
        <f>Q279*H279</f>
        <v>3.3750000000000002E-4</v>
      </c>
      <c r="S279" s="129">
        <v>0</v>
      </c>
      <c r="T279" s="129">
        <f>S279*H279</f>
        <v>0</v>
      </c>
      <c r="U279" s="130" t="s">
        <v>19</v>
      </c>
      <c r="AR279" s="131" t="s">
        <v>212</v>
      </c>
      <c r="AT279" s="131" t="s">
        <v>125</v>
      </c>
      <c r="AU279" s="131" t="s">
        <v>79</v>
      </c>
      <c r="AY279" s="16" t="s">
        <v>120</v>
      </c>
      <c r="BE279" s="132">
        <f>IF(N279="základní",J279,0)</f>
        <v>0</v>
      </c>
      <c r="BF279" s="132">
        <f>IF(N279="snížená",J279,0)</f>
        <v>0</v>
      </c>
      <c r="BG279" s="132">
        <f>IF(N279="zákl. přenesená",J279,0)</f>
        <v>0</v>
      </c>
      <c r="BH279" s="132">
        <f>IF(N279="sníž. přenesená",J279,0)</f>
        <v>0</v>
      </c>
      <c r="BI279" s="132">
        <f>IF(N279="nulová",J279,0)</f>
        <v>0</v>
      </c>
      <c r="BJ279" s="16" t="s">
        <v>77</v>
      </c>
      <c r="BK279" s="132">
        <f>ROUND(I279*H279,1)</f>
        <v>0</v>
      </c>
      <c r="BL279" s="16" t="s">
        <v>212</v>
      </c>
      <c r="BM279" s="131" t="s">
        <v>500</v>
      </c>
    </row>
    <row r="280" spans="2:65" s="1" customFormat="1" ht="11.25">
      <c r="B280" s="31"/>
      <c r="D280" s="133" t="s">
        <v>133</v>
      </c>
      <c r="F280" s="134" t="s">
        <v>501</v>
      </c>
      <c r="I280" s="135"/>
      <c r="L280" s="31"/>
      <c r="M280" s="136"/>
      <c r="U280" s="52"/>
      <c r="AT280" s="16" t="s">
        <v>133</v>
      </c>
      <c r="AU280" s="16" t="s">
        <v>79</v>
      </c>
    </row>
    <row r="281" spans="2:65" s="1" customFormat="1" ht="24.2" customHeight="1">
      <c r="B281" s="31"/>
      <c r="C281" s="120" t="s">
        <v>502</v>
      </c>
      <c r="D281" s="120" t="s">
        <v>125</v>
      </c>
      <c r="E281" s="121" t="s">
        <v>503</v>
      </c>
      <c r="F281" s="122" t="s">
        <v>504</v>
      </c>
      <c r="G281" s="123" t="s">
        <v>455</v>
      </c>
      <c r="H281" s="169"/>
      <c r="I281" s="125"/>
      <c r="J281" s="126">
        <f>ROUND(I281*H281,1)</f>
        <v>0</v>
      </c>
      <c r="K281" s="122" t="s">
        <v>129</v>
      </c>
      <c r="L281" s="31"/>
      <c r="M281" s="127" t="s">
        <v>19</v>
      </c>
      <c r="N281" s="128" t="s">
        <v>43</v>
      </c>
      <c r="P281" s="129">
        <f>O281*H281</f>
        <v>0</v>
      </c>
      <c r="Q281" s="129">
        <v>0</v>
      </c>
      <c r="R281" s="129">
        <f>Q281*H281</f>
        <v>0</v>
      </c>
      <c r="S281" s="129">
        <v>0</v>
      </c>
      <c r="T281" s="129">
        <f>S281*H281</f>
        <v>0</v>
      </c>
      <c r="U281" s="130" t="s">
        <v>19</v>
      </c>
      <c r="AR281" s="131" t="s">
        <v>212</v>
      </c>
      <c r="AT281" s="131" t="s">
        <v>125</v>
      </c>
      <c r="AU281" s="131" t="s">
        <v>79</v>
      </c>
      <c r="AY281" s="16" t="s">
        <v>120</v>
      </c>
      <c r="BE281" s="132">
        <f>IF(N281="základní",J281,0)</f>
        <v>0</v>
      </c>
      <c r="BF281" s="132">
        <f>IF(N281="snížená",J281,0)</f>
        <v>0</v>
      </c>
      <c r="BG281" s="132">
        <f>IF(N281="zákl. přenesená",J281,0)</f>
        <v>0</v>
      </c>
      <c r="BH281" s="132">
        <f>IF(N281="sníž. přenesená",J281,0)</f>
        <v>0</v>
      </c>
      <c r="BI281" s="132">
        <f>IF(N281="nulová",J281,0)</f>
        <v>0</v>
      </c>
      <c r="BJ281" s="16" t="s">
        <v>77</v>
      </c>
      <c r="BK281" s="132">
        <f>ROUND(I281*H281,1)</f>
        <v>0</v>
      </c>
      <c r="BL281" s="16" t="s">
        <v>212</v>
      </c>
      <c r="BM281" s="131" t="s">
        <v>505</v>
      </c>
    </row>
    <row r="282" spans="2:65" s="1" customFormat="1" ht="11.25">
      <c r="B282" s="31"/>
      <c r="D282" s="133" t="s">
        <v>133</v>
      </c>
      <c r="F282" s="134" t="s">
        <v>506</v>
      </c>
      <c r="I282" s="135"/>
      <c r="L282" s="31"/>
      <c r="M282" s="136"/>
      <c r="U282" s="52"/>
      <c r="AT282" s="16" t="s">
        <v>133</v>
      </c>
      <c r="AU282" s="16" t="s">
        <v>79</v>
      </c>
    </row>
    <row r="283" spans="2:65" s="11" customFormat="1" ht="22.9" customHeight="1">
      <c r="B283" s="108"/>
      <c r="D283" s="109" t="s">
        <v>71</v>
      </c>
      <c r="E283" s="118" t="s">
        <v>507</v>
      </c>
      <c r="F283" s="118" t="s">
        <v>508</v>
      </c>
      <c r="I283" s="111"/>
      <c r="J283" s="119">
        <f>BK283</f>
        <v>0</v>
      </c>
      <c r="L283" s="108"/>
      <c r="M283" s="113"/>
      <c r="P283" s="114">
        <f>SUM(P284:P293)</f>
        <v>0</v>
      </c>
      <c r="R283" s="114">
        <f>SUM(R284:R293)</f>
        <v>2.1337999999999999E-3</v>
      </c>
      <c r="T283" s="114">
        <f>SUM(T284:T293)</f>
        <v>0</v>
      </c>
      <c r="U283" s="115"/>
      <c r="AR283" s="109" t="s">
        <v>79</v>
      </c>
      <c r="AT283" s="116" t="s">
        <v>71</v>
      </c>
      <c r="AU283" s="116" t="s">
        <v>77</v>
      </c>
      <c r="AY283" s="109" t="s">
        <v>120</v>
      </c>
      <c r="BK283" s="117">
        <f>SUM(BK284:BK293)</f>
        <v>0</v>
      </c>
    </row>
    <row r="284" spans="2:65" s="1" customFormat="1" ht="24.2" customHeight="1">
      <c r="B284" s="31"/>
      <c r="C284" s="120" t="s">
        <v>509</v>
      </c>
      <c r="D284" s="120" t="s">
        <v>125</v>
      </c>
      <c r="E284" s="121" t="s">
        <v>510</v>
      </c>
      <c r="F284" s="122" t="s">
        <v>511</v>
      </c>
      <c r="G284" s="123" t="s">
        <v>128</v>
      </c>
      <c r="H284" s="124">
        <v>4.54</v>
      </c>
      <c r="I284" s="125"/>
      <c r="J284" s="126">
        <f>ROUND(I284*H284,1)</f>
        <v>0</v>
      </c>
      <c r="K284" s="122" t="s">
        <v>129</v>
      </c>
      <c r="L284" s="31"/>
      <c r="M284" s="127" t="s">
        <v>19</v>
      </c>
      <c r="N284" s="128" t="s">
        <v>43</v>
      </c>
      <c r="P284" s="129">
        <f>O284*H284</f>
        <v>0</v>
      </c>
      <c r="Q284" s="129">
        <v>1.1E-4</v>
      </c>
      <c r="R284" s="129">
        <f>Q284*H284</f>
        <v>4.994E-4</v>
      </c>
      <c r="S284" s="129">
        <v>0</v>
      </c>
      <c r="T284" s="129">
        <f>S284*H284</f>
        <v>0</v>
      </c>
      <c r="U284" s="130" t="s">
        <v>19</v>
      </c>
      <c r="AR284" s="131" t="s">
        <v>212</v>
      </c>
      <c r="AT284" s="131" t="s">
        <v>125</v>
      </c>
      <c r="AU284" s="131" t="s">
        <v>79</v>
      </c>
      <c r="AY284" s="16" t="s">
        <v>120</v>
      </c>
      <c r="BE284" s="132">
        <f>IF(N284="základní",J284,0)</f>
        <v>0</v>
      </c>
      <c r="BF284" s="132">
        <f>IF(N284="snížená",J284,0)</f>
        <v>0</v>
      </c>
      <c r="BG284" s="132">
        <f>IF(N284="zákl. přenesená",J284,0)</f>
        <v>0</v>
      </c>
      <c r="BH284" s="132">
        <f>IF(N284="sníž. přenesená",J284,0)</f>
        <v>0</v>
      </c>
      <c r="BI284" s="132">
        <f>IF(N284="nulová",J284,0)</f>
        <v>0</v>
      </c>
      <c r="BJ284" s="16" t="s">
        <v>77</v>
      </c>
      <c r="BK284" s="132">
        <f>ROUND(I284*H284,1)</f>
        <v>0</v>
      </c>
      <c r="BL284" s="16" t="s">
        <v>212</v>
      </c>
      <c r="BM284" s="131" t="s">
        <v>512</v>
      </c>
    </row>
    <row r="285" spans="2:65" s="1" customFormat="1" ht="11.25">
      <c r="B285" s="31"/>
      <c r="D285" s="133" t="s">
        <v>133</v>
      </c>
      <c r="F285" s="134" t="s">
        <v>513</v>
      </c>
      <c r="I285" s="135"/>
      <c r="L285" s="31"/>
      <c r="M285" s="136"/>
      <c r="U285" s="52"/>
      <c r="AT285" s="16" t="s">
        <v>133</v>
      </c>
      <c r="AU285" s="16" t="s">
        <v>79</v>
      </c>
    </row>
    <row r="286" spans="2:65" s="12" customFormat="1" ht="11.25">
      <c r="B286" s="137"/>
      <c r="D286" s="138" t="s">
        <v>135</v>
      </c>
      <c r="E286" s="139" t="s">
        <v>19</v>
      </c>
      <c r="F286" s="140" t="s">
        <v>217</v>
      </c>
      <c r="H286" s="141">
        <v>2.165</v>
      </c>
      <c r="I286" s="142"/>
      <c r="L286" s="137"/>
      <c r="M286" s="143"/>
      <c r="U286" s="144"/>
      <c r="AT286" s="139" t="s">
        <v>135</v>
      </c>
      <c r="AU286" s="139" t="s">
        <v>79</v>
      </c>
      <c r="AV286" s="12" t="s">
        <v>79</v>
      </c>
      <c r="AW286" s="12" t="s">
        <v>33</v>
      </c>
      <c r="AX286" s="12" t="s">
        <v>72</v>
      </c>
      <c r="AY286" s="139" t="s">
        <v>120</v>
      </c>
    </row>
    <row r="287" spans="2:65" s="12" customFormat="1" ht="11.25">
      <c r="B287" s="137"/>
      <c r="D287" s="138" t="s">
        <v>135</v>
      </c>
      <c r="E287" s="139" t="s">
        <v>19</v>
      </c>
      <c r="F287" s="140" t="s">
        <v>514</v>
      </c>
      <c r="H287" s="141">
        <v>2.375</v>
      </c>
      <c r="I287" s="142"/>
      <c r="L287" s="137"/>
      <c r="M287" s="143"/>
      <c r="U287" s="144"/>
      <c r="AT287" s="139" t="s">
        <v>135</v>
      </c>
      <c r="AU287" s="139" t="s">
        <v>79</v>
      </c>
      <c r="AV287" s="12" t="s">
        <v>79</v>
      </c>
      <c r="AW287" s="12" t="s">
        <v>33</v>
      </c>
      <c r="AX287" s="12" t="s">
        <v>72</v>
      </c>
      <c r="AY287" s="139" t="s">
        <v>120</v>
      </c>
    </row>
    <row r="288" spans="2:65" s="13" customFormat="1" ht="11.25">
      <c r="B288" s="145"/>
      <c r="D288" s="138" t="s">
        <v>135</v>
      </c>
      <c r="E288" s="146" t="s">
        <v>19</v>
      </c>
      <c r="F288" s="147" t="s">
        <v>515</v>
      </c>
      <c r="H288" s="148">
        <v>4.54</v>
      </c>
      <c r="I288" s="149"/>
      <c r="L288" s="145"/>
      <c r="M288" s="150"/>
      <c r="U288" s="151"/>
      <c r="AT288" s="146" t="s">
        <v>135</v>
      </c>
      <c r="AU288" s="146" t="s">
        <v>79</v>
      </c>
      <c r="AV288" s="13" t="s">
        <v>130</v>
      </c>
      <c r="AW288" s="13" t="s">
        <v>33</v>
      </c>
      <c r="AX288" s="13" t="s">
        <v>77</v>
      </c>
      <c r="AY288" s="146" t="s">
        <v>120</v>
      </c>
    </row>
    <row r="289" spans="2:65" s="1" customFormat="1" ht="24.2" customHeight="1">
      <c r="B289" s="31"/>
      <c r="C289" s="120" t="s">
        <v>516</v>
      </c>
      <c r="D289" s="120" t="s">
        <v>125</v>
      </c>
      <c r="E289" s="121" t="s">
        <v>517</v>
      </c>
      <c r="F289" s="122" t="s">
        <v>518</v>
      </c>
      <c r="G289" s="123" t="s">
        <v>128</v>
      </c>
      <c r="H289" s="124">
        <v>4.54</v>
      </c>
      <c r="I289" s="125"/>
      <c r="J289" s="126">
        <f>ROUND(I289*H289,1)</f>
        <v>0</v>
      </c>
      <c r="K289" s="122" t="s">
        <v>129</v>
      </c>
      <c r="L289" s="31"/>
      <c r="M289" s="127" t="s">
        <v>19</v>
      </c>
      <c r="N289" s="128" t="s">
        <v>43</v>
      </c>
      <c r="P289" s="129">
        <f>O289*H289</f>
        <v>0</v>
      </c>
      <c r="Q289" s="129">
        <v>3.6000000000000002E-4</v>
      </c>
      <c r="R289" s="129">
        <f>Q289*H289</f>
        <v>1.6344E-3</v>
      </c>
      <c r="S289" s="129">
        <v>0</v>
      </c>
      <c r="T289" s="129">
        <f>S289*H289</f>
        <v>0</v>
      </c>
      <c r="U289" s="130" t="s">
        <v>19</v>
      </c>
      <c r="AR289" s="131" t="s">
        <v>212</v>
      </c>
      <c r="AT289" s="131" t="s">
        <v>125</v>
      </c>
      <c r="AU289" s="131" t="s">
        <v>79</v>
      </c>
      <c r="AY289" s="16" t="s">
        <v>120</v>
      </c>
      <c r="BE289" s="132">
        <f>IF(N289="základní",J289,0)</f>
        <v>0</v>
      </c>
      <c r="BF289" s="132">
        <f>IF(N289="snížená",J289,0)</f>
        <v>0</v>
      </c>
      <c r="BG289" s="132">
        <f>IF(N289="zákl. přenesená",J289,0)</f>
        <v>0</v>
      </c>
      <c r="BH289" s="132">
        <f>IF(N289="sníž. přenesená",J289,0)</f>
        <v>0</v>
      </c>
      <c r="BI289" s="132">
        <f>IF(N289="nulová",J289,0)</f>
        <v>0</v>
      </c>
      <c r="BJ289" s="16" t="s">
        <v>77</v>
      </c>
      <c r="BK289" s="132">
        <f>ROUND(I289*H289,1)</f>
        <v>0</v>
      </c>
      <c r="BL289" s="16" t="s">
        <v>212</v>
      </c>
      <c r="BM289" s="131" t="s">
        <v>519</v>
      </c>
    </row>
    <row r="290" spans="2:65" s="1" customFormat="1" ht="11.25">
      <c r="B290" s="31"/>
      <c r="D290" s="133" t="s">
        <v>133</v>
      </c>
      <c r="F290" s="134" t="s">
        <v>520</v>
      </c>
      <c r="I290" s="135"/>
      <c r="L290" s="31"/>
      <c r="M290" s="136"/>
      <c r="U290" s="52"/>
      <c r="AT290" s="16" t="s">
        <v>133</v>
      </c>
      <c r="AU290" s="16" t="s">
        <v>79</v>
      </c>
    </row>
    <row r="291" spans="2:65" s="12" customFormat="1" ht="11.25">
      <c r="B291" s="137"/>
      <c r="D291" s="138" t="s">
        <v>135</v>
      </c>
      <c r="E291" s="139" t="s">
        <v>19</v>
      </c>
      <c r="F291" s="140" t="s">
        <v>217</v>
      </c>
      <c r="H291" s="141">
        <v>2.165</v>
      </c>
      <c r="I291" s="142"/>
      <c r="L291" s="137"/>
      <c r="M291" s="143"/>
      <c r="U291" s="144"/>
      <c r="AT291" s="139" t="s">
        <v>135</v>
      </c>
      <c r="AU291" s="139" t="s">
        <v>79</v>
      </c>
      <c r="AV291" s="12" t="s">
        <v>79</v>
      </c>
      <c r="AW291" s="12" t="s">
        <v>33</v>
      </c>
      <c r="AX291" s="12" t="s">
        <v>72</v>
      </c>
      <c r="AY291" s="139" t="s">
        <v>120</v>
      </c>
    </row>
    <row r="292" spans="2:65" s="12" customFormat="1" ht="11.25">
      <c r="B292" s="137"/>
      <c r="D292" s="138" t="s">
        <v>135</v>
      </c>
      <c r="E292" s="139" t="s">
        <v>19</v>
      </c>
      <c r="F292" s="140" t="s">
        <v>514</v>
      </c>
      <c r="H292" s="141">
        <v>2.375</v>
      </c>
      <c r="I292" s="142"/>
      <c r="L292" s="137"/>
      <c r="M292" s="143"/>
      <c r="U292" s="144"/>
      <c r="AT292" s="139" t="s">
        <v>135</v>
      </c>
      <c r="AU292" s="139" t="s">
        <v>79</v>
      </c>
      <c r="AV292" s="12" t="s">
        <v>79</v>
      </c>
      <c r="AW292" s="12" t="s">
        <v>33</v>
      </c>
      <c r="AX292" s="12" t="s">
        <v>72</v>
      </c>
      <c r="AY292" s="139" t="s">
        <v>120</v>
      </c>
    </row>
    <row r="293" spans="2:65" s="13" customFormat="1" ht="11.25">
      <c r="B293" s="145"/>
      <c r="D293" s="138" t="s">
        <v>135</v>
      </c>
      <c r="E293" s="146" t="s">
        <v>19</v>
      </c>
      <c r="F293" s="147" t="s">
        <v>521</v>
      </c>
      <c r="H293" s="148">
        <v>4.54</v>
      </c>
      <c r="I293" s="149"/>
      <c r="L293" s="145"/>
      <c r="M293" s="150"/>
      <c r="U293" s="151"/>
      <c r="AT293" s="146" t="s">
        <v>135</v>
      </c>
      <c r="AU293" s="146" t="s">
        <v>79</v>
      </c>
      <c r="AV293" s="13" t="s">
        <v>130</v>
      </c>
      <c r="AW293" s="13" t="s">
        <v>33</v>
      </c>
      <c r="AX293" s="13" t="s">
        <v>77</v>
      </c>
      <c r="AY293" s="146" t="s">
        <v>120</v>
      </c>
    </row>
    <row r="294" spans="2:65" s="11" customFormat="1" ht="22.9" customHeight="1">
      <c r="B294" s="108"/>
      <c r="D294" s="109" t="s">
        <v>71</v>
      </c>
      <c r="E294" s="118" t="s">
        <v>522</v>
      </c>
      <c r="F294" s="118" t="s">
        <v>523</v>
      </c>
      <c r="I294" s="111"/>
      <c r="J294" s="119">
        <f>BK294</f>
        <v>0</v>
      </c>
      <c r="L294" s="108"/>
      <c r="M294" s="113"/>
      <c r="P294" s="114">
        <f>SUM(P295:P315)</f>
        <v>0</v>
      </c>
      <c r="R294" s="114">
        <f>SUM(R295:R315)</f>
        <v>5.2650500000000003E-3</v>
      </c>
      <c r="T294" s="114">
        <f>SUM(T295:T315)</f>
        <v>0</v>
      </c>
      <c r="U294" s="115"/>
      <c r="AR294" s="109" t="s">
        <v>79</v>
      </c>
      <c r="AT294" s="116" t="s">
        <v>71</v>
      </c>
      <c r="AU294" s="116" t="s">
        <v>77</v>
      </c>
      <c r="AY294" s="109" t="s">
        <v>120</v>
      </c>
      <c r="BK294" s="117">
        <f>SUM(BK295:BK315)</f>
        <v>0</v>
      </c>
    </row>
    <row r="295" spans="2:65" s="1" customFormat="1" ht="16.5" customHeight="1">
      <c r="B295" s="31"/>
      <c r="C295" s="120" t="s">
        <v>524</v>
      </c>
      <c r="D295" s="120" t="s">
        <v>125</v>
      </c>
      <c r="E295" s="121" t="s">
        <v>525</v>
      </c>
      <c r="F295" s="122" t="s">
        <v>526</v>
      </c>
      <c r="G295" s="123" t="s">
        <v>128</v>
      </c>
      <c r="H295" s="124">
        <v>10.744999999999999</v>
      </c>
      <c r="I295" s="125"/>
      <c r="J295" s="126">
        <f>ROUND(I295*H295,1)</f>
        <v>0</v>
      </c>
      <c r="K295" s="122" t="s">
        <v>129</v>
      </c>
      <c r="L295" s="31"/>
      <c r="M295" s="127" t="s">
        <v>19</v>
      </c>
      <c r="N295" s="128" t="s">
        <v>43</v>
      </c>
      <c r="P295" s="129">
        <f>O295*H295</f>
        <v>0</v>
      </c>
      <c r="Q295" s="129">
        <v>2.0000000000000001E-4</v>
      </c>
      <c r="R295" s="129">
        <f>Q295*H295</f>
        <v>2.1489999999999999E-3</v>
      </c>
      <c r="S295" s="129">
        <v>0</v>
      </c>
      <c r="T295" s="129">
        <f>S295*H295</f>
        <v>0</v>
      </c>
      <c r="U295" s="130" t="s">
        <v>19</v>
      </c>
      <c r="AR295" s="131" t="s">
        <v>212</v>
      </c>
      <c r="AT295" s="131" t="s">
        <v>125</v>
      </c>
      <c r="AU295" s="131" t="s">
        <v>79</v>
      </c>
      <c r="AY295" s="16" t="s">
        <v>120</v>
      </c>
      <c r="BE295" s="132">
        <f>IF(N295="základní",J295,0)</f>
        <v>0</v>
      </c>
      <c r="BF295" s="132">
        <f>IF(N295="snížená",J295,0)</f>
        <v>0</v>
      </c>
      <c r="BG295" s="132">
        <f>IF(N295="zákl. přenesená",J295,0)</f>
        <v>0</v>
      </c>
      <c r="BH295" s="132">
        <f>IF(N295="sníž. přenesená",J295,0)</f>
        <v>0</v>
      </c>
      <c r="BI295" s="132">
        <f>IF(N295="nulová",J295,0)</f>
        <v>0</v>
      </c>
      <c r="BJ295" s="16" t="s">
        <v>77</v>
      </c>
      <c r="BK295" s="132">
        <f>ROUND(I295*H295,1)</f>
        <v>0</v>
      </c>
      <c r="BL295" s="16" t="s">
        <v>212</v>
      </c>
      <c r="BM295" s="131" t="s">
        <v>527</v>
      </c>
    </row>
    <row r="296" spans="2:65" s="1" customFormat="1" ht="11.25">
      <c r="B296" s="31"/>
      <c r="D296" s="133" t="s">
        <v>133</v>
      </c>
      <c r="F296" s="134" t="s">
        <v>528</v>
      </c>
      <c r="I296" s="135"/>
      <c r="L296" s="31"/>
      <c r="M296" s="136"/>
      <c r="U296" s="52"/>
      <c r="AT296" s="16" t="s">
        <v>133</v>
      </c>
      <c r="AU296" s="16" t="s">
        <v>79</v>
      </c>
    </row>
    <row r="297" spans="2:65" s="12" customFormat="1" ht="11.25">
      <c r="B297" s="137"/>
      <c r="D297" s="138" t="s">
        <v>135</v>
      </c>
      <c r="E297" s="139" t="s">
        <v>19</v>
      </c>
      <c r="F297" s="140" t="s">
        <v>181</v>
      </c>
      <c r="H297" s="141">
        <v>4.08</v>
      </c>
      <c r="I297" s="142"/>
      <c r="L297" s="137"/>
      <c r="M297" s="143"/>
      <c r="U297" s="144"/>
      <c r="AT297" s="139" t="s">
        <v>135</v>
      </c>
      <c r="AU297" s="139" t="s">
        <v>79</v>
      </c>
      <c r="AV297" s="12" t="s">
        <v>79</v>
      </c>
      <c r="AW297" s="12" t="s">
        <v>33</v>
      </c>
      <c r="AX297" s="12" t="s">
        <v>72</v>
      </c>
      <c r="AY297" s="139" t="s">
        <v>120</v>
      </c>
    </row>
    <row r="298" spans="2:65" s="12" customFormat="1" ht="11.25">
      <c r="B298" s="137"/>
      <c r="D298" s="138" t="s">
        <v>135</v>
      </c>
      <c r="E298" s="139" t="s">
        <v>19</v>
      </c>
      <c r="F298" s="140" t="s">
        <v>217</v>
      </c>
      <c r="H298" s="141">
        <v>2.165</v>
      </c>
      <c r="I298" s="142"/>
      <c r="L298" s="137"/>
      <c r="M298" s="143"/>
      <c r="U298" s="144"/>
      <c r="AT298" s="139" t="s">
        <v>135</v>
      </c>
      <c r="AU298" s="139" t="s">
        <v>79</v>
      </c>
      <c r="AV298" s="12" t="s">
        <v>79</v>
      </c>
      <c r="AW298" s="12" t="s">
        <v>33</v>
      </c>
      <c r="AX298" s="12" t="s">
        <v>72</v>
      </c>
      <c r="AY298" s="139" t="s">
        <v>120</v>
      </c>
    </row>
    <row r="299" spans="2:65" s="14" customFormat="1" ht="11.25">
      <c r="B299" s="162"/>
      <c r="D299" s="138" t="s">
        <v>135</v>
      </c>
      <c r="E299" s="163" t="s">
        <v>19</v>
      </c>
      <c r="F299" s="164" t="s">
        <v>529</v>
      </c>
      <c r="H299" s="165">
        <v>6.2450000000000001</v>
      </c>
      <c r="I299" s="166"/>
      <c r="L299" s="162"/>
      <c r="M299" s="167"/>
      <c r="U299" s="168"/>
      <c r="AT299" s="163" t="s">
        <v>135</v>
      </c>
      <c r="AU299" s="163" t="s">
        <v>79</v>
      </c>
      <c r="AV299" s="14" t="s">
        <v>131</v>
      </c>
      <c r="AW299" s="14" t="s">
        <v>33</v>
      </c>
      <c r="AX299" s="14" t="s">
        <v>72</v>
      </c>
      <c r="AY299" s="163" t="s">
        <v>120</v>
      </c>
    </row>
    <row r="300" spans="2:65" s="12" customFormat="1" ht="11.25">
      <c r="B300" s="137"/>
      <c r="D300" s="138" t="s">
        <v>135</v>
      </c>
      <c r="E300" s="139" t="s">
        <v>19</v>
      </c>
      <c r="F300" s="140" t="s">
        <v>530</v>
      </c>
      <c r="H300" s="141">
        <v>4.5</v>
      </c>
      <c r="I300" s="142"/>
      <c r="L300" s="137"/>
      <c r="M300" s="143"/>
      <c r="U300" s="144"/>
      <c r="AT300" s="139" t="s">
        <v>135</v>
      </c>
      <c r="AU300" s="139" t="s">
        <v>79</v>
      </c>
      <c r="AV300" s="12" t="s">
        <v>79</v>
      </c>
      <c r="AW300" s="12" t="s">
        <v>33</v>
      </c>
      <c r="AX300" s="12" t="s">
        <v>72</v>
      </c>
      <c r="AY300" s="139" t="s">
        <v>120</v>
      </c>
    </row>
    <row r="301" spans="2:65" s="14" customFormat="1" ht="11.25">
      <c r="B301" s="162"/>
      <c r="D301" s="138" t="s">
        <v>135</v>
      </c>
      <c r="E301" s="163" t="s">
        <v>19</v>
      </c>
      <c r="F301" s="164" t="s">
        <v>531</v>
      </c>
      <c r="H301" s="165">
        <v>4.5</v>
      </c>
      <c r="I301" s="166"/>
      <c r="L301" s="162"/>
      <c r="M301" s="167"/>
      <c r="U301" s="168"/>
      <c r="AT301" s="163" t="s">
        <v>135</v>
      </c>
      <c r="AU301" s="163" t="s">
        <v>79</v>
      </c>
      <c r="AV301" s="14" t="s">
        <v>131</v>
      </c>
      <c r="AW301" s="14" t="s">
        <v>33</v>
      </c>
      <c r="AX301" s="14" t="s">
        <v>72</v>
      </c>
      <c r="AY301" s="163" t="s">
        <v>120</v>
      </c>
    </row>
    <row r="302" spans="2:65" s="13" customFormat="1" ht="11.25">
      <c r="B302" s="145"/>
      <c r="D302" s="138" t="s">
        <v>135</v>
      </c>
      <c r="E302" s="146" t="s">
        <v>19</v>
      </c>
      <c r="F302" s="147" t="s">
        <v>196</v>
      </c>
      <c r="H302" s="148">
        <v>10.745000000000001</v>
      </c>
      <c r="I302" s="149"/>
      <c r="L302" s="145"/>
      <c r="M302" s="150"/>
      <c r="U302" s="151"/>
      <c r="AT302" s="146" t="s">
        <v>135</v>
      </c>
      <c r="AU302" s="146" t="s">
        <v>79</v>
      </c>
      <c r="AV302" s="13" t="s">
        <v>130</v>
      </c>
      <c r="AW302" s="13" t="s">
        <v>33</v>
      </c>
      <c r="AX302" s="13" t="s">
        <v>77</v>
      </c>
      <c r="AY302" s="146" t="s">
        <v>120</v>
      </c>
    </row>
    <row r="303" spans="2:65" s="1" customFormat="1" ht="24.2" customHeight="1">
      <c r="B303" s="31"/>
      <c r="C303" s="120" t="s">
        <v>532</v>
      </c>
      <c r="D303" s="120" t="s">
        <v>125</v>
      </c>
      <c r="E303" s="121" t="s">
        <v>533</v>
      </c>
      <c r="F303" s="122" t="s">
        <v>534</v>
      </c>
      <c r="G303" s="123" t="s">
        <v>128</v>
      </c>
      <c r="H303" s="124">
        <v>10.744999999999999</v>
      </c>
      <c r="I303" s="125"/>
      <c r="J303" s="126">
        <f>ROUND(I303*H303,1)</f>
        <v>0</v>
      </c>
      <c r="K303" s="122" t="s">
        <v>129</v>
      </c>
      <c r="L303" s="31"/>
      <c r="M303" s="127" t="s">
        <v>19</v>
      </c>
      <c r="N303" s="128" t="s">
        <v>43</v>
      </c>
      <c r="P303" s="129">
        <f>O303*H303</f>
        <v>0</v>
      </c>
      <c r="Q303" s="129">
        <v>2.9E-4</v>
      </c>
      <c r="R303" s="129">
        <f>Q303*H303</f>
        <v>3.11605E-3</v>
      </c>
      <c r="S303" s="129">
        <v>0</v>
      </c>
      <c r="T303" s="129">
        <f>S303*H303</f>
        <v>0</v>
      </c>
      <c r="U303" s="130" t="s">
        <v>19</v>
      </c>
      <c r="AR303" s="131" t="s">
        <v>212</v>
      </c>
      <c r="AT303" s="131" t="s">
        <v>125</v>
      </c>
      <c r="AU303" s="131" t="s">
        <v>79</v>
      </c>
      <c r="AY303" s="16" t="s">
        <v>120</v>
      </c>
      <c r="BE303" s="132">
        <f>IF(N303="základní",J303,0)</f>
        <v>0</v>
      </c>
      <c r="BF303" s="132">
        <f>IF(N303="snížená",J303,0)</f>
        <v>0</v>
      </c>
      <c r="BG303" s="132">
        <f>IF(N303="zákl. přenesená",J303,0)</f>
        <v>0</v>
      </c>
      <c r="BH303" s="132">
        <f>IF(N303="sníž. přenesená",J303,0)</f>
        <v>0</v>
      </c>
      <c r="BI303" s="132">
        <f>IF(N303="nulová",J303,0)</f>
        <v>0</v>
      </c>
      <c r="BJ303" s="16" t="s">
        <v>77</v>
      </c>
      <c r="BK303" s="132">
        <f>ROUND(I303*H303,1)</f>
        <v>0</v>
      </c>
      <c r="BL303" s="16" t="s">
        <v>212</v>
      </c>
      <c r="BM303" s="131" t="s">
        <v>535</v>
      </c>
    </row>
    <row r="304" spans="2:65" s="1" customFormat="1" ht="11.25">
      <c r="B304" s="31"/>
      <c r="D304" s="133" t="s">
        <v>133</v>
      </c>
      <c r="F304" s="134" t="s">
        <v>536</v>
      </c>
      <c r="I304" s="135"/>
      <c r="L304" s="31"/>
      <c r="M304" s="136"/>
      <c r="U304" s="52"/>
      <c r="AT304" s="16" t="s">
        <v>133</v>
      </c>
      <c r="AU304" s="16" t="s">
        <v>79</v>
      </c>
    </row>
    <row r="305" spans="2:65" s="12" customFormat="1" ht="11.25">
      <c r="B305" s="137"/>
      <c r="D305" s="138" t="s">
        <v>135</v>
      </c>
      <c r="E305" s="139" t="s">
        <v>19</v>
      </c>
      <c r="F305" s="140" t="s">
        <v>181</v>
      </c>
      <c r="H305" s="141">
        <v>4.08</v>
      </c>
      <c r="I305" s="142"/>
      <c r="L305" s="137"/>
      <c r="M305" s="143"/>
      <c r="U305" s="144"/>
      <c r="AT305" s="139" t="s">
        <v>135</v>
      </c>
      <c r="AU305" s="139" t="s">
        <v>79</v>
      </c>
      <c r="AV305" s="12" t="s">
        <v>79</v>
      </c>
      <c r="AW305" s="12" t="s">
        <v>33</v>
      </c>
      <c r="AX305" s="12" t="s">
        <v>72</v>
      </c>
      <c r="AY305" s="139" t="s">
        <v>120</v>
      </c>
    </row>
    <row r="306" spans="2:65" s="12" customFormat="1" ht="11.25">
      <c r="B306" s="137"/>
      <c r="D306" s="138" t="s">
        <v>135</v>
      </c>
      <c r="E306" s="139" t="s">
        <v>19</v>
      </c>
      <c r="F306" s="140" t="s">
        <v>217</v>
      </c>
      <c r="H306" s="141">
        <v>2.165</v>
      </c>
      <c r="I306" s="142"/>
      <c r="L306" s="137"/>
      <c r="M306" s="143"/>
      <c r="U306" s="144"/>
      <c r="AT306" s="139" t="s">
        <v>135</v>
      </c>
      <c r="AU306" s="139" t="s">
        <v>79</v>
      </c>
      <c r="AV306" s="12" t="s">
        <v>79</v>
      </c>
      <c r="AW306" s="12" t="s">
        <v>33</v>
      </c>
      <c r="AX306" s="12" t="s">
        <v>72</v>
      </c>
      <c r="AY306" s="139" t="s">
        <v>120</v>
      </c>
    </row>
    <row r="307" spans="2:65" s="14" customFormat="1" ht="11.25">
      <c r="B307" s="162"/>
      <c r="D307" s="138" t="s">
        <v>135</v>
      </c>
      <c r="E307" s="163" t="s">
        <v>19</v>
      </c>
      <c r="F307" s="164" t="s">
        <v>529</v>
      </c>
      <c r="H307" s="165">
        <v>6.2450000000000001</v>
      </c>
      <c r="I307" s="166"/>
      <c r="L307" s="162"/>
      <c r="M307" s="167"/>
      <c r="U307" s="168"/>
      <c r="AT307" s="163" t="s">
        <v>135</v>
      </c>
      <c r="AU307" s="163" t="s">
        <v>79</v>
      </c>
      <c r="AV307" s="14" t="s">
        <v>131</v>
      </c>
      <c r="AW307" s="14" t="s">
        <v>33</v>
      </c>
      <c r="AX307" s="14" t="s">
        <v>72</v>
      </c>
      <c r="AY307" s="163" t="s">
        <v>120</v>
      </c>
    </row>
    <row r="308" spans="2:65" s="12" customFormat="1" ht="11.25">
      <c r="B308" s="137"/>
      <c r="D308" s="138" t="s">
        <v>135</v>
      </c>
      <c r="E308" s="139" t="s">
        <v>19</v>
      </c>
      <c r="F308" s="140" t="s">
        <v>530</v>
      </c>
      <c r="H308" s="141">
        <v>4.5</v>
      </c>
      <c r="I308" s="142"/>
      <c r="L308" s="137"/>
      <c r="M308" s="143"/>
      <c r="U308" s="144"/>
      <c r="AT308" s="139" t="s">
        <v>135</v>
      </c>
      <c r="AU308" s="139" t="s">
        <v>79</v>
      </c>
      <c r="AV308" s="12" t="s">
        <v>79</v>
      </c>
      <c r="AW308" s="12" t="s">
        <v>33</v>
      </c>
      <c r="AX308" s="12" t="s">
        <v>72</v>
      </c>
      <c r="AY308" s="139" t="s">
        <v>120</v>
      </c>
    </row>
    <row r="309" spans="2:65" s="14" customFormat="1" ht="11.25">
      <c r="B309" s="162"/>
      <c r="D309" s="138" t="s">
        <v>135</v>
      </c>
      <c r="E309" s="163" t="s">
        <v>19</v>
      </c>
      <c r="F309" s="164" t="s">
        <v>531</v>
      </c>
      <c r="H309" s="165">
        <v>4.5</v>
      </c>
      <c r="I309" s="166"/>
      <c r="L309" s="162"/>
      <c r="M309" s="167"/>
      <c r="U309" s="168"/>
      <c r="AT309" s="163" t="s">
        <v>135</v>
      </c>
      <c r="AU309" s="163" t="s">
        <v>79</v>
      </c>
      <c r="AV309" s="14" t="s">
        <v>131</v>
      </c>
      <c r="AW309" s="14" t="s">
        <v>33</v>
      </c>
      <c r="AX309" s="14" t="s">
        <v>72</v>
      </c>
      <c r="AY309" s="163" t="s">
        <v>120</v>
      </c>
    </row>
    <row r="310" spans="2:65" s="13" customFormat="1" ht="11.25">
      <c r="B310" s="145"/>
      <c r="D310" s="138" t="s">
        <v>135</v>
      </c>
      <c r="E310" s="146" t="s">
        <v>19</v>
      </c>
      <c r="F310" s="147" t="s">
        <v>196</v>
      </c>
      <c r="H310" s="148">
        <v>10.745000000000001</v>
      </c>
      <c r="I310" s="149"/>
      <c r="L310" s="145"/>
      <c r="M310" s="150"/>
      <c r="U310" s="151"/>
      <c r="AT310" s="146" t="s">
        <v>135</v>
      </c>
      <c r="AU310" s="146" t="s">
        <v>79</v>
      </c>
      <c r="AV310" s="13" t="s">
        <v>130</v>
      </c>
      <c r="AW310" s="13" t="s">
        <v>33</v>
      </c>
      <c r="AX310" s="13" t="s">
        <v>77</v>
      </c>
      <c r="AY310" s="146" t="s">
        <v>120</v>
      </c>
    </row>
    <row r="311" spans="2:65" s="1" customFormat="1" ht="24.2" customHeight="1">
      <c r="B311" s="31"/>
      <c r="C311" s="120" t="s">
        <v>537</v>
      </c>
      <c r="D311" s="120" t="s">
        <v>125</v>
      </c>
      <c r="E311" s="121" t="s">
        <v>538</v>
      </c>
      <c r="F311" s="122" t="s">
        <v>539</v>
      </c>
      <c r="G311" s="123" t="s">
        <v>128</v>
      </c>
      <c r="H311" s="124">
        <v>4.5</v>
      </c>
      <c r="I311" s="125"/>
      <c r="J311" s="126">
        <f>ROUND(I311*H311,1)</f>
        <v>0</v>
      </c>
      <c r="K311" s="122" t="s">
        <v>129</v>
      </c>
      <c r="L311" s="31"/>
      <c r="M311" s="127" t="s">
        <v>19</v>
      </c>
      <c r="N311" s="128" t="s">
        <v>43</v>
      </c>
      <c r="P311" s="129">
        <f>O311*H311</f>
        <v>0</v>
      </c>
      <c r="Q311" s="129">
        <v>0</v>
      </c>
      <c r="R311" s="129">
        <f>Q311*H311</f>
        <v>0</v>
      </c>
      <c r="S311" s="129">
        <v>0</v>
      </c>
      <c r="T311" s="129">
        <f>S311*H311</f>
        <v>0</v>
      </c>
      <c r="U311" s="130" t="s">
        <v>19</v>
      </c>
      <c r="AR311" s="131" t="s">
        <v>212</v>
      </c>
      <c r="AT311" s="131" t="s">
        <v>125</v>
      </c>
      <c r="AU311" s="131" t="s">
        <v>79</v>
      </c>
      <c r="AY311" s="16" t="s">
        <v>120</v>
      </c>
      <c r="BE311" s="132">
        <f>IF(N311="základní",J311,0)</f>
        <v>0</v>
      </c>
      <c r="BF311" s="132">
        <f>IF(N311="snížená",J311,0)</f>
        <v>0</v>
      </c>
      <c r="BG311" s="132">
        <f>IF(N311="zákl. přenesená",J311,0)</f>
        <v>0</v>
      </c>
      <c r="BH311" s="132">
        <f>IF(N311="sníž. přenesená",J311,0)</f>
        <v>0</v>
      </c>
      <c r="BI311" s="132">
        <f>IF(N311="nulová",J311,0)</f>
        <v>0</v>
      </c>
      <c r="BJ311" s="16" t="s">
        <v>77</v>
      </c>
      <c r="BK311" s="132">
        <f>ROUND(I311*H311,1)</f>
        <v>0</v>
      </c>
      <c r="BL311" s="16" t="s">
        <v>212</v>
      </c>
      <c r="BM311" s="131" t="s">
        <v>540</v>
      </c>
    </row>
    <row r="312" spans="2:65" s="1" customFormat="1" ht="11.25">
      <c r="B312" s="31"/>
      <c r="D312" s="133" t="s">
        <v>133</v>
      </c>
      <c r="F312" s="134" t="s">
        <v>541</v>
      </c>
      <c r="I312" s="135"/>
      <c r="L312" s="31"/>
      <c r="M312" s="136"/>
      <c r="U312" s="52"/>
      <c r="AT312" s="16" t="s">
        <v>133</v>
      </c>
      <c r="AU312" s="16" t="s">
        <v>79</v>
      </c>
    </row>
    <row r="313" spans="2:65" s="12" customFormat="1" ht="11.25">
      <c r="B313" s="137"/>
      <c r="D313" s="138" t="s">
        <v>135</v>
      </c>
      <c r="E313" s="139" t="s">
        <v>19</v>
      </c>
      <c r="F313" s="140" t="s">
        <v>530</v>
      </c>
      <c r="H313" s="141">
        <v>4.5</v>
      </c>
      <c r="I313" s="142"/>
      <c r="L313" s="137"/>
      <c r="M313" s="143"/>
      <c r="U313" s="144"/>
      <c r="AT313" s="139" t="s">
        <v>135</v>
      </c>
      <c r="AU313" s="139" t="s">
        <v>79</v>
      </c>
      <c r="AV313" s="12" t="s">
        <v>79</v>
      </c>
      <c r="AW313" s="12" t="s">
        <v>33</v>
      </c>
      <c r="AX313" s="12" t="s">
        <v>72</v>
      </c>
      <c r="AY313" s="139" t="s">
        <v>120</v>
      </c>
    </row>
    <row r="314" spans="2:65" s="14" customFormat="1" ht="11.25">
      <c r="B314" s="162"/>
      <c r="D314" s="138" t="s">
        <v>135</v>
      </c>
      <c r="E314" s="163" t="s">
        <v>19</v>
      </c>
      <c r="F314" s="164" t="s">
        <v>531</v>
      </c>
      <c r="H314" s="165">
        <v>4.5</v>
      </c>
      <c r="I314" s="166"/>
      <c r="L314" s="162"/>
      <c r="M314" s="167"/>
      <c r="U314" s="168"/>
      <c r="AT314" s="163" t="s">
        <v>135</v>
      </c>
      <c r="AU314" s="163" t="s">
        <v>79</v>
      </c>
      <c r="AV314" s="14" t="s">
        <v>131</v>
      </c>
      <c r="AW314" s="14" t="s">
        <v>33</v>
      </c>
      <c r="AX314" s="14" t="s">
        <v>72</v>
      </c>
      <c r="AY314" s="163" t="s">
        <v>120</v>
      </c>
    </row>
    <row r="315" spans="2:65" s="13" customFormat="1" ht="11.25">
      <c r="B315" s="145"/>
      <c r="D315" s="138" t="s">
        <v>135</v>
      </c>
      <c r="E315" s="146" t="s">
        <v>19</v>
      </c>
      <c r="F315" s="147" t="s">
        <v>196</v>
      </c>
      <c r="H315" s="148">
        <v>4.5</v>
      </c>
      <c r="I315" s="149"/>
      <c r="L315" s="145"/>
      <c r="M315" s="150"/>
      <c r="U315" s="151"/>
      <c r="AT315" s="146" t="s">
        <v>135</v>
      </c>
      <c r="AU315" s="146" t="s">
        <v>79</v>
      </c>
      <c r="AV315" s="13" t="s">
        <v>130</v>
      </c>
      <c r="AW315" s="13" t="s">
        <v>33</v>
      </c>
      <c r="AX315" s="13" t="s">
        <v>77</v>
      </c>
      <c r="AY315" s="146" t="s">
        <v>120</v>
      </c>
    </row>
    <row r="316" spans="2:65" s="11" customFormat="1" ht="25.9" customHeight="1">
      <c r="B316" s="108"/>
      <c r="D316" s="109" t="s">
        <v>71</v>
      </c>
      <c r="E316" s="110" t="s">
        <v>542</v>
      </c>
      <c r="F316" s="110" t="s">
        <v>543</v>
      </c>
      <c r="I316" s="111"/>
      <c r="J316" s="112">
        <f>BK316</f>
        <v>0</v>
      </c>
      <c r="L316" s="108"/>
      <c r="M316" s="113"/>
      <c r="P316" s="114">
        <f>SUM(P317:P319)</f>
        <v>0</v>
      </c>
      <c r="R316" s="114">
        <f>SUM(R317:R319)</f>
        <v>0</v>
      </c>
      <c r="T316" s="114">
        <f>SUM(T317:T319)</f>
        <v>0</v>
      </c>
      <c r="U316" s="115"/>
      <c r="AR316" s="109" t="s">
        <v>130</v>
      </c>
      <c r="AT316" s="116" t="s">
        <v>71</v>
      </c>
      <c r="AU316" s="116" t="s">
        <v>72</v>
      </c>
      <c r="AY316" s="109" t="s">
        <v>120</v>
      </c>
      <c r="BK316" s="117">
        <f>SUM(BK317:BK319)</f>
        <v>0</v>
      </c>
    </row>
    <row r="317" spans="2:65" s="1" customFormat="1" ht="16.5" customHeight="1">
      <c r="B317" s="31"/>
      <c r="C317" s="120" t="s">
        <v>544</v>
      </c>
      <c r="D317" s="120" t="s">
        <v>125</v>
      </c>
      <c r="E317" s="121" t="s">
        <v>545</v>
      </c>
      <c r="F317" s="122" t="s">
        <v>546</v>
      </c>
      <c r="G317" s="123" t="s">
        <v>547</v>
      </c>
      <c r="H317" s="124">
        <v>10</v>
      </c>
      <c r="I317" s="125"/>
      <c r="J317" s="126">
        <f>ROUND(I317*H317,1)</f>
        <v>0</v>
      </c>
      <c r="K317" s="122" t="s">
        <v>129</v>
      </c>
      <c r="L317" s="31"/>
      <c r="M317" s="127" t="s">
        <v>19</v>
      </c>
      <c r="N317" s="128" t="s">
        <v>43</v>
      </c>
      <c r="P317" s="129">
        <f>O317*H317</f>
        <v>0</v>
      </c>
      <c r="Q317" s="129">
        <v>0</v>
      </c>
      <c r="R317" s="129">
        <f>Q317*H317</f>
        <v>0</v>
      </c>
      <c r="S317" s="129">
        <v>0</v>
      </c>
      <c r="T317" s="129">
        <f>S317*H317</f>
        <v>0</v>
      </c>
      <c r="U317" s="130" t="s">
        <v>19</v>
      </c>
      <c r="AR317" s="131" t="s">
        <v>548</v>
      </c>
      <c r="AT317" s="131" t="s">
        <v>125</v>
      </c>
      <c r="AU317" s="131" t="s">
        <v>77</v>
      </c>
      <c r="AY317" s="16" t="s">
        <v>120</v>
      </c>
      <c r="BE317" s="132">
        <f>IF(N317="základní",J317,0)</f>
        <v>0</v>
      </c>
      <c r="BF317" s="132">
        <f>IF(N317="snížená",J317,0)</f>
        <v>0</v>
      </c>
      <c r="BG317" s="132">
        <f>IF(N317="zákl. přenesená",J317,0)</f>
        <v>0</v>
      </c>
      <c r="BH317" s="132">
        <f>IF(N317="sníž. přenesená",J317,0)</f>
        <v>0</v>
      </c>
      <c r="BI317" s="132">
        <f>IF(N317="nulová",J317,0)</f>
        <v>0</v>
      </c>
      <c r="BJ317" s="16" t="s">
        <v>77</v>
      </c>
      <c r="BK317" s="132">
        <f>ROUND(I317*H317,1)</f>
        <v>0</v>
      </c>
      <c r="BL317" s="16" t="s">
        <v>548</v>
      </c>
      <c r="BM317" s="131" t="s">
        <v>549</v>
      </c>
    </row>
    <row r="318" spans="2:65" s="1" customFormat="1" ht="11.25">
      <c r="B318" s="31"/>
      <c r="D318" s="133" t="s">
        <v>133</v>
      </c>
      <c r="F318" s="134" t="s">
        <v>550</v>
      </c>
      <c r="I318" s="135"/>
      <c r="L318" s="31"/>
      <c r="M318" s="136"/>
      <c r="U318" s="52"/>
      <c r="AT318" s="16" t="s">
        <v>133</v>
      </c>
      <c r="AU318" s="16" t="s">
        <v>77</v>
      </c>
    </row>
    <row r="319" spans="2:65" s="12" customFormat="1" ht="11.25">
      <c r="B319" s="137"/>
      <c r="D319" s="138" t="s">
        <v>135</v>
      </c>
      <c r="E319" s="139" t="s">
        <v>19</v>
      </c>
      <c r="F319" s="140" t="s">
        <v>551</v>
      </c>
      <c r="H319" s="141">
        <v>10</v>
      </c>
      <c r="I319" s="142"/>
      <c r="L319" s="137"/>
      <c r="M319" s="143"/>
      <c r="U319" s="144"/>
      <c r="AT319" s="139" t="s">
        <v>135</v>
      </c>
      <c r="AU319" s="139" t="s">
        <v>77</v>
      </c>
      <c r="AV319" s="12" t="s">
        <v>79</v>
      </c>
      <c r="AW319" s="12" t="s">
        <v>33</v>
      </c>
      <c r="AX319" s="12" t="s">
        <v>77</v>
      </c>
      <c r="AY319" s="139" t="s">
        <v>120</v>
      </c>
    </row>
    <row r="320" spans="2:65" s="11" customFormat="1" ht="25.9" customHeight="1">
      <c r="B320" s="108"/>
      <c r="D320" s="109" t="s">
        <v>71</v>
      </c>
      <c r="E320" s="110" t="s">
        <v>552</v>
      </c>
      <c r="F320" s="110" t="s">
        <v>553</v>
      </c>
      <c r="I320" s="111"/>
      <c r="J320" s="112">
        <f>BK320</f>
        <v>0</v>
      </c>
      <c r="L320" s="108"/>
      <c r="M320" s="113"/>
      <c r="P320" s="114">
        <f>SUM(P321:P322)</f>
        <v>0</v>
      </c>
      <c r="R320" s="114">
        <f>SUM(R321:R322)</f>
        <v>0</v>
      </c>
      <c r="T320" s="114">
        <f>SUM(T321:T322)</f>
        <v>0</v>
      </c>
      <c r="U320" s="115"/>
      <c r="AR320" s="109" t="s">
        <v>155</v>
      </c>
      <c r="AT320" s="116" t="s">
        <v>71</v>
      </c>
      <c r="AU320" s="116" t="s">
        <v>72</v>
      </c>
      <c r="AY320" s="109" t="s">
        <v>120</v>
      </c>
      <c r="BK320" s="117">
        <f>SUM(BK321:BK322)</f>
        <v>0</v>
      </c>
    </row>
    <row r="321" spans="2:65" s="1" customFormat="1" ht="16.5" customHeight="1">
      <c r="B321" s="31"/>
      <c r="C321" s="120" t="s">
        <v>554</v>
      </c>
      <c r="D321" s="120" t="s">
        <v>125</v>
      </c>
      <c r="E321" s="121" t="s">
        <v>555</v>
      </c>
      <c r="F321" s="122" t="s">
        <v>556</v>
      </c>
      <c r="G321" s="123" t="s">
        <v>557</v>
      </c>
      <c r="H321" s="124">
        <v>1</v>
      </c>
      <c r="I321" s="125"/>
      <c r="J321" s="126">
        <f>ROUND(I321*H321,1)</f>
        <v>0</v>
      </c>
      <c r="K321" s="122" t="s">
        <v>129</v>
      </c>
      <c r="L321" s="31"/>
      <c r="M321" s="127" t="s">
        <v>19</v>
      </c>
      <c r="N321" s="128" t="s">
        <v>43</v>
      </c>
      <c r="P321" s="129">
        <f>O321*H321</f>
        <v>0</v>
      </c>
      <c r="Q321" s="129">
        <v>0</v>
      </c>
      <c r="R321" s="129">
        <f>Q321*H321</f>
        <v>0</v>
      </c>
      <c r="S321" s="129">
        <v>0</v>
      </c>
      <c r="T321" s="129">
        <f>S321*H321</f>
        <v>0</v>
      </c>
      <c r="U321" s="130" t="s">
        <v>19</v>
      </c>
      <c r="AR321" s="131" t="s">
        <v>558</v>
      </c>
      <c r="AT321" s="131" t="s">
        <v>125</v>
      </c>
      <c r="AU321" s="131" t="s">
        <v>77</v>
      </c>
      <c r="AY321" s="16" t="s">
        <v>120</v>
      </c>
      <c r="BE321" s="132">
        <f>IF(N321="základní",J321,0)</f>
        <v>0</v>
      </c>
      <c r="BF321" s="132">
        <f>IF(N321="snížená",J321,0)</f>
        <v>0</v>
      </c>
      <c r="BG321" s="132">
        <f>IF(N321="zákl. přenesená",J321,0)</f>
        <v>0</v>
      </c>
      <c r="BH321" s="132">
        <f>IF(N321="sníž. přenesená",J321,0)</f>
        <v>0</v>
      </c>
      <c r="BI321" s="132">
        <f>IF(N321="nulová",J321,0)</f>
        <v>0</v>
      </c>
      <c r="BJ321" s="16" t="s">
        <v>77</v>
      </c>
      <c r="BK321" s="132">
        <f>ROUND(I321*H321,1)</f>
        <v>0</v>
      </c>
      <c r="BL321" s="16" t="s">
        <v>558</v>
      </c>
      <c r="BM321" s="131" t="s">
        <v>559</v>
      </c>
    </row>
    <row r="322" spans="2:65" s="1" customFormat="1" ht="11.25">
      <c r="B322" s="31"/>
      <c r="D322" s="133" t="s">
        <v>133</v>
      </c>
      <c r="F322" s="134" t="s">
        <v>560</v>
      </c>
      <c r="I322" s="135"/>
      <c r="L322" s="31"/>
      <c r="M322" s="170"/>
      <c r="N322" s="171"/>
      <c r="O322" s="171"/>
      <c r="P322" s="171"/>
      <c r="Q322" s="171"/>
      <c r="R322" s="171"/>
      <c r="S322" s="171"/>
      <c r="T322" s="171"/>
      <c r="U322" s="172"/>
      <c r="AT322" s="16" t="s">
        <v>133</v>
      </c>
      <c r="AU322" s="16" t="s">
        <v>77</v>
      </c>
    </row>
    <row r="323" spans="2:65" s="1" customFormat="1" ht="6.95" customHeight="1">
      <c r="B323" s="40"/>
      <c r="C323" s="41"/>
      <c r="D323" s="41"/>
      <c r="E323" s="41"/>
      <c r="F323" s="41"/>
      <c r="G323" s="41"/>
      <c r="H323" s="41"/>
      <c r="I323" s="41"/>
      <c r="J323" s="41"/>
      <c r="K323" s="41"/>
      <c r="L323" s="31"/>
    </row>
  </sheetData>
  <sheetProtection algorithmName="SHA-512" hashValue="A/W4K3HIIwhN3N32lRc5ErUsqoJvpjjFM0P6lOeCCkRHnvnqP6VS3YllFwvcEzmNChJQkoyZfUHBee6rOBGc/Q==" saltValue="Y+acxh0FHpOB/Zl1BpOXLpRN5CV/9rJBR1efSFtJfuaN66kye3uMfmuF0S18KVi1zfpYVg9+OlWdB8v33vU+uA==" spinCount="100000" sheet="1" objects="1" scenarios="1" formatColumns="0" formatRows="0" autoFilter="0"/>
  <autoFilter ref="C91:K322" xr:uid="{00000000-0009-0000-0000-000001000000}"/>
  <mergeCells count="6">
    <mergeCell ref="L2:V2"/>
    <mergeCell ref="E7:H7"/>
    <mergeCell ref="E16:H16"/>
    <mergeCell ref="E25:H25"/>
    <mergeCell ref="E46:H46"/>
    <mergeCell ref="E84:H84"/>
  </mergeCells>
  <hyperlinks>
    <hyperlink ref="F97" r:id="rId1" xr:uid="{00000000-0004-0000-0100-000000000000}"/>
    <hyperlink ref="F100" r:id="rId2" xr:uid="{00000000-0004-0000-0100-000001000000}"/>
    <hyperlink ref="F105" r:id="rId3" xr:uid="{00000000-0004-0000-0100-000002000000}"/>
    <hyperlink ref="F110" r:id="rId4" xr:uid="{00000000-0004-0000-0100-000003000000}"/>
    <hyperlink ref="F115" r:id="rId5" xr:uid="{00000000-0004-0000-0100-000004000000}"/>
    <hyperlink ref="F120" r:id="rId6" xr:uid="{00000000-0004-0000-0100-000005000000}"/>
    <hyperlink ref="F128" r:id="rId7" xr:uid="{00000000-0004-0000-0100-000006000000}"/>
    <hyperlink ref="F130" r:id="rId8" xr:uid="{00000000-0004-0000-0100-000007000000}"/>
    <hyperlink ref="F136" r:id="rId9" xr:uid="{00000000-0004-0000-0100-000008000000}"/>
    <hyperlink ref="F141" r:id="rId10" xr:uid="{00000000-0004-0000-0100-000009000000}"/>
    <hyperlink ref="F146" r:id="rId11" xr:uid="{00000000-0004-0000-0100-00000A000000}"/>
    <hyperlink ref="F149" r:id="rId12" xr:uid="{00000000-0004-0000-0100-00000B000000}"/>
    <hyperlink ref="F152" r:id="rId13" xr:uid="{00000000-0004-0000-0100-00000C000000}"/>
    <hyperlink ref="F156" r:id="rId14" xr:uid="{00000000-0004-0000-0100-00000D000000}"/>
    <hyperlink ref="F159" r:id="rId15" xr:uid="{00000000-0004-0000-0100-00000E000000}"/>
    <hyperlink ref="F164" r:id="rId16" xr:uid="{00000000-0004-0000-0100-00000F000000}"/>
    <hyperlink ref="F166" r:id="rId17" xr:uid="{00000000-0004-0000-0100-000010000000}"/>
    <hyperlink ref="F169" r:id="rId18" xr:uid="{00000000-0004-0000-0100-000011000000}"/>
    <hyperlink ref="F172" r:id="rId19" xr:uid="{00000000-0004-0000-0100-000012000000}"/>
    <hyperlink ref="F175" r:id="rId20" xr:uid="{00000000-0004-0000-0100-000013000000}"/>
    <hyperlink ref="F178" r:id="rId21" xr:uid="{00000000-0004-0000-0100-000014000000}"/>
    <hyperlink ref="F181" r:id="rId22" xr:uid="{00000000-0004-0000-0100-000015000000}"/>
    <hyperlink ref="F185" r:id="rId23" xr:uid="{00000000-0004-0000-0100-000016000000}"/>
    <hyperlink ref="F188" r:id="rId24" xr:uid="{00000000-0004-0000-0100-000017000000}"/>
    <hyperlink ref="F193" r:id="rId25" xr:uid="{00000000-0004-0000-0100-000018000000}"/>
    <hyperlink ref="F196" r:id="rId26" xr:uid="{00000000-0004-0000-0100-000019000000}"/>
    <hyperlink ref="F199" r:id="rId27" xr:uid="{00000000-0004-0000-0100-00001A000000}"/>
    <hyperlink ref="F201" r:id="rId28" xr:uid="{00000000-0004-0000-0100-00001B000000}"/>
    <hyperlink ref="F206" r:id="rId29" xr:uid="{00000000-0004-0000-0100-00001C000000}"/>
    <hyperlink ref="F209" r:id="rId30" xr:uid="{00000000-0004-0000-0100-00001D000000}"/>
    <hyperlink ref="F212" r:id="rId31" xr:uid="{00000000-0004-0000-0100-00001E000000}"/>
    <hyperlink ref="F214" r:id="rId32" xr:uid="{00000000-0004-0000-0100-00001F000000}"/>
    <hyperlink ref="F219" r:id="rId33" xr:uid="{00000000-0004-0000-0100-000020000000}"/>
    <hyperlink ref="F223" r:id="rId34" xr:uid="{00000000-0004-0000-0100-000021000000}"/>
    <hyperlink ref="F225" r:id="rId35" xr:uid="{00000000-0004-0000-0100-000022000000}"/>
    <hyperlink ref="F228" r:id="rId36" xr:uid="{00000000-0004-0000-0100-000023000000}"/>
    <hyperlink ref="F230" r:id="rId37" xr:uid="{00000000-0004-0000-0100-000024000000}"/>
    <hyperlink ref="F232" r:id="rId38" xr:uid="{00000000-0004-0000-0100-000025000000}"/>
    <hyperlink ref="F239" r:id="rId39" xr:uid="{00000000-0004-0000-0100-000026000000}"/>
    <hyperlink ref="F243" r:id="rId40" xr:uid="{00000000-0004-0000-0100-000027000000}"/>
    <hyperlink ref="F248" r:id="rId41" xr:uid="{00000000-0004-0000-0100-000028000000}"/>
    <hyperlink ref="F250" r:id="rId42" xr:uid="{00000000-0004-0000-0100-000029000000}"/>
    <hyperlink ref="F254" r:id="rId43" xr:uid="{00000000-0004-0000-0100-00002A000000}"/>
    <hyperlink ref="F258" r:id="rId44" xr:uid="{00000000-0004-0000-0100-00002B000000}"/>
    <hyperlink ref="F262" r:id="rId45" xr:uid="{00000000-0004-0000-0100-00002C000000}"/>
    <hyperlink ref="F265" r:id="rId46" xr:uid="{00000000-0004-0000-0100-00002D000000}"/>
    <hyperlink ref="F270" r:id="rId47" xr:uid="{00000000-0004-0000-0100-00002E000000}"/>
    <hyperlink ref="F273" r:id="rId48" xr:uid="{00000000-0004-0000-0100-00002F000000}"/>
    <hyperlink ref="F276" r:id="rId49" xr:uid="{00000000-0004-0000-0100-000030000000}"/>
    <hyperlink ref="F278" r:id="rId50" xr:uid="{00000000-0004-0000-0100-000031000000}"/>
    <hyperlink ref="F280" r:id="rId51" xr:uid="{00000000-0004-0000-0100-000032000000}"/>
    <hyperlink ref="F282" r:id="rId52" xr:uid="{00000000-0004-0000-0100-000033000000}"/>
    <hyperlink ref="F285" r:id="rId53" xr:uid="{00000000-0004-0000-0100-000034000000}"/>
    <hyperlink ref="F290" r:id="rId54" xr:uid="{00000000-0004-0000-0100-000035000000}"/>
    <hyperlink ref="F296" r:id="rId55" xr:uid="{00000000-0004-0000-0100-000036000000}"/>
    <hyperlink ref="F304" r:id="rId56" xr:uid="{00000000-0004-0000-0100-000037000000}"/>
    <hyperlink ref="F312" r:id="rId57" xr:uid="{00000000-0004-0000-0100-000038000000}"/>
    <hyperlink ref="F318" r:id="rId58" xr:uid="{00000000-0004-0000-0100-000039000000}"/>
    <hyperlink ref="F322" r:id="rId59" xr:uid="{00000000-0004-0000-0100-00003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4</vt:i4>
      </vt:variant>
    </vt:vector>
  </HeadingPairs>
  <TitlesOfParts>
    <vt:vector size="5" baseType="lpstr">
      <vt:lpstr>NOVÁ GARÁŽOVÁ...</vt:lpstr>
      <vt:lpstr>'NOVÁ GARÁŽOVÁ...'!Názvy_tisku</vt:lpstr>
      <vt:lpstr>'Rekapitulace stavby'!Názvy_tisku</vt:lpstr>
      <vt:lpstr>'NOVÁ GARÁŽOVÁ...'!Oblast_tisku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Blavková</dc:creator>
  <cp:lastModifiedBy>Nina Blavková</cp:lastModifiedBy>
  <dcterms:created xsi:type="dcterms:W3CDTF">2025-04-03T05:21:55Z</dcterms:created>
  <dcterms:modified xsi:type="dcterms:W3CDTF">2025-04-03T05:22:53Z</dcterms:modified>
</cp:coreProperties>
</file>