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766F0A3F-A8ED-498B-84EB-E4EE5534A94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Rekapitulace stavby" sheetId="1" r:id="rId1"/>
    <sheet name="01 - OPRAVA VNITŘNÍ  SPLA..." sheetId="2" r:id="rId2"/>
    <sheet name="02 - VEDLEJŠÍ ROZPOČTOVÉ ..." sheetId="3" r:id="rId3"/>
    <sheet name="Pokyny pro vyplnění" sheetId="4" r:id="rId4"/>
  </sheets>
  <definedNames>
    <definedName name="_xlnm._FilterDatabase" localSheetId="1" hidden="1">'01 - OPRAVA VNITŘNÍ  SPLA...'!$C$102:$K$480</definedName>
    <definedName name="_xlnm._FilterDatabase" localSheetId="2" hidden="1">'02 - VEDLEJŠÍ ROZPOČTOVÉ ...'!$C$79:$K$87</definedName>
    <definedName name="_xlnm.Print_Titles" localSheetId="1">'01 - OPRAVA VNITŘNÍ  SPLA...'!$102:$102</definedName>
    <definedName name="_xlnm.Print_Titles" localSheetId="2">'02 - VEDLEJŠÍ ROZPOČTOVÉ ...'!$79:$79</definedName>
    <definedName name="_xlnm.Print_Titles" localSheetId="0">'Rekapitulace stavby'!$52:$52</definedName>
    <definedName name="_xlnm.Print_Area" localSheetId="1">'01 - OPRAVA VNITŘNÍ  SPLA...'!$C$4:$J$39,'01 - OPRAVA VNITŘNÍ  SPLA...'!$C$45:$J$84,'01 - OPRAVA VNITŘNÍ  SPLA...'!$C$90:$K$480</definedName>
    <definedName name="_xlnm.Print_Area" localSheetId="2">'02 - VEDLEJŠÍ ROZPOČTOVÉ ...'!$C$4:$J$39,'02 - VEDLEJŠÍ ROZPOČTOVÉ ...'!$C$45:$J$61,'02 - VEDLEJŠÍ ROZPOČTOVÉ ...'!$C$67:$K$87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91029"/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86" i="3"/>
  <c r="BH86" i="3"/>
  <c r="BG86" i="3"/>
  <c r="BF86" i="3"/>
  <c r="T86" i="3"/>
  <c r="R86" i="3"/>
  <c r="P86" i="3"/>
  <c r="BI84" i="3"/>
  <c r="BH84" i="3"/>
  <c r="BG84" i="3"/>
  <c r="BF84" i="3"/>
  <c r="T84" i="3"/>
  <c r="R84" i="3"/>
  <c r="P84" i="3"/>
  <c r="BI82" i="3"/>
  <c r="BH82" i="3"/>
  <c r="BG82" i="3"/>
  <c r="BF82" i="3"/>
  <c r="T82" i="3"/>
  <c r="R82" i="3"/>
  <c r="P82" i="3"/>
  <c r="J77" i="3"/>
  <c r="J76" i="3"/>
  <c r="F76" i="3"/>
  <c r="F74" i="3"/>
  <c r="E72" i="3"/>
  <c r="J55" i="3"/>
  <c r="J54" i="3"/>
  <c r="F54" i="3"/>
  <c r="F52" i="3"/>
  <c r="E50" i="3"/>
  <c r="J18" i="3"/>
  <c r="E18" i="3"/>
  <c r="F55" i="3"/>
  <c r="J17" i="3"/>
  <c r="J12" i="3"/>
  <c r="J74" i="3" s="1"/>
  <c r="E7" i="3"/>
  <c r="E48" i="3" s="1"/>
  <c r="J37" i="2"/>
  <c r="J36" i="2"/>
  <c r="AY55" i="1"/>
  <c r="J35" i="2"/>
  <c r="AX55" i="1" s="1"/>
  <c r="BI479" i="2"/>
  <c r="BH479" i="2"/>
  <c r="BG479" i="2"/>
  <c r="BF479" i="2"/>
  <c r="T479" i="2"/>
  <c r="R479" i="2"/>
  <c r="P479" i="2"/>
  <c r="BI477" i="2"/>
  <c r="BH477" i="2"/>
  <c r="BG477" i="2"/>
  <c r="BF477" i="2"/>
  <c r="T477" i="2"/>
  <c r="R477" i="2"/>
  <c r="P477" i="2"/>
  <c r="BI475" i="2"/>
  <c r="BH475" i="2"/>
  <c r="BG475" i="2"/>
  <c r="BF475" i="2"/>
  <c r="T475" i="2"/>
  <c r="R475" i="2"/>
  <c r="P475" i="2"/>
  <c r="BI470" i="2"/>
  <c r="BH470" i="2"/>
  <c r="BG470" i="2"/>
  <c r="BF470" i="2"/>
  <c r="T470" i="2"/>
  <c r="R470" i="2"/>
  <c r="P470" i="2"/>
  <c r="BI466" i="2"/>
  <c r="BH466" i="2"/>
  <c r="BG466" i="2"/>
  <c r="BF466" i="2"/>
  <c r="T466" i="2"/>
  <c r="R466" i="2"/>
  <c r="P466" i="2"/>
  <c r="BI464" i="2"/>
  <c r="BH464" i="2"/>
  <c r="BG464" i="2"/>
  <c r="BF464" i="2"/>
  <c r="T464" i="2"/>
  <c r="R464" i="2"/>
  <c r="P464" i="2"/>
  <c r="BI461" i="2"/>
  <c r="BH461" i="2"/>
  <c r="BG461" i="2"/>
  <c r="BF461" i="2"/>
  <c r="T461" i="2"/>
  <c r="R461" i="2"/>
  <c r="P461" i="2"/>
  <c r="BI458" i="2"/>
  <c r="BH458" i="2"/>
  <c r="BG458" i="2"/>
  <c r="BF458" i="2"/>
  <c r="T458" i="2"/>
  <c r="R458" i="2"/>
  <c r="P458" i="2"/>
  <c r="BI455" i="2"/>
  <c r="BH455" i="2"/>
  <c r="BG455" i="2"/>
  <c r="BF455" i="2"/>
  <c r="T455" i="2"/>
  <c r="R455" i="2"/>
  <c r="P455" i="2"/>
  <c r="BI452" i="2"/>
  <c r="BH452" i="2"/>
  <c r="BG452" i="2"/>
  <c r="BF452" i="2"/>
  <c r="T452" i="2"/>
  <c r="R452" i="2"/>
  <c r="P452" i="2"/>
  <c r="BI449" i="2"/>
  <c r="BH449" i="2"/>
  <c r="BG449" i="2"/>
  <c r="BF449" i="2"/>
  <c r="T449" i="2"/>
  <c r="R449" i="2"/>
  <c r="P449" i="2"/>
  <c r="BI444" i="2"/>
  <c r="BH444" i="2"/>
  <c r="BG444" i="2"/>
  <c r="BF444" i="2"/>
  <c r="T444" i="2"/>
  <c r="R444" i="2"/>
  <c r="P444" i="2"/>
  <c r="BI438" i="2"/>
  <c r="BH438" i="2"/>
  <c r="BG438" i="2"/>
  <c r="BF438" i="2"/>
  <c r="T438" i="2"/>
  <c r="R438" i="2"/>
  <c r="P438" i="2"/>
  <c r="BI435" i="2"/>
  <c r="BH435" i="2"/>
  <c r="BG435" i="2"/>
  <c r="BF435" i="2"/>
  <c r="T435" i="2"/>
  <c r="R435" i="2"/>
  <c r="P435" i="2"/>
  <c r="BI432" i="2"/>
  <c r="BH432" i="2"/>
  <c r="BG432" i="2"/>
  <c r="BF432" i="2"/>
  <c r="T432" i="2"/>
  <c r="R432" i="2"/>
  <c r="P432" i="2"/>
  <c r="BI430" i="2"/>
  <c r="BH430" i="2"/>
  <c r="BG430" i="2"/>
  <c r="BF430" i="2"/>
  <c r="T430" i="2"/>
  <c r="R430" i="2"/>
  <c r="P430" i="2"/>
  <c r="BI428" i="2"/>
  <c r="BH428" i="2"/>
  <c r="BG428" i="2"/>
  <c r="BF428" i="2"/>
  <c r="T428" i="2"/>
  <c r="R428" i="2"/>
  <c r="P428" i="2"/>
  <c r="BI426" i="2"/>
  <c r="BH426" i="2"/>
  <c r="BG426" i="2"/>
  <c r="BF426" i="2"/>
  <c r="T426" i="2"/>
  <c r="R426" i="2"/>
  <c r="P426" i="2"/>
  <c r="BI423" i="2"/>
  <c r="BH423" i="2"/>
  <c r="BG423" i="2"/>
  <c r="BF423" i="2"/>
  <c r="T423" i="2"/>
  <c r="R423" i="2"/>
  <c r="P423" i="2"/>
  <c r="BI421" i="2"/>
  <c r="BH421" i="2"/>
  <c r="BG421" i="2"/>
  <c r="BF421" i="2"/>
  <c r="T421" i="2"/>
  <c r="R421" i="2"/>
  <c r="P421" i="2"/>
  <c r="BI419" i="2"/>
  <c r="BH419" i="2"/>
  <c r="BG419" i="2"/>
  <c r="BF419" i="2"/>
  <c r="T419" i="2"/>
  <c r="R419" i="2"/>
  <c r="P419" i="2"/>
  <c r="BI416" i="2"/>
  <c r="BH416" i="2"/>
  <c r="BG416" i="2"/>
  <c r="BF416" i="2"/>
  <c r="T416" i="2"/>
  <c r="R416" i="2"/>
  <c r="P416" i="2"/>
  <c r="BI413" i="2"/>
  <c r="BH413" i="2"/>
  <c r="BG413" i="2"/>
  <c r="BF413" i="2"/>
  <c r="T413" i="2"/>
  <c r="R413" i="2"/>
  <c r="P413" i="2"/>
  <c r="BI410" i="2"/>
  <c r="BH410" i="2"/>
  <c r="BG410" i="2"/>
  <c r="BF410" i="2"/>
  <c r="T410" i="2"/>
  <c r="R410" i="2"/>
  <c r="P410" i="2"/>
  <c r="BI407" i="2"/>
  <c r="BH407" i="2"/>
  <c r="BG407" i="2"/>
  <c r="BF407" i="2"/>
  <c r="T407" i="2"/>
  <c r="R407" i="2"/>
  <c r="P407" i="2"/>
  <c r="BI406" i="2"/>
  <c r="BH406" i="2"/>
  <c r="BG406" i="2"/>
  <c r="BF406" i="2"/>
  <c r="T406" i="2"/>
  <c r="R406" i="2"/>
  <c r="P406" i="2"/>
  <c r="BI404" i="2"/>
  <c r="BH404" i="2"/>
  <c r="BG404" i="2"/>
  <c r="BF404" i="2"/>
  <c r="T404" i="2"/>
  <c r="R404" i="2"/>
  <c r="P404" i="2"/>
  <c r="BI402" i="2"/>
  <c r="BH402" i="2"/>
  <c r="BG402" i="2"/>
  <c r="BF402" i="2"/>
  <c r="T402" i="2"/>
  <c r="R402" i="2"/>
  <c r="P402" i="2"/>
  <c r="BI397" i="2"/>
  <c r="BH397" i="2"/>
  <c r="BG397" i="2"/>
  <c r="BF397" i="2"/>
  <c r="T397" i="2"/>
  <c r="R397" i="2"/>
  <c r="P397" i="2"/>
  <c r="BI395" i="2"/>
  <c r="BH395" i="2"/>
  <c r="BG395" i="2"/>
  <c r="BF395" i="2"/>
  <c r="T395" i="2"/>
  <c r="R395" i="2"/>
  <c r="P395" i="2"/>
  <c r="BI392" i="2"/>
  <c r="BH392" i="2"/>
  <c r="BG392" i="2"/>
  <c r="BF392" i="2"/>
  <c r="T392" i="2"/>
  <c r="R392" i="2"/>
  <c r="P392" i="2"/>
  <c r="BI389" i="2"/>
  <c r="BH389" i="2"/>
  <c r="BG389" i="2"/>
  <c r="BF389" i="2"/>
  <c r="T389" i="2"/>
  <c r="R389" i="2"/>
  <c r="P389" i="2"/>
  <c r="BI385" i="2"/>
  <c r="BH385" i="2"/>
  <c r="BG385" i="2"/>
  <c r="BF385" i="2"/>
  <c r="T385" i="2"/>
  <c r="T384" i="2"/>
  <c r="R385" i="2"/>
  <c r="R384" i="2" s="1"/>
  <c r="P385" i="2"/>
  <c r="P384" i="2"/>
  <c r="BI378" i="2"/>
  <c r="BH378" i="2"/>
  <c r="BG378" i="2"/>
  <c r="BF378" i="2"/>
  <c r="T378" i="2"/>
  <c r="R378" i="2"/>
  <c r="P378" i="2"/>
  <c r="BI376" i="2"/>
  <c r="BH376" i="2"/>
  <c r="BG376" i="2"/>
  <c r="BF376" i="2"/>
  <c r="T376" i="2"/>
  <c r="R376" i="2"/>
  <c r="P376" i="2"/>
  <c r="BI374" i="2"/>
  <c r="BH374" i="2"/>
  <c r="BG374" i="2"/>
  <c r="BF374" i="2"/>
  <c r="T374" i="2"/>
  <c r="R374" i="2"/>
  <c r="P374" i="2"/>
  <c r="BI372" i="2"/>
  <c r="BH372" i="2"/>
  <c r="BG372" i="2"/>
  <c r="BF372" i="2"/>
  <c r="T372" i="2"/>
  <c r="R372" i="2"/>
  <c r="P372" i="2"/>
  <c r="BI369" i="2"/>
  <c r="BH369" i="2"/>
  <c r="BG369" i="2"/>
  <c r="BF369" i="2"/>
  <c r="T369" i="2"/>
  <c r="R369" i="2"/>
  <c r="P369" i="2"/>
  <c r="BI367" i="2"/>
  <c r="BH367" i="2"/>
  <c r="BG367" i="2"/>
  <c r="BF367" i="2"/>
  <c r="T367" i="2"/>
  <c r="R367" i="2"/>
  <c r="P367" i="2"/>
  <c r="BI365" i="2"/>
  <c r="BH365" i="2"/>
  <c r="BG365" i="2"/>
  <c r="BF365" i="2"/>
  <c r="T365" i="2"/>
  <c r="R365" i="2"/>
  <c r="P365" i="2"/>
  <c r="BI362" i="2"/>
  <c r="BH362" i="2"/>
  <c r="BG362" i="2"/>
  <c r="BF362" i="2"/>
  <c r="T362" i="2"/>
  <c r="R362" i="2"/>
  <c r="P362" i="2"/>
  <c r="BI359" i="2"/>
  <c r="BH359" i="2"/>
  <c r="BG359" i="2"/>
  <c r="BF359" i="2"/>
  <c r="T359" i="2"/>
  <c r="R359" i="2"/>
  <c r="P359" i="2"/>
  <c r="BI357" i="2"/>
  <c r="BH357" i="2"/>
  <c r="BG357" i="2"/>
  <c r="BF357" i="2"/>
  <c r="T357" i="2"/>
  <c r="R357" i="2"/>
  <c r="P357" i="2"/>
  <c r="BI351" i="2"/>
  <c r="BH351" i="2"/>
  <c r="BG351" i="2"/>
  <c r="BF351" i="2"/>
  <c r="T351" i="2"/>
  <c r="R351" i="2"/>
  <c r="P351" i="2"/>
  <c r="BI345" i="2"/>
  <c r="BH345" i="2"/>
  <c r="BG345" i="2"/>
  <c r="BF345" i="2"/>
  <c r="T345" i="2"/>
  <c r="R345" i="2"/>
  <c r="P345" i="2"/>
  <c r="BI340" i="2"/>
  <c r="BH340" i="2"/>
  <c r="BG340" i="2"/>
  <c r="BF340" i="2"/>
  <c r="T340" i="2"/>
  <c r="R340" i="2"/>
  <c r="P340" i="2"/>
  <c r="BI337" i="2"/>
  <c r="BH337" i="2"/>
  <c r="BG337" i="2"/>
  <c r="BF337" i="2"/>
  <c r="T337" i="2"/>
  <c r="R337" i="2"/>
  <c r="P337" i="2"/>
  <c r="BI332" i="2"/>
  <c r="BH332" i="2"/>
  <c r="BG332" i="2"/>
  <c r="BF332" i="2"/>
  <c r="T332" i="2"/>
  <c r="R332" i="2"/>
  <c r="P332" i="2"/>
  <c r="BI330" i="2"/>
  <c r="BH330" i="2"/>
  <c r="BG330" i="2"/>
  <c r="BF330" i="2"/>
  <c r="T330" i="2"/>
  <c r="R330" i="2"/>
  <c r="P330" i="2"/>
  <c r="BI325" i="2"/>
  <c r="BH325" i="2"/>
  <c r="BG325" i="2"/>
  <c r="BF325" i="2"/>
  <c r="T325" i="2"/>
  <c r="R325" i="2"/>
  <c r="P325" i="2"/>
  <c r="BI320" i="2"/>
  <c r="BH320" i="2"/>
  <c r="BG320" i="2"/>
  <c r="BF320" i="2"/>
  <c r="T320" i="2"/>
  <c r="R320" i="2"/>
  <c r="P320" i="2"/>
  <c r="BI310" i="2"/>
  <c r="BH310" i="2"/>
  <c r="BG310" i="2"/>
  <c r="BF310" i="2"/>
  <c r="T310" i="2"/>
  <c r="R310" i="2"/>
  <c r="P310" i="2"/>
  <c r="BI307" i="2"/>
  <c r="BH307" i="2"/>
  <c r="BG307" i="2"/>
  <c r="BF307" i="2"/>
  <c r="T307" i="2"/>
  <c r="R307" i="2"/>
  <c r="P307" i="2"/>
  <c r="BI305" i="2"/>
  <c r="BH305" i="2"/>
  <c r="BG305" i="2"/>
  <c r="BF305" i="2"/>
  <c r="T305" i="2"/>
  <c r="R305" i="2"/>
  <c r="P305" i="2"/>
  <c r="BI302" i="2"/>
  <c r="BH302" i="2"/>
  <c r="BG302" i="2"/>
  <c r="BF302" i="2"/>
  <c r="T302" i="2"/>
  <c r="R302" i="2"/>
  <c r="P302" i="2"/>
  <c r="BI297" i="2"/>
  <c r="BH297" i="2"/>
  <c r="BG297" i="2"/>
  <c r="BF297" i="2"/>
  <c r="T297" i="2"/>
  <c r="R297" i="2"/>
  <c r="P297" i="2"/>
  <c r="BI291" i="2"/>
  <c r="BH291" i="2"/>
  <c r="BG291" i="2"/>
  <c r="BF291" i="2"/>
  <c r="T291" i="2"/>
  <c r="R291" i="2"/>
  <c r="P291" i="2"/>
  <c r="BI288" i="2"/>
  <c r="BH288" i="2"/>
  <c r="BG288" i="2"/>
  <c r="BF288" i="2"/>
  <c r="T288" i="2"/>
  <c r="R288" i="2"/>
  <c r="P288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0" i="2"/>
  <c r="BH280" i="2"/>
  <c r="BG280" i="2"/>
  <c r="BF280" i="2"/>
  <c r="T280" i="2"/>
  <c r="R280" i="2"/>
  <c r="P280" i="2"/>
  <c r="BI277" i="2"/>
  <c r="BH277" i="2"/>
  <c r="BG277" i="2"/>
  <c r="BF277" i="2"/>
  <c r="T277" i="2"/>
  <c r="R277" i="2"/>
  <c r="P277" i="2"/>
  <c r="BI274" i="2"/>
  <c r="BH274" i="2"/>
  <c r="BG274" i="2"/>
  <c r="BF274" i="2"/>
  <c r="T274" i="2"/>
  <c r="R274" i="2"/>
  <c r="P274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3" i="2"/>
  <c r="BH263" i="2"/>
  <c r="BG263" i="2"/>
  <c r="BF263" i="2"/>
  <c r="T263" i="2"/>
  <c r="R263" i="2"/>
  <c r="P263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48" i="2"/>
  <c r="BH248" i="2"/>
  <c r="BG248" i="2"/>
  <c r="BF248" i="2"/>
  <c r="T248" i="2"/>
  <c r="R248" i="2"/>
  <c r="P248" i="2"/>
  <c r="BI243" i="2"/>
  <c r="BH243" i="2"/>
  <c r="BG243" i="2"/>
  <c r="BF243" i="2"/>
  <c r="T243" i="2"/>
  <c r="R243" i="2"/>
  <c r="P243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1" i="2"/>
  <c r="BH231" i="2"/>
  <c r="BG231" i="2"/>
  <c r="BF231" i="2"/>
  <c r="T231" i="2"/>
  <c r="T220" i="2"/>
  <c r="R231" i="2"/>
  <c r="P231" i="2"/>
  <c r="BI221" i="2"/>
  <c r="BH221" i="2"/>
  <c r="BG221" i="2"/>
  <c r="BF221" i="2"/>
  <c r="T221" i="2"/>
  <c r="R221" i="2"/>
  <c r="R220" i="2" s="1"/>
  <c r="P221" i="2"/>
  <c r="P220" i="2" s="1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5" i="2"/>
  <c r="BH195" i="2"/>
  <c r="BG195" i="2"/>
  <c r="BF195" i="2"/>
  <c r="T195" i="2"/>
  <c r="R195" i="2"/>
  <c r="P195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R188" i="2"/>
  <c r="P188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69" i="2"/>
  <c r="BH169" i="2"/>
  <c r="BG169" i="2"/>
  <c r="BF169" i="2"/>
  <c r="T169" i="2"/>
  <c r="R169" i="2"/>
  <c r="P169" i="2"/>
  <c r="BI166" i="2"/>
  <c r="BH166" i="2"/>
  <c r="BG166" i="2"/>
  <c r="BF166" i="2"/>
  <c r="T166" i="2"/>
  <c r="R166" i="2"/>
  <c r="P166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0" i="2"/>
  <c r="BH140" i="2"/>
  <c r="BG140" i="2"/>
  <c r="BF140" i="2"/>
  <c r="T140" i="2"/>
  <c r="R140" i="2"/>
  <c r="P140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29" i="2"/>
  <c r="BH129" i="2"/>
  <c r="BG129" i="2"/>
  <c r="BF129" i="2"/>
  <c r="T129" i="2"/>
  <c r="R129" i="2"/>
  <c r="P129" i="2"/>
  <c r="BI126" i="2"/>
  <c r="BH126" i="2"/>
  <c r="BG126" i="2"/>
  <c r="BF126" i="2"/>
  <c r="T126" i="2"/>
  <c r="R126" i="2"/>
  <c r="P126" i="2"/>
  <c r="BI121" i="2"/>
  <c r="BH121" i="2"/>
  <c r="BG121" i="2"/>
  <c r="BF121" i="2"/>
  <c r="T121" i="2"/>
  <c r="R121" i="2"/>
  <c r="P121" i="2"/>
  <c r="BI117" i="2"/>
  <c r="BH117" i="2"/>
  <c r="BG117" i="2"/>
  <c r="BF117" i="2"/>
  <c r="T117" i="2"/>
  <c r="R117" i="2"/>
  <c r="P117" i="2"/>
  <c r="BI107" i="2"/>
  <c r="BH107" i="2"/>
  <c r="BG107" i="2"/>
  <c r="BF107" i="2"/>
  <c r="T107" i="2"/>
  <c r="R107" i="2"/>
  <c r="P107" i="2"/>
  <c r="J100" i="2"/>
  <c r="J99" i="2"/>
  <c r="F99" i="2"/>
  <c r="F97" i="2"/>
  <c r="E95" i="2"/>
  <c r="J55" i="2"/>
  <c r="J54" i="2"/>
  <c r="F54" i="2"/>
  <c r="F52" i="2"/>
  <c r="E50" i="2"/>
  <c r="J18" i="2"/>
  <c r="E18" i="2"/>
  <c r="F100" i="2"/>
  <c r="J17" i="2"/>
  <c r="J12" i="2"/>
  <c r="J97" i="2" s="1"/>
  <c r="E7" i="2"/>
  <c r="E93" i="2"/>
  <c r="L50" i="1"/>
  <c r="AM50" i="1"/>
  <c r="AM49" i="1"/>
  <c r="L49" i="1"/>
  <c r="AM47" i="1"/>
  <c r="L47" i="1"/>
  <c r="L45" i="1"/>
  <c r="L44" i="1"/>
  <c r="BK129" i="2"/>
  <c r="J248" i="2"/>
  <c r="BK140" i="2"/>
  <c r="BK374" i="2"/>
  <c r="BK340" i="2"/>
  <c r="J449" i="2"/>
  <c r="BK444" i="2"/>
  <c r="BK161" i="2"/>
  <c r="J470" i="2"/>
  <c r="J419" i="2"/>
  <c r="J330" i="2"/>
  <c r="BK192" i="2"/>
  <c r="BK207" i="2"/>
  <c r="BK159" i="2"/>
  <c r="J367" i="2"/>
  <c r="BK458" i="2"/>
  <c r="J291" i="2"/>
  <c r="BK402" i="2"/>
  <c r="BK144" i="2"/>
  <c r="BK455" i="2"/>
  <c r="BK359" i="2"/>
  <c r="J140" i="2"/>
  <c r="J305" i="2"/>
  <c r="J265" i="2"/>
  <c r="BK180" i="2"/>
  <c r="BK369" i="2"/>
  <c r="BK419" i="2"/>
  <c r="J84" i="3"/>
  <c r="J213" i="2"/>
  <c r="J271" i="2"/>
  <c r="J337" i="2"/>
  <c r="BK378" i="2"/>
  <c r="J147" i="2"/>
  <c r="J252" i="2"/>
  <c r="BK201" i="2"/>
  <c r="J438" i="2"/>
  <c r="J413" i="2"/>
  <c r="J406" i="2"/>
  <c r="J253" i="2"/>
  <c r="J340" i="2"/>
  <c r="BK82" i="3"/>
  <c r="J407" i="2"/>
  <c r="BK432" i="2"/>
  <c r="BK274" i="2"/>
  <c r="J404" i="2"/>
  <c r="J477" i="2"/>
  <c r="BK263" i="2"/>
  <c r="BK117" i="2"/>
  <c r="BK248" i="2"/>
  <c r="BK147" i="2"/>
  <c r="J161" i="2"/>
  <c r="BK407" i="2"/>
  <c r="BK351" i="2"/>
  <c r="BK395" i="2"/>
  <c r="BK297" i="2"/>
  <c r="J376" i="2"/>
  <c r="J359" i="2"/>
  <c r="BK397" i="2"/>
  <c r="J126" i="2"/>
  <c r="BK423" i="2"/>
  <c r="BK280" i="2"/>
  <c r="BK410" i="2"/>
  <c r="BK84" i="3"/>
  <c r="J455" i="2"/>
  <c r="BK310" i="2"/>
  <c r="J192" i="2"/>
  <c r="BK284" i="2"/>
  <c r="J210" i="2"/>
  <c r="BK218" i="2"/>
  <c r="AS54" i="1"/>
  <c r="BK337" i="2"/>
  <c r="J320" i="2"/>
  <c r="J432" i="2"/>
  <c r="BK320" i="2"/>
  <c r="BK268" i="2"/>
  <c r="J389" i="2"/>
  <c r="J372" i="2"/>
  <c r="J107" i="2"/>
  <c r="BK265" i="2"/>
  <c r="BK195" i="2"/>
  <c r="J302" i="2"/>
  <c r="J475" i="2"/>
  <c r="BK126" i="2"/>
  <c r="J201" i="2"/>
  <c r="J280" i="2"/>
  <c r="BK237" i="2"/>
  <c r="J385" i="2"/>
  <c r="BK184" i="2"/>
  <c r="J129" i="2"/>
  <c r="J159" i="2"/>
  <c r="J395" i="2"/>
  <c r="BK288" i="2"/>
  <c r="BK389" i="2"/>
  <c r="BK121" i="2"/>
  <c r="BK166" i="2"/>
  <c r="J121" i="2"/>
  <c r="J277" i="2"/>
  <c r="J466" i="2"/>
  <c r="BK253" i="2"/>
  <c r="BK406" i="2"/>
  <c r="BK252" i="2"/>
  <c r="J137" i="2"/>
  <c r="J204" i="2"/>
  <c r="J174" i="2"/>
  <c r="BK107" i="2"/>
  <c r="BK204" i="2"/>
  <c r="J263" i="2"/>
  <c r="J307" i="2"/>
  <c r="J82" i="3"/>
  <c r="J421" i="2"/>
  <c r="BK330" i="2"/>
  <c r="J410" i="2"/>
  <c r="BK174" i="2"/>
  <c r="J402" i="2"/>
  <c r="J297" i="2"/>
  <c r="BK372" i="2"/>
  <c r="J362" i="2"/>
  <c r="BK332" i="2"/>
  <c r="BK404" i="2"/>
  <c r="BK416" i="2"/>
  <c r="BK435" i="2"/>
  <c r="J284" i="2"/>
  <c r="J365" i="2"/>
  <c r="J416" i="2"/>
  <c r="J132" i="2"/>
  <c r="J392" i="2"/>
  <c r="BK132" i="2"/>
  <c r="BK216" i="2"/>
  <c r="J180" i="2"/>
  <c r="J369" i="2"/>
  <c r="J325" i="2"/>
  <c r="J216" i="2"/>
  <c r="BK169" i="2"/>
  <c r="BK239" i="2"/>
  <c r="BK367" i="2"/>
  <c r="J423" i="2"/>
  <c r="J235" i="2"/>
  <c r="BK137" i="2"/>
  <c r="BK365" i="2"/>
  <c r="J378" i="2"/>
  <c r="BK221" i="2"/>
  <c r="BK392" i="2"/>
  <c r="J426" i="2"/>
  <c r="BK235" i="2"/>
  <c r="J479" i="2"/>
  <c r="BK210" i="2"/>
  <c r="BK345" i="2"/>
  <c r="J351" i="2"/>
  <c r="BK413" i="2"/>
  <c r="J239" i="2"/>
  <c r="J221" i="2"/>
  <c r="J188" i="2"/>
  <c r="BK177" i="2"/>
  <c r="J237" i="2"/>
  <c r="BK479" i="2"/>
  <c r="J332" i="2"/>
  <c r="BK464" i="2"/>
  <c r="BK430" i="2"/>
  <c r="J184" i="2"/>
  <c r="BK325" i="2"/>
  <c r="BK135" i="2"/>
  <c r="J135" i="2"/>
  <c r="BK231" i="2"/>
  <c r="BK426" i="2"/>
  <c r="J452" i="2"/>
  <c r="BK477" i="2"/>
  <c r="J169" i="2"/>
  <c r="J428" i="2"/>
  <c r="BK475" i="2"/>
  <c r="J144" i="2"/>
  <c r="BK357" i="2"/>
  <c r="BK243" i="2"/>
  <c r="J243" i="2"/>
  <c r="J86" i="3"/>
  <c r="J195" i="2"/>
  <c r="BK271" i="2"/>
  <c r="BK302" i="2"/>
  <c r="BK428" i="2"/>
  <c r="J166" i="2"/>
  <c r="BK285" i="2"/>
  <c r="BK362" i="2"/>
  <c r="BK449" i="2"/>
  <c r="BK376" i="2"/>
  <c r="J430" i="2"/>
  <c r="J374" i="2"/>
  <c r="J117" i="2"/>
  <c r="BK305" i="2"/>
  <c r="BK86" i="3"/>
  <c r="BK470" i="2"/>
  <c r="BK461" i="2"/>
  <c r="J435" i="2"/>
  <c r="J274" i="2"/>
  <c r="BK421" i="2"/>
  <c r="J268" i="2"/>
  <c r="BK277" i="2"/>
  <c r="BK213" i="2"/>
  <c r="BK188" i="2"/>
  <c r="J345" i="2"/>
  <c r="J285" i="2"/>
  <c r="J310" i="2"/>
  <c r="BK438" i="2"/>
  <c r="BK307" i="2"/>
  <c r="J461" i="2"/>
  <c r="BK466" i="2"/>
  <c r="J464" i="2"/>
  <c r="J207" i="2"/>
  <c r="BK291" i="2"/>
  <c r="J357" i="2"/>
  <c r="J177" i="2"/>
  <c r="J218" i="2"/>
  <c r="J397" i="2"/>
  <c r="J231" i="2"/>
  <c r="BK385" i="2"/>
  <c r="BK452" i="2"/>
  <c r="J288" i="2"/>
  <c r="J444" i="2"/>
  <c r="J458" i="2"/>
  <c r="R81" i="3" l="1"/>
  <c r="R80" i="3"/>
  <c r="R106" i="2"/>
  <c r="BK143" i="2"/>
  <c r="J143" i="2"/>
  <c r="J64" i="2"/>
  <c r="R168" i="2"/>
  <c r="P200" i="2"/>
  <c r="BK238" i="2"/>
  <c r="J238" i="2"/>
  <c r="J71" i="2" s="1"/>
  <c r="BK270" i="2"/>
  <c r="J270" i="2"/>
  <c r="J74" i="2"/>
  <c r="R270" i="2"/>
  <c r="BK364" i="2"/>
  <c r="J364" i="2" s="1"/>
  <c r="J76" i="2" s="1"/>
  <c r="P388" i="2"/>
  <c r="BK437" i="2"/>
  <c r="J437" i="2"/>
  <c r="J81" i="2"/>
  <c r="BK469" i="2"/>
  <c r="BK468" i="2" s="1"/>
  <c r="J468" i="2" s="1"/>
  <c r="J82" i="2" s="1"/>
  <c r="J469" i="2"/>
  <c r="J83" i="2" s="1"/>
  <c r="BK120" i="2"/>
  <c r="J120" i="2" s="1"/>
  <c r="J63" i="2" s="1"/>
  <c r="T143" i="2"/>
  <c r="P183" i="2"/>
  <c r="R200" i="2"/>
  <c r="R199" i="2"/>
  <c r="BK234" i="2"/>
  <c r="J234" i="2"/>
  <c r="J70" i="2" s="1"/>
  <c r="R234" i="2"/>
  <c r="BK262" i="2"/>
  <c r="J262" i="2"/>
  <c r="J73" i="2"/>
  <c r="T262" i="2"/>
  <c r="T296" i="2"/>
  <c r="BK415" i="2"/>
  <c r="J415" i="2" s="1"/>
  <c r="J80" i="2" s="1"/>
  <c r="P437" i="2"/>
  <c r="T469" i="2"/>
  <c r="T468" i="2"/>
  <c r="R120" i="2"/>
  <c r="BK168" i="2"/>
  <c r="J168" i="2" s="1"/>
  <c r="J65" i="2" s="1"/>
  <c r="BK200" i="2"/>
  <c r="P238" i="2"/>
  <c r="R262" i="2"/>
  <c r="R296" i="2"/>
  <c r="R388" i="2"/>
  <c r="R415" i="2"/>
  <c r="R437" i="2"/>
  <c r="P106" i="2"/>
  <c r="T120" i="2"/>
  <c r="P168" i="2"/>
  <c r="T183" i="2"/>
  <c r="P234" i="2"/>
  <c r="T234" i="2"/>
  <c r="P262" i="2"/>
  <c r="P296" i="2"/>
  <c r="T364" i="2"/>
  <c r="P415" i="2"/>
  <c r="T437" i="2"/>
  <c r="BK81" i="3"/>
  <c r="BK80" i="3"/>
  <c r="J80" i="3"/>
  <c r="J30" i="3" s="1"/>
  <c r="BK106" i="2"/>
  <c r="BK105" i="2"/>
  <c r="J105" i="2" s="1"/>
  <c r="J61" i="2" s="1"/>
  <c r="T106" i="2"/>
  <c r="P143" i="2"/>
  <c r="T168" i="2"/>
  <c r="R183" i="2"/>
  <c r="R238" i="2"/>
  <c r="P270" i="2"/>
  <c r="T270" i="2"/>
  <c r="P364" i="2"/>
  <c r="T388" i="2"/>
  <c r="P469" i="2"/>
  <c r="P468" i="2"/>
  <c r="P81" i="3"/>
  <c r="P80" i="3" s="1"/>
  <c r="AU56" i="1" s="1"/>
  <c r="P120" i="2"/>
  <c r="R143" i="2"/>
  <c r="BK183" i="2"/>
  <c r="J183" i="2"/>
  <c r="J66" i="2"/>
  <c r="T200" i="2"/>
  <c r="T199" i="2" s="1"/>
  <c r="T238" i="2"/>
  <c r="BK296" i="2"/>
  <c r="J296" i="2"/>
  <c r="J75" i="2"/>
  <c r="R364" i="2"/>
  <c r="BK388" i="2"/>
  <c r="J388" i="2"/>
  <c r="J79" i="2" s="1"/>
  <c r="T415" i="2"/>
  <c r="R469" i="2"/>
  <c r="R468" i="2" s="1"/>
  <c r="T81" i="3"/>
  <c r="T80" i="3"/>
  <c r="BK384" i="2"/>
  <c r="J384" i="2"/>
  <c r="J77" i="2" s="1"/>
  <c r="BK220" i="2"/>
  <c r="J220" i="2" s="1"/>
  <c r="J69" i="2" s="1"/>
  <c r="J200" i="2"/>
  <c r="J68" i="2"/>
  <c r="J106" i="2"/>
  <c r="J62" i="2"/>
  <c r="E70" i="3"/>
  <c r="BE82" i="3"/>
  <c r="BE84" i="3"/>
  <c r="F77" i="3"/>
  <c r="BK387" i="2"/>
  <c r="J387" i="2" s="1"/>
  <c r="J78" i="2" s="1"/>
  <c r="J52" i="3"/>
  <c r="BE86" i="3"/>
  <c r="BE129" i="2"/>
  <c r="BE135" i="2"/>
  <c r="BE221" i="2"/>
  <c r="BE253" i="2"/>
  <c r="BE291" i="2"/>
  <c r="BE302" i="2"/>
  <c r="BE307" i="2"/>
  <c r="BE332" i="2"/>
  <c r="BE376" i="2"/>
  <c r="BE378" i="2"/>
  <c r="BE389" i="2"/>
  <c r="BE419" i="2"/>
  <c r="BE421" i="2"/>
  <c r="BE423" i="2"/>
  <c r="BE430" i="2"/>
  <c r="BE432" i="2"/>
  <c r="BE435" i="2"/>
  <c r="BE449" i="2"/>
  <c r="BE452" i="2"/>
  <c r="BE461" i="2"/>
  <c r="BE475" i="2"/>
  <c r="BE479" i="2"/>
  <c r="BE126" i="2"/>
  <c r="BE137" i="2"/>
  <c r="BE169" i="2"/>
  <c r="BE174" i="2"/>
  <c r="BE177" i="2"/>
  <c r="BE213" i="2"/>
  <c r="BE218" i="2"/>
  <c r="BE231" i="2"/>
  <c r="BE280" i="2"/>
  <c r="BE345" i="2"/>
  <c r="BE362" i="2"/>
  <c r="BE367" i="2"/>
  <c r="BE404" i="2"/>
  <c r="J52" i="2"/>
  <c r="BE107" i="2"/>
  <c r="BE166" i="2"/>
  <c r="BE201" i="2"/>
  <c r="BE204" i="2"/>
  <c r="BE243" i="2"/>
  <c r="BE271" i="2"/>
  <c r="BE274" i="2"/>
  <c r="BE284" i="2"/>
  <c r="BE285" i="2"/>
  <c r="BE310" i="2"/>
  <c r="BE320" i="2"/>
  <c r="BE369" i="2"/>
  <c r="BE374" i="2"/>
  <c r="BE407" i="2"/>
  <c r="BE410" i="2"/>
  <c r="BE413" i="2"/>
  <c r="BE428" i="2"/>
  <c r="BE458" i="2"/>
  <c r="BE464" i="2"/>
  <c r="BE470" i="2"/>
  <c r="F55" i="2"/>
  <c r="BE140" i="2"/>
  <c r="BE144" i="2"/>
  <c r="BE265" i="2"/>
  <c r="BE288" i="2"/>
  <c r="BE359" i="2"/>
  <c r="BE365" i="2"/>
  <c r="BE385" i="2"/>
  <c r="BE392" i="2"/>
  <c r="E48" i="2"/>
  <c r="BE117" i="2"/>
  <c r="BE132" i="2"/>
  <c r="BE161" i="2"/>
  <c r="BE180" i="2"/>
  <c r="BE207" i="2"/>
  <c r="BE297" i="2"/>
  <c r="BE357" i="2"/>
  <c r="BE438" i="2"/>
  <c r="BE444" i="2"/>
  <c r="BE455" i="2"/>
  <c r="BE466" i="2"/>
  <c r="BE477" i="2"/>
  <c r="BE121" i="2"/>
  <c r="BE184" i="2"/>
  <c r="BE210" i="2"/>
  <c r="BE235" i="2"/>
  <c r="BE237" i="2"/>
  <c r="BE239" i="2"/>
  <c r="BE248" i="2"/>
  <c r="BE252" i="2"/>
  <c r="BE263" i="2"/>
  <c r="BE330" i="2"/>
  <c r="BE340" i="2"/>
  <c r="BE395" i="2"/>
  <c r="BE397" i="2"/>
  <c r="BE147" i="2"/>
  <c r="BE216" i="2"/>
  <c r="BE305" i="2"/>
  <c r="BE351" i="2"/>
  <c r="BE372" i="2"/>
  <c r="BE416" i="2"/>
  <c r="BE159" i="2"/>
  <c r="BE188" i="2"/>
  <c r="BE192" i="2"/>
  <c r="BE195" i="2"/>
  <c r="BE268" i="2"/>
  <c r="BE277" i="2"/>
  <c r="BE325" i="2"/>
  <c r="BE337" i="2"/>
  <c r="BE402" i="2"/>
  <c r="BE406" i="2"/>
  <c r="BE426" i="2"/>
  <c r="J34" i="3"/>
  <c r="AW56" i="1" s="1"/>
  <c r="F34" i="3"/>
  <c r="BA56" i="1" s="1"/>
  <c r="F37" i="3"/>
  <c r="BD56" i="1"/>
  <c r="F37" i="2"/>
  <c r="BD55" i="1" s="1"/>
  <c r="F36" i="3"/>
  <c r="BC56" i="1" s="1"/>
  <c r="F35" i="3"/>
  <c r="BB56" i="1" s="1"/>
  <c r="J34" i="2"/>
  <c r="AW55" i="1"/>
  <c r="F35" i="2"/>
  <c r="BB55" i="1" s="1"/>
  <c r="F34" i="2"/>
  <c r="BA55" i="1" s="1"/>
  <c r="F36" i="2"/>
  <c r="BC55" i="1" s="1"/>
  <c r="P261" i="2" l="1"/>
  <c r="R387" i="2"/>
  <c r="R261" i="2"/>
  <c r="T105" i="2"/>
  <c r="P105" i="2"/>
  <c r="P387" i="2"/>
  <c r="P199" i="2"/>
  <c r="R105" i="2"/>
  <c r="R104" i="2" s="1"/>
  <c r="R103" i="2" s="1"/>
  <c r="T387" i="2"/>
  <c r="BK199" i="2"/>
  <c r="J199" i="2" s="1"/>
  <c r="J67" i="2" s="1"/>
  <c r="T261" i="2"/>
  <c r="BK261" i="2"/>
  <c r="J261" i="2" s="1"/>
  <c r="J72" i="2" s="1"/>
  <c r="AG56" i="1"/>
  <c r="J59" i="3"/>
  <c r="J81" i="3"/>
  <c r="J60" i="3"/>
  <c r="BB54" i="1"/>
  <c r="AX54" i="1"/>
  <c r="F33" i="3"/>
  <c r="AZ56" i="1"/>
  <c r="J33" i="2"/>
  <c r="AV55" i="1" s="1"/>
  <c r="AT55" i="1" s="1"/>
  <c r="BD54" i="1"/>
  <c r="W33" i="1"/>
  <c r="BA54" i="1"/>
  <c r="AW54" i="1" s="1"/>
  <c r="AK30" i="1" s="1"/>
  <c r="BC54" i="1"/>
  <c r="AY54" i="1"/>
  <c r="J33" i="3"/>
  <c r="AV56" i="1"/>
  <c r="AT56" i="1"/>
  <c r="AN56" i="1"/>
  <c r="F33" i="2"/>
  <c r="AZ55" i="1" s="1"/>
  <c r="P104" i="2" l="1"/>
  <c r="P103" i="2"/>
  <c r="AU55" i="1"/>
  <c r="AU54" i="1" s="1"/>
  <c r="T104" i="2"/>
  <c r="T103" i="2" s="1"/>
  <c r="BK104" i="2"/>
  <c r="BK103" i="2" s="1"/>
  <c r="J103" i="2" s="1"/>
  <c r="J59" i="2" s="1"/>
  <c r="J39" i="3"/>
  <c r="W32" i="1"/>
  <c r="W30" i="1"/>
  <c r="W31" i="1"/>
  <c r="AZ54" i="1"/>
  <c r="W29" i="1" s="1"/>
  <c r="J104" i="2" l="1"/>
  <c r="J60" i="2"/>
  <c r="J30" i="2"/>
  <c r="AG55" i="1"/>
  <c r="AG54" i="1"/>
  <c r="AK26" i="1" s="1"/>
  <c r="AK35" i="1" s="1"/>
  <c r="AV54" i="1"/>
  <c r="AK29" i="1" s="1"/>
  <c r="J39" i="2" l="1"/>
  <c r="AN55" i="1"/>
  <c r="AT54" i="1"/>
  <c r="AN54" i="1" s="1"/>
</calcChain>
</file>

<file path=xl/sharedStrings.xml><?xml version="1.0" encoding="utf-8"?>
<sst xmlns="http://schemas.openxmlformats.org/spreadsheetml/2006/main" count="4560" uniqueCount="976">
  <si>
    <t>Export Komplet</t>
  </si>
  <si>
    <t>VZ</t>
  </si>
  <si>
    <t>2.0</t>
  </si>
  <si>
    <t>ZAMOK</t>
  </si>
  <si>
    <t>False</t>
  </si>
  <si>
    <t>{ae2cab2b-54be-45b8-bf33-806c931059b7}</t>
  </si>
  <si>
    <t>0,1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</si>
  <si>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</si>
  <si>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</si>
  <si>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</si>
  <si>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</si>
  <si>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</si>
  <si>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</si>
  <si>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</si>
  <si>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</si>
  <si>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</si>
  <si>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HAVÁRIE SPLAŠKOVÉ KANALIZACE V SUTERÉNU BUDOVY MAGISTRÁTU-DOPLNĚNÍ</t>
  </si>
  <si>
    <t>KSO:</t>
  </si>
  <si>
    <t/>
  </si>
  <si>
    <t>CC-CZ:</t>
  </si>
  <si>
    <t>Místo:</t>
  </si>
  <si>
    <t>MÍROVÉ NÁM. 1175/5, DĚČÍN</t>
  </si>
  <si>
    <t>Datum:</t>
  </si>
  <si>
    <t>23. 3. 2025</t>
  </si>
  <si>
    <t>Zadavatel:</t>
  </si>
  <si>
    <t>IČ:</t>
  </si>
  <si>
    <t xml:space="preserve">MAGISTRÁT MĚSTA DĚČÍN </t>
  </si>
  <si>
    <t>DIČ:</t>
  </si>
  <si>
    <t>Účastník:</t>
  </si>
  <si>
    <t>Vyplň údaj</t>
  </si>
  <si>
    <t>Projektant:</t>
  </si>
  <si>
    <t>Petr Tomsa, Dolní Habartice</t>
  </si>
  <si>
    <t>True</t>
  </si>
  <si>
    <t>Zpracovatel:</t>
  </si>
  <si>
    <t>Nina Blavková Děčín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</si>
  <si>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</si>
  <si>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</si>
  <si>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</si>
  <si>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</si>
  <si>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</si>
  <si>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</si>
  <si>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</si>
  <si>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</si>
  <si>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</si>
  <si>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</si>
  <si>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</si>
  <si>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</si>
  <si>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</si>
  <si>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</si>
  <si>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</si>
  <si>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</si>
  <si>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</si>
  <si>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</si>
  <si>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</si>
  <si>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</si>
  <si>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</si>
  <si>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</si>
  <si>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</si>
  <si>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</si>
  <si>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</si>
  <si>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</si>
  <si>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</si>
  <si>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</si>
  <si>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</si>
  <si>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</si>
  <si>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</si>
  <si>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</si>
  <si>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</si>
  <si>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</si>
  <si>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</si>
  <si>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</si>
  <si>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</si>
  <si>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</si>
  <si>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</si>
  <si>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</si>
  <si>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</si>
  <si>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</si>
  <si>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OPRAVA VNITŘNÍ  SPLAŠKOVÉ KANALIZACE - DOPLNĚNÍ</t>
  </si>
  <si>
    <t>STA</t>
  </si>
  <si>
    <t>1</t>
  </si>
  <si>
    <t>{ebe50a08-a4ac-413a-b6b1-d99c75229424}</t>
  </si>
  <si>
    <t>2</t>
  </si>
  <si>
    <t>02</t>
  </si>
  <si>
    <t>VEDLEJŠÍ ROZPOČTOVÉ NÁKLADY</t>
  </si>
  <si>
    <t>VON</t>
  </si>
  <si>
    <t>{26ca7893-9050-43ac-afd8-39cbfa55e96c}</t>
  </si>
  <si>
    <t>KRYCÍ LIST SOUPISU PRACÍ</t>
  </si>
  <si>
    <t>Objekt:</t>
  </si>
  <si>
    <t>01 - OPRAVA VNITŘNÍ  SPLAŠKOVÉ KANALIZACE - DOPLNĚNÍ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</si>
  <si>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</si>
  <si>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</si>
  <si>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</si>
  <si>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</si>
  <si>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</si>
  <si>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</si>
  <si>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  13 - Hloubené vykopávky</t>
  </si>
  <si>
    <t xml:space="preserve">      16 - Přemístění výkopku</t>
  </si>
  <si>
    <t xml:space="preserve">      17 - Konstrukce ze zemin</t>
  </si>
  <si>
    <t xml:space="preserve">    3 - Svislé a kompletní konstrukce</t>
  </si>
  <si>
    <t xml:space="preserve">    461 - Zpevněné plochy pochůzí</t>
  </si>
  <si>
    <t xml:space="preserve">    6 - Úpravy povrchů, podlahy a osazování výplní</t>
  </si>
  <si>
    <t xml:space="preserve">      61 - Úprava povrchů vnitřních</t>
  </si>
  <si>
    <t xml:space="preserve">      63 - Podlahy a podlahové konstrukce</t>
  </si>
  <si>
    <t xml:space="preserve">      64 - Osazování výplní otvorů</t>
  </si>
  <si>
    <t xml:space="preserve">    894 - Ostatní práce na trubním vedení</t>
  </si>
  <si>
    <t xml:space="preserve">    9 - Ostatní konstrukce a práce, bourání</t>
  </si>
  <si>
    <t xml:space="preserve">      94. - Lešení </t>
  </si>
  <si>
    <t xml:space="preserve">      951 - Ostatní konstrukce a práce  </t>
  </si>
  <si>
    <t xml:space="preserve">      961 - Bourání a demontáže konstrukcí</t>
  </si>
  <si>
    <t xml:space="preserve">    997 - Doprava suti a vybouraných hmot</t>
  </si>
  <si>
    <t xml:space="preserve">    998 - Přesun hmot</t>
  </si>
  <si>
    <t>PSV - Práce a dodávky PSV</t>
  </si>
  <si>
    <t xml:space="preserve">    721 - Zdravotechnika - vnitřní kanalizace</t>
  </si>
  <si>
    <t xml:space="preserve">    771 - Podlahy z dlaždic</t>
  </si>
  <si>
    <t xml:space="preserve">    784 - Dokončovací práce - malby a tapety</t>
  </si>
  <si>
    <t>M - Práce a dodávky M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</si>
  <si>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</si>
  <si>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</si>
  <si>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</si>
  <si>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</si>
  <si>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</si>
  <si>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</si>
  <si>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</si>
  <si>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</si>
  <si>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</si>
  <si>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</si>
  <si>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</si>
  <si>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</si>
  <si>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</si>
  <si>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</si>
  <si>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</si>
  <si>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</si>
  <si>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</si>
  <si>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</si>
  <si>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Zemní práce</t>
  </si>
  <si>
    <t>13</t>
  </si>
  <si>
    <t>Hloubené vykopávky</t>
  </si>
  <si>
    <t>K</t>
  </si>
  <si>
    <t>132212132</t>
  </si>
  <si>
    <t>Hloubení nezapažených rýh šířky do 800 mm ručně s urovnáním dna do předepsaného profilu a spádu v hornině třídy těžitelnosti I skupiny 3 nesoudržných</t>
  </si>
  <si>
    <t>m3</t>
  </si>
  <si>
    <t>CS ÚRS 2025 01</t>
  </si>
  <si>
    <t>4</t>
  </si>
  <si>
    <t>3</t>
  </si>
  <si>
    <t>-1543784401</t>
  </si>
  <si>
    <t>Online PSC</t>
  </si>
  <si>
    <t>https://podminky.urs.cz/item/CS_URS_2025_01/132212132</t>
  </si>
  <si>
    <t>VV</t>
  </si>
  <si>
    <t>0,35*(0,47+0,57)/2*10,50    "souběh chrániček a kanalizace"</t>
  </si>
  <si>
    <t>0,46*0,35*10,50    "souběh chrániček a kanalizace"</t>
  </si>
  <si>
    <t>0,60*0,35*4,50       "chráničky"</t>
  </si>
  <si>
    <t>0,60*(0,47+0,57)/2*2,00       "kanalizace za šachtou RŠ2"</t>
  </si>
  <si>
    <t>Mezisoučet   suterén</t>
  </si>
  <si>
    <t>0,60*(0,47+0,57)/2*1,50       "kanalizace"</t>
  </si>
  <si>
    <t>Mezisoučet   sklep</t>
  </si>
  <si>
    <t>Součet</t>
  </si>
  <si>
    <t>133212811</t>
  </si>
  <si>
    <t>Hloubení nezapažených šachet ručně v horninách třídy těžitelnosti I skupiny 3, půdorysná plocha výkopu do 4 m2</t>
  </si>
  <si>
    <t>-1043998139</t>
  </si>
  <si>
    <t>https://podminky.urs.cz/item/CS_URS_2025_01/133212811</t>
  </si>
  <si>
    <t>0,80*0,80*0,60   "pro chráničku - vně objektu (bez odvozu)"</t>
  </si>
  <si>
    <t>16</t>
  </si>
  <si>
    <t>Přemístění výkopku</t>
  </si>
  <si>
    <t>162211201</t>
  </si>
  <si>
    <t>Vodorovné přemístění výkopku nebo sypaniny nošením s vyprázdněním nádoby na hromady nebo do dopravního prostředku na vzdálenost do 10 m z horniny třídy těžitelnosti I, skupiny 1 až 3</t>
  </si>
  <si>
    <t>1551854812</t>
  </si>
  <si>
    <t>https://podminky.urs.cz/item/CS_URS_2025_01/162211201</t>
  </si>
  <si>
    <t>162211209</t>
  </si>
  <si>
    <t>Vodorovné přemístění výkopku nebo sypaniny nošením s vyprázdněním nádoby na hromady nebo do dopravního prostředku na vzdálenost do 10 m Příplatek za každých dalších 10 m k ceně -1201</t>
  </si>
  <si>
    <t>-968996512</t>
  </si>
  <si>
    <t>https://podminky.urs.cz/item/CS_URS_2025_01/162211209</t>
  </si>
  <si>
    <t>0,468*2</t>
  </si>
  <si>
    <t>5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</si>
  <si>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</si>
  <si>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</si>
  <si>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-1658221862</t>
  </si>
  <si>
    <t>https://podminky.urs.cz/item/CS_URS_2025_01/162211311</t>
  </si>
  <si>
    <t>5,639   " výkopek"</t>
  </si>
  <si>
    <t>6</t>
  </si>
  <si>
    <t>162211319</t>
  </si>
  <si>
    <t>Vodorovné přemístění výkopku nebo sypaniny stavebním kolečkem s vyprázdněním kolečka na hromady nebo do dopravního prostředku na vzdálenost do 10 m Příplatek za každých dalších 10 m k ceně -1311</t>
  </si>
  <si>
    <t>-638940167</t>
  </si>
  <si>
    <t>https://podminky.urs.cz/item/CS_URS_2025_01/162211319</t>
  </si>
  <si>
    <t>5,639*2</t>
  </si>
  <si>
    <t>7</t>
  </si>
  <si>
    <t>167111101</t>
  </si>
  <si>
    <t>Nakládání, skládání a překládání neulehlého výkopku nebo sypaniny ručně nakládání, z hornin třídy těžitelnosti I, skupiny 1 až 3</t>
  </si>
  <si>
    <t>-145360071</t>
  </si>
  <si>
    <t>https://podminky.urs.cz/item/CS_URS_2025_01/167111101</t>
  </si>
  <si>
    <t>8</t>
  </si>
  <si>
    <t>162751115</t>
  </si>
  <si>
    <t>Vodorovné přemístění výkopku nebo sypaniny po suchu na obvyklém dopravním prostředku, bez naložení výkopku, avšak se složením bez rozhrnutí z horniny třídy těžitelnosti I skupiny 1 až 3 na vzdálenost přes 7 000 do 8 000 m</t>
  </si>
  <si>
    <t>232372667</t>
  </si>
  <si>
    <t>https://podminky.urs.cz/item/CS_URS_2025_01/162751115</t>
  </si>
  <si>
    <t>9</t>
  </si>
  <si>
    <t>171201231</t>
  </si>
  <si>
    <t>Poplatek za uložení stavebního odpadu na recyklační skládce (skládkovné) zeminy a kamení zatříděného do Katalogu odpadů pod kódem 17 05 04</t>
  </si>
  <si>
    <t>t</t>
  </si>
  <si>
    <t>1425960291</t>
  </si>
  <si>
    <t>https://podminky.urs.cz/item/CS_URS_2025_01/171201231</t>
  </si>
  <si>
    <t>5,639*1,9</t>
  </si>
  <si>
    <t>17</t>
  </si>
  <si>
    <t>Konstrukce ze zemin</t>
  </si>
  <si>
    <t>10</t>
  </si>
  <si>
    <t>174111101</t>
  </si>
  <si>
    <t>Zásyp sypaninou z jakékoliv horniny ručně s uložením výkopku ve vrstvách se zhutněním jam, šachet, rýh nebo kolem objektů v těchto vykopávkách</t>
  </si>
  <si>
    <t>-363337546</t>
  </si>
  <si>
    <t>https://podminky.urs.cz/item/CS_URS_2025_01/174111101</t>
  </si>
  <si>
    <t>0,80*0,80*0,60   "pro chráničky - vně objektu"</t>
  </si>
  <si>
    <t>11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</si>
  <si>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</si>
  <si>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</si>
  <si>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-30818460</t>
  </si>
  <si>
    <t>https://podminky.urs.cz/item/CS_URS_2025_01/175111101</t>
  </si>
  <si>
    <t>0,35*(0,37+0,47)/2*10,50    "souběh chrániček a kanalizace"</t>
  </si>
  <si>
    <t>0,60*(0,37+0,47)/2*2,00       "kanalizace za šachtou RŠ2"</t>
  </si>
  <si>
    <t>0,60*(0,37+0,47)/2*1,50       "kanalizace"</t>
  </si>
  <si>
    <t>-3,14*0,08*0,08*(12,50+1,50)</t>
  </si>
  <si>
    <t>Mezisoučet   odpočet potrubí</t>
  </si>
  <si>
    <t>M</t>
  </si>
  <si>
    <t>58331351</t>
  </si>
  <si>
    <t>kamenivo těžené drobné frakce 0/4</t>
  </si>
  <si>
    <t>-1593389755</t>
  </si>
  <si>
    <t>4,781*2,00</t>
  </si>
  <si>
    <t>-1197186071</t>
  </si>
  <si>
    <t>0,90*0,90*0,65 *2   "RŠ 1 a RŠ3"</t>
  </si>
  <si>
    <t>Mezisoučet   suterén - bourané šachty</t>
  </si>
  <si>
    <t>14</t>
  </si>
  <si>
    <t>-585160635</t>
  </si>
  <si>
    <t>1,053*2,00</t>
  </si>
  <si>
    <t>Svislé a kompletní konstrukce</t>
  </si>
  <si>
    <t>15</t>
  </si>
  <si>
    <t>310237281</t>
  </si>
  <si>
    <t>Zazdívka otvorů ve zdivu nadzákladovém cihlami pálenými plochy přes 0,09 m2 do 0,25 m2, ve zdi tl. přes 750 do 900 mm</t>
  </si>
  <si>
    <t>kus</t>
  </si>
  <si>
    <t>643858997</t>
  </si>
  <si>
    <t>https://podminky.urs.cz/item/CS_URS_2025_01/310237281</t>
  </si>
  <si>
    <t>1   "suterén - po vytažení chrániček"</t>
  </si>
  <si>
    <t>1   "sklep - svislé potrubí"</t>
  </si>
  <si>
    <t>411388531</t>
  </si>
  <si>
    <t>Zabetonování otvorů ve stropech nebo v klenbách včetně lešení, bednění, odbednění a výztuže (materiál v ceně) ve stropech železobetonových, tvárnicových a prefabrikovaných</t>
  </si>
  <si>
    <t>1414882462</t>
  </si>
  <si>
    <t>https://podminky.urs.cz/item/CS_URS_2025_01/411388531</t>
  </si>
  <si>
    <t>0,40*0,40*0,40   "do sklepa - svislé potrubí"</t>
  </si>
  <si>
    <t>346481111</t>
  </si>
  <si>
    <t>Zaplentování rýh, potrubí, válcovaných nosníků, výklenků nebo nik jakéhokoliv tvaru, na maltu ve stěnách nebo před stěnami rabicovým pletivem</t>
  </si>
  <si>
    <t>m2</t>
  </si>
  <si>
    <t>1177112488</t>
  </si>
  <si>
    <t>https://podminky.urs.cz/item/CS_URS_2025_01/346481111</t>
  </si>
  <si>
    <t>0,50*3,00   "sklep - svislá kanalizace"</t>
  </si>
  <si>
    <t>18</t>
  </si>
  <si>
    <t>612325225</t>
  </si>
  <si>
    <t>Vápenocementová omítka jednotlivých malých ploch štuková dvouvrstvá na stěnách, plochy jednotlivě přes 1,0 do 4 m2</t>
  </si>
  <si>
    <t>-1446701800</t>
  </si>
  <si>
    <t>https://podminky.urs.cz/item/CS_URS_2025_01/612325225</t>
  </si>
  <si>
    <t>1   "sklep - svislá kanalizace"</t>
  </si>
  <si>
    <t>461</t>
  </si>
  <si>
    <t>Zpevněné plochy pochůzí</t>
  </si>
  <si>
    <t>19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</si>
  <si>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</si>
  <si>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</si>
  <si>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1846296062</t>
  </si>
  <si>
    <t>https://podminky.urs.cz/item/CS_URS_2025_01/113106123</t>
  </si>
  <si>
    <t>"PRO ZPĚTNÉ POLOŽENÍ"</t>
  </si>
  <si>
    <t xml:space="preserve">0,80*0,80 </t>
  </si>
  <si>
    <t>20</t>
  </si>
  <si>
    <t>113107112</t>
  </si>
  <si>
    <t>Odstranění podkladů nebo krytů ručně s přemístěním hmot na skládku na vzdálenost do 3 m nebo s naložením na dopravní prostředek z kameniva těženého, o tl. vrstvy přes 100 do 200 mm</t>
  </si>
  <si>
    <t>-248131421</t>
  </si>
  <si>
    <t>https://podminky.urs.cz/item/CS_URS_2025_01/113107112</t>
  </si>
  <si>
    <t>"PRO ZPĚTNÝ ZÁSYP"</t>
  </si>
  <si>
    <t>56690112.r01</t>
  </si>
  <si>
    <t>Vyspravení podkladu po překopech plochy do 15 m2 štěrkopískem tl. 150 mm - zpětný zásyp se zhutněním</t>
  </si>
  <si>
    <t>162262328</t>
  </si>
  <si>
    <t>"ZPĚTNÝ ZÁSYP"</t>
  </si>
  <si>
    <t>22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</si>
  <si>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</si>
  <si>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</si>
  <si>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-1518295324</t>
  </si>
  <si>
    <t>https://podminky.urs.cz/item/CS_URS_2025_01/596211110</t>
  </si>
  <si>
    <t>"ZPĚTNÉ POLOŽENÍ"</t>
  </si>
  <si>
    <t>Úpravy povrchů, podlahy a osazování výplní</t>
  </si>
  <si>
    <t>61</t>
  </si>
  <si>
    <t>Úprava povrchů vnitřních</t>
  </si>
  <si>
    <t>23</t>
  </si>
  <si>
    <t>612131101</t>
  </si>
  <si>
    <t>Podkladní a spojovací vrstva vnitřních omítaných ploch cementový postřik nanášený ručně celoplošně stěn</t>
  </si>
  <si>
    <t>-2034676618</t>
  </si>
  <si>
    <t>https://podminky.urs.cz/item/CS_URS_2025_01/612131101</t>
  </si>
  <si>
    <t>5,00   "oprava po zatékání splaškových vod"</t>
  </si>
  <si>
    <t>24</t>
  </si>
  <si>
    <t>612321121</t>
  </si>
  <si>
    <t>Omítka vápenocementová vnitřních ploch nanášená ručně jednovrstvá, tloušťky do 10 mm hladká svislých konstrukcí stěn</t>
  </si>
  <si>
    <t>197360311</t>
  </si>
  <si>
    <t>https://podminky.urs.cz/item/CS_URS_2025_01/612321121</t>
  </si>
  <si>
    <t>25</t>
  </si>
  <si>
    <t>612321191</t>
  </si>
  <si>
    <t>Omítka vápenocementová vnitřních ploch nanášená ručně Příplatek k cenám za každých dalších i započatých 5 mm tloušťky omítky přes 10 mm stěn</t>
  </si>
  <si>
    <t>304181402</t>
  </si>
  <si>
    <t>https://podminky.urs.cz/item/CS_URS_2025_01/612321191</t>
  </si>
  <si>
    <t>5*3</t>
  </si>
  <si>
    <t>26</t>
  </si>
  <si>
    <t>612135011</t>
  </si>
  <si>
    <t>Vyrovnání nerovností podkladu vnitřních omítaných ploch tmelem, tl. do 2 mm stěn</t>
  </si>
  <si>
    <t>-1609561907</t>
  </si>
  <si>
    <t>https://podminky.urs.cz/item/CS_URS_2025_01/612135011</t>
  </si>
  <si>
    <t>80,00*0,20   "20%"</t>
  </si>
  <si>
    <t>27</t>
  </si>
  <si>
    <t>612135095</t>
  </si>
  <si>
    <t>Vyrovnání nerovností podkladu vnitřních omítaných ploch Příplatek k ceně za každý další 1 mm tloušťky podkladní vrstvy přes 2 mm tmelem stěn</t>
  </si>
  <si>
    <t>483410801</t>
  </si>
  <si>
    <t>https://podminky.urs.cz/item/CS_URS_2025_01/612135095</t>
  </si>
  <si>
    <t>16*3</t>
  </si>
  <si>
    <t>28</t>
  </si>
  <si>
    <t>612131121</t>
  </si>
  <si>
    <t>Podkladní a spojovací vrstva vnitřních omítaných ploch penetrace disperzní nanášená ručně stěn</t>
  </si>
  <si>
    <t>1498253070</t>
  </si>
  <si>
    <t>https://podminky.urs.cz/item/CS_URS_2025_01/612131121</t>
  </si>
  <si>
    <t>29</t>
  </si>
  <si>
    <t>612321131</t>
  </si>
  <si>
    <t>Vápenocementový štuk vnitřních ploch tloušťky do 3 mm svislých konstrukcí stěn</t>
  </si>
  <si>
    <t>1082265549</t>
  </si>
  <si>
    <t>https://podminky.urs.cz/item/CS_URS_2025_01/612321131</t>
  </si>
  <si>
    <t>63</t>
  </si>
  <si>
    <t>Podlahy a podlahové konstrukce</t>
  </si>
  <si>
    <t>30</t>
  </si>
  <si>
    <t>635111241</t>
  </si>
  <si>
    <t>Násyp ze štěrkopísku, písku nebo kameniva pod podlahy se zhutněním z kameniva hrubého 8-16</t>
  </si>
  <si>
    <t>1407069515</t>
  </si>
  <si>
    <t>https://podminky.urs.cz/item/CS_URS_2025_01/635111241</t>
  </si>
  <si>
    <t>40,00*0,05</t>
  </si>
  <si>
    <t>Mezisoučet   podlaha suterén</t>
  </si>
  <si>
    <t>-0,35*10,50*0,05    "souběh chrániček a kanalizace"</t>
  </si>
  <si>
    <t>-0,46*10,50*0,05    "souběh chrániček a kanalizace"</t>
  </si>
  <si>
    <t>-0,60*4,50*0,05       "chráničky"</t>
  </si>
  <si>
    <t>-0,60*2,00*0,05       "kanalizace za šachtou RŠ2"</t>
  </si>
  <si>
    <t>Mezisoučet   odpočet výkopů suterén</t>
  </si>
  <si>
    <t>31</t>
  </si>
  <si>
    <t>631311134</t>
  </si>
  <si>
    <t>Mazanina z betonu prostého bez zvýšených nároků na prostředí tl. přes 120 do 240 mm tř. C 16/20</t>
  </si>
  <si>
    <t>467796709</t>
  </si>
  <si>
    <t>https://podminky.urs.cz/item/CS_URS_2025_01/631311134</t>
  </si>
  <si>
    <t>40,00*0,13</t>
  </si>
  <si>
    <t>64</t>
  </si>
  <si>
    <t>Osazování výplní otvorů</t>
  </si>
  <si>
    <t>32</t>
  </si>
  <si>
    <t>644941112</t>
  </si>
  <si>
    <t>Montáž průvětrníků nebo mřížek odvětrávacích velikosti přes 150 x 200 do 300 x 300 mm</t>
  </si>
  <si>
    <t>1810339331</t>
  </si>
  <si>
    <t>https://podminky.urs.cz/item/CS_URS_2025_01/644941112</t>
  </si>
  <si>
    <t>33</t>
  </si>
  <si>
    <t>55341426</t>
  </si>
  <si>
    <t>mřížka větrací nerezová se síťovinou 200x200mm</t>
  </si>
  <si>
    <t>-1313306111</t>
  </si>
  <si>
    <t>894</t>
  </si>
  <si>
    <t>Ostatní práce na trubním vedení</t>
  </si>
  <si>
    <t>34</t>
  </si>
  <si>
    <t>89421511.r01</t>
  </si>
  <si>
    <t>Šachtice domovní kanalizační (revizní) se stěnami z betonu se základovou deskou (dnem) z betonu, s vyspravením s nerovností, obetonováním potrubí ve stěnách a nade dnem, s cementovým potěrem ve spádu k čisticí vložce, obestavěného prostoru do 1,30 m3</t>
  </si>
  <si>
    <t>458523346</t>
  </si>
  <si>
    <t>0,90*0,90*0,80        "RŠ 2 "</t>
  </si>
  <si>
    <t>35</t>
  </si>
  <si>
    <t>899112112</t>
  </si>
  <si>
    <t>Osazení poklopů šachtových plastových nebo kompozitních včetně rámů pro třídu zatížení A15, A50</t>
  </si>
  <si>
    <t>995980875</t>
  </si>
  <si>
    <t>https://podminky.urs.cz/item/CS_URS_2025_01/899112112</t>
  </si>
  <si>
    <t>1       "RŠ 2 - suterén"</t>
  </si>
  <si>
    <t>1      "RŠ - sklep"</t>
  </si>
  <si>
    <t>36</t>
  </si>
  <si>
    <t>6312604.r01</t>
  </si>
  <si>
    <t>poklop kompozitní pochůzný hranatý pachotěsný včetně rámu a příslušenství 600/600mm, A15 nosnost 1,5t, uzamykání imbus</t>
  </si>
  <si>
    <t>1940876658</t>
  </si>
  <si>
    <t>37</t>
  </si>
  <si>
    <t>89256312.r05</t>
  </si>
  <si>
    <t>Oprava šachty ve sklepě po zaústění nového potrubí</t>
  </si>
  <si>
    <t>-753392524</t>
  </si>
  <si>
    <t>38</t>
  </si>
  <si>
    <t>451572111</t>
  </si>
  <si>
    <t>Lože pod potrubí, stoky a drobné objekty v otevřeném výkopu z kameniva drobného těženého 0 až 4 mm</t>
  </si>
  <si>
    <t>1128847128</t>
  </si>
  <si>
    <t>https://podminky.urs.cz/item/CS_URS_2025_01/451572111</t>
  </si>
  <si>
    <t>0,35*0,10*10,50    "souběh chráničky a kanalizace"</t>
  </si>
  <si>
    <t>0,60*0,10*2,00       "kanalizace za šachtou RŠ2"</t>
  </si>
  <si>
    <t>0,60*0,10*1,50       "kanalizace"</t>
  </si>
  <si>
    <t>Ostatní konstrukce a práce, bourání</t>
  </si>
  <si>
    <t>94.</t>
  </si>
  <si>
    <t xml:space="preserve">Lešení </t>
  </si>
  <si>
    <t>39</t>
  </si>
  <si>
    <t>949121112</t>
  </si>
  <si>
    <t>Lešení lehké kozové dílcové o výšce lešeňové podlahy přes 1,2 do 1,9 m montáž</t>
  </si>
  <si>
    <t>sada</t>
  </si>
  <si>
    <t>-681879039</t>
  </si>
  <si>
    <t>https://podminky.urs.cz/item/CS_URS_2025_01/949121112</t>
  </si>
  <si>
    <t>40</t>
  </si>
  <si>
    <t>949121212</t>
  </si>
  <si>
    <t>Lešení lehké kozové dílcové o výšce lešeňové podlahy přes 1,2 do 1,9 m příplatek k ceně za každý den použití</t>
  </si>
  <si>
    <t>447289244</t>
  </si>
  <si>
    <t>https://podminky.urs.cz/item/CS_URS_2025_01/949121212</t>
  </si>
  <si>
    <t>1*14</t>
  </si>
  <si>
    <t>41</t>
  </si>
  <si>
    <t>949121812</t>
  </si>
  <si>
    <t>Lešení lehké kozové dílcové o výšce lešeňové podlahy přes 1,2 do 1,9 m demontáž</t>
  </si>
  <si>
    <t>-1812089452</t>
  </si>
  <si>
    <t>https://podminky.urs.cz/item/CS_URS_2025_01/949121812</t>
  </si>
  <si>
    <t>951</t>
  </si>
  <si>
    <t xml:space="preserve">Ostatní konstrukce a práce  </t>
  </si>
  <si>
    <t>42</t>
  </si>
  <si>
    <t>976074121</t>
  </si>
  <si>
    <t>Vybourání kovových madel, zábradlí, dvířek, zděří, kotevních želez kotevních želez zapuštěných do 300 mm, ve zdivu nebo dlažbě z cihel na maltu vápennou nebo vápenocementovou</t>
  </si>
  <si>
    <t>-944030481</t>
  </si>
  <si>
    <t>https://podminky.urs.cz/item/CS_URS_2025_01/976074121</t>
  </si>
  <si>
    <t>2   "HASÍCÍ PŘÍSTROJE - PRO ZPĚTNOU MONTÁŽ"</t>
  </si>
  <si>
    <t>43</t>
  </si>
  <si>
    <t>953943211</t>
  </si>
  <si>
    <t>Osazování drobných kovových předmětů kotvených do stěny hasicího přístroje</t>
  </si>
  <si>
    <t>-1929083866</t>
  </si>
  <si>
    <t>https://podminky.urs.cz/item/CS_URS_2025_01/953943211</t>
  </si>
  <si>
    <t>2   "ZPĚTNÁ MONTÁŽ"</t>
  </si>
  <si>
    <t>44</t>
  </si>
  <si>
    <t>976084111</t>
  </si>
  <si>
    <t>Vybourání drobných zámečnických a jiných konstrukcí ochranných úhelníků ze zdiva s vysekáním kotev</t>
  </si>
  <si>
    <t>m</t>
  </si>
  <si>
    <t>1401267376</t>
  </si>
  <si>
    <t>https://podminky.urs.cz/item/CS_URS_2025_01/976084111</t>
  </si>
  <si>
    <t>2   "PRO ZPĚTNOU MONTÁŽ"</t>
  </si>
  <si>
    <t>45</t>
  </si>
  <si>
    <t>95394212.r01</t>
  </si>
  <si>
    <t>Osazování drobných kovových předmětů - ochranných úhelníků</t>
  </si>
  <si>
    <t>1840961894</t>
  </si>
  <si>
    <t>2        "ZPĚTNÁ MONTÁŽ"</t>
  </si>
  <si>
    <t>11    " NOVÉ ROHY"</t>
  </si>
  <si>
    <t>46</t>
  </si>
  <si>
    <t>5534305.r01</t>
  </si>
  <si>
    <t>ochranný roh na zeď kovový 1,5m, bílý, přišroubování na tři hmoždinky</t>
  </si>
  <si>
    <t>-1542772477</t>
  </si>
  <si>
    <t>47</t>
  </si>
  <si>
    <t>619991005</t>
  </si>
  <si>
    <t>Zakrytí vnitřních ploch před znečištěním PE fólií včetně pozdějšího odkrytí stěn nebo svislých ploch</t>
  </si>
  <si>
    <t>1683818931</t>
  </si>
  <si>
    <t>https://podminky.urs.cz/item/CS_URS_2025_01/619991005</t>
  </si>
  <si>
    <t>1,00*2,00*8+1,50*2,30   "dveře"</t>
  </si>
  <si>
    <t>48</t>
  </si>
  <si>
    <t>619991015</t>
  </si>
  <si>
    <t>Zakrytí vnitřních ploch před znečištěním textilií absorpční včetně pozdějšího odkrytí podlah</t>
  </si>
  <si>
    <t>-1241243013</t>
  </si>
  <si>
    <t>https://podminky.urs.cz/item/CS_URS_2025_01/619991015</t>
  </si>
  <si>
    <t>"vstupní chodba - cca"   10,00</t>
  </si>
  <si>
    <t>49</t>
  </si>
  <si>
    <t>952901111</t>
  </si>
  <si>
    <t>Vyčištění budov nebo objektů před předáním do užívání budov bytové nebo občanské výstavby, světlé výšky podlaží do 4 m</t>
  </si>
  <si>
    <t>-1850141544</t>
  </si>
  <si>
    <t>https://podminky.urs.cz/item/CS_URS_2025_01/952901111</t>
  </si>
  <si>
    <t>40,00            "suterén"</t>
  </si>
  <si>
    <t>3,00*3,00    "sklep"</t>
  </si>
  <si>
    <t>961</t>
  </si>
  <si>
    <t>Bourání a demontáže konstrukcí</t>
  </si>
  <si>
    <t>50</t>
  </si>
  <si>
    <t>977311113</t>
  </si>
  <si>
    <t>Řezání stávajících betonových mazanin bez vyztužení hloubky přes 100 do 150 mm</t>
  </si>
  <si>
    <t>-70214828</t>
  </si>
  <si>
    <t>https://podminky.urs.cz/item/CS_URS_2025_01/977311113</t>
  </si>
  <si>
    <t>1,50*2</t>
  </si>
  <si>
    <t>51</t>
  </si>
  <si>
    <t>965081213</t>
  </si>
  <si>
    <t>Bourání podlah z dlaždic bez podkladního lože nebo mazaniny, s jakoukoliv výplní spár keramických nebo xylolitových tl. do 10 mm, plochy přes 1 m2</t>
  </si>
  <si>
    <t>226695211</t>
  </si>
  <si>
    <t>https://podminky.urs.cz/item/CS_URS_2025_01/965081213</t>
  </si>
  <si>
    <t>40,00   "suterén - celá plocha chodby"</t>
  </si>
  <si>
    <t>52</t>
  </si>
  <si>
    <t>965081611</t>
  </si>
  <si>
    <t>Odsekání soklíků včetně otlučení podkladní omítky až na zdivo rovných</t>
  </si>
  <si>
    <t>473852689</t>
  </si>
  <si>
    <t>https://podminky.urs.cz/item/CS_URS_2025_01/965081611</t>
  </si>
  <si>
    <t>53</t>
  </si>
  <si>
    <t>965043441</t>
  </si>
  <si>
    <t>Bourání mazanin betonových s potěrem nebo teracem tl. do 150 mm, plochy přes 4 m2</t>
  </si>
  <si>
    <t>1325896325</t>
  </si>
  <si>
    <t>https://podminky.urs.cz/item/CS_URS_2025_01/965043441</t>
  </si>
  <si>
    <t>54</t>
  </si>
  <si>
    <t>965082923</t>
  </si>
  <si>
    <t>Odstranění násypu pod podlahami nebo ochranného násypu na střechách tl. do 100 mm, plochy přes 2 m2</t>
  </si>
  <si>
    <t>-543522402</t>
  </si>
  <si>
    <t>https://podminky.urs.cz/item/CS_URS_2025_01/965082923</t>
  </si>
  <si>
    <t>55</t>
  </si>
  <si>
    <t>974042567</t>
  </si>
  <si>
    <t>Vysekání rýh v betonové nebo jiné monolitické dlažbě s betonovým podkladem do hl. 150 mm a šířky do 300 mm</t>
  </si>
  <si>
    <t>1093117166</t>
  </si>
  <si>
    <t>https://podminky.urs.cz/item/CS_URS_2025_01/974042567</t>
  </si>
  <si>
    <t>1,50       "kanalizace"</t>
  </si>
  <si>
    <t>56</t>
  </si>
  <si>
    <t>974042569</t>
  </si>
  <si>
    <t>Vysekání rýh v betonové nebo jiné monolitické dlažbě s betonovým podkladem do hl. 150 mm a šířky Příplatek k ceně -2567 za každých dalších 100 mm šířky, rýhy hl. do 150 mm</t>
  </si>
  <si>
    <t>462462414</t>
  </si>
  <si>
    <t>https://podminky.urs.cz/item/CS_URS_2025_01/974042569</t>
  </si>
  <si>
    <t>1,50*3       "kanalizace"</t>
  </si>
  <si>
    <t>57</t>
  </si>
  <si>
    <t>96901111.r01</t>
  </si>
  <si>
    <t>Vybourání vnitřního potrubí včetně vysekání drážky betonového přes DN 100 do DN 200</t>
  </si>
  <si>
    <t>1885607641</t>
  </si>
  <si>
    <t>3,00   "svislé potrubí mezi sklepem a suterénem"</t>
  </si>
  <si>
    <t>58</t>
  </si>
  <si>
    <t>971028481</t>
  </si>
  <si>
    <t>Vybourání otvorů ve zdivu základovém nebo nadzákladovém kamenném, smíšeném smíšeném, plochy do 0,25 m2, tl. do 900 mm</t>
  </si>
  <si>
    <t>516992329</t>
  </si>
  <si>
    <t>https://podminky.urs.cz/item/CS_URS_2025_01/971028481</t>
  </si>
  <si>
    <t>1   "suterén - pro vytažení chráničky"</t>
  </si>
  <si>
    <t>59</t>
  </si>
  <si>
    <t>972054491</t>
  </si>
  <si>
    <t>Vybourání otvorů ve stropech nebo klenbách železobetonových bez odstranění podlahy a násypu, plochy do 1 m2, tl. přes 80 mm</t>
  </si>
  <si>
    <t>-857362102</t>
  </si>
  <si>
    <t>https://podminky.urs.cz/item/CS_URS_2025_01/972054491</t>
  </si>
  <si>
    <t>60</t>
  </si>
  <si>
    <t>810351811</t>
  </si>
  <si>
    <t>Bourání stávajícího potrubí z betonu v otevřeném výkopu DN do 200</t>
  </si>
  <si>
    <t>185316428</t>
  </si>
  <si>
    <t>https://podminky.urs.cz/item/CS_URS_2025_01/810351811</t>
  </si>
  <si>
    <t>12,50   "suterén"</t>
  </si>
  <si>
    <t>1,50     "sklep"</t>
  </si>
  <si>
    <t>890111812</t>
  </si>
  <si>
    <t>Bourání šachet a jímek ručně velikosti obestavěného prostoru do 1,5 m3 ze zdiva cihelného</t>
  </si>
  <si>
    <t>-837219463</t>
  </si>
  <si>
    <t>https://podminky.urs.cz/item/CS_URS_2025_01/890111812</t>
  </si>
  <si>
    <t>0,90*0,90*0,80 *2   "RŠ 1 a RŠ3 bez náhrady"</t>
  </si>
  <si>
    <t>62</t>
  </si>
  <si>
    <t>899101211</t>
  </si>
  <si>
    <t>Demontáž poklopů litinových a ocelových včetně rámů, hmotnosti jednotlivě do 50 kg</t>
  </si>
  <si>
    <t>102448960</t>
  </si>
  <si>
    <t>https://podminky.urs.cz/item/CS_URS_2025_01/899101211</t>
  </si>
  <si>
    <t>2   "RŠ 1 a RŠ3 - suterén bourané šachty"</t>
  </si>
  <si>
    <t>1   "RŠ 2 - suterén - oprava šachty a výměna poklopu"</t>
  </si>
  <si>
    <t>1   "RŠ - sklep - oprava šachty a výměna poklopu"</t>
  </si>
  <si>
    <t>784121001</t>
  </si>
  <si>
    <t>Oškrabání malby v místnostech výšky do 3,80 m</t>
  </si>
  <si>
    <t>-170578301</t>
  </si>
  <si>
    <t>https://podminky.urs.cz/item/CS_URS_2025_01/784121001</t>
  </si>
  <si>
    <t>978013191</t>
  </si>
  <si>
    <t>Otlučení vápenných nebo vápenocementových omítek vnitřních ploch stěn s vyškrabáním spar, s očištěním zdiva, v rozsahu přes 50 do 100 %</t>
  </si>
  <si>
    <t>1455437915</t>
  </si>
  <si>
    <t>https://podminky.urs.cz/item/CS_URS_2025_01/978013191</t>
  </si>
  <si>
    <t>5,00   "odfouklé omítky po zatékání splaškových vod"</t>
  </si>
  <si>
    <t>65</t>
  </si>
  <si>
    <t>751398821</t>
  </si>
  <si>
    <t>Demontáž ostatních zařízení větrací mřížky stěnové, průřezu do 0,040 m2</t>
  </si>
  <si>
    <t>-2042969526</t>
  </si>
  <si>
    <t>https://podminky.urs.cz/item/CS_URS_2025_01/751398821</t>
  </si>
  <si>
    <t>997</t>
  </si>
  <si>
    <t>Doprava suti a vybouraných hmot</t>
  </si>
  <si>
    <t>66</t>
  </si>
  <si>
    <t>997013212</t>
  </si>
  <si>
    <t>Vnitrostaveništní doprava suti a vybouraných hmot vodorovně do 50 m s naložením ručně pro budovy a haly výšky přes 6 do 9 m</t>
  </si>
  <si>
    <t>872943695</t>
  </si>
  <si>
    <t>https://podminky.urs.cz/item/CS_URS_2025_01/997013212</t>
  </si>
  <si>
    <t>67</t>
  </si>
  <si>
    <t>997013501</t>
  </si>
  <si>
    <t>Odvoz suti a vybouraných hmot na skládku nebo meziskládku se složením, na vzdálenost do 1 km</t>
  </si>
  <si>
    <t>458955252</t>
  </si>
  <si>
    <t>https://podminky.urs.cz/item/CS_URS_2025_01/997013501</t>
  </si>
  <si>
    <t>68</t>
  </si>
  <si>
    <t>997013509</t>
  </si>
  <si>
    <t>Odvoz suti a vybouraných hmot na skládku nebo meziskládku se složením, na vzdálenost Příplatek k ceně za každý další započatý 1 km přes 1 km</t>
  </si>
  <si>
    <t>-1625313234</t>
  </si>
  <si>
    <t>https://podminky.urs.cz/item/CS_URS_2025_01/997013509</t>
  </si>
  <si>
    <t>22,958*7</t>
  </si>
  <si>
    <t>69</t>
  </si>
  <si>
    <t>997013861</t>
  </si>
  <si>
    <t>Poplatek za uložení stavebního odpadu na recyklační skládce (skládkovné) z prostého betonu zatříděného do Katalogu odpadů pod kódem 17 01 01</t>
  </si>
  <si>
    <t>-458358732</t>
  </si>
  <si>
    <t>https://podminky.urs.cz/item/CS_URS_2025_01/997013861</t>
  </si>
  <si>
    <t>70</t>
  </si>
  <si>
    <t>997013867</t>
  </si>
  <si>
    <t>Poplatek za uložení stavebního odpadu na recyklační skládce (skládkovné) z tašek a keramických výrobků zatříděného do Katalogu odpadů pod kódem 17 01 03</t>
  </si>
  <si>
    <t>-610705513</t>
  </si>
  <si>
    <t>https://podminky.urs.cz/item/CS_URS_2025_01/997013867</t>
  </si>
  <si>
    <t>71</t>
  </si>
  <si>
    <t>997013873</t>
  </si>
  <si>
    <t>900001339</t>
  </si>
  <si>
    <t>https://podminky.urs.cz/item/CS_URS_2025_01/997013873</t>
  </si>
  <si>
    <t>72</t>
  </si>
  <si>
    <t>997013631</t>
  </si>
  <si>
    <t>Poplatek za uložení stavebního odpadu na skládce (skládkovné) směsného stavebního a demoličního zatříděného do Katalogu odpadů pod kódem 17 09 04</t>
  </si>
  <si>
    <t>-1576912993</t>
  </si>
  <si>
    <t>https://podminky.urs.cz/item/CS_URS_2025_01/997013631</t>
  </si>
  <si>
    <t>22,958</t>
  </si>
  <si>
    <t>-(14,257+1,670+1,931)</t>
  </si>
  <si>
    <t>-0,200   "odpočet kovového odpadu"</t>
  </si>
  <si>
    <t>998</t>
  </si>
  <si>
    <t>Přesun hmot</t>
  </si>
  <si>
    <t>73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</si>
  <si>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</si>
  <si>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</si>
  <si>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566375439</t>
  </si>
  <si>
    <t>https://podminky.urs.cz/item/CS_URS_2025_01/998018001</t>
  </si>
  <si>
    <t>PSV</t>
  </si>
  <si>
    <t>Práce a dodávky PSV</t>
  </si>
  <si>
    <t>721</t>
  </si>
  <si>
    <t>Zdravotechnika - vnitřní kanalizace</t>
  </si>
  <si>
    <t>74</t>
  </si>
  <si>
    <t>721910912</t>
  </si>
  <si>
    <t>Pročištění svislých odpadů v jednom podlaží do DN 200</t>
  </si>
  <si>
    <t>-1106284900</t>
  </si>
  <si>
    <t>https://podminky.urs.cz/item/CS_URS_2025_01/721910912</t>
  </si>
  <si>
    <t>3,00   "stávající potrubí"</t>
  </si>
  <si>
    <t>75</t>
  </si>
  <si>
    <t>721910922</t>
  </si>
  <si>
    <t>Pročištění ležatých svodů do DN 300</t>
  </si>
  <si>
    <t>-1624847833</t>
  </si>
  <si>
    <t>https://podminky.urs.cz/item/CS_URS_2025_01/721910922</t>
  </si>
  <si>
    <t>1,50+12,50+1,50   "stávající potrubí"</t>
  </si>
  <si>
    <t>76</t>
  </si>
  <si>
    <t>72191093.r01</t>
  </si>
  <si>
    <t>Desinfekce stávajícího plastového potrubí DN 160</t>
  </si>
  <si>
    <t>1798218687</t>
  </si>
  <si>
    <t>3,00+15,50   "stávající potrubí"</t>
  </si>
  <si>
    <t>77</t>
  </si>
  <si>
    <t>721173403</t>
  </si>
  <si>
    <t>Potrubí z trub PVC SN4 svodné (ležaté) DN 160</t>
  </si>
  <si>
    <t>-548902366</t>
  </si>
  <si>
    <t>https://podminky.urs.cz/item/CS_URS_2025_01/721173403</t>
  </si>
  <si>
    <t>78</t>
  </si>
  <si>
    <t>28611620</t>
  </si>
  <si>
    <t>čistící kus kanalizace plastové KG DN 160 se 4 šrouby</t>
  </si>
  <si>
    <t>-1883132518</t>
  </si>
  <si>
    <t>1   "v RŠ 2"</t>
  </si>
  <si>
    <t>79</t>
  </si>
  <si>
    <t>721174027</t>
  </si>
  <si>
    <t>Potrubí z trub polypropylenových odpadní (svislé) DN 160</t>
  </si>
  <si>
    <t>251598070</t>
  </si>
  <si>
    <t>https://podminky.urs.cz/item/CS_URS_2025_01/721174027</t>
  </si>
  <si>
    <t>80</t>
  </si>
  <si>
    <t>72117340.r01</t>
  </si>
  <si>
    <t>Provložkování stávajícího BE potrubí kanalizačního novým potrubím z PVC SN 4 DN 160</t>
  </si>
  <si>
    <t>1507673667</t>
  </si>
  <si>
    <t>81</t>
  </si>
  <si>
    <t>721171907</t>
  </si>
  <si>
    <t>Opravy odpadního potrubí plastového vsazení odbočky do potrubí DN 160</t>
  </si>
  <si>
    <t>-290488411</t>
  </si>
  <si>
    <t>https://podminky.urs.cz/item/CS_URS_2025_01/721171907</t>
  </si>
  <si>
    <t>1   "pro provložkování původního potrubí"</t>
  </si>
  <si>
    <t>82</t>
  </si>
  <si>
    <t>721290112</t>
  </si>
  <si>
    <t>Zkouška těsnosti kanalizace v objektech vodou DN 150 nebo DN 200</t>
  </si>
  <si>
    <t>318356281</t>
  </si>
  <si>
    <t>https://podminky.urs.cz/item/CS_URS_2025_01/721290112</t>
  </si>
  <si>
    <t>14,00+3,00+1,50</t>
  </si>
  <si>
    <t>83</t>
  </si>
  <si>
    <t>998721122</t>
  </si>
  <si>
    <t>Přesun hmot pro vnitřní kanalizaci stanovený z hmotnosti přesunovaného materiálu vodorovná dopravní vzdálenost do 50 m ruční (bez užití mechanizace) v objektech výšky přes 6 do 12 m</t>
  </si>
  <si>
    <t>-539966365</t>
  </si>
  <si>
    <t>https://podminky.urs.cz/item/CS_URS_2025_01/998721122</t>
  </si>
  <si>
    <t>771</t>
  </si>
  <si>
    <t>Podlahy z dlaždic</t>
  </si>
  <si>
    <t>84</t>
  </si>
  <si>
    <t>771121011</t>
  </si>
  <si>
    <t>Příprava podkladu před provedením dlažby nátěr penetrační na podlahu</t>
  </si>
  <si>
    <t>-990696996</t>
  </si>
  <si>
    <t>https://podminky.urs.cz/item/CS_URS_2025_01/771121011</t>
  </si>
  <si>
    <t>85</t>
  </si>
  <si>
    <t>771121022</t>
  </si>
  <si>
    <t>Příprava podkladu před provedením dlažby broušení podlah nového podkladu betonového</t>
  </si>
  <si>
    <t>-1301097131</t>
  </si>
  <si>
    <t>https://podminky.urs.cz/item/CS_URS_2025_01/771121022</t>
  </si>
  <si>
    <t>86</t>
  </si>
  <si>
    <t>771151022</t>
  </si>
  <si>
    <t>Příprava podkladu před provedením dlažby samonivelační stěrka min. pevnosti 30 MPa, tloušťky přes 3 do 5 mm</t>
  </si>
  <si>
    <t>2009081560</t>
  </si>
  <si>
    <t>https://podminky.urs.cz/item/CS_URS_2025_01/771151022</t>
  </si>
  <si>
    <t>87</t>
  </si>
  <si>
    <t>771574416</t>
  </si>
  <si>
    <t>Montáž podlah z dlaždic keramických lepených cementovým flexibilním lepidlem hladkých, tloušťky do 10 mm přes 9 do 12 ks/m2</t>
  </si>
  <si>
    <t>1845149167</t>
  </si>
  <si>
    <t>https://podminky.urs.cz/item/CS_URS_2025_01/771574416</t>
  </si>
  <si>
    <t>88</t>
  </si>
  <si>
    <t>59761151</t>
  </si>
  <si>
    <t>dlažba keramická slinutá mrazuvzdorná R9 povrch reliéfní/matný tl do 10mm přes 9 do 12ks/m2</t>
  </si>
  <si>
    <t>-786246765</t>
  </si>
  <si>
    <t>40,00*1,1</t>
  </si>
  <si>
    <t>89</t>
  </si>
  <si>
    <t>771474113</t>
  </si>
  <si>
    <t>Montáž soklů z dlaždic keramických lepených cementovým flexibilním lepidlem rovných, výšky přes 90 do 120 mm</t>
  </si>
  <si>
    <t>-900283735</t>
  </si>
  <si>
    <t>https://podminky.urs.cz/item/CS_URS_2025_01/771474113</t>
  </si>
  <si>
    <t>90</t>
  </si>
  <si>
    <t>1006411015</t>
  </si>
  <si>
    <t>30,00*0,10 *1,1</t>
  </si>
  <si>
    <t>91</t>
  </si>
  <si>
    <t>771591184</t>
  </si>
  <si>
    <t>Podlahy - dokončovací práce pracnější řezání dlaždic keramických rovné</t>
  </si>
  <si>
    <t>544004898</t>
  </si>
  <si>
    <t>https://podminky.urs.cz/item/CS_URS_2025_01/771591184</t>
  </si>
  <si>
    <t>"cca"   50,00</t>
  </si>
  <si>
    <t>92</t>
  </si>
  <si>
    <t>998771121</t>
  </si>
  <si>
    <t>Přesun hmot pro podlahy z dlaždic stanovený z hmotnosti přesunovaného materiálu vodorovná dopravní vzdálenost do 50 m ruční (bez užití mechanizace) v objektech výšky do 6 m</t>
  </si>
  <si>
    <t>324328838</t>
  </si>
  <si>
    <t>https://podminky.urs.cz/item/CS_URS_2025_01/998771121</t>
  </si>
  <si>
    <t>784</t>
  </si>
  <si>
    <t>Dokončovací práce - malby a tapety</t>
  </si>
  <si>
    <t>93</t>
  </si>
  <si>
    <t>784111001</t>
  </si>
  <si>
    <t>Oprášení (ometení) podkladu v místnostech výšky do 3,80 m</t>
  </si>
  <si>
    <t>-1214192267</t>
  </si>
  <si>
    <t>https://podminky.urs.cz/item/CS_URS_2025_01/784111001</t>
  </si>
  <si>
    <t>6,00      "strop"</t>
  </si>
  <si>
    <t>80,00   "stěny"</t>
  </si>
  <si>
    <t>36,00   "minerální podhledy"</t>
  </si>
  <si>
    <t>94</t>
  </si>
  <si>
    <t>784181121</t>
  </si>
  <si>
    <t>Penetrace podkladu jednonásobná hloubková akrylátová bezbarvá v místnostech výšky do 3,80 m</t>
  </si>
  <si>
    <t>-694065422</t>
  </si>
  <si>
    <t>https://podminky.urs.cz/item/CS_URS_2025_01/784181121</t>
  </si>
  <si>
    <t>95</t>
  </si>
  <si>
    <t>784181111</t>
  </si>
  <si>
    <t>Penetrace podkladu jednonásobná základní silikátová bezbarvá v místnostech výšky do 3,80 m</t>
  </si>
  <si>
    <t>-1032183650</t>
  </si>
  <si>
    <t>https://podminky.urs.cz/item/CS_URS_2025_01/784181111</t>
  </si>
  <si>
    <t>96</t>
  </si>
  <si>
    <t>784211131</t>
  </si>
  <si>
    <t>Malby z malířských směsí oděruvzdorných za mokra dvojnásobné, bílé za mokra oděruvzdorné minimálně v místnostech výšky do 3,80 m</t>
  </si>
  <si>
    <t>1003603512</t>
  </si>
  <si>
    <t>https://podminky.urs.cz/item/CS_URS_2025_01/784211131</t>
  </si>
  <si>
    <t>97</t>
  </si>
  <si>
    <t>784211111</t>
  </si>
  <si>
    <t>Malby z malířských směsí oděruvzdorných za mokra dvojnásobné, bílé za mokra oděruvzdorné velmi dobře v místnostech výšky do 3,80 m</t>
  </si>
  <si>
    <t>1376872797</t>
  </si>
  <si>
    <t>https://podminky.urs.cz/item/CS_URS_2025_01/784211111</t>
  </si>
  <si>
    <t>98</t>
  </si>
  <si>
    <t>784211011</t>
  </si>
  <si>
    <t>Malby z malířských směsí oděruvzdorných za mokra jednonásobné, bílé za mokra oděruvzdorné velmi dobře v místnostech výšky do 3,80 m</t>
  </si>
  <si>
    <t>-1972687066</t>
  </si>
  <si>
    <t>https://podminky.urs.cz/item/CS_URS_2025_01/784211011</t>
  </si>
  <si>
    <t>99</t>
  </si>
  <si>
    <t>784321001</t>
  </si>
  <si>
    <t>Malby silikátové jednonásobné, bílé v místnostech výšky do 3,80 m</t>
  </si>
  <si>
    <t>-354475736</t>
  </si>
  <si>
    <t>https://podminky.urs.cz/item/CS_URS_2025_01/784321001</t>
  </si>
  <si>
    <t>100</t>
  </si>
  <si>
    <t>784171101</t>
  </si>
  <si>
    <t>Zakrytí nemalovaných ploch (materiál ve specifikaci) včetně pozdějšího odkrytí podlah</t>
  </si>
  <si>
    <t>-385519869</t>
  </si>
  <si>
    <t>https://podminky.urs.cz/item/CS_URS_2025_01/784171101</t>
  </si>
  <si>
    <t>101</t>
  </si>
  <si>
    <t>28323157</t>
  </si>
  <si>
    <t>fólie pro malířské potřeby zakrývací tl 14µ 4x5m</t>
  </si>
  <si>
    <t>1695255656</t>
  </si>
  <si>
    <t>40,00*1,05</t>
  </si>
  <si>
    <t>Práce a dodávky M</t>
  </si>
  <si>
    <t>46-M</t>
  </si>
  <si>
    <t>Zemní práce při extr.mont.pracích</t>
  </si>
  <si>
    <t>102</t>
  </si>
  <si>
    <t>460791213</t>
  </si>
  <si>
    <t>Montáž trubek ochranných uložených volně do rýhy plastových ohebných, vnitřního průměru přes 50 do 90 mm</t>
  </si>
  <si>
    <t>-259434539</t>
  </si>
  <si>
    <t>https://podminky.urs.cz/item/CS_URS_2025_01/460791213</t>
  </si>
  <si>
    <t>16,50        "DN 90"</t>
  </si>
  <si>
    <t>16,50*3   "DN 63"</t>
  </si>
  <si>
    <t>103</t>
  </si>
  <si>
    <t>34571374</t>
  </si>
  <si>
    <t>trubka elektroinstalační ohebná dvouplášťová korugovaná HDPE+LDPE UV stab (chránička) D 75/90mm</t>
  </si>
  <si>
    <t>256</t>
  </si>
  <si>
    <t>-787037424</t>
  </si>
  <si>
    <t>16,50 *1,05       "DN 90"</t>
  </si>
  <si>
    <t>104</t>
  </si>
  <si>
    <t>34571372</t>
  </si>
  <si>
    <t>trubka elektroinstalační ohebná dvouplášťová korugovaná HDPE+LDPE UV stab (chránička) D 52/63mm</t>
  </si>
  <si>
    <t>-181104422</t>
  </si>
  <si>
    <t>16,50*3 *1,05   "DN 63"</t>
  </si>
  <si>
    <t>105</t>
  </si>
  <si>
    <t>469981111</t>
  </si>
  <si>
    <t>Přesun hmot pro pomocné stavební práce při elektromontážích dopravní vzdálenost do 1 000 m</t>
  </si>
  <si>
    <t>-872962277</t>
  </si>
  <si>
    <t>https://podminky.urs.cz/item/CS_URS_2025_01/469981111</t>
  </si>
  <si>
    <t>02 - VEDLEJŠÍ ROZPOČTOVÉ NÁKLADY</t>
  </si>
  <si>
    <t>VRN - Vedlejší rozpočtové náklady</t>
  </si>
  <si>
    <t>VRN</t>
  </si>
  <si>
    <t>Vedlejší rozpočtové náklady</t>
  </si>
  <si>
    <t>030001000</t>
  </si>
  <si>
    <t>Zařízení staveniště</t>
  </si>
  <si>
    <t>Kč</t>
  </si>
  <si>
    <t>1024</t>
  </si>
  <si>
    <t>-1003909799</t>
  </si>
  <si>
    <t>https://podminky.urs.cz/item/CS_URS_2025_01/030001000</t>
  </si>
  <si>
    <t>071103000</t>
  </si>
  <si>
    <t>Zachování průchodu po dobu přerušení prací</t>
  </si>
  <si>
    <t>1493545987</t>
  </si>
  <si>
    <t>https://podminky.urs.cz/item/CS_URS_2025_01/071103000</t>
  </si>
  <si>
    <t>071002000</t>
  </si>
  <si>
    <t>Provoz investora, třetích osob</t>
  </si>
  <si>
    <t>-1651295686</t>
  </si>
  <si>
    <t>https://podminky.urs.cz/item/CS_URS_2025_01/071002000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</si>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</sst>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0" fontId="8" fillId="0" borderId="16" xfId="0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0" fontId="23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612321131" TargetMode="External"/><Relationship Id="rId21" Type="http://schemas.openxmlformats.org/officeDocument/2006/relationships/hyperlink" Target="https://podminky.urs.cz/item/CS_URS_2025_01/612321121" TargetMode="External"/><Relationship Id="rId42" Type="http://schemas.openxmlformats.org/officeDocument/2006/relationships/hyperlink" Target="https://podminky.urs.cz/item/CS_URS_2025_01/965081213" TargetMode="External"/><Relationship Id="rId47" Type="http://schemas.openxmlformats.org/officeDocument/2006/relationships/hyperlink" Target="https://podminky.urs.cz/item/CS_URS_2025_01/974042569" TargetMode="External"/><Relationship Id="rId63" Type="http://schemas.openxmlformats.org/officeDocument/2006/relationships/hyperlink" Target="https://podminky.urs.cz/item/CS_URS_2025_01/998018001" TargetMode="External"/><Relationship Id="rId68" Type="http://schemas.openxmlformats.org/officeDocument/2006/relationships/hyperlink" Target="https://podminky.urs.cz/item/CS_URS_2025_01/721171907" TargetMode="External"/><Relationship Id="rId84" Type="http://schemas.openxmlformats.org/officeDocument/2006/relationships/hyperlink" Target="https://podminky.urs.cz/item/CS_URS_2025_01/784321001" TargetMode="External"/><Relationship Id="rId16" Type="http://schemas.openxmlformats.org/officeDocument/2006/relationships/hyperlink" Target="https://podminky.urs.cz/item/CS_URS_2025_01/612325225" TargetMode="External"/><Relationship Id="rId11" Type="http://schemas.openxmlformats.org/officeDocument/2006/relationships/hyperlink" Target="https://podminky.urs.cz/item/CS_URS_2025_01/175111101" TargetMode="External"/><Relationship Id="rId32" Type="http://schemas.openxmlformats.org/officeDocument/2006/relationships/hyperlink" Target="https://podminky.urs.cz/item/CS_URS_2025_01/949121112" TargetMode="External"/><Relationship Id="rId37" Type="http://schemas.openxmlformats.org/officeDocument/2006/relationships/hyperlink" Target="https://podminky.urs.cz/item/CS_URS_2025_01/976084111" TargetMode="External"/><Relationship Id="rId53" Type="http://schemas.openxmlformats.org/officeDocument/2006/relationships/hyperlink" Target="https://podminky.urs.cz/item/CS_URS_2025_01/784121001" TargetMode="External"/><Relationship Id="rId58" Type="http://schemas.openxmlformats.org/officeDocument/2006/relationships/hyperlink" Target="https://podminky.urs.cz/item/CS_URS_2025_01/997013509" TargetMode="External"/><Relationship Id="rId74" Type="http://schemas.openxmlformats.org/officeDocument/2006/relationships/hyperlink" Target="https://podminky.urs.cz/item/CS_URS_2025_01/771574416" TargetMode="External"/><Relationship Id="rId79" Type="http://schemas.openxmlformats.org/officeDocument/2006/relationships/hyperlink" Target="https://podminky.urs.cz/item/CS_URS_2025_01/784181121" TargetMode="External"/><Relationship Id="rId5" Type="http://schemas.openxmlformats.org/officeDocument/2006/relationships/hyperlink" Target="https://podminky.urs.cz/item/CS_URS_2025_01/162211311" TargetMode="External"/><Relationship Id="rId19" Type="http://schemas.openxmlformats.org/officeDocument/2006/relationships/hyperlink" Target="https://podminky.urs.cz/item/CS_URS_2025_01/596211110" TargetMode="External"/><Relationship Id="rId14" Type="http://schemas.openxmlformats.org/officeDocument/2006/relationships/hyperlink" Target="https://podminky.urs.cz/item/CS_URS_2025_01/411388531" TargetMode="External"/><Relationship Id="rId22" Type="http://schemas.openxmlformats.org/officeDocument/2006/relationships/hyperlink" Target="https://podminky.urs.cz/item/CS_URS_2025_01/612321191" TargetMode="External"/><Relationship Id="rId27" Type="http://schemas.openxmlformats.org/officeDocument/2006/relationships/hyperlink" Target="https://podminky.urs.cz/item/CS_URS_2025_01/635111241" TargetMode="External"/><Relationship Id="rId30" Type="http://schemas.openxmlformats.org/officeDocument/2006/relationships/hyperlink" Target="https://podminky.urs.cz/item/CS_URS_2025_01/899112112" TargetMode="External"/><Relationship Id="rId35" Type="http://schemas.openxmlformats.org/officeDocument/2006/relationships/hyperlink" Target="https://podminky.urs.cz/item/CS_URS_2025_01/976074121" TargetMode="External"/><Relationship Id="rId43" Type="http://schemas.openxmlformats.org/officeDocument/2006/relationships/hyperlink" Target="https://podminky.urs.cz/item/CS_URS_2025_01/965081611" TargetMode="External"/><Relationship Id="rId48" Type="http://schemas.openxmlformats.org/officeDocument/2006/relationships/hyperlink" Target="https://podminky.urs.cz/item/CS_URS_2025_01/971028481" TargetMode="External"/><Relationship Id="rId56" Type="http://schemas.openxmlformats.org/officeDocument/2006/relationships/hyperlink" Target="https://podminky.urs.cz/item/CS_URS_2025_01/997013212" TargetMode="External"/><Relationship Id="rId64" Type="http://schemas.openxmlformats.org/officeDocument/2006/relationships/hyperlink" Target="https://podminky.urs.cz/item/CS_URS_2025_01/721910912" TargetMode="External"/><Relationship Id="rId69" Type="http://schemas.openxmlformats.org/officeDocument/2006/relationships/hyperlink" Target="https://podminky.urs.cz/item/CS_URS_2025_01/721290112" TargetMode="External"/><Relationship Id="rId77" Type="http://schemas.openxmlformats.org/officeDocument/2006/relationships/hyperlink" Target="https://podminky.urs.cz/item/CS_URS_2025_01/998771121" TargetMode="External"/><Relationship Id="rId8" Type="http://schemas.openxmlformats.org/officeDocument/2006/relationships/hyperlink" Target="https://podminky.urs.cz/item/CS_URS_2025_01/162751115" TargetMode="External"/><Relationship Id="rId51" Type="http://schemas.openxmlformats.org/officeDocument/2006/relationships/hyperlink" Target="https://podminky.urs.cz/item/CS_URS_2025_01/890111812" TargetMode="External"/><Relationship Id="rId72" Type="http://schemas.openxmlformats.org/officeDocument/2006/relationships/hyperlink" Target="https://podminky.urs.cz/item/CS_URS_2025_01/771121022" TargetMode="External"/><Relationship Id="rId80" Type="http://schemas.openxmlformats.org/officeDocument/2006/relationships/hyperlink" Target="https://podminky.urs.cz/item/CS_URS_2025_01/784181111" TargetMode="External"/><Relationship Id="rId85" Type="http://schemas.openxmlformats.org/officeDocument/2006/relationships/hyperlink" Target="https://podminky.urs.cz/item/CS_URS_2025_01/784171101" TargetMode="External"/><Relationship Id="rId3" Type="http://schemas.openxmlformats.org/officeDocument/2006/relationships/hyperlink" Target="https://podminky.urs.cz/item/CS_URS_2025_01/162211201" TargetMode="External"/><Relationship Id="rId12" Type="http://schemas.openxmlformats.org/officeDocument/2006/relationships/hyperlink" Target="https://podminky.urs.cz/item/CS_URS_2025_01/174111101" TargetMode="External"/><Relationship Id="rId17" Type="http://schemas.openxmlformats.org/officeDocument/2006/relationships/hyperlink" Target="https://podminky.urs.cz/item/CS_URS_2025_01/113106123" TargetMode="External"/><Relationship Id="rId25" Type="http://schemas.openxmlformats.org/officeDocument/2006/relationships/hyperlink" Target="https://podminky.urs.cz/item/CS_URS_2025_01/612131121" TargetMode="External"/><Relationship Id="rId33" Type="http://schemas.openxmlformats.org/officeDocument/2006/relationships/hyperlink" Target="https://podminky.urs.cz/item/CS_URS_2025_01/949121212" TargetMode="External"/><Relationship Id="rId38" Type="http://schemas.openxmlformats.org/officeDocument/2006/relationships/hyperlink" Target="https://podminky.urs.cz/item/CS_URS_2025_01/619991005" TargetMode="External"/><Relationship Id="rId46" Type="http://schemas.openxmlformats.org/officeDocument/2006/relationships/hyperlink" Target="https://podminky.urs.cz/item/CS_URS_2025_01/974042567" TargetMode="External"/><Relationship Id="rId59" Type="http://schemas.openxmlformats.org/officeDocument/2006/relationships/hyperlink" Target="https://podminky.urs.cz/item/CS_URS_2025_01/997013861" TargetMode="External"/><Relationship Id="rId67" Type="http://schemas.openxmlformats.org/officeDocument/2006/relationships/hyperlink" Target="https://podminky.urs.cz/item/CS_URS_2025_01/721174027" TargetMode="External"/><Relationship Id="rId20" Type="http://schemas.openxmlformats.org/officeDocument/2006/relationships/hyperlink" Target="https://podminky.urs.cz/item/CS_URS_2025_01/612131101" TargetMode="External"/><Relationship Id="rId41" Type="http://schemas.openxmlformats.org/officeDocument/2006/relationships/hyperlink" Target="https://podminky.urs.cz/item/CS_URS_2025_01/977311113" TargetMode="External"/><Relationship Id="rId54" Type="http://schemas.openxmlformats.org/officeDocument/2006/relationships/hyperlink" Target="https://podminky.urs.cz/item/CS_URS_2025_01/978013191" TargetMode="External"/><Relationship Id="rId62" Type="http://schemas.openxmlformats.org/officeDocument/2006/relationships/hyperlink" Target="https://podminky.urs.cz/item/CS_URS_2025_01/997013631" TargetMode="External"/><Relationship Id="rId70" Type="http://schemas.openxmlformats.org/officeDocument/2006/relationships/hyperlink" Target="https://podminky.urs.cz/item/CS_URS_2025_01/998721122" TargetMode="External"/><Relationship Id="rId75" Type="http://schemas.openxmlformats.org/officeDocument/2006/relationships/hyperlink" Target="https://podminky.urs.cz/item/CS_URS_2025_01/771474113" TargetMode="External"/><Relationship Id="rId83" Type="http://schemas.openxmlformats.org/officeDocument/2006/relationships/hyperlink" Target="https://podminky.urs.cz/item/CS_URS_2025_01/784211011" TargetMode="External"/><Relationship Id="rId88" Type="http://schemas.openxmlformats.org/officeDocument/2006/relationships/drawing" Target="../drawings/drawing2.xml"/><Relationship Id="rId1" Type="http://schemas.openxmlformats.org/officeDocument/2006/relationships/hyperlink" Target="https://podminky.urs.cz/item/CS_URS_2025_01/132212132" TargetMode="External"/><Relationship Id="rId6" Type="http://schemas.openxmlformats.org/officeDocument/2006/relationships/hyperlink" Target="https://podminky.urs.cz/item/CS_URS_2025_01/162211319" TargetMode="External"/><Relationship Id="rId15" Type="http://schemas.openxmlformats.org/officeDocument/2006/relationships/hyperlink" Target="https://podminky.urs.cz/item/CS_URS_2025_01/346481111" TargetMode="External"/><Relationship Id="rId23" Type="http://schemas.openxmlformats.org/officeDocument/2006/relationships/hyperlink" Target="https://podminky.urs.cz/item/CS_URS_2025_01/612135011" TargetMode="External"/><Relationship Id="rId28" Type="http://schemas.openxmlformats.org/officeDocument/2006/relationships/hyperlink" Target="https://podminky.urs.cz/item/CS_URS_2025_01/631311134" TargetMode="External"/><Relationship Id="rId36" Type="http://schemas.openxmlformats.org/officeDocument/2006/relationships/hyperlink" Target="https://podminky.urs.cz/item/CS_URS_2025_01/953943211" TargetMode="External"/><Relationship Id="rId49" Type="http://schemas.openxmlformats.org/officeDocument/2006/relationships/hyperlink" Target="https://podminky.urs.cz/item/CS_URS_2025_01/972054491" TargetMode="External"/><Relationship Id="rId57" Type="http://schemas.openxmlformats.org/officeDocument/2006/relationships/hyperlink" Target="https://podminky.urs.cz/item/CS_URS_2025_01/997013501" TargetMode="External"/><Relationship Id="rId10" Type="http://schemas.openxmlformats.org/officeDocument/2006/relationships/hyperlink" Target="https://podminky.urs.cz/item/CS_URS_2025_01/174111101" TargetMode="External"/><Relationship Id="rId31" Type="http://schemas.openxmlformats.org/officeDocument/2006/relationships/hyperlink" Target="https://podminky.urs.cz/item/CS_URS_2025_01/451572111" TargetMode="External"/><Relationship Id="rId44" Type="http://schemas.openxmlformats.org/officeDocument/2006/relationships/hyperlink" Target="https://podminky.urs.cz/item/CS_URS_2025_01/965043441" TargetMode="External"/><Relationship Id="rId52" Type="http://schemas.openxmlformats.org/officeDocument/2006/relationships/hyperlink" Target="https://podminky.urs.cz/item/CS_URS_2025_01/899101211" TargetMode="External"/><Relationship Id="rId60" Type="http://schemas.openxmlformats.org/officeDocument/2006/relationships/hyperlink" Target="https://podminky.urs.cz/item/CS_URS_2025_01/997013867" TargetMode="External"/><Relationship Id="rId65" Type="http://schemas.openxmlformats.org/officeDocument/2006/relationships/hyperlink" Target="https://podminky.urs.cz/item/CS_URS_2025_01/721910922" TargetMode="External"/><Relationship Id="rId73" Type="http://schemas.openxmlformats.org/officeDocument/2006/relationships/hyperlink" Target="https://podminky.urs.cz/item/CS_URS_2025_01/771151022" TargetMode="External"/><Relationship Id="rId78" Type="http://schemas.openxmlformats.org/officeDocument/2006/relationships/hyperlink" Target="https://podminky.urs.cz/item/CS_URS_2025_01/784111001" TargetMode="External"/><Relationship Id="rId81" Type="http://schemas.openxmlformats.org/officeDocument/2006/relationships/hyperlink" Target="https://podminky.urs.cz/item/CS_URS_2025_01/784211131" TargetMode="External"/><Relationship Id="rId86" Type="http://schemas.openxmlformats.org/officeDocument/2006/relationships/hyperlink" Target="https://podminky.urs.cz/item/CS_URS_2025_01/460791213" TargetMode="External"/><Relationship Id="rId4" Type="http://schemas.openxmlformats.org/officeDocument/2006/relationships/hyperlink" Target="https://podminky.urs.cz/item/CS_URS_2025_01/162211209" TargetMode="External"/><Relationship Id="rId9" Type="http://schemas.openxmlformats.org/officeDocument/2006/relationships/hyperlink" Target="https://podminky.urs.cz/item/CS_URS_2025_01/171201231" TargetMode="External"/><Relationship Id="rId13" Type="http://schemas.openxmlformats.org/officeDocument/2006/relationships/hyperlink" Target="https://podminky.urs.cz/item/CS_URS_2025_01/310237281" TargetMode="External"/><Relationship Id="rId18" Type="http://schemas.openxmlformats.org/officeDocument/2006/relationships/hyperlink" Target="https://podminky.urs.cz/item/CS_URS_2025_01/113107112" TargetMode="External"/><Relationship Id="rId39" Type="http://schemas.openxmlformats.org/officeDocument/2006/relationships/hyperlink" Target="https://podminky.urs.cz/item/CS_URS_2025_01/619991015" TargetMode="External"/><Relationship Id="rId34" Type="http://schemas.openxmlformats.org/officeDocument/2006/relationships/hyperlink" Target="https://podminky.urs.cz/item/CS_URS_2025_01/949121812" TargetMode="External"/><Relationship Id="rId50" Type="http://schemas.openxmlformats.org/officeDocument/2006/relationships/hyperlink" Target="https://podminky.urs.cz/item/CS_URS_2025_01/810351811" TargetMode="External"/><Relationship Id="rId55" Type="http://schemas.openxmlformats.org/officeDocument/2006/relationships/hyperlink" Target="https://podminky.urs.cz/item/CS_URS_2025_01/751398821" TargetMode="External"/><Relationship Id="rId76" Type="http://schemas.openxmlformats.org/officeDocument/2006/relationships/hyperlink" Target="https://podminky.urs.cz/item/CS_URS_2025_01/771591184" TargetMode="External"/><Relationship Id="rId7" Type="http://schemas.openxmlformats.org/officeDocument/2006/relationships/hyperlink" Target="https://podminky.urs.cz/item/CS_URS_2025_01/167111101" TargetMode="External"/><Relationship Id="rId71" Type="http://schemas.openxmlformats.org/officeDocument/2006/relationships/hyperlink" Target="https://podminky.urs.cz/item/CS_URS_2025_01/771121011" TargetMode="External"/><Relationship Id="rId2" Type="http://schemas.openxmlformats.org/officeDocument/2006/relationships/hyperlink" Target="https://podminky.urs.cz/item/CS_URS_2025_01/133212811" TargetMode="External"/><Relationship Id="rId29" Type="http://schemas.openxmlformats.org/officeDocument/2006/relationships/hyperlink" Target="https://podminky.urs.cz/item/CS_URS_2025_01/644941112" TargetMode="External"/><Relationship Id="rId24" Type="http://schemas.openxmlformats.org/officeDocument/2006/relationships/hyperlink" Target="https://podminky.urs.cz/item/CS_URS_2025_01/612135095" TargetMode="External"/><Relationship Id="rId40" Type="http://schemas.openxmlformats.org/officeDocument/2006/relationships/hyperlink" Target="https://podminky.urs.cz/item/CS_URS_2025_01/952901111" TargetMode="External"/><Relationship Id="rId45" Type="http://schemas.openxmlformats.org/officeDocument/2006/relationships/hyperlink" Target="https://podminky.urs.cz/item/CS_URS_2025_01/965082923" TargetMode="External"/><Relationship Id="rId66" Type="http://schemas.openxmlformats.org/officeDocument/2006/relationships/hyperlink" Target="https://podminky.urs.cz/item/CS_URS_2025_01/721173403" TargetMode="External"/><Relationship Id="rId87" Type="http://schemas.openxmlformats.org/officeDocument/2006/relationships/hyperlink" Target="https://podminky.urs.cz/item/CS_URS_2025_01/469981111" TargetMode="External"/><Relationship Id="rId61" Type="http://schemas.openxmlformats.org/officeDocument/2006/relationships/hyperlink" Target="https://podminky.urs.cz/item/CS_URS_2025_01/997013873" TargetMode="External"/><Relationship Id="rId82" Type="http://schemas.openxmlformats.org/officeDocument/2006/relationships/hyperlink" Target="https://podminky.urs.cz/item/CS_URS_2025_01/78421111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071002000" TargetMode="External"/><Relationship Id="rId2" Type="http://schemas.openxmlformats.org/officeDocument/2006/relationships/hyperlink" Target="https://podminky.urs.cz/item/CS_URS_2025_01/071103000" TargetMode="External"/><Relationship Id="rId1" Type="http://schemas.openxmlformats.org/officeDocument/2006/relationships/hyperlink" Target="https://podminky.urs.cz/item/CS_URS_2025_01/030001000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>
      <selection activeCell="J55" sqref="J55:AF55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1" width="2.6640625" customWidth="1"/>
    <col min="32" max="32" width="19.33203125" customWidth="1"/>
    <col min="33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273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R5" s="21"/>
      <c r="BE5" s="270" t="s">
        <v>14</v>
      </c>
      <c r="BS5" s="18" t="s">
        <v>6</v>
      </c>
    </row>
    <row r="6" spans="1:74" ht="36.950000000000003" customHeight="1">
      <c r="B6" s="21"/>
      <c r="D6" s="27" t="s">
        <v>15</v>
      </c>
      <c r="K6" s="275" t="s">
        <v>16</v>
      </c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R6" s="21"/>
      <c r="BE6" s="271"/>
      <c r="BS6" s="18" t="s">
        <v>6</v>
      </c>
    </row>
    <row r="7" spans="1:74" ht="12" customHeight="1">
      <c r="B7" s="21"/>
      <c r="D7" s="28" t="s">
        <v>17</v>
      </c>
      <c r="K7" s="26" t="s">
        <v>18</v>
      </c>
      <c r="AK7" s="28" t="s">
        <v>19</v>
      </c>
      <c r="AN7" s="26" t="s">
        <v>18</v>
      </c>
      <c r="AR7" s="21"/>
      <c r="BE7" s="271"/>
      <c r="BS7" s="18" t="s">
        <v>6</v>
      </c>
    </row>
    <row r="8" spans="1:74" ht="12" customHeight="1">
      <c r="B8" s="21"/>
      <c r="D8" s="28" t="s">
        <v>20</v>
      </c>
      <c r="K8" s="26" t="s">
        <v>21</v>
      </c>
      <c r="AK8" s="28" t="s">
        <v>22</v>
      </c>
      <c r="AN8" s="29" t="s">
        <v>23</v>
      </c>
      <c r="AR8" s="21"/>
      <c r="BE8" s="271"/>
      <c r="BS8" s="18" t="s">
        <v>6</v>
      </c>
    </row>
    <row r="9" spans="1:74" ht="14.45" customHeight="1">
      <c r="B9" s="21"/>
      <c r="AR9" s="21"/>
      <c r="BE9" s="271"/>
      <c r="BS9" s="18" t="s">
        <v>6</v>
      </c>
    </row>
    <row r="10" spans="1:74" ht="12" customHeight="1">
      <c r="B10" s="21"/>
      <c r="D10" s="28" t="s">
        <v>24</v>
      </c>
      <c r="AK10" s="28" t="s">
        <v>25</v>
      </c>
      <c r="AN10" s="26" t="s">
        <v>18</v>
      </c>
      <c r="AR10" s="21"/>
      <c r="BE10" s="271"/>
      <c r="BS10" s="18" t="s">
        <v>6</v>
      </c>
    </row>
    <row r="11" spans="1:74" ht="18.399999999999999" customHeight="1">
      <c r="B11" s="21"/>
      <c r="E11" s="26" t="s">
        <v>26</v>
      </c>
      <c r="AK11" s="28" t="s">
        <v>27</v>
      </c>
      <c r="AN11" s="26" t="s">
        <v>18</v>
      </c>
      <c r="AR11" s="21"/>
      <c r="BE11" s="271"/>
      <c r="BS11" s="18" t="s">
        <v>6</v>
      </c>
    </row>
    <row r="12" spans="1:74" ht="6.95" customHeight="1">
      <c r="B12" s="21"/>
      <c r="AR12" s="21"/>
      <c r="BE12" s="271"/>
      <c r="BS12" s="18" t="s">
        <v>6</v>
      </c>
    </row>
    <row r="13" spans="1:74" ht="12" customHeight="1">
      <c r="B13" s="21"/>
      <c r="D13" s="28" t="s">
        <v>28</v>
      </c>
      <c r="AK13" s="28" t="s">
        <v>25</v>
      </c>
      <c r="AN13" s="30" t="s">
        <v>29</v>
      </c>
      <c r="AR13" s="21"/>
      <c r="BE13" s="271"/>
      <c r="BS13" s="18" t="s">
        <v>6</v>
      </c>
    </row>
    <row r="14" spans="1:74" ht="12.75">
      <c r="B14" s="21"/>
      <c r="E14" s="276" t="s">
        <v>29</v>
      </c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8" t="s">
        <v>27</v>
      </c>
      <c r="AN14" s="30" t="s">
        <v>29</v>
      </c>
      <c r="AR14" s="21"/>
      <c r="BE14" s="271"/>
      <c r="BS14" s="18" t="s">
        <v>6</v>
      </c>
    </row>
    <row r="15" spans="1:74" ht="6.95" customHeight="1">
      <c r="B15" s="21"/>
      <c r="AR15" s="21"/>
      <c r="BE15" s="271"/>
      <c r="BS15" s="18" t="s">
        <v>4</v>
      </c>
    </row>
    <row r="16" spans="1:74" ht="12" customHeight="1">
      <c r="B16" s="21"/>
      <c r="D16" s="28" t="s">
        <v>30</v>
      </c>
      <c r="AK16" s="28" t="s">
        <v>25</v>
      </c>
      <c r="AN16" s="26" t="s">
        <v>18</v>
      </c>
      <c r="AR16" s="21"/>
      <c r="BE16" s="271"/>
      <c r="BS16" s="18" t="s">
        <v>4</v>
      </c>
    </row>
    <row r="17" spans="2:71" ht="18.399999999999999" customHeight="1">
      <c r="B17" s="21"/>
      <c r="E17" s="26" t="s">
        <v>31</v>
      </c>
      <c r="AK17" s="28" t="s">
        <v>27</v>
      </c>
      <c r="AN17" s="26" t="s">
        <v>18</v>
      </c>
      <c r="AR17" s="21"/>
      <c r="BE17" s="271"/>
      <c r="BS17" s="18" t="s">
        <v>32</v>
      </c>
    </row>
    <row r="18" spans="2:71" ht="6.95" customHeight="1">
      <c r="B18" s="21"/>
      <c r="AR18" s="21"/>
      <c r="BE18" s="271"/>
      <c r="BS18" s="18" t="s">
        <v>6</v>
      </c>
    </row>
    <row r="19" spans="2:71" ht="12" customHeight="1">
      <c r="B19" s="21"/>
      <c r="D19" s="28" t="s">
        <v>33</v>
      </c>
      <c r="AK19" s="28" t="s">
        <v>25</v>
      </c>
      <c r="AN19" s="26" t="s">
        <v>18</v>
      </c>
      <c r="AR19" s="21"/>
      <c r="BE19" s="271"/>
      <c r="BS19" s="18" t="s">
        <v>6</v>
      </c>
    </row>
    <row r="20" spans="2:71" ht="18.399999999999999" customHeight="1">
      <c r="B20" s="21"/>
      <c r="E20" s="26" t="s">
        <v>34</v>
      </c>
      <c r="AK20" s="28" t="s">
        <v>27</v>
      </c>
      <c r="AN20" s="26" t="s">
        <v>18</v>
      </c>
      <c r="AR20" s="21"/>
      <c r="BE20" s="271"/>
      <c r="BS20" s="18" t="s">
        <v>4</v>
      </c>
    </row>
    <row r="21" spans="2:71" ht="6.95" customHeight="1">
      <c r="B21" s="21"/>
      <c r="AR21" s="21"/>
      <c r="BE21" s="271"/>
    </row>
    <row r="22" spans="2:71" ht="12" customHeight="1">
      <c r="B22" s="21"/>
      <c r="D22" s="28" t="s">
        <v>35</v>
      </c>
      <c r="AR22" s="21"/>
      <c r="BE22" s="271"/>
    </row>
    <row r="23" spans="2:71" ht="47.25" customHeight="1">
      <c r="B23" s="21"/>
      <c r="E23" s="278" t="s">
        <v>36</v>
      </c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R23" s="21"/>
      <c r="BE23" s="271"/>
    </row>
    <row r="24" spans="2:71" ht="6.95" customHeight="1">
      <c r="B24" s="21"/>
      <c r="AR24" s="21"/>
      <c r="BE24" s="271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71"/>
    </row>
    <row r="26" spans="2:71" s="1" customFormat="1" ht="25.9" customHeight="1">
      <c r="B26" s="33"/>
      <c r="D26" s="34" t="s">
        <v>37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79">
        <f>ROUND(AG54,1)</f>
        <v>0</v>
      </c>
      <c r="AL26" s="280"/>
      <c r="AM26" s="280"/>
      <c r="AN26" s="280"/>
      <c r="AO26" s="280"/>
      <c r="AR26" s="33"/>
      <c r="BE26" s="271"/>
    </row>
    <row r="27" spans="2:71" s="1" customFormat="1" ht="6.95" customHeight="1">
      <c r="B27" s="33"/>
      <c r="AR27" s="33"/>
      <c r="BE27" s="271"/>
    </row>
    <row r="28" spans="2:71" s="1" customFormat="1" ht="12.75">
      <c r="B28" s="33"/>
      <c r="L28" s="281" t="s">
        <v>38</v>
      </c>
      <c r="M28" s="281"/>
      <c r="N28" s="281"/>
      <c r="O28" s="281"/>
      <c r="P28" s="281"/>
      <c r="W28" s="281" t="s">
        <v>39</v>
      </c>
      <c r="X28" s="281"/>
      <c r="Y28" s="281"/>
      <c r="Z28" s="281"/>
      <c r="AA28" s="281"/>
      <c r="AB28" s="281"/>
      <c r="AC28" s="281"/>
      <c r="AD28" s="281"/>
      <c r="AE28" s="281"/>
      <c r="AK28" s="281" t="s">
        <v>40</v>
      </c>
      <c r="AL28" s="281"/>
      <c r="AM28" s="281"/>
      <c r="AN28" s="281"/>
      <c r="AO28" s="281"/>
      <c r="AR28" s="33"/>
      <c r="BE28" s="271"/>
    </row>
    <row r="29" spans="2:71" s="2" customFormat="1" ht="14.45" customHeight="1">
      <c r="B29" s="37"/>
      <c r="D29" s="28" t="s">
        <v>41</v>
      </c>
      <c r="F29" s="28" t="s">
        <v>42</v>
      </c>
      <c r="L29" s="284">
        <v>0.21</v>
      </c>
      <c r="M29" s="283"/>
      <c r="N29" s="283"/>
      <c r="O29" s="283"/>
      <c r="P29" s="283"/>
      <c r="W29" s="282">
        <f>ROUND(AZ54, 1)</f>
        <v>0</v>
      </c>
      <c r="X29" s="283"/>
      <c r="Y29" s="283"/>
      <c r="Z29" s="283"/>
      <c r="AA29" s="283"/>
      <c r="AB29" s="283"/>
      <c r="AC29" s="283"/>
      <c r="AD29" s="283"/>
      <c r="AE29" s="283"/>
      <c r="AK29" s="282">
        <f>ROUND(AV54, 1)</f>
        <v>0</v>
      </c>
      <c r="AL29" s="283"/>
      <c r="AM29" s="283"/>
      <c r="AN29" s="283"/>
      <c r="AO29" s="283"/>
      <c r="AR29" s="37"/>
      <c r="BE29" s="272"/>
    </row>
    <row r="30" spans="2:71" s="2" customFormat="1" ht="14.45" customHeight="1">
      <c r="B30" s="37"/>
      <c r="F30" s="28" t="s">
        <v>43</v>
      </c>
      <c r="L30" s="284">
        <v>0.12</v>
      </c>
      <c r="M30" s="283"/>
      <c r="N30" s="283"/>
      <c r="O30" s="283"/>
      <c r="P30" s="283"/>
      <c r="W30" s="282">
        <f>ROUND(BA54, 1)</f>
        <v>0</v>
      </c>
      <c r="X30" s="283"/>
      <c r="Y30" s="283"/>
      <c r="Z30" s="283"/>
      <c r="AA30" s="283"/>
      <c r="AB30" s="283"/>
      <c r="AC30" s="283"/>
      <c r="AD30" s="283"/>
      <c r="AE30" s="283"/>
      <c r="AK30" s="282">
        <f>ROUND(AW54, 1)</f>
        <v>0</v>
      </c>
      <c r="AL30" s="283"/>
      <c r="AM30" s="283"/>
      <c r="AN30" s="283"/>
      <c r="AO30" s="283"/>
      <c r="AR30" s="37"/>
      <c r="BE30" s="272"/>
    </row>
    <row r="31" spans="2:71" s="2" customFormat="1" ht="14.45" hidden="1" customHeight="1">
      <c r="B31" s="37"/>
      <c r="F31" s="28" t="s">
        <v>44</v>
      </c>
      <c r="L31" s="284">
        <v>0.21</v>
      </c>
      <c r="M31" s="283"/>
      <c r="N31" s="283"/>
      <c r="O31" s="283"/>
      <c r="P31" s="283"/>
      <c r="W31" s="282">
        <f>ROUND(BB54, 1)</f>
        <v>0</v>
      </c>
      <c r="X31" s="283"/>
      <c r="Y31" s="283"/>
      <c r="Z31" s="283"/>
      <c r="AA31" s="283"/>
      <c r="AB31" s="283"/>
      <c r="AC31" s="283"/>
      <c r="AD31" s="283"/>
      <c r="AE31" s="283"/>
      <c r="AK31" s="282">
        <v>0</v>
      </c>
      <c r="AL31" s="283"/>
      <c r="AM31" s="283"/>
      <c r="AN31" s="283"/>
      <c r="AO31" s="283"/>
      <c r="AR31" s="37"/>
      <c r="BE31" s="272"/>
    </row>
    <row r="32" spans="2:71" s="2" customFormat="1" ht="14.45" hidden="1" customHeight="1">
      <c r="B32" s="37"/>
      <c r="F32" s="28" t="s">
        <v>45</v>
      </c>
      <c r="L32" s="284">
        <v>0.12</v>
      </c>
      <c r="M32" s="283"/>
      <c r="N32" s="283"/>
      <c r="O32" s="283"/>
      <c r="P32" s="283"/>
      <c r="W32" s="282">
        <f>ROUND(BC54, 1)</f>
        <v>0</v>
      </c>
      <c r="X32" s="283"/>
      <c r="Y32" s="283"/>
      <c r="Z32" s="283"/>
      <c r="AA32" s="283"/>
      <c r="AB32" s="283"/>
      <c r="AC32" s="283"/>
      <c r="AD32" s="283"/>
      <c r="AE32" s="283"/>
      <c r="AK32" s="282">
        <v>0</v>
      </c>
      <c r="AL32" s="283"/>
      <c r="AM32" s="283"/>
      <c r="AN32" s="283"/>
      <c r="AO32" s="283"/>
      <c r="AR32" s="37"/>
      <c r="BE32" s="272"/>
    </row>
    <row r="33" spans="2:44" s="2" customFormat="1" ht="14.45" hidden="1" customHeight="1">
      <c r="B33" s="37"/>
      <c r="F33" s="28" t="s">
        <v>46</v>
      </c>
      <c r="L33" s="284">
        <v>0</v>
      </c>
      <c r="M33" s="283"/>
      <c r="N33" s="283"/>
      <c r="O33" s="283"/>
      <c r="P33" s="283"/>
      <c r="W33" s="282">
        <f>ROUND(BD54, 1)</f>
        <v>0</v>
      </c>
      <c r="X33" s="283"/>
      <c r="Y33" s="283"/>
      <c r="Z33" s="283"/>
      <c r="AA33" s="283"/>
      <c r="AB33" s="283"/>
      <c r="AC33" s="283"/>
      <c r="AD33" s="283"/>
      <c r="AE33" s="283"/>
      <c r="AK33" s="282">
        <v>0</v>
      </c>
      <c r="AL33" s="283"/>
      <c r="AM33" s="283"/>
      <c r="AN33" s="283"/>
      <c r="AO33" s="283"/>
      <c r="AR33" s="37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8"/>
      <c r="D35" s="39" t="s">
        <v>47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48</v>
      </c>
      <c r="U35" s="40"/>
      <c r="V35" s="40"/>
      <c r="W35" s="40"/>
      <c r="X35" s="285" t="s">
        <v>49</v>
      </c>
      <c r="Y35" s="286"/>
      <c r="Z35" s="286"/>
      <c r="AA35" s="286"/>
      <c r="AB35" s="286"/>
      <c r="AC35" s="40"/>
      <c r="AD35" s="40"/>
      <c r="AE35" s="40"/>
      <c r="AF35" s="40"/>
      <c r="AG35" s="40"/>
      <c r="AH35" s="40"/>
      <c r="AI35" s="40"/>
      <c r="AJ35" s="40"/>
      <c r="AK35" s="287">
        <f>SUM(AK26:AK33)</f>
        <v>0</v>
      </c>
      <c r="AL35" s="286"/>
      <c r="AM35" s="286"/>
      <c r="AN35" s="286"/>
      <c r="AO35" s="288"/>
      <c r="AP35" s="38"/>
      <c r="AQ35" s="38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>
      <c r="B42" s="33"/>
      <c r="C42" s="22" t="s">
        <v>50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6"/>
      <c r="C44" s="28" t="s">
        <v>13</v>
      </c>
      <c r="L44" s="3">
        <f>K5</f>
        <v>0</v>
      </c>
      <c r="AR44" s="46"/>
    </row>
    <row r="45" spans="2:44" s="4" customFormat="1" ht="36.950000000000003" customHeight="1">
      <c r="B45" s="47"/>
      <c r="C45" s="48" t="s">
        <v>15</v>
      </c>
      <c r="L45" s="289" t="str">
        <f>K6</f>
        <v>OPRAVA HAVÁRIE SPLAŠKOVÉ KANALIZACE V SUTERÉNU BUDOVY MAGISTRÁTU-DOPLNĚNÍ</v>
      </c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R45" s="47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20</v>
      </c>
      <c r="L47" s="49" t="str">
        <f>IF(K8="","",K8)</f>
        <v>MÍROVÉ NÁM. 1175/5, DĚČÍN</v>
      </c>
      <c r="AI47" s="28" t="s">
        <v>22</v>
      </c>
      <c r="AM47" s="291" t="str">
        <f>IF(AN8= "","",AN8)</f>
        <v>23. 3. 2025</v>
      </c>
      <c r="AN47" s="291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8" t="s">
        <v>24</v>
      </c>
      <c r="L49" s="3" t="str">
        <f>IF(E11= "","",E11)</f>
        <v xml:space="preserve">MAGISTRÁT MĚSTA DĚČÍN </v>
      </c>
      <c r="AI49" s="28" t="s">
        <v>30</v>
      </c>
      <c r="AM49" s="292" t="str">
        <f>IF(E17="","",E17)</f>
        <v>Petr Tomsa, Dolní Habartice</v>
      </c>
      <c r="AN49" s="293"/>
      <c r="AO49" s="293"/>
      <c r="AP49" s="293"/>
      <c r="AR49" s="33"/>
      <c r="AS49" s="294" t="s">
        <v>51</v>
      </c>
      <c r="AT49" s="295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>
      <c r="B50" s="33"/>
      <c r="C50" s="28" t="s">
        <v>28</v>
      </c>
      <c r="L50" s="3" t="str">
        <f>IF(E14= "Vyplň údaj","",E14)</f>
        <v/>
      </c>
      <c r="AI50" s="28" t="s">
        <v>33</v>
      </c>
      <c r="AM50" s="292" t="str">
        <f>IF(E20="","",E20)</f>
        <v>Nina Blavková Děčín</v>
      </c>
      <c r="AN50" s="293"/>
      <c r="AO50" s="293"/>
      <c r="AP50" s="293"/>
      <c r="AR50" s="33"/>
      <c r="AS50" s="296"/>
      <c r="AT50" s="297"/>
      <c r="BD50" s="54"/>
    </row>
    <row r="51" spans="1:91" s="1" customFormat="1" ht="10.9" customHeight="1">
      <c r="B51" s="33"/>
      <c r="AR51" s="33"/>
      <c r="AS51" s="296"/>
      <c r="AT51" s="297"/>
      <c r="BD51" s="54"/>
    </row>
    <row r="52" spans="1:91" s="1" customFormat="1" ht="29.25" customHeight="1">
      <c r="B52" s="33"/>
      <c r="C52" s="298" t="s">
        <v>52</v>
      </c>
      <c r="D52" s="299"/>
      <c r="E52" s="299"/>
      <c r="F52" s="299"/>
      <c r="G52" s="299"/>
      <c r="H52" s="55"/>
      <c r="I52" s="300" t="s">
        <v>53</v>
      </c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301" t="s">
        <v>54</v>
      </c>
      <c r="AH52" s="299"/>
      <c r="AI52" s="299"/>
      <c r="AJ52" s="299"/>
      <c r="AK52" s="299"/>
      <c r="AL52" s="299"/>
      <c r="AM52" s="299"/>
      <c r="AN52" s="300" t="s">
        <v>55</v>
      </c>
      <c r="AO52" s="299"/>
      <c r="AP52" s="299"/>
      <c r="AQ52" s="56" t="s">
        <v>56</v>
      </c>
      <c r="AR52" s="33"/>
      <c r="AS52" s="57" t="s">
        <v>57</v>
      </c>
      <c r="AT52" s="58" t="s">
        <v>58</v>
      </c>
      <c r="AU52" s="58" t="s">
        <v>59</v>
      </c>
      <c r="AV52" s="58" t="s">
        <v>60</v>
      </c>
      <c r="AW52" s="58" t="s">
        <v>61</v>
      </c>
      <c r="AX52" s="58" t="s">
        <v>62</v>
      </c>
      <c r="AY52" s="58" t="s">
        <v>63</v>
      </c>
      <c r="AZ52" s="58" t="s">
        <v>64</v>
      </c>
      <c r="BA52" s="58" t="s">
        <v>65</v>
      </c>
      <c r="BB52" s="58" t="s">
        <v>66</v>
      </c>
      <c r="BC52" s="58" t="s">
        <v>67</v>
      </c>
      <c r="BD52" s="59" t="s">
        <v>68</v>
      </c>
    </row>
    <row r="53" spans="1:91" s="1" customFormat="1" ht="10.9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>
      <c r="B54" s="61"/>
      <c r="C54" s="62" t="s">
        <v>69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05">
        <f>ROUND(SUM(AG55:AG56),1)</f>
        <v>0</v>
      </c>
      <c r="AH54" s="305"/>
      <c r="AI54" s="305"/>
      <c r="AJ54" s="305"/>
      <c r="AK54" s="305"/>
      <c r="AL54" s="305"/>
      <c r="AM54" s="305"/>
      <c r="AN54" s="306">
        <f>SUM(AG54,AT54)</f>
        <v>0</v>
      </c>
      <c r="AO54" s="306"/>
      <c r="AP54" s="306"/>
      <c r="AQ54" s="65" t="s">
        <v>18</v>
      </c>
      <c r="AR54" s="61"/>
      <c r="AS54" s="66">
        <f>ROUND(SUM(AS55:AS56),1)</f>
        <v>0</v>
      </c>
      <c r="AT54" s="67">
        <f>ROUND(SUM(AV54:AW54),1)</f>
        <v>0</v>
      </c>
      <c r="AU54" s="68">
        <f>ROUND(SUM(AU55:AU56),5)</f>
        <v>0</v>
      </c>
      <c r="AV54" s="67">
        <f>ROUND(AZ54*L29,1)</f>
        <v>0</v>
      </c>
      <c r="AW54" s="67">
        <f>ROUND(BA54*L30,1)</f>
        <v>0</v>
      </c>
      <c r="AX54" s="67">
        <f>ROUND(BB54*L29,1)</f>
        <v>0</v>
      </c>
      <c r="AY54" s="67">
        <f>ROUND(BC54*L30,1)</f>
        <v>0</v>
      </c>
      <c r="AZ54" s="67">
        <f>ROUND(SUM(AZ55:AZ56),1)</f>
        <v>0</v>
      </c>
      <c r="BA54" s="67">
        <f>ROUND(SUM(BA55:BA56),1)</f>
        <v>0</v>
      </c>
      <c r="BB54" s="67">
        <f>ROUND(SUM(BB55:BB56),1)</f>
        <v>0</v>
      </c>
      <c r="BC54" s="67">
        <f>ROUND(SUM(BC55:BC56),1)</f>
        <v>0</v>
      </c>
      <c r="BD54" s="69">
        <f>ROUND(SUM(BD55:BD56),1)</f>
        <v>0</v>
      </c>
      <c r="BS54" s="70" t="s">
        <v>70</v>
      </c>
      <c r="BT54" s="70" t="s">
        <v>71</v>
      </c>
      <c r="BU54" s="71" t="s">
        <v>72</v>
      </c>
      <c r="BV54" s="70" t="s">
        <v>73</v>
      </c>
      <c r="BW54" s="70" t="s">
        <v>5</v>
      </c>
      <c r="BX54" s="70" t="s">
        <v>74</v>
      </c>
      <c r="CL54" s="70" t="s">
        <v>18</v>
      </c>
    </row>
    <row r="55" spans="1:91" s="6" customFormat="1" ht="24.75" customHeight="1">
      <c r="A55" s="72" t="s">
        <v>75</v>
      </c>
      <c r="B55" s="73"/>
      <c r="C55" s="74"/>
      <c r="D55" s="304" t="s">
        <v>76</v>
      </c>
      <c r="E55" s="304"/>
      <c r="F55" s="304"/>
      <c r="G55" s="304"/>
      <c r="H55" s="304"/>
      <c r="I55" s="75"/>
      <c r="J55" s="304" t="s">
        <v>77</v>
      </c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2">
        <f>'01 - OPRAVA VNITŘNÍ  SPLA...'!J30</f>
        <v>0</v>
      </c>
      <c r="AH55" s="303"/>
      <c r="AI55" s="303"/>
      <c r="AJ55" s="303"/>
      <c r="AK55" s="303"/>
      <c r="AL55" s="303"/>
      <c r="AM55" s="303"/>
      <c r="AN55" s="302">
        <f>SUM(AG55,AT55)</f>
        <v>0</v>
      </c>
      <c r="AO55" s="303"/>
      <c r="AP55" s="303"/>
      <c r="AQ55" s="76" t="s">
        <v>78</v>
      </c>
      <c r="AR55" s="73"/>
      <c r="AS55" s="77">
        <v>0</v>
      </c>
      <c r="AT55" s="78">
        <f>ROUND(SUM(AV55:AW55),1)</f>
        <v>0</v>
      </c>
      <c r="AU55" s="79">
        <f>'01 - OPRAVA VNITŘNÍ  SPLA...'!P103</f>
        <v>0</v>
      </c>
      <c r="AV55" s="78">
        <f>'01 - OPRAVA VNITŘNÍ  SPLA...'!J33</f>
        <v>0</v>
      </c>
      <c r="AW55" s="78">
        <f>'01 - OPRAVA VNITŘNÍ  SPLA...'!J34</f>
        <v>0</v>
      </c>
      <c r="AX55" s="78">
        <f>'01 - OPRAVA VNITŘNÍ  SPLA...'!J35</f>
        <v>0</v>
      </c>
      <c r="AY55" s="78">
        <f>'01 - OPRAVA VNITŘNÍ  SPLA...'!J36</f>
        <v>0</v>
      </c>
      <c r="AZ55" s="78">
        <f>'01 - OPRAVA VNITŘNÍ  SPLA...'!F33</f>
        <v>0</v>
      </c>
      <c r="BA55" s="78">
        <f>'01 - OPRAVA VNITŘNÍ  SPLA...'!F34</f>
        <v>0</v>
      </c>
      <c r="BB55" s="78">
        <f>'01 - OPRAVA VNITŘNÍ  SPLA...'!F35</f>
        <v>0</v>
      </c>
      <c r="BC55" s="78">
        <f>'01 - OPRAVA VNITŘNÍ  SPLA...'!F36</f>
        <v>0</v>
      </c>
      <c r="BD55" s="80">
        <f>'01 - OPRAVA VNITŘNÍ  SPLA...'!F37</f>
        <v>0</v>
      </c>
      <c r="BT55" s="81" t="s">
        <v>79</v>
      </c>
      <c r="BV55" s="81" t="s">
        <v>73</v>
      </c>
      <c r="BW55" s="81" t="s">
        <v>80</v>
      </c>
      <c r="BX55" s="81" t="s">
        <v>5</v>
      </c>
      <c r="CL55" s="81" t="s">
        <v>18</v>
      </c>
      <c r="CM55" s="81" t="s">
        <v>81</v>
      </c>
    </row>
    <row r="56" spans="1:91" s="6" customFormat="1" ht="16.5" customHeight="1">
      <c r="A56" s="72" t="s">
        <v>75</v>
      </c>
      <c r="B56" s="73"/>
      <c r="C56" s="74"/>
      <c r="D56" s="304" t="s">
        <v>82</v>
      </c>
      <c r="E56" s="304"/>
      <c r="F56" s="304"/>
      <c r="G56" s="304"/>
      <c r="H56" s="304"/>
      <c r="I56" s="75"/>
      <c r="J56" s="304" t="s">
        <v>83</v>
      </c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2">
        <f>'02 - VEDLEJŠÍ ROZPOČTOVÉ ...'!J30</f>
        <v>0</v>
      </c>
      <c r="AH56" s="303"/>
      <c r="AI56" s="303"/>
      <c r="AJ56" s="303"/>
      <c r="AK56" s="303"/>
      <c r="AL56" s="303"/>
      <c r="AM56" s="303"/>
      <c r="AN56" s="302">
        <f>SUM(AG56,AT56)</f>
        <v>0</v>
      </c>
      <c r="AO56" s="303"/>
      <c r="AP56" s="303"/>
      <c r="AQ56" s="76" t="s">
        <v>84</v>
      </c>
      <c r="AR56" s="73"/>
      <c r="AS56" s="82">
        <v>0</v>
      </c>
      <c r="AT56" s="83">
        <f>ROUND(SUM(AV56:AW56),1)</f>
        <v>0</v>
      </c>
      <c r="AU56" s="84">
        <f>'02 - VEDLEJŠÍ ROZPOČTOVÉ ...'!P80</f>
        <v>0</v>
      </c>
      <c r="AV56" s="83">
        <f>'02 - VEDLEJŠÍ ROZPOČTOVÉ ...'!J33</f>
        <v>0</v>
      </c>
      <c r="AW56" s="83">
        <f>'02 - VEDLEJŠÍ ROZPOČTOVÉ ...'!J34</f>
        <v>0</v>
      </c>
      <c r="AX56" s="83">
        <f>'02 - VEDLEJŠÍ ROZPOČTOVÉ ...'!J35</f>
        <v>0</v>
      </c>
      <c r="AY56" s="83">
        <f>'02 - VEDLEJŠÍ ROZPOČTOVÉ ...'!J36</f>
        <v>0</v>
      </c>
      <c r="AZ56" s="83">
        <f>'02 - VEDLEJŠÍ ROZPOČTOVÉ ...'!F33</f>
        <v>0</v>
      </c>
      <c r="BA56" s="83">
        <f>'02 - VEDLEJŠÍ ROZPOČTOVÉ ...'!F34</f>
        <v>0</v>
      </c>
      <c r="BB56" s="83">
        <f>'02 - VEDLEJŠÍ ROZPOČTOVÉ ...'!F35</f>
        <v>0</v>
      </c>
      <c r="BC56" s="83">
        <f>'02 - VEDLEJŠÍ ROZPOČTOVÉ ...'!F36</f>
        <v>0</v>
      </c>
      <c r="BD56" s="85">
        <f>'02 - VEDLEJŠÍ ROZPOČTOVÉ ...'!F37</f>
        <v>0</v>
      </c>
      <c r="BT56" s="81" t="s">
        <v>79</v>
      </c>
      <c r="BV56" s="81" t="s">
        <v>73</v>
      </c>
      <c r="BW56" s="81" t="s">
        <v>85</v>
      </c>
      <c r="BX56" s="81" t="s">
        <v>5</v>
      </c>
      <c r="CL56" s="81" t="s">
        <v>18</v>
      </c>
      <c r="CM56" s="81" t="s">
        <v>81</v>
      </c>
    </row>
    <row r="57" spans="1:91" s="1" customFormat="1" ht="30" customHeight="1">
      <c r="B57" s="33"/>
      <c r="AR57" s="33"/>
    </row>
    <row r="58" spans="1:91" s="1" customFormat="1" ht="6.95" customHeight="1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33"/>
    </row>
  </sheetData>
  <sheetProtection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 - OPRAVA VNITŘNÍ  SPLA...'!C2" display="/" xr:uid="{00000000-0004-0000-0000-000000000000}"/>
    <hyperlink ref="A56" location="'02 - VEDLEJŠÍ ROZPOČTOVÉ 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8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1" width="14.16406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8" t="s">
        <v>80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86</v>
      </c>
      <c r="L4" s="21"/>
      <c r="M4" s="86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15</v>
      </c>
      <c r="L6" s="21"/>
    </row>
    <row r="7" spans="2:46" ht="16.5" customHeight="1">
      <c r="B7" s="21"/>
      <c r="E7" s="307" t="str">
        <f>'Rekapitulace stavby'!K6</f>
        <v>OPRAVA HAVÁRIE SPLAŠKOVÉ KANALIZACE V SUTERÉNU BUDOVY MAGISTRÁTU-DOPLNĚNÍ</v>
      </c>
      <c r="F7" s="308"/>
      <c r="G7" s="308"/>
      <c r="H7" s="308"/>
      <c r="L7" s="21"/>
    </row>
    <row r="8" spans="2:46" s="1" customFormat="1" ht="12" customHeight="1">
      <c r="B8" s="33"/>
      <c r="D8" s="28" t="s">
        <v>87</v>
      </c>
      <c r="L8" s="33"/>
    </row>
    <row r="9" spans="2:46" s="1" customFormat="1" ht="16.5" customHeight="1">
      <c r="B9" s="33"/>
      <c r="E9" s="289" t="s">
        <v>88</v>
      </c>
      <c r="F9" s="309"/>
      <c r="G9" s="309"/>
      <c r="H9" s="309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8" t="s">
        <v>17</v>
      </c>
      <c r="F11" s="26" t="s">
        <v>18</v>
      </c>
      <c r="I11" s="28" t="s">
        <v>19</v>
      </c>
      <c r="J11" s="26" t="s">
        <v>18</v>
      </c>
      <c r="L11" s="33"/>
    </row>
    <row r="12" spans="2:46" s="1" customFormat="1" ht="12" customHeight="1">
      <c r="B12" s="33"/>
      <c r="D12" s="28" t="s">
        <v>20</v>
      </c>
      <c r="F12" s="26" t="s">
        <v>21</v>
      </c>
      <c r="I12" s="28" t="s">
        <v>22</v>
      </c>
      <c r="J12" s="50" t="str">
        <f>'Rekapitulace stavby'!AN8</f>
        <v>23. 3. 2025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24</v>
      </c>
      <c r="I14" s="28" t="s">
        <v>25</v>
      </c>
      <c r="J14" s="26" t="s">
        <v>18</v>
      </c>
      <c r="L14" s="33"/>
    </row>
    <row r="15" spans="2:46" s="1" customFormat="1" ht="18" customHeight="1">
      <c r="B15" s="33"/>
      <c r="E15" s="26" t="s">
        <v>26</v>
      </c>
      <c r="I15" s="28" t="s">
        <v>27</v>
      </c>
      <c r="J15" s="26" t="s">
        <v>18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28</v>
      </c>
      <c r="I17" s="28" t="s">
        <v>25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10" t="str">
        <f>'Rekapitulace stavby'!E14</f>
        <v>Vyplň údaj</v>
      </c>
      <c r="F18" s="273"/>
      <c r="G18" s="273"/>
      <c r="H18" s="273"/>
      <c r="I18" s="28" t="s">
        <v>27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30</v>
      </c>
      <c r="I20" s="28" t="s">
        <v>25</v>
      </c>
      <c r="J20" s="26" t="s">
        <v>18</v>
      </c>
      <c r="L20" s="33"/>
    </row>
    <row r="21" spans="2:12" s="1" customFormat="1" ht="18" customHeight="1">
      <c r="B21" s="33"/>
      <c r="E21" s="26" t="s">
        <v>31</v>
      </c>
      <c r="I21" s="28" t="s">
        <v>27</v>
      </c>
      <c r="J21" s="26" t="s">
        <v>18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33</v>
      </c>
      <c r="I23" s="28" t="s">
        <v>25</v>
      </c>
      <c r="J23" s="26" t="s">
        <v>18</v>
      </c>
      <c r="L23" s="33"/>
    </row>
    <row r="24" spans="2:12" s="1" customFormat="1" ht="18" customHeight="1">
      <c r="B24" s="33"/>
      <c r="E24" s="26" t="s">
        <v>34</v>
      </c>
      <c r="I24" s="28" t="s">
        <v>27</v>
      </c>
      <c r="J24" s="26" t="s">
        <v>18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35</v>
      </c>
      <c r="L26" s="33"/>
    </row>
    <row r="27" spans="2:12" s="7" customFormat="1" ht="47.25" customHeight="1">
      <c r="B27" s="87"/>
      <c r="E27" s="278" t="s">
        <v>36</v>
      </c>
      <c r="F27" s="278"/>
      <c r="G27" s="278"/>
      <c r="H27" s="278"/>
      <c r="L27" s="87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37</v>
      </c>
      <c r="J30" s="64">
        <f>ROUND(J103, 1)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39</v>
      </c>
      <c r="I32" s="36" t="s">
        <v>38</v>
      </c>
      <c r="J32" s="36" t="s">
        <v>40</v>
      </c>
      <c r="L32" s="33"/>
    </row>
    <row r="33" spans="2:12" s="1" customFormat="1" ht="14.45" customHeight="1">
      <c r="B33" s="33"/>
      <c r="D33" s="53" t="s">
        <v>41</v>
      </c>
      <c r="E33" s="28" t="s">
        <v>42</v>
      </c>
      <c r="F33" s="89">
        <f>ROUND((SUM(BE103:BE480)),  1)</f>
        <v>0</v>
      </c>
      <c r="I33" s="90">
        <v>0.21</v>
      </c>
      <c r="J33" s="89">
        <f>ROUND(((SUM(BE103:BE480))*I33),  1)</f>
        <v>0</v>
      </c>
      <c r="L33" s="33"/>
    </row>
    <row r="34" spans="2:12" s="1" customFormat="1" ht="14.45" customHeight="1">
      <c r="B34" s="33"/>
      <c r="E34" s="28" t="s">
        <v>43</v>
      </c>
      <c r="F34" s="89">
        <f>ROUND((SUM(BF103:BF480)),  1)</f>
        <v>0</v>
      </c>
      <c r="I34" s="90">
        <v>0.12</v>
      </c>
      <c r="J34" s="89">
        <f>ROUND(((SUM(BF103:BF480))*I34),  1)</f>
        <v>0</v>
      </c>
      <c r="L34" s="33"/>
    </row>
    <row r="35" spans="2:12" s="1" customFormat="1" ht="14.45" hidden="1" customHeight="1">
      <c r="B35" s="33"/>
      <c r="E35" s="28" t="s">
        <v>44</v>
      </c>
      <c r="F35" s="89">
        <f>ROUND((SUM(BG103:BG480)),  1)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45</v>
      </c>
      <c r="F36" s="89">
        <f>ROUND((SUM(BH103:BH480)),  1)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46</v>
      </c>
      <c r="F37" s="89">
        <f>ROUND((SUM(BI103:BI480)),  1)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47</v>
      </c>
      <c r="E39" s="55"/>
      <c r="F39" s="55"/>
      <c r="G39" s="93" t="s">
        <v>48</v>
      </c>
      <c r="H39" s="94" t="s">
        <v>49</v>
      </c>
      <c r="I39" s="55"/>
      <c r="J39" s="95">
        <f>SUM(J30:J37)</f>
        <v>0</v>
      </c>
      <c r="K39" s="96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89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15</v>
      </c>
      <c r="L47" s="33"/>
    </row>
    <row r="48" spans="2:12" s="1" customFormat="1" ht="16.5" customHeight="1">
      <c r="B48" s="33"/>
      <c r="E48" s="307" t="str">
        <f>E7</f>
        <v>OPRAVA HAVÁRIE SPLAŠKOVÉ KANALIZACE V SUTERÉNU BUDOVY MAGISTRÁTU-DOPLNĚNÍ</v>
      </c>
      <c r="F48" s="308"/>
      <c r="G48" s="308"/>
      <c r="H48" s="308"/>
      <c r="L48" s="33"/>
    </row>
    <row r="49" spans="2:47" s="1" customFormat="1" ht="12" customHeight="1">
      <c r="B49" s="33"/>
      <c r="C49" s="28" t="s">
        <v>87</v>
      </c>
      <c r="L49" s="33"/>
    </row>
    <row r="50" spans="2:47" s="1" customFormat="1" ht="16.5" customHeight="1">
      <c r="B50" s="33"/>
      <c r="E50" s="289" t="str">
        <f>E9</f>
        <v>01 - OPRAVA VNITŘNÍ  SPLAŠKOVÉ KANALIZACE - DOPLNĚNÍ</v>
      </c>
      <c r="F50" s="309"/>
      <c r="G50" s="309"/>
      <c r="H50" s="309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20</v>
      </c>
      <c r="F52" s="26" t="str">
        <f>F12</f>
        <v>MÍROVÉ NÁM. 1175/5, DĚČÍN</v>
      </c>
      <c r="I52" s="28" t="s">
        <v>22</v>
      </c>
      <c r="J52" s="50" t="str">
        <f>IF(J12="","",J12)</f>
        <v>23. 3. 2025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24</v>
      </c>
      <c r="F54" s="26" t="str">
        <f>E15</f>
        <v xml:space="preserve">MAGISTRÁT MĚSTA DĚČÍN </v>
      </c>
      <c r="I54" s="28" t="s">
        <v>30</v>
      </c>
      <c r="J54" s="31" t="str">
        <f>E21</f>
        <v>Petr Tomsa, Dolní Habartice</v>
      </c>
      <c r="L54" s="33"/>
    </row>
    <row r="55" spans="2:47" s="1" customFormat="1" ht="15.2" customHeight="1">
      <c r="B55" s="33"/>
      <c r="C55" s="28" t="s">
        <v>28</v>
      </c>
      <c r="F55" s="26" t="str">
        <f>IF(E18="","",E18)</f>
        <v>Vyplň údaj</v>
      </c>
      <c r="I55" s="28" t="s">
        <v>33</v>
      </c>
      <c r="J55" s="31" t="str">
        <f>E24</f>
        <v>Nina Blavková Děčín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90</v>
      </c>
      <c r="D57" s="91"/>
      <c r="E57" s="91"/>
      <c r="F57" s="91"/>
      <c r="G57" s="91"/>
      <c r="H57" s="91"/>
      <c r="I57" s="91"/>
      <c r="J57" s="98" t="s">
        <v>91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69</v>
      </c>
      <c r="J59" s="64">
        <f>J103</f>
        <v>0</v>
      </c>
      <c r="L59" s="33"/>
      <c r="AU59" s="18" t="s">
        <v>92</v>
      </c>
    </row>
    <row r="60" spans="2:47" s="8" customFormat="1" ht="24.95" customHeight="1">
      <c r="B60" s="100"/>
      <c r="D60" s="101" t="s">
        <v>93</v>
      </c>
      <c r="E60" s="102"/>
      <c r="F60" s="102"/>
      <c r="G60" s="102"/>
      <c r="H60" s="102"/>
      <c r="I60" s="102"/>
      <c r="J60" s="103">
        <f>J104</f>
        <v>0</v>
      </c>
      <c r="L60" s="100"/>
    </row>
    <row r="61" spans="2:47" s="9" customFormat="1" ht="19.899999999999999" customHeight="1">
      <c r="B61" s="104"/>
      <c r="D61" s="105" t="s">
        <v>94</v>
      </c>
      <c r="E61" s="106"/>
      <c r="F61" s="106"/>
      <c r="G61" s="106"/>
      <c r="H61" s="106"/>
      <c r="I61" s="106"/>
      <c r="J61" s="107">
        <f>J105</f>
        <v>0</v>
      </c>
      <c r="L61" s="104"/>
    </row>
    <row r="62" spans="2:47" s="9" customFormat="1" ht="14.85" customHeight="1">
      <c r="B62" s="104"/>
      <c r="D62" s="105" t="s">
        <v>95</v>
      </c>
      <c r="E62" s="106"/>
      <c r="F62" s="106"/>
      <c r="G62" s="106"/>
      <c r="H62" s="106"/>
      <c r="I62" s="106"/>
      <c r="J62" s="107">
        <f>J106</f>
        <v>0</v>
      </c>
      <c r="L62" s="104"/>
    </row>
    <row r="63" spans="2:47" s="9" customFormat="1" ht="14.85" customHeight="1">
      <c r="B63" s="104"/>
      <c r="D63" s="105" t="s">
        <v>96</v>
      </c>
      <c r="E63" s="106"/>
      <c r="F63" s="106"/>
      <c r="G63" s="106"/>
      <c r="H63" s="106"/>
      <c r="I63" s="106"/>
      <c r="J63" s="107">
        <f>J120</f>
        <v>0</v>
      </c>
      <c r="L63" s="104"/>
    </row>
    <row r="64" spans="2:47" s="9" customFormat="1" ht="14.85" customHeight="1">
      <c r="B64" s="104"/>
      <c r="D64" s="105" t="s">
        <v>97</v>
      </c>
      <c r="E64" s="106"/>
      <c r="F64" s="106"/>
      <c r="G64" s="106"/>
      <c r="H64" s="106"/>
      <c r="I64" s="106"/>
      <c r="J64" s="107">
        <f>J143</f>
        <v>0</v>
      </c>
      <c r="L64" s="104"/>
    </row>
    <row r="65" spans="2:12" s="9" customFormat="1" ht="19.899999999999999" customHeight="1">
      <c r="B65" s="104"/>
      <c r="D65" s="105" t="s">
        <v>98</v>
      </c>
      <c r="E65" s="106"/>
      <c r="F65" s="106"/>
      <c r="G65" s="106"/>
      <c r="H65" s="106"/>
      <c r="I65" s="106"/>
      <c r="J65" s="107">
        <f>J168</f>
        <v>0</v>
      </c>
      <c r="L65" s="104"/>
    </row>
    <row r="66" spans="2:12" s="9" customFormat="1" ht="19.899999999999999" customHeight="1">
      <c r="B66" s="104"/>
      <c r="D66" s="105" t="s">
        <v>99</v>
      </c>
      <c r="E66" s="106"/>
      <c r="F66" s="106"/>
      <c r="G66" s="106"/>
      <c r="H66" s="106"/>
      <c r="I66" s="106"/>
      <c r="J66" s="107">
        <f>J183</f>
        <v>0</v>
      </c>
      <c r="L66" s="104"/>
    </row>
    <row r="67" spans="2:12" s="9" customFormat="1" ht="19.899999999999999" customHeight="1">
      <c r="B67" s="104"/>
      <c r="D67" s="105" t="s">
        <v>100</v>
      </c>
      <c r="E67" s="106"/>
      <c r="F67" s="106"/>
      <c r="G67" s="106"/>
      <c r="H67" s="106"/>
      <c r="I67" s="106"/>
      <c r="J67" s="107">
        <f>J199</f>
        <v>0</v>
      </c>
      <c r="L67" s="104"/>
    </row>
    <row r="68" spans="2:12" s="9" customFormat="1" ht="14.85" customHeight="1">
      <c r="B68" s="104"/>
      <c r="D68" s="105" t="s">
        <v>101</v>
      </c>
      <c r="E68" s="106"/>
      <c r="F68" s="106"/>
      <c r="G68" s="106"/>
      <c r="H68" s="106"/>
      <c r="I68" s="106"/>
      <c r="J68" s="107">
        <f>J200</f>
        <v>0</v>
      </c>
      <c r="L68" s="104"/>
    </row>
    <row r="69" spans="2:12" s="9" customFormat="1" ht="14.85" customHeight="1">
      <c r="B69" s="104"/>
      <c r="D69" s="105" t="s">
        <v>102</v>
      </c>
      <c r="E69" s="106"/>
      <c r="F69" s="106"/>
      <c r="G69" s="106"/>
      <c r="H69" s="106"/>
      <c r="I69" s="106"/>
      <c r="J69" s="107">
        <f>J220</f>
        <v>0</v>
      </c>
      <c r="L69" s="104"/>
    </row>
    <row r="70" spans="2:12" s="9" customFormat="1" ht="14.85" customHeight="1">
      <c r="B70" s="104"/>
      <c r="D70" s="105" t="s">
        <v>103</v>
      </c>
      <c r="E70" s="106"/>
      <c r="F70" s="106"/>
      <c r="G70" s="106"/>
      <c r="H70" s="106"/>
      <c r="I70" s="106"/>
      <c r="J70" s="107">
        <f>J234</f>
        <v>0</v>
      </c>
      <c r="L70" s="104"/>
    </row>
    <row r="71" spans="2:12" s="9" customFormat="1" ht="19.899999999999999" customHeight="1">
      <c r="B71" s="104"/>
      <c r="D71" s="105" t="s">
        <v>104</v>
      </c>
      <c r="E71" s="106"/>
      <c r="F71" s="106"/>
      <c r="G71" s="106"/>
      <c r="H71" s="106"/>
      <c r="I71" s="106"/>
      <c r="J71" s="107">
        <f>J238</f>
        <v>0</v>
      </c>
      <c r="L71" s="104"/>
    </row>
    <row r="72" spans="2:12" s="9" customFormat="1" ht="19.899999999999999" customHeight="1">
      <c r="B72" s="104"/>
      <c r="D72" s="105" t="s">
        <v>105</v>
      </c>
      <c r="E72" s="106"/>
      <c r="F72" s="106"/>
      <c r="G72" s="106"/>
      <c r="H72" s="106"/>
      <c r="I72" s="106"/>
      <c r="J72" s="107">
        <f>J261</f>
        <v>0</v>
      </c>
      <c r="L72" s="104"/>
    </row>
    <row r="73" spans="2:12" s="9" customFormat="1" ht="14.85" customHeight="1">
      <c r="B73" s="104"/>
      <c r="D73" s="105" t="s">
        <v>106</v>
      </c>
      <c r="E73" s="106"/>
      <c r="F73" s="106"/>
      <c r="G73" s="106"/>
      <c r="H73" s="106"/>
      <c r="I73" s="106"/>
      <c r="J73" s="107">
        <f>J262</f>
        <v>0</v>
      </c>
      <c r="L73" s="104"/>
    </row>
    <row r="74" spans="2:12" s="9" customFormat="1" ht="14.85" customHeight="1">
      <c r="B74" s="104"/>
      <c r="D74" s="105" t="s">
        <v>107</v>
      </c>
      <c r="E74" s="106"/>
      <c r="F74" s="106"/>
      <c r="G74" s="106"/>
      <c r="H74" s="106"/>
      <c r="I74" s="106"/>
      <c r="J74" s="107">
        <f>J270</f>
        <v>0</v>
      </c>
      <c r="L74" s="104"/>
    </row>
    <row r="75" spans="2:12" s="9" customFormat="1" ht="14.85" customHeight="1">
      <c r="B75" s="104"/>
      <c r="D75" s="105" t="s">
        <v>108</v>
      </c>
      <c r="E75" s="106"/>
      <c r="F75" s="106"/>
      <c r="G75" s="106"/>
      <c r="H75" s="106"/>
      <c r="I75" s="106"/>
      <c r="J75" s="107">
        <f>J296</f>
        <v>0</v>
      </c>
      <c r="L75" s="104"/>
    </row>
    <row r="76" spans="2:12" s="9" customFormat="1" ht="19.899999999999999" customHeight="1">
      <c r="B76" s="104"/>
      <c r="D76" s="105" t="s">
        <v>109</v>
      </c>
      <c r="E76" s="106"/>
      <c r="F76" s="106"/>
      <c r="G76" s="106"/>
      <c r="H76" s="106"/>
      <c r="I76" s="106"/>
      <c r="J76" s="107">
        <f>J364</f>
        <v>0</v>
      </c>
      <c r="L76" s="104"/>
    </row>
    <row r="77" spans="2:12" s="9" customFormat="1" ht="19.899999999999999" customHeight="1">
      <c r="B77" s="104"/>
      <c r="D77" s="105" t="s">
        <v>110</v>
      </c>
      <c r="E77" s="106"/>
      <c r="F77" s="106"/>
      <c r="G77" s="106"/>
      <c r="H77" s="106"/>
      <c r="I77" s="106"/>
      <c r="J77" s="107">
        <f>J384</f>
        <v>0</v>
      </c>
      <c r="L77" s="104"/>
    </row>
    <row r="78" spans="2:12" s="8" customFormat="1" ht="24.95" customHeight="1">
      <c r="B78" s="100"/>
      <c r="D78" s="101" t="s">
        <v>111</v>
      </c>
      <c r="E78" s="102"/>
      <c r="F78" s="102"/>
      <c r="G78" s="102"/>
      <c r="H78" s="102"/>
      <c r="I78" s="102"/>
      <c r="J78" s="103">
        <f>J387</f>
        <v>0</v>
      </c>
      <c r="L78" s="100"/>
    </row>
    <row r="79" spans="2:12" s="9" customFormat="1" ht="19.899999999999999" customHeight="1">
      <c r="B79" s="104"/>
      <c r="D79" s="105" t="s">
        <v>112</v>
      </c>
      <c r="E79" s="106"/>
      <c r="F79" s="106"/>
      <c r="G79" s="106"/>
      <c r="H79" s="106"/>
      <c r="I79" s="106"/>
      <c r="J79" s="107">
        <f>J388</f>
        <v>0</v>
      </c>
      <c r="L79" s="104"/>
    </row>
    <row r="80" spans="2:12" s="9" customFormat="1" ht="19.899999999999999" customHeight="1">
      <c r="B80" s="104"/>
      <c r="D80" s="105" t="s">
        <v>113</v>
      </c>
      <c r="E80" s="106"/>
      <c r="F80" s="106"/>
      <c r="G80" s="106"/>
      <c r="H80" s="106"/>
      <c r="I80" s="106"/>
      <c r="J80" s="107">
        <f>J415</f>
        <v>0</v>
      </c>
      <c r="L80" s="104"/>
    </row>
    <row r="81" spans="2:12" s="9" customFormat="1" ht="19.899999999999999" customHeight="1">
      <c r="B81" s="104"/>
      <c r="D81" s="105" t="s">
        <v>114</v>
      </c>
      <c r="E81" s="106"/>
      <c r="F81" s="106"/>
      <c r="G81" s="106"/>
      <c r="H81" s="106"/>
      <c r="I81" s="106"/>
      <c r="J81" s="107">
        <f>J437</f>
        <v>0</v>
      </c>
      <c r="L81" s="104"/>
    </row>
    <row r="82" spans="2:12" s="8" customFormat="1" ht="24.95" customHeight="1">
      <c r="B82" s="100"/>
      <c r="D82" s="101" t="s">
        <v>115</v>
      </c>
      <c r="E82" s="102"/>
      <c r="F82" s="102"/>
      <c r="G82" s="102"/>
      <c r="H82" s="102"/>
      <c r="I82" s="102"/>
      <c r="J82" s="103">
        <f>J468</f>
        <v>0</v>
      </c>
      <c r="L82" s="100"/>
    </row>
    <row r="83" spans="2:12" s="9" customFormat="1" ht="19.899999999999999" customHeight="1">
      <c r="B83" s="104"/>
      <c r="D83" s="105" t="s">
        <v>116</v>
      </c>
      <c r="E83" s="106"/>
      <c r="F83" s="106"/>
      <c r="G83" s="106"/>
      <c r="H83" s="106"/>
      <c r="I83" s="106"/>
      <c r="J83" s="107">
        <f>J469</f>
        <v>0</v>
      </c>
      <c r="L83" s="104"/>
    </row>
    <row r="84" spans="2:12" s="1" customFormat="1" ht="21.75" customHeight="1">
      <c r="B84" s="33"/>
      <c r="L84" s="33"/>
    </row>
    <row r="85" spans="2:12" s="1" customFormat="1" ht="6.95" customHeight="1"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33"/>
    </row>
    <row r="89" spans="2:12" s="1" customFormat="1" ht="6.95" customHeight="1">
      <c r="B89" s="44"/>
      <c r="C89" s="45"/>
      <c r="D89" s="45"/>
      <c r="E89" s="45"/>
      <c r="F89" s="45"/>
      <c r="G89" s="45"/>
      <c r="H89" s="45"/>
      <c r="I89" s="45"/>
      <c r="J89" s="45"/>
      <c r="K89" s="45"/>
      <c r="L89" s="33"/>
    </row>
    <row r="90" spans="2:12" s="1" customFormat="1" ht="24.95" customHeight="1">
      <c r="B90" s="33"/>
      <c r="C90" s="22" t="s">
        <v>117</v>
      </c>
      <c r="L90" s="33"/>
    </row>
    <row r="91" spans="2:12" s="1" customFormat="1" ht="6.95" customHeight="1">
      <c r="B91" s="33"/>
      <c r="L91" s="33"/>
    </row>
    <row r="92" spans="2:12" s="1" customFormat="1" ht="12" customHeight="1">
      <c r="B92" s="33"/>
      <c r="C92" s="28" t="s">
        <v>15</v>
      </c>
      <c r="L92" s="33"/>
    </row>
    <row r="93" spans="2:12" s="1" customFormat="1" ht="16.5" customHeight="1">
      <c r="B93" s="33"/>
      <c r="E93" s="307" t="str">
        <f>E7</f>
        <v>OPRAVA HAVÁRIE SPLAŠKOVÉ KANALIZACE V SUTERÉNU BUDOVY MAGISTRÁTU-DOPLNĚNÍ</v>
      </c>
      <c r="F93" s="308"/>
      <c r="G93" s="308"/>
      <c r="H93" s="308"/>
      <c r="L93" s="33"/>
    </row>
    <row r="94" spans="2:12" s="1" customFormat="1" ht="12" customHeight="1">
      <c r="B94" s="33"/>
      <c r="C94" s="28" t="s">
        <v>87</v>
      </c>
      <c r="L94" s="33"/>
    </row>
    <row r="95" spans="2:12" s="1" customFormat="1" ht="16.5" customHeight="1">
      <c r="B95" s="33"/>
      <c r="E95" s="289" t="str">
        <f>E9</f>
        <v>01 - OPRAVA VNITŘNÍ  SPLAŠKOVÉ KANALIZACE - DOPLNĚNÍ</v>
      </c>
      <c r="F95" s="309"/>
      <c r="G95" s="309"/>
      <c r="H95" s="309"/>
      <c r="L95" s="33"/>
    </row>
    <row r="96" spans="2:12" s="1" customFormat="1" ht="6.95" customHeight="1">
      <c r="B96" s="33"/>
      <c r="L96" s="33"/>
    </row>
    <row r="97" spans="2:65" s="1" customFormat="1" ht="12" customHeight="1">
      <c r="B97" s="33"/>
      <c r="C97" s="28" t="s">
        <v>20</v>
      </c>
      <c r="F97" s="26" t="str">
        <f>F12</f>
        <v>MÍROVÉ NÁM. 1175/5, DĚČÍN</v>
      </c>
      <c r="I97" s="28" t="s">
        <v>22</v>
      </c>
      <c r="J97" s="50" t="str">
        <f>IF(J12="","",J12)</f>
        <v>23. 3. 2025</v>
      </c>
      <c r="L97" s="33"/>
    </row>
    <row r="98" spans="2:65" s="1" customFormat="1" ht="6.95" customHeight="1">
      <c r="B98" s="33"/>
      <c r="L98" s="33"/>
    </row>
    <row r="99" spans="2:65" s="1" customFormat="1" ht="25.7" customHeight="1">
      <c r="B99" s="33"/>
      <c r="C99" s="28" t="s">
        <v>24</v>
      </c>
      <c r="F99" s="26" t="str">
        <f>E15</f>
        <v xml:space="preserve">MAGISTRÁT MĚSTA DĚČÍN </v>
      </c>
      <c r="I99" s="28" t="s">
        <v>30</v>
      </c>
      <c r="J99" s="31" t="str">
        <f>E21</f>
        <v>Petr Tomsa, Dolní Habartice</v>
      </c>
      <c r="L99" s="33"/>
    </row>
    <row r="100" spans="2:65" s="1" customFormat="1" ht="15.2" customHeight="1">
      <c r="B100" s="33"/>
      <c r="C100" s="28" t="s">
        <v>28</v>
      </c>
      <c r="F100" s="26" t="str">
        <f>IF(E18="","",E18)</f>
        <v>Vyplň údaj</v>
      </c>
      <c r="I100" s="28" t="s">
        <v>33</v>
      </c>
      <c r="J100" s="31" t="str">
        <f>E24</f>
        <v>Nina Blavková Děčín</v>
      </c>
      <c r="L100" s="33"/>
    </row>
    <row r="101" spans="2:65" s="1" customFormat="1" ht="10.35" customHeight="1">
      <c r="B101" s="33"/>
      <c r="L101" s="33"/>
    </row>
    <row r="102" spans="2:65" s="10" customFormat="1" ht="29.25" customHeight="1">
      <c r="B102" s="108"/>
      <c r="C102" s="109" t="s">
        <v>118</v>
      </c>
      <c r="D102" s="110" t="s">
        <v>56</v>
      </c>
      <c r="E102" s="110" t="s">
        <v>52</v>
      </c>
      <c r="F102" s="110" t="s">
        <v>53</v>
      </c>
      <c r="G102" s="110" t="s">
        <v>119</v>
      </c>
      <c r="H102" s="110" t="s">
        <v>120</v>
      </c>
      <c r="I102" s="110" t="s">
        <v>121</v>
      </c>
      <c r="J102" s="110" t="s">
        <v>91</v>
      </c>
      <c r="K102" s="111" t="s">
        <v>122</v>
      </c>
      <c r="L102" s="108"/>
      <c r="M102" s="57" t="s">
        <v>18</v>
      </c>
      <c r="N102" s="58" t="s">
        <v>41</v>
      </c>
      <c r="O102" s="58" t="s">
        <v>123</v>
      </c>
      <c r="P102" s="58" t="s">
        <v>124</v>
      </c>
      <c r="Q102" s="58" t="s">
        <v>125</v>
      </c>
      <c r="R102" s="58" t="s">
        <v>126</v>
      </c>
      <c r="S102" s="58" t="s">
        <v>127</v>
      </c>
      <c r="T102" s="58" t="s">
        <v>128</v>
      </c>
      <c r="U102" s="59" t="s">
        <v>129</v>
      </c>
    </row>
    <row r="103" spans="2:65" s="1" customFormat="1" ht="22.9" customHeight="1">
      <c r="B103" s="33"/>
      <c r="C103" s="62" t="s">
        <v>130</v>
      </c>
      <c r="J103" s="112">
        <f>BK103</f>
        <v>0</v>
      </c>
      <c r="L103" s="33"/>
      <c r="M103" s="60"/>
      <c r="N103" s="51"/>
      <c r="O103" s="51"/>
      <c r="P103" s="113">
        <f>P104+P387+P468</f>
        <v>0</v>
      </c>
      <c r="Q103" s="51"/>
      <c r="R103" s="113">
        <f>R104+R387+R468</f>
        <v>33.115756498488004</v>
      </c>
      <c r="S103" s="51"/>
      <c r="T103" s="113">
        <f>T104+T387+T468</f>
        <v>22.957507000000003</v>
      </c>
      <c r="U103" s="52"/>
      <c r="AT103" s="18" t="s">
        <v>70</v>
      </c>
      <c r="AU103" s="18" t="s">
        <v>92</v>
      </c>
      <c r="BK103" s="114">
        <f>BK104+BK387+BK468</f>
        <v>0</v>
      </c>
    </row>
    <row r="104" spans="2:65" s="11" customFormat="1" ht="25.9" customHeight="1">
      <c r="B104" s="115"/>
      <c r="D104" s="116" t="s">
        <v>70</v>
      </c>
      <c r="E104" s="117" t="s">
        <v>131</v>
      </c>
      <c r="F104" s="117" t="s">
        <v>132</v>
      </c>
      <c r="I104" s="118"/>
      <c r="J104" s="119">
        <f>BK104</f>
        <v>0</v>
      </c>
      <c r="L104" s="115"/>
      <c r="M104" s="120"/>
      <c r="P104" s="121">
        <f>P105+P168+P183+P199+P238+P261+P364+P384</f>
        <v>0</v>
      </c>
      <c r="R104" s="121">
        <f>R105+R168+R183+R199+R238+R261+R364+R384</f>
        <v>31.352211498488</v>
      </c>
      <c r="T104" s="121">
        <f>T105+T168+T183+T199+T238+T261+T364+T384</f>
        <v>22.956307000000002</v>
      </c>
      <c r="U104" s="122"/>
      <c r="AR104" s="116" t="s">
        <v>79</v>
      </c>
      <c r="AT104" s="123" t="s">
        <v>70</v>
      </c>
      <c r="AU104" s="123" t="s">
        <v>71</v>
      </c>
      <c r="AY104" s="116" t="s">
        <v>133</v>
      </c>
      <c r="BK104" s="124">
        <f>BK105+BK168+BK183+BK199+BK238+BK261+BK364+BK384</f>
        <v>0</v>
      </c>
    </row>
    <row r="105" spans="2:65" s="11" customFormat="1" ht="22.9" customHeight="1">
      <c r="B105" s="115"/>
      <c r="D105" s="116" t="s">
        <v>70</v>
      </c>
      <c r="E105" s="125" t="s">
        <v>79</v>
      </c>
      <c r="F105" s="125" t="s">
        <v>134</v>
      </c>
      <c r="I105" s="118"/>
      <c r="J105" s="126">
        <f>BK105</f>
        <v>0</v>
      </c>
      <c r="L105" s="115"/>
      <c r="M105" s="120"/>
      <c r="P105" s="121">
        <f>P106+P120+P143</f>
        <v>0</v>
      </c>
      <c r="R105" s="121">
        <f>R106+R120+R143</f>
        <v>11.667999999999999</v>
      </c>
      <c r="T105" s="121">
        <f>T106+T120+T143</f>
        <v>0</v>
      </c>
      <c r="U105" s="122"/>
      <c r="AR105" s="116" t="s">
        <v>79</v>
      </c>
      <c r="AT105" s="123" t="s">
        <v>70</v>
      </c>
      <c r="AU105" s="123" t="s">
        <v>79</v>
      </c>
      <c r="AY105" s="116" t="s">
        <v>133</v>
      </c>
      <c r="BK105" s="124">
        <f>BK106+BK120+BK143</f>
        <v>0</v>
      </c>
    </row>
    <row r="106" spans="2:65" s="11" customFormat="1" ht="20.85" customHeight="1">
      <c r="B106" s="115"/>
      <c r="D106" s="116" t="s">
        <v>70</v>
      </c>
      <c r="E106" s="125" t="s">
        <v>135</v>
      </c>
      <c r="F106" s="125" t="s">
        <v>136</v>
      </c>
      <c r="I106" s="118"/>
      <c r="J106" s="126">
        <f>BK106</f>
        <v>0</v>
      </c>
      <c r="L106" s="115"/>
      <c r="M106" s="120"/>
      <c r="P106" s="121">
        <f>SUM(P107:P119)</f>
        <v>0</v>
      </c>
      <c r="R106" s="121">
        <f>SUM(R107:R119)</f>
        <v>0</v>
      </c>
      <c r="T106" s="121">
        <f>SUM(T107:T119)</f>
        <v>0</v>
      </c>
      <c r="U106" s="122"/>
      <c r="AR106" s="116" t="s">
        <v>79</v>
      </c>
      <c r="AT106" s="123" t="s">
        <v>70</v>
      </c>
      <c r="AU106" s="123" t="s">
        <v>81</v>
      </c>
      <c r="AY106" s="116" t="s">
        <v>133</v>
      </c>
      <c r="BK106" s="124">
        <f>SUM(BK107:BK119)</f>
        <v>0</v>
      </c>
    </row>
    <row r="107" spans="2:65" s="1" customFormat="1" ht="24.2" customHeight="1">
      <c r="B107" s="33"/>
      <c r="C107" s="127" t="s">
        <v>79</v>
      </c>
      <c r="D107" s="127" t="s">
        <v>137</v>
      </c>
      <c r="E107" s="128" t="s">
        <v>138</v>
      </c>
      <c r="F107" s="129" t="s">
        <v>139</v>
      </c>
      <c r="G107" s="130" t="s">
        <v>140</v>
      </c>
      <c r="H107" s="131">
        <v>5.6390000000000002</v>
      </c>
      <c r="I107" s="132"/>
      <c r="J107" s="133">
        <f>ROUND(I107*H107,1)</f>
        <v>0</v>
      </c>
      <c r="K107" s="129" t="s">
        <v>141</v>
      </c>
      <c r="L107" s="33"/>
      <c r="M107" s="134" t="s">
        <v>18</v>
      </c>
      <c r="N107" s="135" t="s">
        <v>42</v>
      </c>
      <c r="P107" s="136">
        <f>O107*H107</f>
        <v>0</v>
      </c>
      <c r="Q107" s="136">
        <v>0</v>
      </c>
      <c r="R107" s="136">
        <f>Q107*H107</f>
        <v>0</v>
      </c>
      <c r="S107" s="136">
        <v>0</v>
      </c>
      <c r="T107" s="136">
        <f>S107*H107</f>
        <v>0</v>
      </c>
      <c r="U107" s="137" t="s">
        <v>18</v>
      </c>
      <c r="AR107" s="138" t="s">
        <v>142</v>
      </c>
      <c r="AT107" s="138" t="s">
        <v>137</v>
      </c>
      <c r="AU107" s="138" t="s">
        <v>143</v>
      </c>
      <c r="AY107" s="18" t="s">
        <v>133</v>
      </c>
      <c r="BE107" s="139">
        <f>IF(N107="základní",J107,0)</f>
        <v>0</v>
      </c>
      <c r="BF107" s="139">
        <f>IF(N107="snížená",J107,0)</f>
        <v>0</v>
      </c>
      <c r="BG107" s="139">
        <f>IF(N107="zákl. přenesená",J107,0)</f>
        <v>0</v>
      </c>
      <c r="BH107" s="139">
        <f>IF(N107="sníž. přenesená",J107,0)</f>
        <v>0</v>
      </c>
      <c r="BI107" s="139">
        <f>IF(N107="nulová",J107,0)</f>
        <v>0</v>
      </c>
      <c r="BJ107" s="18" t="s">
        <v>79</v>
      </c>
      <c r="BK107" s="139">
        <f>ROUND(I107*H107,1)</f>
        <v>0</v>
      </c>
      <c r="BL107" s="18" t="s">
        <v>142</v>
      </c>
      <c r="BM107" s="138" t="s">
        <v>144</v>
      </c>
    </row>
    <row r="108" spans="2:65" s="1" customFormat="1" ht="11.25">
      <c r="B108" s="33"/>
      <c r="D108" s="140" t="s">
        <v>145</v>
      </c>
      <c r="F108" s="141" t="s">
        <v>146</v>
      </c>
      <c r="I108" s="142"/>
      <c r="L108" s="33"/>
      <c r="M108" s="143"/>
      <c r="U108" s="54"/>
      <c r="AT108" s="18" t="s">
        <v>145</v>
      </c>
      <c r="AU108" s="18" t="s">
        <v>143</v>
      </c>
    </row>
    <row r="109" spans="2:65" s="12" customFormat="1" ht="11.25">
      <c r="B109" s="144"/>
      <c r="D109" s="145" t="s">
        <v>147</v>
      </c>
      <c r="E109" s="146" t="s">
        <v>18</v>
      </c>
      <c r="F109" s="147" t="s">
        <v>148</v>
      </c>
      <c r="H109" s="148">
        <v>1.911</v>
      </c>
      <c r="I109" s="149"/>
      <c r="L109" s="144"/>
      <c r="M109" s="150"/>
      <c r="U109" s="151"/>
      <c r="AT109" s="146" t="s">
        <v>147</v>
      </c>
      <c r="AU109" s="146" t="s">
        <v>143</v>
      </c>
      <c r="AV109" s="12" t="s">
        <v>81</v>
      </c>
      <c r="AW109" s="12" t="s">
        <v>32</v>
      </c>
      <c r="AX109" s="12" t="s">
        <v>71</v>
      </c>
      <c r="AY109" s="146" t="s">
        <v>133</v>
      </c>
    </row>
    <row r="110" spans="2:65" s="12" customFormat="1" ht="11.25">
      <c r="B110" s="144"/>
      <c r="D110" s="145" t="s">
        <v>147</v>
      </c>
      <c r="E110" s="146" t="s">
        <v>18</v>
      </c>
      <c r="F110" s="147" t="s">
        <v>149</v>
      </c>
      <c r="H110" s="148">
        <v>1.6910000000000001</v>
      </c>
      <c r="I110" s="149"/>
      <c r="L110" s="144"/>
      <c r="M110" s="150"/>
      <c r="U110" s="151"/>
      <c r="AT110" s="146" t="s">
        <v>147</v>
      </c>
      <c r="AU110" s="146" t="s">
        <v>143</v>
      </c>
      <c r="AV110" s="12" t="s">
        <v>81</v>
      </c>
      <c r="AW110" s="12" t="s">
        <v>32</v>
      </c>
      <c r="AX110" s="12" t="s">
        <v>71</v>
      </c>
      <c r="AY110" s="146" t="s">
        <v>133</v>
      </c>
    </row>
    <row r="111" spans="2:65" s="12" customFormat="1" ht="11.25">
      <c r="B111" s="144"/>
      <c r="D111" s="145" t="s">
        <v>147</v>
      </c>
      <c r="E111" s="146" t="s">
        <v>18</v>
      </c>
      <c r="F111" s="147" t="s">
        <v>150</v>
      </c>
      <c r="H111" s="148">
        <v>0.94499999999999995</v>
      </c>
      <c r="I111" s="149"/>
      <c r="L111" s="144"/>
      <c r="M111" s="150"/>
      <c r="U111" s="151"/>
      <c r="AT111" s="146" t="s">
        <v>147</v>
      </c>
      <c r="AU111" s="146" t="s">
        <v>143</v>
      </c>
      <c r="AV111" s="12" t="s">
        <v>81</v>
      </c>
      <c r="AW111" s="12" t="s">
        <v>32</v>
      </c>
      <c r="AX111" s="12" t="s">
        <v>71</v>
      </c>
      <c r="AY111" s="146" t="s">
        <v>133</v>
      </c>
    </row>
    <row r="112" spans="2:65" s="12" customFormat="1" ht="11.25">
      <c r="B112" s="144"/>
      <c r="D112" s="145" t="s">
        <v>147</v>
      </c>
      <c r="E112" s="146" t="s">
        <v>18</v>
      </c>
      <c r="F112" s="147" t="s">
        <v>151</v>
      </c>
      <c r="H112" s="148">
        <v>0.624</v>
      </c>
      <c r="I112" s="149"/>
      <c r="L112" s="144"/>
      <c r="M112" s="150"/>
      <c r="U112" s="151"/>
      <c r="AT112" s="146" t="s">
        <v>147</v>
      </c>
      <c r="AU112" s="146" t="s">
        <v>143</v>
      </c>
      <c r="AV112" s="12" t="s">
        <v>81</v>
      </c>
      <c r="AW112" s="12" t="s">
        <v>32</v>
      </c>
      <c r="AX112" s="12" t="s">
        <v>71</v>
      </c>
      <c r="AY112" s="146" t="s">
        <v>133</v>
      </c>
    </row>
    <row r="113" spans="2:65" s="13" customFormat="1" ht="11.25">
      <c r="B113" s="152"/>
      <c r="D113" s="145" t="s">
        <v>147</v>
      </c>
      <c r="E113" s="153" t="s">
        <v>18</v>
      </c>
      <c r="F113" s="154" t="s">
        <v>152</v>
      </c>
      <c r="H113" s="155">
        <v>5.1710000000000003</v>
      </c>
      <c r="I113" s="156"/>
      <c r="L113" s="152"/>
      <c r="M113" s="157"/>
      <c r="U113" s="158"/>
      <c r="AT113" s="153" t="s">
        <v>147</v>
      </c>
      <c r="AU113" s="153" t="s">
        <v>143</v>
      </c>
      <c r="AV113" s="13" t="s">
        <v>143</v>
      </c>
      <c r="AW113" s="13" t="s">
        <v>32</v>
      </c>
      <c r="AX113" s="13" t="s">
        <v>71</v>
      </c>
      <c r="AY113" s="153" t="s">
        <v>133</v>
      </c>
    </row>
    <row r="114" spans="2:65" s="12" customFormat="1" ht="11.25">
      <c r="B114" s="144"/>
      <c r="D114" s="145" t="s">
        <v>147</v>
      </c>
      <c r="E114" s="146" t="s">
        <v>18</v>
      </c>
      <c r="F114" s="147" t="s">
        <v>153</v>
      </c>
      <c r="H114" s="148">
        <v>0.46800000000000003</v>
      </c>
      <c r="I114" s="149"/>
      <c r="L114" s="144"/>
      <c r="M114" s="150"/>
      <c r="U114" s="151"/>
      <c r="AT114" s="146" t="s">
        <v>147</v>
      </c>
      <c r="AU114" s="146" t="s">
        <v>143</v>
      </c>
      <c r="AV114" s="12" t="s">
        <v>81</v>
      </c>
      <c r="AW114" s="12" t="s">
        <v>32</v>
      </c>
      <c r="AX114" s="12" t="s">
        <v>71</v>
      </c>
      <c r="AY114" s="146" t="s">
        <v>133</v>
      </c>
    </row>
    <row r="115" spans="2:65" s="13" customFormat="1" ht="11.25">
      <c r="B115" s="152"/>
      <c r="D115" s="145" t="s">
        <v>147</v>
      </c>
      <c r="E115" s="153" t="s">
        <v>18</v>
      </c>
      <c r="F115" s="154" t="s">
        <v>154</v>
      </c>
      <c r="H115" s="155">
        <v>0.46800000000000003</v>
      </c>
      <c r="I115" s="156"/>
      <c r="L115" s="152"/>
      <c r="M115" s="157"/>
      <c r="U115" s="158"/>
      <c r="AT115" s="153" t="s">
        <v>147</v>
      </c>
      <c r="AU115" s="153" t="s">
        <v>143</v>
      </c>
      <c r="AV115" s="13" t="s">
        <v>143</v>
      </c>
      <c r="AW115" s="13" t="s">
        <v>32</v>
      </c>
      <c r="AX115" s="13" t="s">
        <v>71</v>
      </c>
      <c r="AY115" s="153" t="s">
        <v>133</v>
      </c>
    </row>
    <row r="116" spans="2:65" s="14" customFormat="1" ht="11.25">
      <c r="B116" s="159"/>
      <c r="D116" s="145" t="s">
        <v>147</v>
      </c>
      <c r="E116" s="160" t="s">
        <v>18</v>
      </c>
      <c r="F116" s="161" t="s">
        <v>155</v>
      </c>
      <c r="H116" s="162">
        <v>5.6390000000000002</v>
      </c>
      <c r="I116" s="163"/>
      <c r="L116" s="159"/>
      <c r="M116" s="164"/>
      <c r="U116" s="165"/>
      <c r="AT116" s="160" t="s">
        <v>147</v>
      </c>
      <c r="AU116" s="160" t="s">
        <v>143</v>
      </c>
      <c r="AV116" s="14" t="s">
        <v>142</v>
      </c>
      <c r="AW116" s="14" t="s">
        <v>32</v>
      </c>
      <c r="AX116" s="14" t="s">
        <v>79</v>
      </c>
      <c r="AY116" s="160" t="s">
        <v>133</v>
      </c>
    </row>
    <row r="117" spans="2:65" s="1" customFormat="1" ht="24.2" customHeight="1">
      <c r="B117" s="33"/>
      <c r="C117" s="127" t="s">
        <v>81</v>
      </c>
      <c r="D117" s="127" t="s">
        <v>137</v>
      </c>
      <c r="E117" s="128" t="s">
        <v>156</v>
      </c>
      <c r="F117" s="129" t="s">
        <v>157</v>
      </c>
      <c r="G117" s="130" t="s">
        <v>140</v>
      </c>
      <c r="H117" s="131">
        <v>0.38400000000000001</v>
      </c>
      <c r="I117" s="132"/>
      <c r="J117" s="133">
        <f>ROUND(I117*H117,1)</f>
        <v>0</v>
      </c>
      <c r="K117" s="129" t="s">
        <v>141</v>
      </c>
      <c r="L117" s="33"/>
      <c r="M117" s="134" t="s">
        <v>18</v>
      </c>
      <c r="N117" s="135" t="s">
        <v>42</v>
      </c>
      <c r="P117" s="136">
        <f>O117*H117</f>
        <v>0</v>
      </c>
      <c r="Q117" s="136">
        <v>0</v>
      </c>
      <c r="R117" s="136">
        <f>Q117*H117</f>
        <v>0</v>
      </c>
      <c r="S117" s="136">
        <v>0</v>
      </c>
      <c r="T117" s="136">
        <f>S117*H117</f>
        <v>0</v>
      </c>
      <c r="U117" s="137" t="s">
        <v>18</v>
      </c>
      <c r="AR117" s="138" t="s">
        <v>142</v>
      </c>
      <c r="AT117" s="138" t="s">
        <v>137</v>
      </c>
      <c r="AU117" s="138" t="s">
        <v>143</v>
      </c>
      <c r="AY117" s="18" t="s">
        <v>133</v>
      </c>
      <c r="BE117" s="139">
        <f>IF(N117="základní",J117,0)</f>
        <v>0</v>
      </c>
      <c r="BF117" s="139">
        <f>IF(N117="snížená",J117,0)</f>
        <v>0</v>
      </c>
      <c r="BG117" s="139">
        <f>IF(N117="zákl. přenesená",J117,0)</f>
        <v>0</v>
      </c>
      <c r="BH117" s="139">
        <f>IF(N117="sníž. přenesená",J117,0)</f>
        <v>0</v>
      </c>
      <c r="BI117" s="139">
        <f>IF(N117="nulová",J117,0)</f>
        <v>0</v>
      </c>
      <c r="BJ117" s="18" t="s">
        <v>79</v>
      </c>
      <c r="BK117" s="139">
        <f>ROUND(I117*H117,1)</f>
        <v>0</v>
      </c>
      <c r="BL117" s="18" t="s">
        <v>142</v>
      </c>
      <c r="BM117" s="138" t="s">
        <v>158</v>
      </c>
    </row>
    <row r="118" spans="2:65" s="1" customFormat="1" ht="11.25">
      <c r="B118" s="33"/>
      <c r="D118" s="140" t="s">
        <v>145</v>
      </c>
      <c r="F118" s="141" t="s">
        <v>159</v>
      </c>
      <c r="I118" s="142"/>
      <c r="L118" s="33"/>
      <c r="M118" s="143"/>
      <c r="U118" s="54"/>
      <c r="AT118" s="18" t="s">
        <v>145</v>
      </c>
      <c r="AU118" s="18" t="s">
        <v>143</v>
      </c>
    </row>
    <row r="119" spans="2:65" s="12" customFormat="1" ht="11.25">
      <c r="B119" s="144"/>
      <c r="D119" s="145" t="s">
        <v>147</v>
      </c>
      <c r="E119" s="146" t="s">
        <v>18</v>
      </c>
      <c r="F119" s="147" t="s">
        <v>160</v>
      </c>
      <c r="H119" s="148">
        <v>0.38400000000000001</v>
      </c>
      <c r="I119" s="149"/>
      <c r="L119" s="144"/>
      <c r="M119" s="150"/>
      <c r="U119" s="151"/>
      <c r="AT119" s="146" t="s">
        <v>147</v>
      </c>
      <c r="AU119" s="146" t="s">
        <v>143</v>
      </c>
      <c r="AV119" s="12" t="s">
        <v>81</v>
      </c>
      <c r="AW119" s="12" t="s">
        <v>32</v>
      </c>
      <c r="AX119" s="12" t="s">
        <v>79</v>
      </c>
      <c r="AY119" s="146" t="s">
        <v>133</v>
      </c>
    </row>
    <row r="120" spans="2:65" s="11" customFormat="1" ht="20.85" customHeight="1">
      <c r="B120" s="115"/>
      <c r="D120" s="116" t="s">
        <v>70</v>
      </c>
      <c r="E120" s="125" t="s">
        <v>161</v>
      </c>
      <c r="F120" s="125" t="s">
        <v>162</v>
      </c>
      <c r="I120" s="118"/>
      <c r="J120" s="126">
        <f>BK120</f>
        <v>0</v>
      </c>
      <c r="L120" s="115"/>
      <c r="M120" s="120"/>
      <c r="P120" s="121">
        <f>SUM(P121:P142)</f>
        <v>0</v>
      </c>
      <c r="R120" s="121">
        <f>SUM(R121:R142)</f>
        <v>0</v>
      </c>
      <c r="T120" s="121">
        <f>SUM(T121:T142)</f>
        <v>0</v>
      </c>
      <c r="U120" s="122"/>
      <c r="AR120" s="116" t="s">
        <v>79</v>
      </c>
      <c r="AT120" s="123" t="s">
        <v>70</v>
      </c>
      <c r="AU120" s="123" t="s">
        <v>81</v>
      </c>
      <c r="AY120" s="116" t="s">
        <v>133</v>
      </c>
      <c r="BK120" s="124">
        <f>SUM(BK121:BK142)</f>
        <v>0</v>
      </c>
    </row>
    <row r="121" spans="2:65" s="1" customFormat="1" ht="24.2" customHeight="1">
      <c r="B121" s="33"/>
      <c r="C121" s="127" t="s">
        <v>143</v>
      </c>
      <c r="D121" s="127" t="s">
        <v>137</v>
      </c>
      <c r="E121" s="128" t="s">
        <v>163</v>
      </c>
      <c r="F121" s="129" t="s">
        <v>164</v>
      </c>
      <c r="G121" s="130" t="s">
        <v>140</v>
      </c>
      <c r="H121" s="131">
        <v>0.46800000000000003</v>
      </c>
      <c r="I121" s="132"/>
      <c r="J121" s="133">
        <f>ROUND(I121*H121,1)</f>
        <v>0</v>
      </c>
      <c r="K121" s="129" t="s">
        <v>141</v>
      </c>
      <c r="L121" s="33"/>
      <c r="M121" s="134" t="s">
        <v>18</v>
      </c>
      <c r="N121" s="135" t="s">
        <v>42</v>
      </c>
      <c r="P121" s="136">
        <f>O121*H121</f>
        <v>0</v>
      </c>
      <c r="Q121" s="136">
        <v>0</v>
      </c>
      <c r="R121" s="136">
        <f>Q121*H121</f>
        <v>0</v>
      </c>
      <c r="S121" s="136">
        <v>0</v>
      </c>
      <c r="T121" s="136">
        <f>S121*H121</f>
        <v>0</v>
      </c>
      <c r="U121" s="137" t="s">
        <v>18</v>
      </c>
      <c r="AR121" s="138" t="s">
        <v>142</v>
      </c>
      <c r="AT121" s="138" t="s">
        <v>137</v>
      </c>
      <c r="AU121" s="138" t="s">
        <v>143</v>
      </c>
      <c r="AY121" s="18" t="s">
        <v>133</v>
      </c>
      <c r="BE121" s="139">
        <f>IF(N121="základní",J121,0)</f>
        <v>0</v>
      </c>
      <c r="BF121" s="139">
        <f>IF(N121="snížená",J121,0)</f>
        <v>0</v>
      </c>
      <c r="BG121" s="139">
        <f>IF(N121="zákl. přenesená",J121,0)</f>
        <v>0</v>
      </c>
      <c r="BH121" s="139">
        <f>IF(N121="sníž. přenesená",J121,0)</f>
        <v>0</v>
      </c>
      <c r="BI121" s="139">
        <f>IF(N121="nulová",J121,0)</f>
        <v>0</v>
      </c>
      <c r="BJ121" s="18" t="s">
        <v>79</v>
      </c>
      <c r="BK121" s="139">
        <f>ROUND(I121*H121,1)</f>
        <v>0</v>
      </c>
      <c r="BL121" s="18" t="s">
        <v>142</v>
      </c>
      <c r="BM121" s="138" t="s">
        <v>165</v>
      </c>
    </row>
    <row r="122" spans="2:65" s="1" customFormat="1" ht="11.25">
      <c r="B122" s="33"/>
      <c r="D122" s="140" t="s">
        <v>145</v>
      </c>
      <c r="F122" s="141" t="s">
        <v>166</v>
      </c>
      <c r="I122" s="142"/>
      <c r="L122" s="33"/>
      <c r="M122" s="143"/>
      <c r="U122" s="54"/>
      <c r="AT122" s="18" t="s">
        <v>145</v>
      </c>
      <c r="AU122" s="18" t="s">
        <v>143</v>
      </c>
    </row>
    <row r="123" spans="2:65" s="12" customFormat="1" ht="11.25">
      <c r="B123" s="144"/>
      <c r="D123" s="145" t="s">
        <v>147</v>
      </c>
      <c r="E123" s="146" t="s">
        <v>18</v>
      </c>
      <c r="F123" s="147" t="s">
        <v>153</v>
      </c>
      <c r="H123" s="148">
        <v>0.46800000000000003</v>
      </c>
      <c r="I123" s="149"/>
      <c r="L123" s="144"/>
      <c r="M123" s="150"/>
      <c r="U123" s="151"/>
      <c r="AT123" s="146" t="s">
        <v>147</v>
      </c>
      <c r="AU123" s="146" t="s">
        <v>143</v>
      </c>
      <c r="AV123" s="12" t="s">
        <v>81</v>
      </c>
      <c r="AW123" s="12" t="s">
        <v>32</v>
      </c>
      <c r="AX123" s="12" t="s">
        <v>71</v>
      </c>
      <c r="AY123" s="146" t="s">
        <v>133</v>
      </c>
    </row>
    <row r="124" spans="2:65" s="13" customFormat="1" ht="11.25">
      <c r="B124" s="152"/>
      <c r="D124" s="145" t="s">
        <v>147</v>
      </c>
      <c r="E124" s="153" t="s">
        <v>18</v>
      </c>
      <c r="F124" s="154" t="s">
        <v>154</v>
      </c>
      <c r="H124" s="155">
        <v>0.46800000000000003</v>
      </c>
      <c r="I124" s="156"/>
      <c r="L124" s="152"/>
      <c r="M124" s="157"/>
      <c r="U124" s="158"/>
      <c r="AT124" s="153" t="s">
        <v>147</v>
      </c>
      <c r="AU124" s="153" t="s">
        <v>143</v>
      </c>
      <c r="AV124" s="13" t="s">
        <v>143</v>
      </c>
      <c r="AW124" s="13" t="s">
        <v>32</v>
      </c>
      <c r="AX124" s="13" t="s">
        <v>71</v>
      </c>
      <c r="AY124" s="153" t="s">
        <v>133</v>
      </c>
    </row>
    <row r="125" spans="2:65" s="14" customFormat="1" ht="11.25">
      <c r="B125" s="159"/>
      <c r="D125" s="145" t="s">
        <v>147</v>
      </c>
      <c r="E125" s="160" t="s">
        <v>18</v>
      </c>
      <c r="F125" s="161" t="s">
        <v>155</v>
      </c>
      <c r="H125" s="162">
        <v>0.46800000000000003</v>
      </c>
      <c r="I125" s="163"/>
      <c r="L125" s="159"/>
      <c r="M125" s="164"/>
      <c r="U125" s="165"/>
      <c r="AT125" s="160" t="s">
        <v>147</v>
      </c>
      <c r="AU125" s="160" t="s">
        <v>143</v>
      </c>
      <c r="AV125" s="14" t="s">
        <v>142</v>
      </c>
      <c r="AW125" s="14" t="s">
        <v>32</v>
      </c>
      <c r="AX125" s="14" t="s">
        <v>79</v>
      </c>
      <c r="AY125" s="160" t="s">
        <v>133</v>
      </c>
    </row>
    <row r="126" spans="2:65" s="1" customFormat="1" ht="33" customHeight="1">
      <c r="B126" s="33"/>
      <c r="C126" s="127" t="s">
        <v>142</v>
      </c>
      <c r="D126" s="127" t="s">
        <v>137</v>
      </c>
      <c r="E126" s="128" t="s">
        <v>167</v>
      </c>
      <c r="F126" s="129" t="s">
        <v>168</v>
      </c>
      <c r="G126" s="130" t="s">
        <v>140</v>
      </c>
      <c r="H126" s="131">
        <v>0.93600000000000005</v>
      </c>
      <c r="I126" s="132"/>
      <c r="J126" s="133">
        <f>ROUND(I126*H126,1)</f>
        <v>0</v>
      </c>
      <c r="K126" s="129" t="s">
        <v>141</v>
      </c>
      <c r="L126" s="33"/>
      <c r="M126" s="134" t="s">
        <v>18</v>
      </c>
      <c r="N126" s="135" t="s">
        <v>42</v>
      </c>
      <c r="P126" s="136">
        <f>O126*H126</f>
        <v>0</v>
      </c>
      <c r="Q126" s="136">
        <v>0</v>
      </c>
      <c r="R126" s="136">
        <f>Q126*H126</f>
        <v>0</v>
      </c>
      <c r="S126" s="136">
        <v>0</v>
      </c>
      <c r="T126" s="136">
        <f>S126*H126</f>
        <v>0</v>
      </c>
      <c r="U126" s="137" t="s">
        <v>18</v>
      </c>
      <c r="AR126" s="138" t="s">
        <v>142</v>
      </c>
      <c r="AT126" s="138" t="s">
        <v>137</v>
      </c>
      <c r="AU126" s="138" t="s">
        <v>143</v>
      </c>
      <c r="AY126" s="18" t="s">
        <v>133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8" t="s">
        <v>79</v>
      </c>
      <c r="BK126" s="139">
        <f>ROUND(I126*H126,1)</f>
        <v>0</v>
      </c>
      <c r="BL126" s="18" t="s">
        <v>142</v>
      </c>
      <c r="BM126" s="138" t="s">
        <v>169</v>
      </c>
    </row>
    <row r="127" spans="2:65" s="1" customFormat="1" ht="11.25">
      <c r="B127" s="33"/>
      <c r="D127" s="140" t="s">
        <v>145</v>
      </c>
      <c r="F127" s="141" t="s">
        <v>170</v>
      </c>
      <c r="I127" s="142"/>
      <c r="L127" s="33"/>
      <c r="M127" s="143"/>
      <c r="U127" s="54"/>
      <c r="AT127" s="18" t="s">
        <v>145</v>
      </c>
      <c r="AU127" s="18" t="s">
        <v>143</v>
      </c>
    </row>
    <row r="128" spans="2:65" s="12" customFormat="1" ht="11.25">
      <c r="B128" s="144"/>
      <c r="D128" s="145" t="s">
        <v>147</v>
      </c>
      <c r="E128" s="146" t="s">
        <v>18</v>
      </c>
      <c r="F128" s="147" t="s">
        <v>171</v>
      </c>
      <c r="H128" s="148">
        <v>0.93600000000000005</v>
      </c>
      <c r="I128" s="149"/>
      <c r="L128" s="144"/>
      <c r="M128" s="150"/>
      <c r="U128" s="151"/>
      <c r="AT128" s="146" t="s">
        <v>147</v>
      </c>
      <c r="AU128" s="146" t="s">
        <v>143</v>
      </c>
      <c r="AV128" s="12" t="s">
        <v>81</v>
      </c>
      <c r="AW128" s="12" t="s">
        <v>32</v>
      </c>
      <c r="AX128" s="12" t="s">
        <v>79</v>
      </c>
      <c r="AY128" s="146" t="s">
        <v>133</v>
      </c>
    </row>
    <row r="129" spans="2:65" s="1" customFormat="1" ht="33" customHeight="1">
      <c r="B129" s="33"/>
      <c r="C129" s="127" t="s">
        <v>172</v>
      </c>
      <c r="D129" s="127" t="s">
        <v>137</v>
      </c>
      <c r="E129" s="128" t="s">
        <v>173</v>
      </c>
      <c r="F129" s="129" t="s">
        <v>174</v>
      </c>
      <c r="G129" s="130" t="s">
        <v>140</v>
      </c>
      <c r="H129" s="131">
        <v>5.6390000000000002</v>
      </c>
      <c r="I129" s="132"/>
      <c r="J129" s="133">
        <f>ROUND(I129*H129,1)</f>
        <v>0</v>
      </c>
      <c r="K129" s="129" t="s">
        <v>141</v>
      </c>
      <c r="L129" s="33"/>
      <c r="M129" s="134" t="s">
        <v>18</v>
      </c>
      <c r="N129" s="135" t="s">
        <v>42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6">
        <f>S129*H129</f>
        <v>0</v>
      </c>
      <c r="U129" s="137" t="s">
        <v>18</v>
      </c>
      <c r="AR129" s="138" t="s">
        <v>142</v>
      </c>
      <c r="AT129" s="138" t="s">
        <v>137</v>
      </c>
      <c r="AU129" s="138" t="s">
        <v>143</v>
      </c>
      <c r="AY129" s="18" t="s">
        <v>133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8" t="s">
        <v>79</v>
      </c>
      <c r="BK129" s="139">
        <f>ROUND(I129*H129,1)</f>
        <v>0</v>
      </c>
      <c r="BL129" s="18" t="s">
        <v>142</v>
      </c>
      <c r="BM129" s="138" t="s">
        <v>175</v>
      </c>
    </row>
    <row r="130" spans="2:65" s="1" customFormat="1" ht="11.25">
      <c r="B130" s="33"/>
      <c r="D130" s="140" t="s">
        <v>145</v>
      </c>
      <c r="F130" s="141" t="s">
        <v>176</v>
      </c>
      <c r="I130" s="142"/>
      <c r="L130" s="33"/>
      <c r="M130" s="143"/>
      <c r="U130" s="54"/>
      <c r="AT130" s="18" t="s">
        <v>145</v>
      </c>
      <c r="AU130" s="18" t="s">
        <v>143</v>
      </c>
    </row>
    <row r="131" spans="2:65" s="12" customFormat="1" ht="11.25">
      <c r="B131" s="144"/>
      <c r="D131" s="145" t="s">
        <v>147</v>
      </c>
      <c r="E131" s="146" t="s">
        <v>18</v>
      </c>
      <c r="F131" s="147" t="s">
        <v>177</v>
      </c>
      <c r="H131" s="148">
        <v>5.6390000000000002</v>
      </c>
      <c r="I131" s="149"/>
      <c r="L131" s="144"/>
      <c r="M131" s="150"/>
      <c r="U131" s="151"/>
      <c r="AT131" s="146" t="s">
        <v>147</v>
      </c>
      <c r="AU131" s="146" t="s">
        <v>143</v>
      </c>
      <c r="AV131" s="12" t="s">
        <v>81</v>
      </c>
      <c r="AW131" s="12" t="s">
        <v>32</v>
      </c>
      <c r="AX131" s="12" t="s">
        <v>79</v>
      </c>
      <c r="AY131" s="146" t="s">
        <v>133</v>
      </c>
    </row>
    <row r="132" spans="2:65" s="1" customFormat="1" ht="33" customHeight="1">
      <c r="B132" s="33"/>
      <c r="C132" s="127" t="s">
        <v>178</v>
      </c>
      <c r="D132" s="127" t="s">
        <v>137</v>
      </c>
      <c r="E132" s="128" t="s">
        <v>179</v>
      </c>
      <c r="F132" s="129" t="s">
        <v>180</v>
      </c>
      <c r="G132" s="130" t="s">
        <v>140</v>
      </c>
      <c r="H132" s="131">
        <v>11.278</v>
      </c>
      <c r="I132" s="132"/>
      <c r="J132" s="133">
        <f>ROUND(I132*H132,1)</f>
        <v>0</v>
      </c>
      <c r="K132" s="129" t="s">
        <v>141</v>
      </c>
      <c r="L132" s="33"/>
      <c r="M132" s="134" t="s">
        <v>18</v>
      </c>
      <c r="N132" s="135" t="s">
        <v>42</v>
      </c>
      <c r="P132" s="136">
        <f>O132*H132</f>
        <v>0</v>
      </c>
      <c r="Q132" s="136">
        <v>0</v>
      </c>
      <c r="R132" s="136">
        <f>Q132*H132</f>
        <v>0</v>
      </c>
      <c r="S132" s="136">
        <v>0</v>
      </c>
      <c r="T132" s="136">
        <f>S132*H132</f>
        <v>0</v>
      </c>
      <c r="U132" s="137" t="s">
        <v>18</v>
      </c>
      <c r="AR132" s="138" t="s">
        <v>142</v>
      </c>
      <c r="AT132" s="138" t="s">
        <v>137</v>
      </c>
      <c r="AU132" s="138" t="s">
        <v>143</v>
      </c>
      <c r="AY132" s="18" t="s">
        <v>133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8" t="s">
        <v>79</v>
      </c>
      <c r="BK132" s="139">
        <f>ROUND(I132*H132,1)</f>
        <v>0</v>
      </c>
      <c r="BL132" s="18" t="s">
        <v>142</v>
      </c>
      <c r="BM132" s="138" t="s">
        <v>181</v>
      </c>
    </row>
    <row r="133" spans="2:65" s="1" customFormat="1" ht="11.25">
      <c r="B133" s="33"/>
      <c r="D133" s="140" t="s">
        <v>145</v>
      </c>
      <c r="F133" s="141" t="s">
        <v>182</v>
      </c>
      <c r="I133" s="142"/>
      <c r="L133" s="33"/>
      <c r="M133" s="143"/>
      <c r="U133" s="54"/>
      <c r="AT133" s="18" t="s">
        <v>145</v>
      </c>
      <c r="AU133" s="18" t="s">
        <v>143</v>
      </c>
    </row>
    <row r="134" spans="2:65" s="12" customFormat="1" ht="11.25">
      <c r="B134" s="144"/>
      <c r="D134" s="145" t="s">
        <v>147</v>
      </c>
      <c r="E134" s="146" t="s">
        <v>18</v>
      </c>
      <c r="F134" s="147" t="s">
        <v>183</v>
      </c>
      <c r="H134" s="148">
        <v>11.278</v>
      </c>
      <c r="I134" s="149"/>
      <c r="L134" s="144"/>
      <c r="M134" s="150"/>
      <c r="U134" s="151"/>
      <c r="AT134" s="146" t="s">
        <v>147</v>
      </c>
      <c r="AU134" s="146" t="s">
        <v>143</v>
      </c>
      <c r="AV134" s="12" t="s">
        <v>81</v>
      </c>
      <c r="AW134" s="12" t="s">
        <v>32</v>
      </c>
      <c r="AX134" s="12" t="s">
        <v>79</v>
      </c>
      <c r="AY134" s="146" t="s">
        <v>133</v>
      </c>
    </row>
    <row r="135" spans="2:65" s="1" customFormat="1" ht="24.2" customHeight="1">
      <c r="B135" s="33"/>
      <c r="C135" s="127" t="s">
        <v>184</v>
      </c>
      <c r="D135" s="127" t="s">
        <v>137</v>
      </c>
      <c r="E135" s="128" t="s">
        <v>185</v>
      </c>
      <c r="F135" s="129" t="s">
        <v>186</v>
      </c>
      <c r="G135" s="130" t="s">
        <v>140</v>
      </c>
      <c r="H135" s="131">
        <v>5.6390000000000002</v>
      </c>
      <c r="I135" s="132"/>
      <c r="J135" s="133">
        <f>ROUND(I135*H135,1)</f>
        <v>0</v>
      </c>
      <c r="K135" s="129" t="s">
        <v>141</v>
      </c>
      <c r="L135" s="33"/>
      <c r="M135" s="134" t="s">
        <v>18</v>
      </c>
      <c r="N135" s="135" t="s">
        <v>42</v>
      </c>
      <c r="P135" s="136">
        <f>O135*H135</f>
        <v>0</v>
      </c>
      <c r="Q135" s="136">
        <v>0</v>
      </c>
      <c r="R135" s="136">
        <f>Q135*H135</f>
        <v>0</v>
      </c>
      <c r="S135" s="136">
        <v>0</v>
      </c>
      <c r="T135" s="136">
        <f>S135*H135</f>
        <v>0</v>
      </c>
      <c r="U135" s="137" t="s">
        <v>18</v>
      </c>
      <c r="AR135" s="138" t="s">
        <v>142</v>
      </c>
      <c r="AT135" s="138" t="s">
        <v>137</v>
      </c>
      <c r="AU135" s="138" t="s">
        <v>143</v>
      </c>
      <c r="AY135" s="18" t="s">
        <v>133</v>
      </c>
      <c r="BE135" s="139">
        <f>IF(N135="základní",J135,0)</f>
        <v>0</v>
      </c>
      <c r="BF135" s="139">
        <f>IF(N135="snížená",J135,0)</f>
        <v>0</v>
      </c>
      <c r="BG135" s="139">
        <f>IF(N135="zákl. přenesená",J135,0)</f>
        <v>0</v>
      </c>
      <c r="BH135" s="139">
        <f>IF(N135="sníž. přenesená",J135,0)</f>
        <v>0</v>
      </c>
      <c r="BI135" s="139">
        <f>IF(N135="nulová",J135,0)</f>
        <v>0</v>
      </c>
      <c r="BJ135" s="18" t="s">
        <v>79</v>
      </c>
      <c r="BK135" s="139">
        <f>ROUND(I135*H135,1)</f>
        <v>0</v>
      </c>
      <c r="BL135" s="18" t="s">
        <v>142</v>
      </c>
      <c r="BM135" s="138" t="s">
        <v>187</v>
      </c>
    </row>
    <row r="136" spans="2:65" s="1" customFormat="1" ht="11.25">
      <c r="B136" s="33"/>
      <c r="D136" s="140" t="s">
        <v>145</v>
      </c>
      <c r="F136" s="141" t="s">
        <v>188</v>
      </c>
      <c r="I136" s="142"/>
      <c r="L136" s="33"/>
      <c r="M136" s="143"/>
      <c r="U136" s="54"/>
      <c r="AT136" s="18" t="s">
        <v>145</v>
      </c>
      <c r="AU136" s="18" t="s">
        <v>143</v>
      </c>
    </row>
    <row r="137" spans="2:65" s="1" customFormat="1" ht="37.9" customHeight="1">
      <c r="B137" s="33"/>
      <c r="C137" s="127" t="s">
        <v>189</v>
      </c>
      <c r="D137" s="127" t="s">
        <v>137</v>
      </c>
      <c r="E137" s="128" t="s">
        <v>190</v>
      </c>
      <c r="F137" s="129" t="s">
        <v>191</v>
      </c>
      <c r="G137" s="130" t="s">
        <v>140</v>
      </c>
      <c r="H137" s="131">
        <v>5.6390000000000002</v>
      </c>
      <c r="I137" s="132"/>
      <c r="J137" s="133">
        <f>ROUND(I137*H137,1)</f>
        <v>0</v>
      </c>
      <c r="K137" s="129" t="s">
        <v>141</v>
      </c>
      <c r="L137" s="33"/>
      <c r="M137" s="134" t="s">
        <v>18</v>
      </c>
      <c r="N137" s="135" t="s">
        <v>42</v>
      </c>
      <c r="P137" s="136">
        <f>O137*H137</f>
        <v>0</v>
      </c>
      <c r="Q137" s="136">
        <v>0</v>
      </c>
      <c r="R137" s="136">
        <f>Q137*H137</f>
        <v>0</v>
      </c>
      <c r="S137" s="136">
        <v>0</v>
      </c>
      <c r="T137" s="136">
        <f>S137*H137</f>
        <v>0</v>
      </c>
      <c r="U137" s="137" t="s">
        <v>18</v>
      </c>
      <c r="AR137" s="138" t="s">
        <v>142</v>
      </c>
      <c r="AT137" s="138" t="s">
        <v>137</v>
      </c>
      <c r="AU137" s="138" t="s">
        <v>143</v>
      </c>
      <c r="AY137" s="18" t="s">
        <v>133</v>
      </c>
      <c r="BE137" s="139">
        <f>IF(N137="základní",J137,0)</f>
        <v>0</v>
      </c>
      <c r="BF137" s="139">
        <f>IF(N137="snížená",J137,0)</f>
        <v>0</v>
      </c>
      <c r="BG137" s="139">
        <f>IF(N137="zákl. přenesená",J137,0)</f>
        <v>0</v>
      </c>
      <c r="BH137" s="139">
        <f>IF(N137="sníž. přenesená",J137,0)</f>
        <v>0</v>
      </c>
      <c r="BI137" s="139">
        <f>IF(N137="nulová",J137,0)</f>
        <v>0</v>
      </c>
      <c r="BJ137" s="18" t="s">
        <v>79</v>
      </c>
      <c r="BK137" s="139">
        <f>ROUND(I137*H137,1)</f>
        <v>0</v>
      </c>
      <c r="BL137" s="18" t="s">
        <v>142</v>
      </c>
      <c r="BM137" s="138" t="s">
        <v>192</v>
      </c>
    </row>
    <row r="138" spans="2:65" s="1" customFormat="1" ht="11.25">
      <c r="B138" s="33"/>
      <c r="D138" s="140" t="s">
        <v>145</v>
      </c>
      <c r="F138" s="141" t="s">
        <v>193</v>
      </c>
      <c r="I138" s="142"/>
      <c r="L138" s="33"/>
      <c r="M138" s="143"/>
      <c r="U138" s="54"/>
      <c r="AT138" s="18" t="s">
        <v>145</v>
      </c>
      <c r="AU138" s="18" t="s">
        <v>143</v>
      </c>
    </row>
    <row r="139" spans="2:65" s="12" customFormat="1" ht="11.25">
      <c r="B139" s="144"/>
      <c r="D139" s="145" t="s">
        <v>147</v>
      </c>
      <c r="E139" s="146" t="s">
        <v>18</v>
      </c>
      <c r="F139" s="147" t="s">
        <v>177</v>
      </c>
      <c r="H139" s="148">
        <v>5.6390000000000002</v>
      </c>
      <c r="I139" s="149"/>
      <c r="L139" s="144"/>
      <c r="M139" s="150"/>
      <c r="U139" s="151"/>
      <c r="AT139" s="146" t="s">
        <v>147</v>
      </c>
      <c r="AU139" s="146" t="s">
        <v>143</v>
      </c>
      <c r="AV139" s="12" t="s">
        <v>81</v>
      </c>
      <c r="AW139" s="12" t="s">
        <v>32</v>
      </c>
      <c r="AX139" s="12" t="s">
        <v>79</v>
      </c>
      <c r="AY139" s="146" t="s">
        <v>133</v>
      </c>
    </row>
    <row r="140" spans="2:65" s="1" customFormat="1" ht="24.2" customHeight="1">
      <c r="B140" s="33"/>
      <c r="C140" s="127" t="s">
        <v>194</v>
      </c>
      <c r="D140" s="127" t="s">
        <v>137</v>
      </c>
      <c r="E140" s="128" t="s">
        <v>195</v>
      </c>
      <c r="F140" s="129" t="s">
        <v>196</v>
      </c>
      <c r="G140" s="130" t="s">
        <v>197</v>
      </c>
      <c r="H140" s="131">
        <v>10.714</v>
      </c>
      <c r="I140" s="132"/>
      <c r="J140" s="133">
        <f>ROUND(I140*H140,1)</f>
        <v>0</v>
      </c>
      <c r="K140" s="129" t="s">
        <v>141</v>
      </c>
      <c r="L140" s="33"/>
      <c r="M140" s="134" t="s">
        <v>18</v>
      </c>
      <c r="N140" s="135" t="s">
        <v>42</v>
      </c>
      <c r="P140" s="136">
        <f>O140*H140</f>
        <v>0</v>
      </c>
      <c r="Q140" s="136">
        <v>0</v>
      </c>
      <c r="R140" s="136">
        <f>Q140*H140</f>
        <v>0</v>
      </c>
      <c r="S140" s="136">
        <v>0</v>
      </c>
      <c r="T140" s="136">
        <f>S140*H140</f>
        <v>0</v>
      </c>
      <c r="U140" s="137" t="s">
        <v>18</v>
      </c>
      <c r="AR140" s="138" t="s">
        <v>142</v>
      </c>
      <c r="AT140" s="138" t="s">
        <v>137</v>
      </c>
      <c r="AU140" s="138" t="s">
        <v>143</v>
      </c>
      <c r="AY140" s="18" t="s">
        <v>133</v>
      </c>
      <c r="BE140" s="139">
        <f>IF(N140="základní",J140,0)</f>
        <v>0</v>
      </c>
      <c r="BF140" s="139">
        <f>IF(N140="snížená",J140,0)</f>
        <v>0</v>
      </c>
      <c r="BG140" s="139">
        <f>IF(N140="zákl. přenesená",J140,0)</f>
        <v>0</v>
      </c>
      <c r="BH140" s="139">
        <f>IF(N140="sníž. přenesená",J140,0)</f>
        <v>0</v>
      </c>
      <c r="BI140" s="139">
        <f>IF(N140="nulová",J140,0)</f>
        <v>0</v>
      </c>
      <c r="BJ140" s="18" t="s">
        <v>79</v>
      </c>
      <c r="BK140" s="139">
        <f>ROUND(I140*H140,1)</f>
        <v>0</v>
      </c>
      <c r="BL140" s="18" t="s">
        <v>142</v>
      </c>
      <c r="BM140" s="138" t="s">
        <v>198</v>
      </c>
    </row>
    <row r="141" spans="2:65" s="1" customFormat="1" ht="11.25">
      <c r="B141" s="33"/>
      <c r="D141" s="140" t="s">
        <v>145</v>
      </c>
      <c r="F141" s="141" t="s">
        <v>199</v>
      </c>
      <c r="I141" s="142"/>
      <c r="L141" s="33"/>
      <c r="M141" s="143"/>
      <c r="U141" s="54"/>
      <c r="AT141" s="18" t="s">
        <v>145</v>
      </c>
      <c r="AU141" s="18" t="s">
        <v>143</v>
      </c>
    </row>
    <row r="142" spans="2:65" s="12" customFormat="1" ht="11.25">
      <c r="B142" s="144"/>
      <c r="D142" s="145" t="s">
        <v>147</v>
      </c>
      <c r="E142" s="146" t="s">
        <v>18</v>
      </c>
      <c r="F142" s="147" t="s">
        <v>200</v>
      </c>
      <c r="H142" s="148">
        <v>10.714</v>
      </c>
      <c r="I142" s="149"/>
      <c r="L142" s="144"/>
      <c r="M142" s="150"/>
      <c r="U142" s="151"/>
      <c r="AT142" s="146" t="s">
        <v>147</v>
      </c>
      <c r="AU142" s="146" t="s">
        <v>143</v>
      </c>
      <c r="AV142" s="12" t="s">
        <v>81</v>
      </c>
      <c r="AW142" s="12" t="s">
        <v>32</v>
      </c>
      <c r="AX142" s="12" t="s">
        <v>79</v>
      </c>
      <c r="AY142" s="146" t="s">
        <v>133</v>
      </c>
    </row>
    <row r="143" spans="2:65" s="11" customFormat="1" ht="20.85" customHeight="1">
      <c r="B143" s="115"/>
      <c r="D143" s="116" t="s">
        <v>70</v>
      </c>
      <c r="E143" s="125" t="s">
        <v>201</v>
      </c>
      <c r="F143" s="125" t="s">
        <v>202</v>
      </c>
      <c r="I143" s="118"/>
      <c r="J143" s="126">
        <f>BK143</f>
        <v>0</v>
      </c>
      <c r="L143" s="115"/>
      <c r="M143" s="120"/>
      <c r="P143" s="121">
        <f>SUM(P144:P167)</f>
        <v>0</v>
      </c>
      <c r="R143" s="121">
        <f>SUM(R144:R167)</f>
        <v>11.667999999999999</v>
      </c>
      <c r="T143" s="121">
        <f>SUM(T144:T167)</f>
        <v>0</v>
      </c>
      <c r="U143" s="122"/>
      <c r="AR143" s="116" t="s">
        <v>79</v>
      </c>
      <c r="AT143" s="123" t="s">
        <v>70</v>
      </c>
      <c r="AU143" s="123" t="s">
        <v>81</v>
      </c>
      <c r="AY143" s="116" t="s">
        <v>133</v>
      </c>
      <c r="BK143" s="124">
        <f>SUM(BK144:BK167)</f>
        <v>0</v>
      </c>
    </row>
    <row r="144" spans="2:65" s="1" customFormat="1" ht="24.2" customHeight="1">
      <c r="B144" s="33"/>
      <c r="C144" s="127" t="s">
        <v>203</v>
      </c>
      <c r="D144" s="127" t="s">
        <v>137</v>
      </c>
      <c r="E144" s="128" t="s">
        <v>204</v>
      </c>
      <c r="F144" s="129" t="s">
        <v>205</v>
      </c>
      <c r="G144" s="130" t="s">
        <v>140</v>
      </c>
      <c r="H144" s="131">
        <v>0.38400000000000001</v>
      </c>
      <c r="I144" s="132"/>
      <c r="J144" s="133">
        <f>ROUND(I144*H144,1)</f>
        <v>0</v>
      </c>
      <c r="K144" s="129" t="s">
        <v>141</v>
      </c>
      <c r="L144" s="33"/>
      <c r="M144" s="134" t="s">
        <v>18</v>
      </c>
      <c r="N144" s="135" t="s">
        <v>42</v>
      </c>
      <c r="P144" s="136">
        <f>O144*H144</f>
        <v>0</v>
      </c>
      <c r="Q144" s="136">
        <v>0</v>
      </c>
      <c r="R144" s="136">
        <f>Q144*H144</f>
        <v>0</v>
      </c>
      <c r="S144" s="136">
        <v>0</v>
      </c>
      <c r="T144" s="136">
        <f>S144*H144</f>
        <v>0</v>
      </c>
      <c r="U144" s="137" t="s">
        <v>18</v>
      </c>
      <c r="AR144" s="138" t="s">
        <v>142</v>
      </c>
      <c r="AT144" s="138" t="s">
        <v>137</v>
      </c>
      <c r="AU144" s="138" t="s">
        <v>143</v>
      </c>
      <c r="AY144" s="18" t="s">
        <v>133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8" t="s">
        <v>79</v>
      </c>
      <c r="BK144" s="139">
        <f>ROUND(I144*H144,1)</f>
        <v>0</v>
      </c>
      <c r="BL144" s="18" t="s">
        <v>142</v>
      </c>
      <c r="BM144" s="138" t="s">
        <v>206</v>
      </c>
    </row>
    <row r="145" spans="2:65" s="1" customFormat="1" ht="11.25">
      <c r="B145" s="33"/>
      <c r="D145" s="140" t="s">
        <v>145</v>
      </c>
      <c r="F145" s="141" t="s">
        <v>207</v>
      </c>
      <c r="I145" s="142"/>
      <c r="L145" s="33"/>
      <c r="M145" s="143"/>
      <c r="U145" s="54"/>
      <c r="AT145" s="18" t="s">
        <v>145</v>
      </c>
      <c r="AU145" s="18" t="s">
        <v>143</v>
      </c>
    </row>
    <row r="146" spans="2:65" s="12" customFormat="1" ht="11.25">
      <c r="B146" s="144"/>
      <c r="D146" s="145" t="s">
        <v>147</v>
      </c>
      <c r="E146" s="146" t="s">
        <v>18</v>
      </c>
      <c r="F146" s="147" t="s">
        <v>208</v>
      </c>
      <c r="H146" s="148">
        <v>0.38400000000000001</v>
      </c>
      <c r="I146" s="149"/>
      <c r="L146" s="144"/>
      <c r="M146" s="150"/>
      <c r="U146" s="151"/>
      <c r="AT146" s="146" t="s">
        <v>147</v>
      </c>
      <c r="AU146" s="146" t="s">
        <v>143</v>
      </c>
      <c r="AV146" s="12" t="s">
        <v>81</v>
      </c>
      <c r="AW146" s="12" t="s">
        <v>32</v>
      </c>
      <c r="AX146" s="12" t="s">
        <v>79</v>
      </c>
      <c r="AY146" s="146" t="s">
        <v>133</v>
      </c>
    </row>
    <row r="147" spans="2:65" s="1" customFormat="1" ht="37.9" customHeight="1">
      <c r="B147" s="33"/>
      <c r="C147" s="127" t="s">
        <v>209</v>
      </c>
      <c r="D147" s="127" t="s">
        <v>137</v>
      </c>
      <c r="E147" s="128" t="s">
        <v>210</v>
      </c>
      <c r="F147" s="129" t="s">
        <v>211</v>
      </c>
      <c r="G147" s="130" t="s">
        <v>140</v>
      </c>
      <c r="H147" s="131">
        <v>4.7809999999999997</v>
      </c>
      <c r="I147" s="132"/>
      <c r="J147" s="133">
        <f>ROUND(I147*H147,1)</f>
        <v>0</v>
      </c>
      <c r="K147" s="129" t="s">
        <v>141</v>
      </c>
      <c r="L147" s="33"/>
      <c r="M147" s="134" t="s">
        <v>18</v>
      </c>
      <c r="N147" s="135" t="s">
        <v>42</v>
      </c>
      <c r="P147" s="136">
        <f>O147*H147</f>
        <v>0</v>
      </c>
      <c r="Q147" s="136">
        <v>0</v>
      </c>
      <c r="R147" s="136">
        <f>Q147*H147</f>
        <v>0</v>
      </c>
      <c r="S147" s="136">
        <v>0</v>
      </c>
      <c r="T147" s="136">
        <f>S147*H147</f>
        <v>0</v>
      </c>
      <c r="U147" s="137" t="s">
        <v>18</v>
      </c>
      <c r="AR147" s="138" t="s">
        <v>142</v>
      </c>
      <c r="AT147" s="138" t="s">
        <v>137</v>
      </c>
      <c r="AU147" s="138" t="s">
        <v>143</v>
      </c>
      <c r="AY147" s="18" t="s">
        <v>133</v>
      </c>
      <c r="BE147" s="139">
        <f>IF(N147="základní",J147,0)</f>
        <v>0</v>
      </c>
      <c r="BF147" s="139">
        <f>IF(N147="snížená",J147,0)</f>
        <v>0</v>
      </c>
      <c r="BG147" s="139">
        <f>IF(N147="zákl. přenesená",J147,0)</f>
        <v>0</v>
      </c>
      <c r="BH147" s="139">
        <f>IF(N147="sníž. přenesená",J147,0)</f>
        <v>0</v>
      </c>
      <c r="BI147" s="139">
        <f>IF(N147="nulová",J147,0)</f>
        <v>0</v>
      </c>
      <c r="BJ147" s="18" t="s">
        <v>79</v>
      </c>
      <c r="BK147" s="139">
        <f>ROUND(I147*H147,1)</f>
        <v>0</v>
      </c>
      <c r="BL147" s="18" t="s">
        <v>142</v>
      </c>
      <c r="BM147" s="138" t="s">
        <v>212</v>
      </c>
    </row>
    <row r="148" spans="2:65" s="1" customFormat="1" ht="11.25">
      <c r="B148" s="33"/>
      <c r="D148" s="140" t="s">
        <v>145</v>
      </c>
      <c r="F148" s="141" t="s">
        <v>213</v>
      </c>
      <c r="I148" s="142"/>
      <c r="L148" s="33"/>
      <c r="M148" s="143"/>
      <c r="U148" s="54"/>
      <c r="AT148" s="18" t="s">
        <v>145</v>
      </c>
      <c r="AU148" s="18" t="s">
        <v>143</v>
      </c>
    </row>
    <row r="149" spans="2:65" s="12" customFormat="1" ht="11.25">
      <c r="B149" s="144"/>
      <c r="D149" s="145" t="s">
        <v>147</v>
      </c>
      <c r="E149" s="146" t="s">
        <v>18</v>
      </c>
      <c r="F149" s="147" t="s">
        <v>214</v>
      </c>
      <c r="H149" s="148">
        <v>1.544</v>
      </c>
      <c r="I149" s="149"/>
      <c r="L149" s="144"/>
      <c r="M149" s="150"/>
      <c r="U149" s="151"/>
      <c r="AT149" s="146" t="s">
        <v>147</v>
      </c>
      <c r="AU149" s="146" t="s">
        <v>143</v>
      </c>
      <c r="AV149" s="12" t="s">
        <v>81</v>
      </c>
      <c r="AW149" s="12" t="s">
        <v>32</v>
      </c>
      <c r="AX149" s="12" t="s">
        <v>71</v>
      </c>
      <c r="AY149" s="146" t="s">
        <v>133</v>
      </c>
    </row>
    <row r="150" spans="2:65" s="12" customFormat="1" ht="11.25">
      <c r="B150" s="144"/>
      <c r="D150" s="145" t="s">
        <v>147</v>
      </c>
      <c r="E150" s="146" t="s">
        <v>18</v>
      </c>
      <c r="F150" s="147" t="s">
        <v>149</v>
      </c>
      <c r="H150" s="148">
        <v>1.6910000000000001</v>
      </c>
      <c r="I150" s="149"/>
      <c r="L150" s="144"/>
      <c r="M150" s="150"/>
      <c r="U150" s="151"/>
      <c r="AT150" s="146" t="s">
        <v>147</v>
      </c>
      <c r="AU150" s="146" t="s">
        <v>143</v>
      </c>
      <c r="AV150" s="12" t="s">
        <v>81</v>
      </c>
      <c r="AW150" s="12" t="s">
        <v>32</v>
      </c>
      <c r="AX150" s="12" t="s">
        <v>71</v>
      </c>
      <c r="AY150" s="146" t="s">
        <v>133</v>
      </c>
    </row>
    <row r="151" spans="2:65" s="12" customFormat="1" ht="11.25">
      <c r="B151" s="144"/>
      <c r="D151" s="145" t="s">
        <v>147</v>
      </c>
      <c r="E151" s="146" t="s">
        <v>18</v>
      </c>
      <c r="F151" s="147" t="s">
        <v>150</v>
      </c>
      <c r="H151" s="148">
        <v>0.94499999999999995</v>
      </c>
      <c r="I151" s="149"/>
      <c r="L151" s="144"/>
      <c r="M151" s="150"/>
      <c r="U151" s="151"/>
      <c r="AT151" s="146" t="s">
        <v>147</v>
      </c>
      <c r="AU151" s="146" t="s">
        <v>143</v>
      </c>
      <c r="AV151" s="12" t="s">
        <v>81</v>
      </c>
      <c r="AW151" s="12" t="s">
        <v>32</v>
      </c>
      <c r="AX151" s="12" t="s">
        <v>71</v>
      </c>
      <c r="AY151" s="146" t="s">
        <v>133</v>
      </c>
    </row>
    <row r="152" spans="2:65" s="12" customFormat="1" ht="11.25">
      <c r="B152" s="144"/>
      <c r="D152" s="145" t="s">
        <v>147</v>
      </c>
      <c r="E152" s="146" t="s">
        <v>18</v>
      </c>
      <c r="F152" s="147" t="s">
        <v>215</v>
      </c>
      <c r="H152" s="148">
        <v>0.504</v>
      </c>
      <c r="I152" s="149"/>
      <c r="L152" s="144"/>
      <c r="M152" s="150"/>
      <c r="U152" s="151"/>
      <c r="AT152" s="146" t="s">
        <v>147</v>
      </c>
      <c r="AU152" s="146" t="s">
        <v>143</v>
      </c>
      <c r="AV152" s="12" t="s">
        <v>81</v>
      </c>
      <c r="AW152" s="12" t="s">
        <v>32</v>
      </c>
      <c r="AX152" s="12" t="s">
        <v>71</v>
      </c>
      <c r="AY152" s="146" t="s">
        <v>133</v>
      </c>
    </row>
    <row r="153" spans="2:65" s="13" customFormat="1" ht="11.25">
      <c r="B153" s="152"/>
      <c r="D153" s="145" t="s">
        <v>147</v>
      </c>
      <c r="E153" s="153" t="s">
        <v>18</v>
      </c>
      <c r="F153" s="154" t="s">
        <v>152</v>
      </c>
      <c r="H153" s="155">
        <v>4.6840000000000011</v>
      </c>
      <c r="I153" s="156"/>
      <c r="L153" s="152"/>
      <c r="M153" s="157"/>
      <c r="U153" s="158"/>
      <c r="AT153" s="153" t="s">
        <v>147</v>
      </c>
      <c r="AU153" s="153" t="s">
        <v>143</v>
      </c>
      <c r="AV153" s="13" t="s">
        <v>143</v>
      </c>
      <c r="AW153" s="13" t="s">
        <v>32</v>
      </c>
      <c r="AX153" s="13" t="s">
        <v>71</v>
      </c>
      <c r="AY153" s="153" t="s">
        <v>133</v>
      </c>
    </row>
    <row r="154" spans="2:65" s="12" customFormat="1" ht="11.25">
      <c r="B154" s="144"/>
      <c r="D154" s="145" t="s">
        <v>147</v>
      </c>
      <c r="E154" s="146" t="s">
        <v>18</v>
      </c>
      <c r="F154" s="147" t="s">
        <v>216</v>
      </c>
      <c r="H154" s="148">
        <v>0.378</v>
      </c>
      <c r="I154" s="149"/>
      <c r="L154" s="144"/>
      <c r="M154" s="150"/>
      <c r="U154" s="151"/>
      <c r="AT154" s="146" t="s">
        <v>147</v>
      </c>
      <c r="AU154" s="146" t="s">
        <v>143</v>
      </c>
      <c r="AV154" s="12" t="s">
        <v>81</v>
      </c>
      <c r="AW154" s="12" t="s">
        <v>32</v>
      </c>
      <c r="AX154" s="12" t="s">
        <v>71</v>
      </c>
      <c r="AY154" s="146" t="s">
        <v>133</v>
      </c>
    </row>
    <row r="155" spans="2:65" s="13" customFormat="1" ht="11.25">
      <c r="B155" s="152"/>
      <c r="D155" s="145" t="s">
        <v>147</v>
      </c>
      <c r="E155" s="153" t="s">
        <v>18</v>
      </c>
      <c r="F155" s="154" t="s">
        <v>154</v>
      </c>
      <c r="H155" s="155">
        <v>0.378</v>
      </c>
      <c r="I155" s="156"/>
      <c r="L155" s="152"/>
      <c r="M155" s="157"/>
      <c r="U155" s="158"/>
      <c r="AT155" s="153" t="s">
        <v>147</v>
      </c>
      <c r="AU155" s="153" t="s">
        <v>143</v>
      </c>
      <c r="AV155" s="13" t="s">
        <v>143</v>
      </c>
      <c r="AW155" s="13" t="s">
        <v>32</v>
      </c>
      <c r="AX155" s="13" t="s">
        <v>71</v>
      </c>
      <c r="AY155" s="153" t="s">
        <v>133</v>
      </c>
    </row>
    <row r="156" spans="2:65" s="12" customFormat="1" ht="11.25">
      <c r="B156" s="144"/>
      <c r="D156" s="145" t="s">
        <v>147</v>
      </c>
      <c r="E156" s="146" t="s">
        <v>18</v>
      </c>
      <c r="F156" s="147" t="s">
        <v>217</v>
      </c>
      <c r="H156" s="148">
        <v>-0.28100000000000003</v>
      </c>
      <c r="I156" s="149"/>
      <c r="L156" s="144"/>
      <c r="M156" s="150"/>
      <c r="U156" s="151"/>
      <c r="AT156" s="146" t="s">
        <v>147</v>
      </c>
      <c r="AU156" s="146" t="s">
        <v>143</v>
      </c>
      <c r="AV156" s="12" t="s">
        <v>81</v>
      </c>
      <c r="AW156" s="12" t="s">
        <v>32</v>
      </c>
      <c r="AX156" s="12" t="s">
        <v>71</v>
      </c>
      <c r="AY156" s="146" t="s">
        <v>133</v>
      </c>
    </row>
    <row r="157" spans="2:65" s="13" customFormat="1" ht="11.25">
      <c r="B157" s="152"/>
      <c r="D157" s="145" t="s">
        <v>147</v>
      </c>
      <c r="E157" s="153" t="s">
        <v>18</v>
      </c>
      <c r="F157" s="154" t="s">
        <v>218</v>
      </c>
      <c r="H157" s="155">
        <v>-0.28100000000000003</v>
      </c>
      <c r="I157" s="156"/>
      <c r="L157" s="152"/>
      <c r="M157" s="157"/>
      <c r="U157" s="158"/>
      <c r="AT157" s="153" t="s">
        <v>147</v>
      </c>
      <c r="AU157" s="153" t="s">
        <v>143</v>
      </c>
      <c r="AV157" s="13" t="s">
        <v>143</v>
      </c>
      <c r="AW157" s="13" t="s">
        <v>32</v>
      </c>
      <c r="AX157" s="13" t="s">
        <v>71</v>
      </c>
      <c r="AY157" s="153" t="s">
        <v>133</v>
      </c>
    </row>
    <row r="158" spans="2:65" s="14" customFormat="1" ht="11.25">
      <c r="B158" s="159"/>
      <c r="D158" s="145" t="s">
        <v>147</v>
      </c>
      <c r="E158" s="160" t="s">
        <v>18</v>
      </c>
      <c r="F158" s="161" t="s">
        <v>155</v>
      </c>
      <c r="H158" s="162">
        <v>4.7810000000000015</v>
      </c>
      <c r="I158" s="163"/>
      <c r="L158" s="159"/>
      <c r="M158" s="164"/>
      <c r="U158" s="165"/>
      <c r="AT158" s="160" t="s">
        <v>147</v>
      </c>
      <c r="AU158" s="160" t="s">
        <v>143</v>
      </c>
      <c r="AV158" s="14" t="s">
        <v>142</v>
      </c>
      <c r="AW158" s="14" t="s">
        <v>32</v>
      </c>
      <c r="AX158" s="14" t="s">
        <v>79</v>
      </c>
      <c r="AY158" s="160" t="s">
        <v>133</v>
      </c>
    </row>
    <row r="159" spans="2:65" s="1" customFormat="1" ht="16.5" customHeight="1">
      <c r="B159" s="33"/>
      <c r="C159" s="166" t="s">
        <v>8</v>
      </c>
      <c r="D159" s="166" t="s">
        <v>219</v>
      </c>
      <c r="E159" s="167" t="s">
        <v>220</v>
      </c>
      <c r="F159" s="168" t="s">
        <v>221</v>
      </c>
      <c r="G159" s="169" t="s">
        <v>197</v>
      </c>
      <c r="H159" s="170">
        <v>9.5619999999999994</v>
      </c>
      <c r="I159" s="171"/>
      <c r="J159" s="172">
        <f>ROUND(I159*H159,1)</f>
        <v>0</v>
      </c>
      <c r="K159" s="168" t="s">
        <v>141</v>
      </c>
      <c r="L159" s="173"/>
      <c r="M159" s="174" t="s">
        <v>18</v>
      </c>
      <c r="N159" s="175" t="s">
        <v>42</v>
      </c>
      <c r="P159" s="136">
        <f>O159*H159</f>
        <v>0</v>
      </c>
      <c r="Q159" s="136">
        <v>1</v>
      </c>
      <c r="R159" s="136">
        <f>Q159*H159</f>
        <v>9.5619999999999994</v>
      </c>
      <c r="S159" s="136">
        <v>0</v>
      </c>
      <c r="T159" s="136">
        <f>S159*H159</f>
        <v>0</v>
      </c>
      <c r="U159" s="137" t="s">
        <v>18</v>
      </c>
      <c r="AR159" s="138" t="s">
        <v>189</v>
      </c>
      <c r="AT159" s="138" t="s">
        <v>219</v>
      </c>
      <c r="AU159" s="138" t="s">
        <v>143</v>
      </c>
      <c r="AY159" s="18" t="s">
        <v>133</v>
      </c>
      <c r="BE159" s="139">
        <f>IF(N159="základní",J159,0)</f>
        <v>0</v>
      </c>
      <c r="BF159" s="139">
        <f>IF(N159="snížená",J159,0)</f>
        <v>0</v>
      </c>
      <c r="BG159" s="139">
        <f>IF(N159="zákl. přenesená",J159,0)</f>
        <v>0</v>
      </c>
      <c r="BH159" s="139">
        <f>IF(N159="sníž. přenesená",J159,0)</f>
        <v>0</v>
      </c>
      <c r="BI159" s="139">
        <f>IF(N159="nulová",J159,0)</f>
        <v>0</v>
      </c>
      <c r="BJ159" s="18" t="s">
        <v>79</v>
      </c>
      <c r="BK159" s="139">
        <f>ROUND(I159*H159,1)</f>
        <v>0</v>
      </c>
      <c r="BL159" s="18" t="s">
        <v>142</v>
      </c>
      <c r="BM159" s="138" t="s">
        <v>222</v>
      </c>
    </row>
    <row r="160" spans="2:65" s="12" customFormat="1" ht="11.25">
      <c r="B160" s="144"/>
      <c r="D160" s="145" t="s">
        <v>147</v>
      </c>
      <c r="E160" s="146" t="s">
        <v>18</v>
      </c>
      <c r="F160" s="147" t="s">
        <v>223</v>
      </c>
      <c r="H160" s="148">
        <v>9.5619999999999994</v>
      </c>
      <c r="I160" s="149"/>
      <c r="L160" s="144"/>
      <c r="M160" s="150"/>
      <c r="U160" s="151"/>
      <c r="AT160" s="146" t="s">
        <v>147</v>
      </c>
      <c r="AU160" s="146" t="s">
        <v>143</v>
      </c>
      <c r="AV160" s="12" t="s">
        <v>81</v>
      </c>
      <c r="AW160" s="12" t="s">
        <v>32</v>
      </c>
      <c r="AX160" s="12" t="s">
        <v>79</v>
      </c>
      <c r="AY160" s="146" t="s">
        <v>133</v>
      </c>
    </row>
    <row r="161" spans="2:65" s="1" customFormat="1" ht="24.2" customHeight="1">
      <c r="B161" s="33"/>
      <c r="C161" s="127" t="s">
        <v>135</v>
      </c>
      <c r="D161" s="127" t="s">
        <v>137</v>
      </c>
      <c r="E161" s="128" t="s">
        <v>204</v>
      </c>
      <c r="F161" s="129" t="s">
        <v>205</v>
      </c>
      <c r="G161" s="130" t="s">
        <v>140</v>
      </c>
      <c r="H161" s="131">
        <v>1.0529999999999999</v>
      </c>
      <c r="I161" s="132"/>
      <c r="J161" s="133">
        <f>ROUND(I161*H161,1)</f>
        <v>0</v>
      </c>
      <c r="K161" s="129" t="s">
        <v>141</v>
      </c>
      <c r="L161" s="33"/>
      <c r="M161" s="134" t="s">
        <v>18</v>
      </c>
      <c r="N161" s="135" t="s">
        <v>42</v>
      </c>
      <c r="P161" s="136">
        <f>O161*H161</f>
        <v>0</v>
      </c>
      <c r="Q161" s="136">
        <v>0</v>
      </c>
      <c r="R161" s="136">
        <f>Q161*H161</f>
        <v>0</v>
      </c>
      <c r="S161" s="136">
        <v>0</v>
      </c>
      <c r="T161" s="136">
        <f>S161*H161</f>
        <v>0</v>
      </c>
      <c r="U161" s="137" t="s">
        <v>18</v>
      </c>
      <c r="AR161" s="138" t="s">
        <v>142</v>
      </c>
      <c r="AT161" s="138" t="s">
        <v>137</v>
      </c>
      <c r="AU161" s="138" t="s">
        <v>143</v>
      </c>
      <c r="AY161" s="18" t="s">
        <v>133</v>
      </c>
      <c r="BE161" s="139">
        <f>IF(N161="základní",J161,0)</f>
        <v>0</v>
      </c>
      <c r="BF161" s="139">
        <f>IF(N161="snížená",J161,0)</f>
        <v>0</v>
      </c>
      <c r="BG161" s="139">
        <f>IF(N161="zákl. přenesená",J161,0)</f>
        <v>0</v>
      </c>
      <c r="BH161" s="139">
        <f>IF(N161="sníž. přenesená",J161,0)</f>
        <v>0</v>
      </c>
      <c r="BI161" s="139">
        <f>IF(N161="nulová",J161,0)</f>
        <v>0</v>
      </c>
      <c r="BJ161" s="18" t="s">
        <v>79</v>
      </c>
      <c r="BK161" s="139">
        <f>ROUND(I161*H161,1)</f>
        <v>0</v>
      </c>
      <c r="BL161" s="18" t="s">
        <v>142</v>
      </c>
      <c r="BM161" s="138" t="s">
        <v>224</v>
      </c>
    </row>
    <row r="162" spans="2:65" s="1" customFormat="1" ht="11.25">
      <c r="B162" s="33"/>
      <c r="D162" s="140" t="s">
        <v>145</v>
      </c>
      <c r="F162" s="141" t="s">
        <v>207</v>
      </c>
      <c r="I162" s="142"/>
      <c r="L162" s="33"/>
      <c r="M162" s="143"/>
      <c r="U162" s="54"/>
      <c r="AT162" s="18" t="s">
        <v>145</v>
      </c>
      <c r="AU162" s="18" t="s">
        <v>143</v>
      </c>
    </row>
    <row r="163" spans="2:65" s="12" customFormat="1" ht="11.25">
      <c r="B163" s="144"/>
      <c r="D163" s="145" t="s">
        <v>147</v>
      </c>
      <c r="E163" s="146" t="s">
        <v>18</v>
      </c>
      <c r="F163" s="147" t="s">
        <v>225</v>
      </c>
      <c r="H163" s="148">
        <v>1.0529999999999999</v>
      </c>
      <c r="I163" s="149"/>
      <c r="L163" s="144"/>
      <c r="M163" s="150"/>
      <c r="U163" s="151"/>
      <c r="AT163" s="146" t="s">
        <v>147</v>
      </c>
      <c r="AU163" s="146" t="s">
        <v>143</v>
      </c>
      <c r="AV163" s="12" t="s">
        <v>81</v>
      </c>
      <c r="AW163" s="12" t="s">
        <v>32</v>
      </c>
      <c r="AX163" s="12" t="s">
        <v>71</v>
      </c>
      <c r="AY163" s="146" t="s">
        <v>133</v>
      </c>
    </row>
    <row r="164" spans="2:65" s="13" customFormat="1" ht="11.25">
      <c r="B164" s="152"/>
      <c r="D164" s="145" t="s">
        <v>147</v>
      </c>
      <c r="E164" s="153" t="s">
        <v>18</v>
      </c>
      <c r="F164" s="154" t="s">
        <v>226</v>
      </c>
      <c r="H164" s="155">
        <v>1.0529999999999999</v>
      </c>
      <c r="I164" s="156"/>
      <c r="L164" s="152"/>
      <c r="M164" s="157"/>
      <c r="U164" s="158"/>
      <c r="AT164" s="153" t="s">
        <v>147</v>
      </c>
      <c r="AU164" s="153" t="s">
        <v>143</v>
      </c>
      <c r="AV164" s="13" t="s">
        <v>143</v>
      </c>
      <c r="AW164" s="13" t="s">
        <v>32</v>
      </c>
      <c r="AX164" s="13" t="s">
        <v>71</v>
      </c>
      <c r="AY164" s="153" t="s">
        <v>133</v>
      </c>
    </row>
    <row r="165" spans="2:65" s="14" customFormat="1" ht="11.25">
      <c r="B165" s="159"/>
      <c r="D165" s="145" t="s">
        <v>147</v>
      </c>
      <c r="E165" s="160" t="s">
        <v>18</v>
      </c>
      <c r="F165" s="161" t="s">
        <v>155</v>
      </c>
      <c r="H165" s="162">
        <v>1.0529999999999999</v>
      </c>
      <c r="I165" s="163"/>
      <c r="L165" s="159"/>
      <c r="M165" s="164"/>
      <c r="U165" s="165"/>
      <c r="AT165" s="160" t="s">
        <v>147</v>
      </c>
      <c r="AU165" s="160" t="s">
        <v>143</v>
      </c>
      <c r="AV165" s="14" t="s">
        <v>142</v>
      </c>
      <c r="AW165" s="14" t="s">
        <v>32</v>
      </c>
      <c r="AX165" s="14" t="s">
        <v>79</v>
      </c>
      <c r="AY165" s="160" t="s">
        <v>133</v>
      </c>
    </row>
    <row r="166" spans="2:65" s="1" customFormat="1" ht="16.5" customHeight="1">
      <c r="B166" s="33"/>
      <c r="C166" s="166" t="s">
        <v>227</v>
      </c>
      <c r="D166" s="166" t="s">
        <v>219</v>
      </c>
      <c r="E166" s="167" t="s">
        <v>220</v>
      </c>
      <c r="F166" s="168" t="s">
        <v>221</v>
      </c>
      <c r="G166" s="169" t="s">
        <v>197</v>
      </c>
      <c r="H166" s="170">
        <v>2.1059999999999999</v>
      </c>
      <c r="I166" s="171"/>
      <c r="J166" s="172">
        <f>ROUND(I166*H166,1)</f>
        <v>0</v>
      </c>
      <c r="K166" s="168" t="s">
        <v>141</v>
      </c>
      <c r="L166" s="173"/>
      <c r="M166" s="174" t="s">
        <v>18</v>
      </c>
      <c r="N166" s="175" t="s">
        <v>42</v>
      </c>
      <c r="P166" s="136">
        <f>O166*H166</f>
        <v>0</v>
      </c>
      <c r="Q166" s="136">
        <v>1</v>
      </c>
      <c r="R166" s="136">
        <f>Q166*H166</f>
        <v>2.1059999999999999</v>
      </c>
      <c r="S166" s="136">
        <v>0</v>
      </c>
      <c r="T166" s="136">
        <f>S166*H166</f>
        <v>0</v>
      </c>
      <c r="U166" s="137" t="s">
        <v>18</v>
      </c>
      <c r="AR166" s="138" t="s">
        <v>189</v>
      </c>
      <c r="AT166" s="138" t="s">
        <v>219</v>
      </c>
      <c r="AU166" s="138" t="s">
        <v>143</v>
      </c>
      <c r="AY166" s="18" t="s">
        <v>133</v>
      </c>
      <c r="BE166" s="139">
        <f>IF(N166="základní",J166,0)</f>
        <v>0</v>
      </c>
      <c r="BF166" s="139">
        <f>IF(N166="snížená",J166,0)</f>
        <v>0</v>
      </c>
      <c r="BG166" s="139">
        <f>IF(N166="zákl. přenesená",J166,0)</f>
        <v>0</v>
      </c>
      <c r="BH166" s="139">
        <f>IF(N166="sníž. přenesená",J166,0)</f>
        <v>0</v>
      </c>
      <c r="BI166" s="139">
        <f>IF(N166="nulová",J166,0)</f>
        <v>0</v>
      </c>
      <c r="BJ166" s="18" t="s">
        <v>79</v>
      </c>
      <c r="BK166" s="139">
        <f>ROUND(I166*H166,1)</f>
        <v>0</v>
      </c>
      <c r="BL166" s="18" t="s">
        <v>142</v>
      </c>
      <c r="BM166" s="138" t="s">
        <v>228</v>
      </c>
    </row>
    <row r="167" spans="2:65" s="12" customFormat="1" ht="11.25">
      <c r="B167" s="144"/>
      <c r="D167" s="145" t="s">
        <v>147</v>
      </c>
      <c r="E167" s="146" t="s">
        <v>18</v>
      </c>
      <c r="F167" s="147" t="s">
        <v>229</v>
      </c>
      <c r="H167" s="148">
        <v>2.1059999999999999</v>
      </c>
      <c r="I167" s="149"/>
      <c r="L167" s="144"/>
      <c r="M167" s="150"/>
      <c r="U167" s="151"/>
      <c r="AT167" s="146" t="s">
        <v>147</v>
      </c>
      <c r="AU167" s="146" t="s">
        <v>143</v>
      </c>
      <c r="AV167" s="12" t="s">
        <v>81</v>
      </c>
      <c r="AW167" s="12" t="s">
        <v>32</v>
      </c>
      <c r="AX167" s="12" t="s">
        <v>79</v>
      </c>
      <c r="AY167" s="146" t="s">
        <v>133</v>
      </c>
    </row>
    <row r="168" spans="2:65" s="11" customFormat="1" ht="22.9" customHeight="1">
      <c r="B168" s="115"/>
      <c r="D168" s="116" t="s">
        <v>70</v>
      </c>
      <c r="E168" s="125" t="s">
        <v>143</v>
      </c>
      <c r="F168" s="125" t="s">
        <v>230</v>
      </c>
      <c r="I168" s="118"/>
      <c r="J168" s="126">
        <f>BK168</f>
        <v>0</v>
      </c>
      <c r="L168" s="115"/>
      <c r="M168" s="120"/>
      <c r="P168" s="121">
        <f>SUM(P169:P182)</f>
        <v>0</v>
      </c>
      <c r="R168" s="121">
        <f>SUM(R169:R182)</f>
        <v>1.12308092</v>
      </c>
      <c r="T168" s="121">
        <f>SUM(T169:T182)</f>
        <v>0</v>
      </c>
      <c r="U168" s="122"/>
      <c r="AR168" s="116" t="s">
        <v>79</v>
      </c>
      <c r="AT168" s="123" t="s">
        <v>70</v>
      </c>
      <c r="AU168" s="123" t="s">
        <v>79</v>
      </c>
      <c r="AY168" s="116" t="s">
        <v>133</v>
      </c>
      <c r="BK168" s="124">
        <f>SUM(BK169:BK182)</f>
        <v>0</v>
      </c>
    </row>
    <row r="169" spans="2:65" s="1" customFormat="1" ht="24.2" customHeight="1">
      <c r="B169" s="33"/>
      <c r="C169" s="127" t="s">
        <v>231</v>
      </c>
      <c r="D169" s="127" t="s">
        <v>137</v>
      </c>
      <c r="E169" s="128" t="s">
        <v>232</v>
      </c>
      <c r="F169" s="129" t="s">
        <v>233</v>
      </c>
      <c r="G169" s="130" t="s">
        <v>234</v>
      </c>
      <c r="H169" s="131">
        <v>2</v>
      </c>
      <c r="I169" s="132"/>
      <c r="J169" s="133">
        <f>ROUND(I169*H169,1)</f>
        <v>0</v>
      </c>
      <c r="K169" s="129" t="s">
        <v>141</v>
      </c>
      <c r="L169" s="33"/>
      <c r="M169" s="134" t="s">
        <v>18</v>
      </c>
      <c r="N169" s="135" t="s">
        <v>42</v>
      </c>
      <c r="P169" s="136">
        <f>O169*H169</f>
        <v>0</v>
      </c>
      <c r="Q169" s="136">
        <v>0.39563999999999999</v>
      </c>
      <c r="R169" s="136">
        <f>Q169*H169</f>
        <v>0.79127999999999998</v>
      </c>
      <c r="S169" s="136">
        <v>0</v>
      </c>
      <c r="T169" s="136">
        <f>S169*H169</f>
        <v>0</v>
      </c>
      <c r="U169" s="137" t="s">
        <v>18</v>
      </c>
      <c r="AR169" s="138" t="s">
        <v>142</v>
      </c>
      <c r="AT169" s="138" t="s">
        <v>137</v>
      </c>
      <c r="AU169" s="138" t="s">
        <v>81</v>
      </c>
      <c r="AY169" s="18" t="s">
        <v>133</v>
      </c>
      <c r="BE169" s="139">
        <f>IF(N169="základní",J169,0)</f>
        <v>0</v>
      </c>
      <c r="BF169" s="139">
        <f>IF(N169="snížená",J169,0)</f>
        <v>0</v>
      </c>
      <c r="BG169" s="139">
        <f>IF(N169="zákl. přenesená",J169,0)</f>
        <v>0</v>
      </c>
      <c r="BH169" s="139">
        <f>IF(N169="sníž. přenesená",J169,0)</f>
        <v>0</v>
      </c>
      <c r="BI169" s="139">
        <f>IF(N169="nulová",J169,0)</f>
        <v>0</v>
      </c>
      <c r="BJ169" s="18" t="s">
        <v>79</v>
      </c>
      <c r="BK169" s="139">
        <f>ROUND(I169*H169,1)</f>
        <v>0</v>
      </c>
      <c r="BL169" s="18" t="s">
        <v>142</v>
      </c>
      <c r="BM169" s="138" t="s">
        <v>235</v>
      </c>
    </row>
    <row r="170" spans="2:65" s="1" customFormat="1" ht="11.25">
      <c r="B170" s="33"/>
      <c r="D170" s="140" t="s">
        <v>145</v>
      </c>
      <c r="F170" s="141" t="s">
        <v>236</v>
      </c>
      <c r="I170" s="142"/>
      <c r="L170" s="33"/>
      <c r="M170" s="143"/>
      <c r="U170" s="54"/>
      <c r="AT170" s="18" t="s">
        <v>145</v>
      </c>
      <c r="AU170" s="18" t="s">
        <v>81</v>
      </c>
    </row>
    <row r="171" spans="2:65" s="12" customFormat="1" ht="11.25">
      <c r="B171" s="144"/>
      <c r="D171" s="145" t="s">
        <v>147</v>
      </c>
      <c r="E171" s="146" t="s">
        <v>18</v>
      </c>
      <c r="F171" s="147" t="s">
        <v>237</v>
      </c>
      <c r="H171" s="148">
        <v>1</v>
      </c>
      <c r="I171" s="149"/>
      <c r="L171" s="144"/>
      <c r="M171" s="150"/>
      <c r="U171" s="151"/>
      <c r="AT171" s="146" t="s">
        <v>147</v>
      </c>
      <c r="AU171" s="146" t="s">
        <v>81</v>
      </c>
      <c r="AV171" s="12" t="s">
        <v>81</v>
      </c>
      <c r="AW171" s="12" t="s">
        <v>32</v>
      </c>
      <c r="AX171" s="12" t="s">
        <v>71</v>
      </c>
      <c r="AY171" s="146" t="s">
        <v>133</v>
      </c>
    </row>
    <row r="172" spans="2:65" s="12" customFormat="1" ht="11.25">
      <c r="B172" s="144"/>
      <c r="D172" s="145" t="s">
        <v>147</v>
      </c>
      <c r="E172" s="146" t="s">
        <v>18</v>
      </c>
      <c r="F172" s="147" t="s">
        <v>238</v>
      </c>
      <c r="H172" s="148">
        <v>1</v>
      </c>
      <c r="I172" s="149"/>
      <c r="L172" s="144"/>
      <c r="M172" s="150"/>
      <c r="U172" s="151"/>
      <c r="AT172" s="146" t="s">
        <v>147</v>
      </c>
      <c r="AU172" s="146" t="s">
        <v>81</v>
      </c>
      <c r="AV172" s="12" t="s">
        <v>81</v>
      </c>
      <c r="AW172" s="12" t="s">
        <v>32</v>
      </c>
      <c r="AX172" s="12" t="s">
        <v>71</v>
      </c>
      <c r="AY172" s="146" t="s">
        <v>133</v>
      </c>
    </row>
    <row r="173" spans="2:65" s="14" customFormat="1" ht="11.25">
      <c r="B173" s="159"/>
      <c r="D173" s="145" t="s">
        <v>147</v>
      </c>
      <c r="E173" s="160" t="s">
        <v>18</v>
      </c>
      <c r="F173" s="161" t="s">
        <v>155</v>
      </c>
      <c r="H173" s="162">
        <v>2</v>
      </c>
      <c r="I173" s="163"/>
      <c r="L173" s="159"/>
      <c r="M173" s="164"/>
      <c r="U173" s="165"/>
      <c r="AT173" s="160" t="s">
        <v>147</v>
      </c>
      <c r="AU173" s="160" t="s">
        <v>81</v>
      </c>
      <c r="AV173" s="14" t="s">
        <v>142</v>
      </c>
      <c r="AW173" s="14" t="s">
        <v>32</v>
      </c>
      <c r="AX173" s="14" t="s">
        <v>79</v>
      </c>
      <c r="AY173" s="160" t="s">
        <v>133</v>
      </c>
    </row>
    <row r="174" spans="2:65" s="1" customFormat="1" ht="24.2" customHeight="1">
      <c r="B174" s="33"/>
      <c r="C174" s="127" t="s">
        <v>161</v>
      </c>
      <c r="D174" s="127" t="s">
        <v>137</v>
      </c>
      <c r="E174" s="128" t="s">
        <v>239</v>
      </c>
      <c r="F174" s="129" t="s">
        <v>240</v>
      </c>
      <c r="G174" s="130" t="s">
        <v>140</v>
      </c>
      <c r="H174" s="131">
        <v>6.4000000000000001E-2</v>
      </c>
      <c r="I174" s="132"/>
      <c r="J174" s="133">
        <f>ROUND(I174*H174,1)</f>
        <v>0</v>
      </c>
      <c r="K174" s="129" t="s">
        <v>141</v>
      </c>
      <c r="L174" s="33"/>
      <c r="M174" s="134" t="s">
        <v>18</v>
      </c>
      <c r="N174" s="135" t="s">
        <v>42</v>
      </c>
      <c r="P174" s="136">
        <f>O174*H174</f>
        <v>0</v>
      </c>
      <c r="Q174" s="136">
        <v>2.40978</v>
      </c>
      <c r="R174" s="136">
        <f>Q174*H174</f>
        <v>0.15422592000000002</v>
      </c>
      <c r="S174" s="136">
        <v>0</v>
      </c>
      <c r="T174" s="136">
        <f>S174*H174</f>
        <v>0</v>
      </c>
      <c r="U174" s="137" t="s">
        <v>18</v>
      </c>
      <c r="AR174" s="138" t="s">
        <v>142</v>
      </c>
      <c r="AT174" s="138" t="s">
        <v>137</v>
      </c>
      <c r="AU174" s="138" t="s">
        <v>81</v>
      </c>
      <c r="AY174" s="18" t="s">
        <v>133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8" t="s">
        <v>79</v>
      </c>
      <c r="BK174" s="139">
        <f>ROUND(I174*H174,1)</f>
        <v>0</v>
      </c>
      <c r="BL174" s="18" t="s">
        <v>142</v>
      </c>
      <c r="BM174" s="138" t="s">
        <v>241</v>
      </c>
    </row>
    <row r="175" spans="2:65" s="1" customFormat="1" ht="11.25">
      <c r="B175" s="33"/>
      <c r="D175" s="140" t="s">
        <v>145</v>
      </c>
      <c r="F175" s="141" t="s">
        <v>242</v>
      </c>
      <c r="I175" s="142"/>
      <c r="L175" s="33"/>
      <c r="M175" s="143"/>
      <c r="U175" s="54"/>
      <c r="AT175" s="18" t="s">
        <v>145</v>
      </c>
      <c r="AU175" s="18" t="s">
        <v>81</v>
      </c>
    </row>
    <row r="176" spans="2:65" s="12" customFormat="1" ht="11.25">
      <c r="B176" s="144"/>
      <c r="D176" s="145" t="s">
        <v>147</v>
      </c>
      <c r="E176" s="146" t="s">
        <v>18</v>
      </c>
      <c r="F176" s="147" t="s">
        <v>243</v>
      </c>
      <c r="H176" s="148">
        <v>6.4000000000000001E-2</v>
      </c>
      <c r="I176" s="149"/>
      <c r="L176" s="144"/>
      <c r="M176" s="150"/>
      <c r="U176" s="151"/>
      <c r="AT176" s="146" t="s">
        <v>147</v>
      </c>
      <c r="AU176" s="146" t="s">
        <v>81</v>
      </c>
      <c r="AV176" s="12" t="s">
        <v>81</v>
      </c>
      <c r="AW176" s="12" t="s">
        <v>32</v>
      </c>
      <c r="AX176" s="12" t="s">
        <v>79</v>
      </c>
      <c r="AY176" s="146" t="s">
        <v>133</v>
      </c>
    </row>
    <row r="177" spans="2:65" s="1" customFormat="1" ht="24.2" customHeight="1">
      <c r="B177" s="33"/>
      <c r="C177" s="127" t="s">
        <v>201</v>
      </c>
      <c r="D177" s="127" t="s">
        <v>137</v>
      </c>
      <c r="E177" s="128" t="s">
        <v>244</v>
      </c>
      <c r="F177" s="129" t="s">
        <v>245</v>
      </c>
      <c r="G177" s="130" t="s">
        <v>246</v>
      </c>
      <c r="H177" s="131">
        <v>1.5</v>
      </c>
      <c r="I177" s="132"/>
      <c r="J177" s="133">
        <f>ROUND(I177*H177,1)</f>
        <v>0</v>
      </c>
      <c r="K177" s="129" t="s">
        <v>141</v>
      </c>
      <c r="L177" s="33"/>
      <c r="M177" s="134" t="s">
        <v>18</v>
      </c>
      <c r="N177" s="135" t="s">
        <v>42</v>
      </c>
      <c r="P177" s="136">
        <f>O177*H177</f>
        <v>0</v>
      </c>
      <c r="Q177" s="136">
        <v>7.8499999999999993E-3</v>
      </c>
      <c r="R177" s="136">
        <f>Q177*H177</f>
        <v>1.1774999999999999E-2</v>
      </c>
      <c r="S177" s="136">
        <v>0</v>
      </c>
      <c r="T177" s="136">
        <f>S177*H177</f>
        <v>0</v>
      </c>
      <c r="U177" s="137" t="s">
        <v>18</v>
      </c>
      <c r="AR177" s="138" t="s">
        <v>142</v>
      </c>
      <c r="AT177" s="138" t="s">
        <v>137</v>
      </c>
      <c r="AU177" s="138" t="s">
        <v>81</v>
      </c>
      <c r="AY177" s="18" t="s">
        <v>133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8" t="s">
        <v>79</v>
      </c>
      <c r="BK177" s="139">
        <f>ROUND(I177*H177,1)</f>
        <v>0</v>
      </c>
      <c r="BL177" s="18" t="s">
        <v>142</v>
      </c>
      <c r="BM177" s="138" t="s">
        <v>247</v>
      </c>
    </row>
    <row r="178" spans="2:65" s="1" customFormat="1" ht="11.25">
      <c r="B178" s="33"/>
      <c r="D178" s="140" t="s">
        <v>145</v>
      </c>
      <c r="F178" s="141" t="s">
        <v>248</v>
      </c>
      <c r="I178" s="142"/>
      <c r="L178" s="33"/>
      <c r="M178" s="143"/>
      <c r="U178" s="54"/>
      <c r="AT178" s="18" t="s">
        <v>145</v>
      </c>
      <c r="AU178" s="18" t="s">
        <v>81</v>
      </c>
    </row>
    <row r="179" spans="2:65" s="12" customFormat="1" ht="11.25">
      <c r="B179" s="144"/>
      <c r="D179" s="145" t="s">
        <v>147</v>
      </c>
      <c r="E179" s="146" t="s">
        <v>18</v>
      </c>
      <c r="F179" s="147" t="s">
        <v>249</v>
      </c>
      <c r="H179" s="148">
        <v>1.5</v>
      </c>
      <c r="I179" s="149"/>
      <c r="L179" s="144"/>
      <c r="M179" s="150"/>
      <c r="U179" s="151"/>
      <c r="AT179" s="146" t="s">
        <v>147</v>
      </c>
      <c r="AU179" s="146" t="s">
        <v>81</v>
      </c>
      <c r="AV179" s="12" t="s">
        <v>81</v>
      </c>
      <c r="AW179" s="12" t="s">
        <v>32</v>
      </c>
      <c r="AX179" s="12" t="s">
        <v>79</v>
      </c>
      <c r="AY179" s="146" t="s">
        <v>133</v>
      </c>
    </row>
    <row r="180" spans="2:65" s="1" customFormat="1" ht="24.2" customHeight="1">
      <c r="B180" s="33"/>
      <c r="C180" s="127" t="s">
        <v>250</v>
      </c>
      <c r="D180" s="127" t="s">
        <v>137</v>
      </c>
      <c r="E180" s="128" t="s">
        <v>251</v>
      </c>
      <c r="F180" s="129" t="s">
        <v>252</v>
      </c>
      <c r="G180" s="130" t="s">
        <v>234</v>
      </c>
      <c r="H180" s="131">
        <v>1</v>
      </c>
      <c r="I180" s="132"/>
      <c r="J180" s="133">
        <f>ROUND(I180*H180,1)</f>
        <v>0</v>
      </c>
      <c r="K180" s="129" t="s">
        <v>141</v>
      </c>
      <c r="L180" s="33"/>
      <c r="M180" s="134" t="s">
        <v>18</v>
      </c>
      <c r="N180" s="135" t="s">
        <v>42</v>
      </c>
      <c r="P180" s="136">
        <f>O180*H180</f>
        <v>0</v>
      </c>
      <c r="Q180" s="136">
        <v>0.1658</v>
      </c>
      <c r="R180" s="136">
        <f>Q180*H180</f>
        <v>0.1658</v>
      </c>
      <c r="S180" s="136">
        <v>0</v>
      </c>
      <c r="T180" s="136">
        <f>S180*H180</f>
        <v>0</v>
      </c>
      <c r="U180" s="137" t="s">
        <v>18</v>
      </c>
      <c r="AR180" s="138" t="s">
        <v>142</v>
      </c>
      <c r="AT180" s="138" t="s">
        <v>137</v>
      </c>
      <c r="AU180" s="138" t="s">
        <v>81</v>
      </c>
      <c r="AY180" s="18" t="s">
        <v>133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8" t="s">
        <v>79</v>
      </c>
      <c r="BK180" s="139">
        <f>ROUND(I180*H180,1)</f>
        <v>0</v>
      </c>
      <c r="BL180" s="18" t="s">
        <v>142</v>
      </c>
      <c r="BM180" s="138" t="s">
        <v>253</v>
      </c>
    </row>
    <row r="181" spans="2:65" s="1" customFormat="1" ht="11.25">
      <c r="B181" s="33"/>
      <c r="D181" s="140" t="s">
        <v>145</v>
      </c>
      <c r="F181" s="141" t="s">
        <v>254</v>
      </c>
      <c r="I181" s="142"/>
      <c r="L181" s="33"/>
      <c r="M181" s="143"/>
      <c r="U181" s="54"/>
      <c r="AT181" s="18" t="s">
        <v>145</v>
      </c>
      <c r="AU181" s="18" t="s">
        <v>81</v>
      </c>
    </row>
    <row r="182" spans="2:65" s="12" customFormat="1" ht="11.25">
      <c r="B182" s="144"/>
      <c r="D182" s="145" t="s">
        <v>147</v>
      </c>
      <c r="E182" s="146" t="s">
        <v>18</v>
      </c>
      <c r="F182" s="147" t="s">
        <v>255</v>
      </c>
      <c r="H182" s="148">
        <v>1</v>
      </c>
      <c r="I182" s="149"/>
      <c r="L182" s="144"/>
      <c r="M182" s="150"/>
      <c r="U182" s="151"/>
      <c r="AT182" s="146" t="s">
        <v>147</v>
      </c>
      <c r="AU182" s="146" t="s">
        <v>81</v>
      </c>
      <c r="AV182" s="12" t="s">
        <v>81</v>
      </c>
      <c r="AW182" s="12" t="s">
        <v>32</v>
      </c>
      <c r="AX182" s="12" t="s">
        <v>79</v>
      </c>
      <c r="AY182" s="146" t="s">
        <v>133</v>
      </c>
    </row>
    <row r="183" spans="2:65" s="11" customFormat="1" ht="22.9" customHeight="1">
      <c r="B183" s="115"/>
      <c r="D183" s="116" t="s">
        <v>70</v>
      </c>
      <c r="E183" s="125" t="s">
        <v>256</v>
      </c>
      <c r="F183" s="125" t="s">
        <v>257</v>
      </c>
      <c r="I183" s="118"/>
      <c r="J183" s="126">
        <f>BK183</f>
        <v>0</v>
      </c>
      <c r="L183" s="115"/>
      <c r="M183" s="120"/>
      <c r="P183" s="121">
        <f>SUM(P184:P198)</f>
        <v>0</v>
      </c>
      <c r="R183" s="121">
        <f>SUM(R184:R198)</f>
        <v>0.41550080000000006</v>
      </c>
      <c r="T183" s="121">
        <f>SUM(T184:T198)</f>
        <v>0</v>
      </c>
      <c r="U183" s="122"/>
      <c r="AR183" s="116" t="s">
        <v>79</v>
      </c>
      <c r="AT183" s="123" t="s">
        <v>70</v>
      </c>
      <c r="AU183" s="123" t="s">
        <v>79</v>
      </c>
      <c r="AY183" s="116" t="s">
        <v>133</v>
      </c>
      <c r="BK183" s="124">
        <f>SUM(BK184:BK198)</f>
        <v>0</v>
      </c>
    </row>
    <row r="184" spans="2:65" s="1" customFormat="1" ht="37.9" customHeight="1">
      <c r="B184" s="33"/>
      <c r="C184" s="127" t="s">
        <v>258</v>
      </c>
      <c r="D184" s="127" t="s">
        <v>137</v>
      </c>
      <c r="E184" s="128" t="s">
        <v>259</v>
      </c>
      <c r="F184" s="129" t="s">
        <v>260</v>
      </c>
      <c r="G184" s="130" t="s">
        <v>246</v>
      </c>
      <c r="H184" s="131">
        <v>0.64</v>
      </c>
      <c r="I184" s="132"/>
      <c r="J184" s="133">
        <f>ROUND(I184*H184,1)</f>
        <v>0</v>
      </c>
      <c r="K184" s="129" t="s">
        <v>141</v>
      </c>
      <c r="L184" s="33"/>
      <c r="M184" s="134" t="s">
        <v>18</v>
      </c>
      <c r="N184" s="135" t="s">
        <v>42</v>
      </c>
      <c r="P184" s="136">
        <f>O184*H184</f>
        <v>0</v>
      </c>
      <c r="Q184" s="136">
        <v>0.26</v>
      </c>
      <c r="R184" s="136">
        <f>Q184*H184</f>
        <v>0.16640000000000002</v>
      </c>
      <c r="S184" s="136">
        <v>0</v>
      </c>
      <c r="T184" s="136">
        <f>S184*H184</f>
        <v>0</v>
      </c>
      <c r="U184" s="137" t="s">
        <v>18</v>
      </c>
      <c r="AR184" s="138" t="s">
        <v>142</v>
      </c>
      <c r="AT184" s="138" t="s">
        <v>137</v>
      </c>
      <c r="AU184" s="138" t="s">
        <v>81</v>
      </c>
      <c r="AY184" s="18" t="s">
        <v>133</v>
      </c>
      <c r="BE184" s="139">
        <f>IF(N184="základní",J184,0)</f>
        <v>0</v>
      </c>
      <c r="BF184" s="139">
        <f>IF(N184="snížená",J184,0)</f>
        <v>0</v>
      </c>
      <c r="BG184" s="139">
        <f>IF(N184="zákl. přenesená",J184,0)</f>
        <v>0</v>
      </c>
      <c r="BH184" s="139">
        <f>IF(N184="sníž. přenesená",J184,0)</f>
        <v>0</v>
      </c>
      <c r="BI184" s="139">
        <f>IF(N184="nulová",J184,0)</f>
        <v>0</v>
      </c>
      <c r="BJ184" s="18" t="s">
        <v>79</v>
      </c>
      <c r="BK184" s="139">
        <f>ROUND(I184*H184,1)</f>
        <v>0</v>
      </c>
      <c r="BL184" s="18" t="s">
        <v>142</v>
      </c>
      <c r="BM184" s="138" t="s">
        <v>261</v>
      </c>
    </row>
    <row r="185" spans="2:65" s="1" customFormat="1" ht="11.25">
      <c r="B185" s="33"/>
      <c r="D185" s="140" t="s">
        <v>145</v>
      </c>
      <c r="F185" s="141" t="s">
        <v>262</v>
      </c>
      <c r="I185" s="142"/>
      <c r="L185" s="33"/>
      <c r="M185" s="143"/>
      <c r="U185" s="54"/>
      <c r="AT185" s="18" t="s">
        <v>145</v>
      </c>
      <c r="AU185" s="18" t="s">
        <v>81</v>
      </c>
    </row>
    <row r="186" spans="2:65" s="15" customFormat="1" ht="11.25">
      <c r="B186" s="176"/>
      <c r="D186" s="145" t="s">
        <v>147</v>
      </c>
      <c r="E186" s="177" t="s">
        <v>18</v>
      </c>
      <c r="F186" s="178" t="s">
        <v>263</v>
      </c>
      <c r="H186" s="177" t="s">
        <v>18</v>
      </c>
      <c r="I186" s="179"/>
      <c r="L186" s="176"/>
      <c r="M186" s="180"/>
      <c r="U186" s="181"/>
      <c r="AT186" s="177" t="s">
        <v>147</v>
      </c>
      <c r="AU186" s="177" t="s">
        <v>81</v>
      </c>
      <c r="AV186" s="15" t="s">
        <v>79</v>
      </c>
      <c r="AW186" s="15" t="s">
        <v>32</v>
      </c>
      <c r="AX186" s="15" t="s">
        <v>71</v>
      </c>
      <c r="AY186" s="177" t="s">
        <v>133</v>
      </c>
    </row>
    <row r="187" spans="2:65" s="12" customFormat="1" ht="11.25">
      <c r="B187" s="144"/>
      <c r="D187" s="145" t="s">
        <v>147</v>
      </c>
      <c r="E187" s="146" t="s">
        <v>18</v>
      </c>
      <c r="F187" s="147" t="s">
        <v>264</v>
      </c>
      <c r="H187" s="148">
        <v>0.64</v>
      </c>
      <c r="I187" s="149"/>
      <c r="L187" s="144"/>
      <c r="M187" s="150"/>
      <c r="U187" s="151"/>
      <c r="AT187" s="146" t="s">
        <v>147</v>
      </c>
      <c r="AU187" s="146" t="s">
        <v>81</v>
      </c>
      <c r="AV187" s="12" t="s">
        <v>81</v>
      </c>
      <c r="AW187" s="12" t="s">
        <v>32</v>
      </c>
      <c r="AX187" s="12" t="s">
        <v>79</v>
      </c>
      <c r="AY187" s="146" t="s">
        <v>133</v>
      </c>
    </row>
    <row r="188" spans="2:65" s="1" customFormat="1" ht="33" customHeight="1">
      <c r="B188" s="33"/>
      <c r="C188" s="127" t="s">
        <v>265</v>
      </c>
      <c r="D188" s="127" t="s">
        <v>137</v>
      </c>
      <c r="E188" s="128" t="s">
        <v>266</v>
      </c>
      <c r="F188" s="129" t="s">
        <v>267</v>
      </c>
      <c r="G188" s="130" t="s">
        <v>246</v>
      </c>
      <c r="H188" s="131">
        <v>0.64</v>
      </c>
      <c r="I188" s="132"/>
      <c r="J188" s="133">
        <f>ROUND(I188*H188,1)</f>
        <v>0</v>
      </c>
      <c r="K188" s="129" t="s">
        <v>141</v>
      </c>
      <c r="L188" s="33"/>
      <c r="M188" s="134" t="s">
        <v>18</v>
      </c>
      <c r="N188" s="135" t="s">
        <v>42</v>
      </c>
      <c r="P188" s="136">
        <f>O188*H188</f>
        <v>0</v>
      </c>
      <c r="Q188" s="136">
        <v>0.3</v>
      </c>
      <c r="R188" s="136">
        <f>Q188*H188</f>
        <v>0.192</v>
      </c>
      <c r="S188" s="136">
        <v>0</v>
      </c>
      <c r="T188" s="136">
        <f>S188*H188</f>
        <v>0</v>
      </c>
      <c r="U188" s="137" t="s">
        <v>18</v>
      </c>
      <c r="AR188" s="138" t="s">
        <v>142</v>
      </c>
      <c r="AT188" s="138" t="s">
        <v>137</v>
      </c>
      <c r="AU188" s="138" t="s">
        <v>81</v>
      </c>
      <c r="AY188" s="18" t="s">
        <v>133</v>
      </c>
      <c r="BE188" s="139">
        <f>IF(N188="základní",J188,0)</f>
        <v>0</v>
      </c>
      <c r="BF188" s="139">
        <f>IF(N188="snížená",J188,0)</f>
        <v>0</v>
      </c>
      <c r="BG188" s="139">
        <f>IF(N188="zákl. přenesená",J188,0)</f>
        <v>0</v>
      </c>
      <c r="BH188" s="139">
        <f>IF(N188="sníž. přenesená",J188,0)</f>
        <v>0</v>
      </c>
      <c r="BI188" s="139">
        <f>IF(N188="nulová",J188,0)</f>
        <v>0</v>
      </c>
      <c r="BJ188" s="18" t="s">
        <v>79</v>
      </c>
      <c r="BK188" s="139">
        <f>ROUND(I188*H188,1)</f>
        <v>0</v>
      </c>
      <c r="BL188" s="18" t="s">
        <v>142</v>
      </c>
      <c r="BM188" s="138" t="s">
        <v>268</v>
      </c>
    </row>
    <row r="189" spans="2:65" s="1" customFormat="1" ht="11.25">
      <c r="B189" s="33"/>
      <c r="D189" s="140" t="s">
        <v>145</v>
      </c>
      <c r="F189" s="141" t="s">
        <v>269</v>
      </c>
      <c r="I189" s="142"/>
      <c r="L189" s="33"/>
      <c r="M189" s="143"/>
      <c r="U189" s="54"/>
      <c r="AT189" s="18" t="s">
        <v>145</v>
      </c>
      <c r="AU189" s="18" t="s">
        <v>81</v>
      </c>
    </row>
    <row r="190" spans="2:65" s="15" customFormat="1" ht="11.25">
      <c r="B190" s="176"/>
      <c r="D190" s="145" t="s">
        <v>147</v>
      </c>
      <c r="E190" s="177" t="s">
        <v>18</v>
      </c>
      <c r="F190" s="178" t="s">
        <v>270</v>
      </c>
      <c r="H190" s="177" t="s">
        <v>18</v>
      </c>
      <c r="I190" s="179"/>
      <c r="L190" s="176"/>
      <c r="M190" s="180"/>
      <c r="U190" s="181"/>
      <c r="AT190" s="177" t="s">
        <v>147</v>
      </c>
      <c r="AU190" s="177" t="s">
        <v>81</v>
      </c>
      <c r="AV190" s="15" t="s">
        <v>79</v>
      </c>
      <c r="AW190" s="15" t="s">
        <v>32</v>
      </c>
      <c r="AX190" s="15" t="s">
        <v>71</v>
      </c>
      <c r="AY190" s="177" t="s">
        <v>133</v>
      </c>
    </row>
    <row r="191" spans="2:65" s="12" customFormat="1" ht="11.25">
      <c r="B191" s="144"/>
      <c r="D191" s="145" t="s">
        <v>147</v>
      </c>
      <c r="E191" s="146" t="s">
        <v>18</v>
      </c>
      <c r="F191" s="147" t="s">
        <v>264</v>
      </c>
      <c r="H191" s="148">
        <v>0.64</v>
      </c>
      <c r="I191" s="149"/>
      <c r="L191" s="144"/>
      <c r="M191" s="150"/>
      <c r="U191" s="151"/>
      <c r="AT191" s="146" t="s">
        <v>147</v>
      </c>
      <c r="AU191" s="146" t="s">
        <v>81</v>
      </c>
      <c r="AV191" s="12" t="s">
        <v>81</v>
      </c>
      <c r="AW191" s="12" t="s">
        <v>32</v>
      </c>
      <c r="AX191" s="12" t="s">
        <v>79</v>
      </c>
      <c r="AY191" s="146" t="s">
        <v>133</v>
      </c>
    </row>
    <row r="192" spans="2:65" s="1" customFormat="1" ht="21.75" customHeight="1">
      <c r="B192" s="33"/>
      <c r="C192" s="127" t="s">
        <v>7</v>
      </c>
      <c r="D192" s="127" t="s">
        <v>137</v>
      </c>
      <c r="E192" s="128" t="s">
        <v>271</v>
      </c>
      <c r="F192" s="129" t="s">
        <v>272</v>
      </c>
      <c r="G192" s="130" t="s">
        <v>246</v>
      </c>
      <c r="H192" s="131">
        <v>0.64</v>
      </c>
      <c r="I192" s="132"/>
      <c r="J192" s="133">
        <f>ROUND(I192*H192,1)</f>
        <v>0</v>
      </c>
      <c r="K192" s="129" t="s">
        <v>18</v>
      </c>
      <c r="L192" s="33"/>
      <c r="M192" s="134" t="s">
        <v>18</v>
      </c>
      <c r="N192" s="135" t="s">
        <v>42</v>
      </c>
      <c r="P192" s="136">
        <f>O192*H192</f>
        <v>0</v>
      </c>
      <c r="Q192" s="136">
        <v>0</v>
      </c>
      <c r="R192" s="136">
        <f>Q192*H192</f>
        <v>0</v>
      </c>
      <c r="S192" s="136">
        <v>0</v>
      </c>
      <c r="T192" s="136">
        <f>S192*H192</f>
        <v>0</v>
      </c>
      <c r="U192" s="137" t="s">
        <v>18</v>
      </c>
      <c r="AR192" s="138" t="s">
        <v>142</v>
      </c>
      <c r="AT192" s="138" t="s">
        <v>137</v>
      </c>
      <c r="AU192" s="138" t="s">
        <v>81</v>
      </c>
      <c r="AY192" s="18" t="s">
        <v>133</v>
      </c>
      <c r="BE192" s="139">
        <f>IF(N192="základní",J192,0)</f>
        <v>0</v>
      </c>
      <c r="BF192" s="139">
        <f>IF(N192="snížená",J192,0)</f>
        <v>0</v>
      </c>
      <c r="BG192" s="139">
        <f>IF(N192="zákl. přenesená",J192,0)</f>
        <v>0</v>
      </c>
      <c r="BH192" s="139">
        <f>IF(N192="sníž. přenesená",J192,0)</f>
        <v>0</v>
      </c>
      <c r="BI192" s="139">
        <f>IF(N192="nulová",J192,0)</f>
        <v>0</v>
      </c>
      <c r="BJ192" s="18" t="s">
        <v>79</v>
      </c>
      <c r="BK192" s="139">
        <f>ROUND(I192*H192,1)</f>
        <v>0</v>
      </c>
      <c r="BL192" s="18" t="s">
        <v>142</v>
      </c>
      <c r="BM192" s="138" t="s">
        <v>273</v>
      </c>
    </row>
    <row r="193" spans="2:65" s="15" customFormat="1" ht="11.25">
      <c r="B193" s="176"/>
      <c r="D193" s="145" t="s">
        <v>147</v>
      </c>
      <c r="E193" s="177" t="s">
        <v>18</v>
      </c>
      <c r="F193" s="178" t="s">
        <v>274</v>
      </c>
      <c r="H193" s="177" t="s">
        <v>18</v>
      </c>
      <c r="I193" s="179"/>
      <c r="L193" s="176"/>
      <c r="M193" s="180"/>
      <c r="U193" s="181"/>
      <c r="AT193" s="177" t="s">
        <v>147</v>
      </c>
      <c r="AU193" s="177" t="s">
        <v>81</v>
      </c>
      <c r="AV193" s="15" t="s">
        <v>79</v>
      </c>
      <c r="AW193" s="15" t="s">
        <v>32</v>
      </c>
      <c r="AX193" s="15" t="s">
        <v>71</v>
      </c>
      <c r="AY193" s="177" t="s">
        <v>133</v>
      </c>
    </row>
    <row r="194" spans="2:65" s="12" customFormat="1" ht="11.25">
      <c r="B194" s="144"/>
      <c r="D194" s="145" t="s">
        <v>147</v>
      </c>
      <c r="E194" s="146" t="s">
        <v>18</v>
      </c>
      <c r="F194" s="147" t="s">
        <v>264</v>
      </c>
      <c r="H194" s="148">
        <v>0.64</v>
      </c>
      <c r="I194" s="149"/>
      <c r="L194" s="144"/>
      <c r="M194" s="150"/>
      <c r="U194" s="151"/>
      <c r="AT194" s="146" t="s">
        <v>147</v>
      </c>
      <c r="AU194" s="146" t="s">
        <v>81</v>
      </c>
      <c r="AV194" s="12" t="s">
        <v>81</v>
      </c>
      <c r="AW194" s="12" t="s">
        <v>32</v>
      </c>
      <c r="AX194" s="12" t="s">
        <v>79</v>
      </c>
      <c r="AY194" s="146" t="s">
        <v>133</v>
      </c>
    </row>
    <row r="195" spans="2:65" s="1" customFormat="1" ht="37.9" customHeight="1">
      <c r="B195" s="33"/>
      <c r="C195" s="127" t="s">
        <v>275</v>
      </c>
      <c r="D195" s="127" t="s">
        <v>137</v>
      </c>
      <c r="E195" s="128" t="s">
        <v>276</v>
      </c>
      <c r="F195" s="129" t="s">
        <v>277</v>
      </c>
      <c r="G195" s="130" t="s">
        <v>246</v>
      </c>
      <c r="H195" s="131">
        <v>0.64</v>
      </c>
      <c r="I195" s="132"/>
      <c r="J195" s="133">
        <f>ROUND(I195*H195,1)</f>
        <v>0</v>
      </c>
      <c r="K195" s="129" t="s">
        <v>141</v>
      </c>
      <c r="L195" s="33"/>
      <c r="M195" s="134" t="s">
        <v>18</v>
      </c>
      <c r="N195" s="135" t="s">
        <v>42</v>
      </c>
      <c r="P195" s="136">
        <f>O195*H195</f>
        <v>0</v>
      </c>
      <c r="Q195" s="136">
        <v>8.9219999999999994E-2</v>
      </c>
      <c r="R195" s="136">
        <f>Q195*H195</f>
        <v>5.71008E-2</v>
      </c>
      <c r="S195" s="136">
        <v>0</v>
      </c>
      <c r="T195" s="136">
        <f>S195*H195</f>
        <v>0</v>
      </c>
      <c r="U195" s="137" t="s">
        <v>18</v>
      </c>
      <c r="AR195" s="138" t="s">
        <v>142</v>
      </c>
      <c r="AT195" s="138" t="s">
        <v>137</v>
      </c>
      <c r="AU195" s="138" t="s">
        <v>81</v>
      </c>
      <c r="AY195" s="18" t="s">
        <v>133</v>
      </c>
      <c r="BE195" s="139">
        <f>IF(N195="základní",J195,0)</f>
        <v>0</v>
      </c>
      <c r="BF195" s="139">
        <f>IF(N195="snížená",J195,0)</f>
        <v>0</v>
      </c>
      <c r="BG195" s="139">
        <f>IF(N195="zákl. přenesená",J195,0)</f>
        <v>0</v>
      </c>
      <c r="BH195" s="139">
        <f>IF(N195="sníž. přenesená",J195,0)</f>
        <v>0</v>
      </c>
      <c r="BI195" s="139">
        <f>IF(N195="nulová",J195,0)</f>
        <v>0</v>
      </c>
      <c r="BJ195" s="18" t="s">
        <v>79</v>
      </c>
      <c r="BK195" s="139">
        <f>ROUND(I195*H195,1)</f>
        <v>0</v>
      </c>
      <c r="BL195" s="18" t="s">
        <v>142</v>
      </c>
      <c r="BM195" s="138" t="s">
        <v>278</v>
      </c>
    </row>
    <row r="196" spans="2:65" s="1" customFormat="1" ht="11.25">
      <c r="B196" s="33"/>
      <c r="D196" s="140" t="s">
        <v>145</v>
      </c>
      <c r="F196" s="141" t="s">
        <v>279</v>
      </c>
      <c r="I196" s="142"/>
      <c r="L196" s="33"/>
      <c r="M196" s="143"/>
      <c r="U196" s="54"/>
      <c r="AT196" s="18" t="s">
        <v>145</v>
      </c>
      <c r="AU196" s="18" t="s">
        <v>81</v>
      </c>
    </row>
    <row r="197" spans="2:65" s="15" customFormat="1" ht="11.25">
      <c r="B197" s="176"/>
      <c r="D197" s="145" t="s">
        <v>147</v>
      </c>
      <c r="E197" s="177" t="s">
        <v>18</v>
      </c>
      <c r="F197" s="178" t="s">
        <v>280</v>
      </c>
      <c r="H197" s="177" t="s">
        <v>18</v>
      </c>
      <c r="I197" s="179"/>
      <c r="L197" s="176"/>
      <c r="M197" s="180"/>
      <c r="U197" s="181"/>
      <c r="AT197" s="177" t="s">
        <v>147</v>
      </c>
      <c r="AU197" s="177" t="s">
        <v>81</v>
      </c>
      <c r="AV197" s="15" t="s">
        <v>79</v>
      </c>
      <c r="AW197" s="15" t="s">
        <v>32</v>
      </c>
      <c r="AX197" s="15" t="s">
        <v>71</v>
      </c>
      <c r="AY197" s="177" t="s">
        <v>133</v>
      </c>
    </row>
    <row r="198" spans="2:65" s="12" customFormat="1" ht="11.25">
      <c r="B198" s="144"/>
      <c r="D198" s="145" t="s">
        <v>147</v>
      </c>
      <c r="E198" s="146" t="s">
        <v>18</v>
      </c>
      <c r="F198" s="147" t="s">
        <v>264</v>
      </c>
      <c r="H198" s="148">
        <v>0.64</v>
      </c>
      <c r="I198" s="149"/>
      <c r="L198" s="144"/>
      <c r="M198" s="150"/>
      <c r="U198" s="151"/>
      <c r="AT198" s="146" t="s">
        <v>147</v>
      </c>
      <c r="AU198" s="146" t="s">
        <v>81</v>
      </c>
      <c r="AV198" s="12" t="s">
        <v>81</v>
      </c>
      <c r="AW198" s="12" t="s">
        <v>32</v>
      </c>
      <c r="AX198" s="12" t="s">
        <v>79</v>
      </c>
      <c r="AY198" s="146" t="s">
        <v>133</v>
      </c>
    </row>
    <row r="199" spans="2:65" s="11" customFormat="1" ht="22.9" customHeight="1">
      <c r="B199" s="115"/>
      <c r="D199" s="116" t="s">
        <v>70</v>
      </c>
      <c r="E199" s="125" t="s">
        <v>178</v>
      </c>
      <c r="F199" s="125" t="s">
        <v>281</v>
      </c>
      <c r="I199" s="118"/>
      <c r="J199" s="126">
        <f>BK199</f>
        <v>0</v>
      </c>
      <c r="L199" s="115"/>
      <c r="M199" s="120"/>
      <c r="P199" s="121">
        <f>P200+P220+P234</f>
        <v>0</v>
      </c>
      <c r="R199" s="121">
        <f>R200+R220+R234</f>
        <v>15.537694</v>
      </c>
      <c r="T199" s="121">
        <f>T200+T220+T234</f>
        <v>0</v>
      </c>
      <c r="U199" s="122"/>
      <c r="AR199" s="116" t="s">
        <v>79</v>
      </c>
      <c r="AT199" s="123" t="s">
        <v>70</v>
      </c>
      <c r="AU199" s="123" t="s">
        <v>79</v>
      </c>
      <c r="AY199" s="116" t="s">
        <v>133</v>
      </c>
      <c r="BK199" s="124">
        <f>BK200+BK220+BK234</f>
        <v>0</v>
      </c>
    </row>
    <row r="200" spans="2:65" s="11" customFormat="1" ht="20.85" customHeight="1">
      <c r="B200" s="115"/>
      <c r="D200" s="116" t="s">
        <v>70</v>
      </c>
      <c r="E200" s="125" t="s">
        <v>282</v>
      </c>
      <c r="F200" s="125" t="s">
        <v>283</v>
      </c>
      <c r="I200" s="118"/>
      <c r="J200" s="126">
        <f>BK200</f>
        <v>0</v>
      </c>
      <c r="L200" s="115"/>
      <c r="M200" s="120"/>
      <c r="P200" s="121">
        <f>SUM(P201:P219)</f>
        <v>0</v>
      </c>
      <c r="R200" s="121">
        <f>SUM(R201:R219)</f>
        <v>0.59304999999999997</v>
      </c>
      <c r="T200" s="121">
        <f>SUM(T201:T219)</f>
        <v>0</v>
      </c>
      <c r="U200" s="122"/>
      <c r="AR200" s="116" t="s">
        <v>79</v>
      </c>
      <c r="AT200" s="123" t="s">
        <v>70</v>
      </c>
      <c r="AU200" s="123" t="s">
        <v>81</v>
      </c>
      <c r="AY200" s="116" t="s">
        <v>133</v>
      </c>
      <c r="BK200" s="124">
        <f>SUM(BK201:BK219)</f>
        <v>0</v>
      </c>
    </row>
    <row r="201" spans="2:65" s="1" customFormat="1" ht="21.75" customHeight="1">
      <c r="B201" s="33"/>
      <c r="C201" s="127" t="s">
        <v>284</v>
      </c>
      <c r="D201" s="127" t="s">
        <v>137</v>
      </c>
      <c r="E201" s="128" t="s">
        <v>285</v>
      </c>
      <c r="F201" s="129" t="s">
        <v>286</v>
      </c>
      <c r="G201" s="130" t="s">
        <v>246</v>
      </c>
      <c r="H201" s="131">
        <v>5</v>
      </c>
      <c r="I201" s="132"/>
      <c r="J201" s="133">
        <f>ROUND(I201*H201,1)</f>
        <v>0</v>
      </c>
      <c r="K201" s="129" t="s">
        <v>141</v>
      </c>
      <c r="L201" s="33"/>
      <c r="M201" s="134" t="s">
        <v>18</v>
      </c>
      <c r="N201" s="135" t="s">
        <v>42</v>
      </c>
      <c r="P201" s="136">
        <f>O201*H201</f>
        <v>0</v>
      </c>
      <c r="Q201" s="136">
        <v>7.3499999999999998E-3</v>
      </c>
      <c r="R201" s="136">
        <f>Q201*H201</f>
        <v>3.6749999999999998E-2</v>
      </c>
      <c r="S201" s="136">
        <v>0</v>
      </c>
      <c r="T201" s="136">
        <f>S201*H201</f>
        <v>0</v>
      </c>
      <c r="U201" s="137" t="s">
        <v>18</v>
      </c>
      <c r="AR201" s="138" t="s">
        <v>142</v>
      </c>
      <c r="AT201" s="138" t="s">
        <v>137</v>
      </c>
      <c r="AU201" s="138" t="s">
        <v>143</v>
      </c>
      <c r="AY201" s="18" t="s">
        <v>133</v>
      </c>
      <c r="BE201" s="139">
        <f>IF(N201="základní",J201,0)</f>
        <v>0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8" t="s">
        <v>79</v>
      </c>
      <c r="BK201" s="139">
        <f>ROUND(I201*H201,1)</f>
        <v>0</v>
      </c>
      <c r="BL201" s="18" t="s">
        <v>142</v>
      </c>
      <c r="BM201" s="138" t="s">
        <v>287</v>
      </c>
    </row>
    <row r="202" spans="2:65" s="1" customFormat="1" ht="11.25">
      <c r="B202" s="33"/>
      <c r="D202" s="140" t="s">
        <v>145</v>
      </c>
      <c r="F202" s="141" t="s">
        <v>288</v>
      </c>
      <c r="I202" s="142"/>
      <c r="L202" s="33"/>
      <c r="M202" s="143"/>
      <c r="U202" s="54"/>
      <c r="AT202" s="18" t="s">
        <v>145</v>
      </c>
      <c r="AU202" s="18" t="s">
        <v>143</v>
      </c>
    </row>
    <row r="203" spans="2:65" s="12" customFormat="1" ht="11.25">
      <c r="B203" s="144"/>
      <c r="D203" s="145" t="s">
        <v>147</v>
      </c>
      <c r="E203" s="146" t="s">
        <v>18</v>
      </c>
      <c r="F203" s="147" t="s">
        <v>289</v>
      </c>
      <c r="H203" s="148">
        <v>5</v>
      </c>
      <c r="I203" s="149"/>
      <c r="L203" s="144"/>
      <c r="M203" s="150"/>
      <c r="U203" s="151"/>
      <c r="AT203" s="146" t="s">
        <v>147</v>
      </c>
      <c r="AU203" s="146" t="s">
        <v>143</v>
      </c>
      <c r="AV203" s="12" t="s">
        <v>81</v>
      </c>
      <c r="AW203" s="12" t="s">
        <v>32</v>
      </c>
      <c r="AX203" s="12" t="s">
        <v>79</v>
      </c>
      <c r="AY203" s="146" t="s">
        <v>133</v>
      </c>
    </row>
    <row r="204" spans="2:65" s="1" customFormat="1" ht="24.2" customHeight="1">
      <c r="B204" s="33"/>
      <c r="C204" s="127" t="s">
        <v>290</v>
      </c>
      <c r="D204" s="127" t="s">
        <v>137</v>
      </c>
      <c r="E204" s="128" t="s">
        <v>291</v>
      </c>
      <c r="F204" s="129" t="s">
        <v>292</v>
      </c>
      <c r="G204" s="130" t="s">
        <v>246</v>
      </c>
      <c r="H204" s="131">
        <v>5</v>
      </c>
      <c r="I204" s="132"/>
      <c r="J204" s="133">
        <f>ROUND(I204*H204,1)</f>
        <v>0</v>
      </c>
      <c r="K204" s="129" t="s">
        <v>141</v>
      </c>
      <c r="L204" s="33"/>
      <c r="M204" s="134" t="s">
        <v>18</v>
      </c>
      <c r="N204" s="135" t="s">
        <v>42</v>
      </c>
      <c r="P204" s="136">
        <f>O204*H204</f>
        <v>0</v>
      </c>
      <c r="Q204" s="136">
        <v>1.54E-2</v>
      </c>
      <c r="R204" s="136">
        <f>Q204*H204</f>
        <v>7.6999999999999999E-2</v>
      </c>
      <c r="S204" s="136">
        <v>0</v>
      </c>
      <c r="T204" s="136">
        <f>S204*H204</f>
        <v>0</v>
      </c>
      <c r="U204" s="137" t="s">
        <v>18</v>
      </c>
      <c r="AR204" s="138" t="s">
        <v>142</v>
      </c>
      <c r="AT204" s="138" t="s">
        <v>137</v>
      </c>
      <c r="AU204" s="138" t="s">
        <v>143</v>
      </c>
      <c r="AY204" s="18" t="s">
        <v>133</v>
      </c>
      <c r="BE204" s="139">
        <f>IF(N204="základní",J204,0)</f>
        <v>0</v>
      </c>
      <c r="BF204" s="139">
        <f>IF(N204="snížená",J204,0)</f>
        <v>0</v>
      </c>
      <c r="BG204" s="139">
        <f>IF(N204="zákl. přenesená",J204,0)</f>
        <v>0</v>
      </c>
      <c r="BH204" s="139">
        <f>IF(N204="sníž. přenesená",J204,0)</f>
        <v>0</v>
      </c>
      <c r="BI204" s="139">
        <f>IF(N204="nulová",J204,0)</f>
        <v>0</v>
      </c>
      <c r="BJ204" s="18" t="s">
        <v>79</v>
      </c>
      <c r="BK204" s="139">
        <f>ROUND(I204*H204,1)</f>
        <v>0</v>
      </c>
      <c r="BL204" s="18" t="s">
        <v>142</v>
      </c>
      <c r="BM204" s="138" t="s">
        <v>293</v>
      </c>
    </row>
    <row r="205" spans="2:65" s="1" customFormat="1" ht="11.25">
      <c r="B205" s="33"/>
      <c r="D205" s="140" t="s">
        <v>145</v>
      </c>
      <c r="F205" s="141" t="s">
        <v>294</v>
      </c>
      <c r="I205" s="142"/>
      <c r="L205" s="33"/>
      <c r="M205" s="143"/>
      <c r="U205" s="54"/>
      <c r="AT205" s="18" t="s">
        <v>145</v>
      </c>
      <c r="AU205" s="18" t="s">
        <v>143</v>
      </c>
    </row>
    <row r="206" spans="2:65" s="12" customFormat="1" ht="11.25">
      <c r="B206" s="144"/>
      <c r="D206" s="145" t="s">
        <v>147</v>
      </c>
      <c r="E206" s="146" t="s">
        <v>18</v>
      </c>
      <c r="F206" s="147" t="s">
        <v>289</v>
      </c>
      <c r="H206" s="148">
        <v>5</v>
      </c>
      <c r="I206" s="149"/>
      <c r="L206" s="144"/>
      <c r="M206" s="150"/>
      <c r="U206" s="151"/>
      <c r="AT206" s="146" t="s">
        <v>147</v>
      </c>
      <c r="AU206" s="146" t="s">
        <v>143</v>
      </c>
      <c r="AV206" s="12" t="s">
        <v>81</v>
      </c>
      <c r="AW206" s="12" t="s">
        <v>32</v>
      </c>
      <c r="AX206" s="12" t="s">
        <v>79</v>
      </c>
      <c r="AY206" s="146" t="s">
        <v>133</v>
      </c>
    </row>
    <row r="207" spans="2:65" s="1" customFormat="1" ht="24.2" customHeight="1">
      <c r="B207" s="33"/>
      <c r="C207" s="127" t="s">
        <v>295</v>
      </c>
      <c r="D207" s="127" t="s">
        <v>137</v>
      </c>
      <c r="E207" s="128" t="s">
        <v>296</v>
      </c>
      <c r="F207" s="129" t="s">
        <v>297</v>
      </c>
      <c r="G207" s="130" t="s">
        <v>246</v>
      </c>
      <c r="H207" s="131">
        <v>15</v>
      </c>
      <c r="I207" s="132"/>
      <c r="J207" s="133">
        <f>ROUND(I207*H207,1)</f>
        <v>0</v>
      </c>
      <c r="K207" s="129" t="s">
        <v>141</v>
      </c>
      <c r="L207" s="33"/>
      <c r="M207" s="134" t="s">
        <v>18</v>
      </c>
      <c r="N207" s="135" t="s">
        <v>42</v>
      </c>
      <c r="P207" s="136">
        <f>O207*H207</f>
        <v>0</v>
      </c>
      <c r="Q207" s="136">
        <v>7.9000000000000008E-3</v>
      </c>
      <c r="R207" s="136">
        <f>Q207*H207</f>
        <v>0.11850000000000001</v>
      </c>
      <c r="S207" s="136">
        <v>0</v>
      </c>
      <c r="T207" s="136">
        <f>S207*H207</f>
        <v>0</v>
      </c>
      <c r="U207" s="137" t="s">
        <v>18</v>
      </c>
      <c r="AR207" s="138" t="s">
        <v>142</v>
      </c>
      <c r="AT207" s="138" t="s">
        <v>137</v>
      </c>
      <c r="AU207" s="138" t="s">
        <v>143</v>
      </c>
      <c r="AY207" s="18" t="s">
        <v>133</v>
      </c>
      <c r="BE207" s="139">
        <f>IF(N207="základní",J207,0)</f>
        <v>0</v>
      </c>
      <c r="BF207" s="139">
        <f>IF(N207="snížená",J207,0)</f>
        <v>0</v>
      </c>
      <c r="BG207" s="139">
        <f>IF(N207="zákl. přenesená",J207,0)</f>
        <v>0</v>
      </c>
      <c r="BH207" s="139">
        <f>IF(N207="sníž. přenesená",J207,0)</f>
        <v>0</v>
      </c>
      <c r="BI207" s="139">
        <f>IF(N207="nulová",J207,0)</f>
        <v>0</v>
      </c>
      <c r="BJ207" s="18" t="s">
        <v>79</v>
      </c>
      <c r="BK207" s="139">
        <f>ROUND(I207*H207,1)</f>
        <v>0</v>
      </c>
      <c r="BL207" s="18" t="s">
        <v>142</v>
      </c>
      <c r="BM207" s="138" t="s">
        <v>298</v>
      </c>
    </row>
    <row r="208" spans="2:65" s="1" customFormat="1" ht="11.25">
      <c r="B208" s="33"/>
      <c r="D208" s="140" t="s">
        <v>145</v>
      </c>
      <c r="F208" s="141" t="s">
        <v>299</v>
      </c>
      <c r="I208" s="142"/>
      <c r="L208" s="33"/>
      <c r="M208" s="143"/>
      <c r="U208" s="54"/>
      <c r="AT208" s="18" t="s">
        <v>145</v>
      </c>
      <c r="AU208" s="18" t="s">
        <v>143</v>
      </c>
    </row>
    <row r="209" spans="2:65" s="12" customFormat="1" ht="11.25">
      <c r="B209" s="144"/>
      <c r="D209" s="145" t="s">
        <v>147</v>
      </c>
      <c r="E209" s="146" t="s">
        <v>18</v>
      </c>
      <c r="F209" s="147" t="s">
        <v>300</v>
      </c>
      <c r="H209" s="148">
        <v>15</v>
      </c>
      <c r="I209" s="149"/>
      <c r="L209" s="144"/>
      <c r="M209" s="150"/>
      <c r="U209" s="151"/>
      <c r="AT209" s="146" t="s">
        <v>147</v>
      </c>
      <c r="AU209" s="146" t="s">
        <v>143</v>
      </c>
      <c r="AV209" s="12" t="s">
        <v>81</v>
      </c>
      <c r="AW209" s="12" t="s">
        <v>32</v>
      </c>
      <c r="AX209" s="12" t="s">
        <v>79</v>
      </c>
      <c r="AY209" s="146" t="s">
        <v>133</v>
      </c>
    </row>
    <row r="210" spans="2:65" s="1" customFormat="1" ht="16.5" customHeight="1">
      <c r="B210" s="33"/>
      <c r="C210" s="127" t="s">
        <v>301</v>
      </c>
      <c r="D210" s="127" t="s">
        <v>137</v>
      </c>
      <c r="E210" s="128" t="s">
        <v>302</v>
      </c>
      <c r="F210" s="129" t="s">
        <v>303</v>
      </c>
      <c r="G210" s="130" t="s">
        <v>246</v>
      </c>
      <c r="H210" s="131">
        <v>16</v>
      </c>
      <c r="I210" s="132"/>
      <c r="J210" s="133">
        <f>ROUND(I210*H210,1)</f>
        <v>0</v>
      </c>
      <c r="K210" s="129" t="s">
        <v>141</v>
      </c>
      <c r="L210" s="33"/>
      <c r="M210" s="134" t="s">
        <v>18</v>
      </c>
      <c r="N210" s="135" t="s">
        <v>42</v>
      </c>
      <c r="P210" s="136">
        <f>O210*H210</f>
        <v>0</v>
      </c>
      <c r="Q210" s="136">
        <v>2.5000000000000001E-3</v>
      </c>
      <c r="R210" s="136">
        <f>Q210*H210</f>
        <v>0.04</v>
      </c>
      <c r="S210" s="136">
        <v>0</v>
      </c>
      <c r="T210" s="136">
        <f>S210*H210</f>
        <v>0</v>
      </c>
      <c r="U210" s="137" t="s">
        <v>18</v>
      </c>
      <c r="AR210" s="138" t="s">
        <v>142</v>
      </c>
      <c r="AT210" s="138" t="s">
        <v>137</v>
      </c>
      <c r="AU210" s="138" t="s">
        <v>143</v>
      </c>
      <c r="AY210" s="18" t="s">
        <v>133</v>
      </c>
      <c r="BE210" s="139">
        <f>IF(N210="základní",J210,0)</f>
        <v>0</v>
      </c>
      <c r="BF210" s="139">
        <f>IF(N210="snížená",J210,0)</f>
        <v>0</v>
      </c>
      <c r="BG210" s="139">
        <f>IF(N210="zákl. přenesená",J210,0)</f>
        <v>0</v>
      </c>
      <c r="BH210" s="139">
        <f>IF(N210="sníž. přenesená",J210,0)</f>
        <v>0</v>
      </c>
      <c r="BI210" s="139">
        <f>IF(N210="nulová",J210,0)</f>
        <v>0</v>
      </c>
      <c r="BJ210" s="18" t="s">
        <v>79</v>
      </c>
      <c r="BK210" s="139">
        <f>ROUND(I210*H210,1)</f>
        <v>0</v>
      </c>
      <c r="BL210" s="18" t="s">
        <v>142</v>
      </c>
      <c r="BM210" s="138" t="s">
        <v>304</v>
      </c>
    </row>
    <row r="211" spans="2:65" s="1" customFormat="1" ht="11.25">
      <c r="B211" s="33"/>
      <c r="D211" s="140" t="s">
        <v>145</v>
      </c>
      <c r="F211" s="141" t="s">
        <v>305</v>
      </c>
      <c r="I211" s="142"/>
      <c r="L211" s="33"/>
      <c r="M211" s="143"/>
      <c r="U211" s="54"/>
      <c r="AT211" s="18" t="s">
        <v>145</v>
      </c>
      <c r="AU211" s="18" t="s">
        <v>143</v>
      </c>
    </row>
    <row r="212" spans="2:65" s="12" customFormat="1" ht="11.25">
      <c r="B212" s="144"/>
      <c r="D212" s="145" t="s">
        <v>147</v>
      </c>
      <c r="E212" s="146" t="s">
        <v>18</v>
      </c>
      <c r="F212" s="147" t="s">
        <v>306</v>
      </c>
      <c r="H212" s="148">
        <v>16</v>
      </c>
      <c r="I212" s="149"/>
      <c r="L212" s="144"/>
      <c r="M212" s="150"/>
      <c r="U212" s="151"/>
      <c r="AT212" s="146" t="s">
        <v>147</v>
      </c>
      <c r="AU212" s="146" t="s">
        <v>143</v>
      </c>
      <c r="AV212" s="12" t="s">
        <v>81</v>
      </c>
      <c r="AW212" s="12" t="s">
        <v>32</v>
      </c>
      <c r="AX212" s="12" t="s">
        <v>79</v>
      </c>
      <c r="AY212" s="146" t="s">
        <v>133</v>
      </c>
    </row>
    <row r="213" spans="2:65" s="1" customFormat="1" ht="24.2" customHeight="1">
      <c r="B213" s="33"/>
      <c r="C213" s="127" t="s">
        <v>307</v>
      </c>
      <c r="D213" s="127" t="s">
        <v>137</v>
      </c>
      <c r="E213" s="128" t="s">
        <v>308</v>
      </c>
      <c r="F213" s="129" t="s">
        <v>309</v>
      </c>
      <c r="G213" s="130" t="s">
        <v>246</v>
      </c>
      <c r="H213" s="131">
        <v>48</v>
      </c>
      <c r="I213" s="132"/>
      <c r="J213" s="133">
        <f>ROUND(I213*H213,1)</f>
        <v>0</v>
      </c>
      <c r="K213" s="129" t="s">
        <v>141</v>
      </c>
      <c r="L213" s="33"/>
      <c r="M213" s="134" t="s">
        <v>18</v>
      </c>
      <c r="N213" s="135" t="s">
        <v>42</v>
      </c>
      <c r="P213" s="136">
        <f>O213*H213</f>
        <v>0</v>
      </c>
      <c r="Q213" s="136">
        <v>1.25E-3</v>
      </c>
      <c r="R213" s="136">
        <f>Q213*H213</f>
        <v>0.06</v>
      </c>
      <c r="S213" s="136">
        <v>0</v>
      </c>
      <c r="T213" s="136">
        <f>S213*H213</f>
        <v>0</v>
      </c>
      <c r="U213" s="137" t="s">
        <v>18</v>
      </c>
      <c r="AR213" s="138" t="s">
        <v>142</v>
      </c>
      <c r="AT213" s="138" t="s">
        <v>137</v>
      </c>
      <c r="AU213" s="138" t="s">
        <v>143</v>
      </c>
      <c r="AY213" s="18" t="s">
        <v>133</v>
      </c>
      <c r="BE213" s="139">
        <f>IF(N213="základní",J213,0)</f>
        <v>0</v>
      </c>
      <c r="BF213" s="139">
        <f>IF(N213="snížená",J213,0)</f>
        <v>0</v>
      </c>
      <c r="BG213" s="139">
        <f>IF(N213="zákl. přenesená",J213,0)</f>
        <v>0</v>
      </c>
      <c r="BH213" s="139">
        <f>IF(N213="sníž. přenesená",J213,0)</f>
        <v>0</v>
      </c>
      <c r="BI213" s="139">
        <f>IF(N213="nulová",J213,0)</f>
        <v>0</v>
      </c>
      <c r="BJ213" s="18" t="s">
        <v>79</v>
      </c>
      <c r="BK213" s="139">
        <f>ROUND(I213*H213,1)</f>
        <v>0</v>
      </c>
      <c r="BL213" s="18" t="s">
        <v>142</v>
      </c>
      <c r="BM213" s="138" t="s">
        <v>310</v>
      </c>
    </row>
    <row r="214" spans="2:65" s="1" customFormat="1" ht="11.25">
      <c r="B214" s="33"/>
      <c r="D214" s="140" t="s">
        <v>145</v>
      </c>
      <c r="F214" s="141" t="s">
        <v>311</v>
      </c>
      <c r="I214" s="142"/>
      <c r="L214" s="33"/>
      <c r="M214" s="143"/>
      <c r="U214" s="54"/>
      <c r="AT214" s="18" t="s">
        <v>145</v>
      </c>
      <c r="AU214" s="18" t="s">
        <v>143</v>
      </c>
    </row>
    <row r="215" spans="2:65" s="12" customFormat="1" ht="11.25">
      <c r="B215" s="144"/>
      <c r="D215" s="145" t="s">
        <v>147</v>
      </c>
      <c r="E215" s="146" t="s">
        <v>18</v>
      </c>
      <c r="F215" s="147" t="s">
        <v>312</v>
      </c>
      <c r="H215" s="148">
        <v>48</v>
      </c>
      <c r="I215" s="149"/>
      <c r="L215" s="144"/>
      <c r="M215" s="150"/>
      <c r="U215" s="151"/>
      <c r="AT215" s="146" t="s">
        <v>147</v>
      </c>
      <c r="AU215" s="146" t="s">
        <v>143</v>
      </c>
      <c r="AV215" s="12" t="s">
        <v>81</v>
      </c>
      <c r="AW215" s="12" t="s">
        <v>32</v>
      </c>
      <c r="AX215" s="12" t="s">
        <v>79</v>
      </c>
      <c r="AY215" s="146" t="s">
        <v>133</v>
      </c>
    </row>
    <row r="216" spans="2:65" s="1" customFormat="1" ht="16.5" customHeight="1">
      <c r="B216" s="33"/>
      <c r="C216" s="127" t="s">
        <v>313</v>
      </c>
      <c r="D216" s="127" t="s">
        <v>137</v>
      </c>
      <c r="E216" s="128" t="s">
        <v>314</v>
      </c>
      <c r="F216" s="129" t="s">
        <v>315</v>
      </c>
      <c r="G216" s="130" t="s">
        <v>246</v>
      </c>
      <c r="H216" s="131">
        <v>80</v>
      </c>
      <c r="I216" s="132"/>
      <c r="J216" s="133">
        <f>ROUND(I216*H216,1)</f>
        <v>0</v>
      </c>
      <c r="K216" s="129" t="s">
        <v>141</v>
      </c>
      <c r="L216" s="33"/>
      <c r="M216" s="134" t="s">
        <v>18</v>
      </c>
      <c r="N216" s="135" t="s">
        <v>42</v>
      </c>
      <c r="P216" s="136">
        <f>O216*H216</f>
        <v>0</v>
      </c>
      <c r="Q216" s="136">
        <v>2.5999999999999998E-4</v>
      </c>
      <c r="R216" s="136">
        <f>Q216*H216</f>
        <v>2.0799999999999999E-2</v>
      </c>
      <c r="S216" s="136">
        <v>0</v>
      </c>
      <c r="T216" s="136">
        <f>S216*H216</f>
        <v>0</v>
      </c>
      <c r="U216" s="137" t="s">
        <v>18</v>
      </c>
      <c r="AR216" s="138" t="s">
        <v>142</v>
      </c>
      <c r="AT216" s="138" t="s">
        <v>137</v>
      </c>
      <c r="AU216" s="138" t="s">
        <v>143</v>
      </c>
      <c r="AY216" s="18" t="s">
        <v>133</v>
      </c>
      <c r="BE216" s="139">
        <f>IF(N216="základní",J216,0)</f>
        <v>0</v>
      </c>
      <c r="BF216" s="139">
        <f>IF(N216="snížená",J216,0)</f>
        <v>0</v>
      </c>
      <c r="BG216" s="139">
        <f>IF(N216="zákl. přenesená",J216,0)</f>
        <v>0</v>
      </c>
      <c r="BH216" s="139">
        <f>IF(N216="sníž. přenesená",J216,0)</f>
        <v>0</v>
      </c>
      <c r="BI216" s="139">
        <f>IF(N216="nulová",J216,0)</f>
        <v>0</v>
      </c>
      <c r="BJ216" s="18" t="s">
        <v>79</v>
      </c>
      <c r="BK216" s="139">
        <f>ROUND(I216*H216,1)</f>
        <v>0</v>
      </c>
      <c r="BL216" s="18" t="s">
        <v>142</v>
      </c>
      <c r="BM216" s="138" t="s">
        <v>316</v>
      </c>
    </row>
    <row r="217" spans="2:65" s="1" customFormat="1" ht="11.25">
      <c r="B217" s="33"/>
      <c r="D217" s="140" t="s">
        <v>145</v>
      </c>
      <c r="F217" s="141" t="s">
        <v>317</v>
      </c>
      <c r="I217" s="142"/>
      <c r="L217" s="33"/>
      <c r="M217" s="143"/>
      <c r="U217" s="54"/>
      <c r="AT217" s="18" t="s">
        <v>145</v>
      </c>
      <c r="AU217" s="18" t="s">
        <v>143</v>
      </c>
    </row>
    <row r="218" spans="2:65" s="1" customFormat="1" ht="16.5" customHeight="1">
      <c r="B218" s="33"/>
      <c r="C218" s="127" t="s">
        <v>318</v>
      </c>
      <c r="D218" s="127" t="s">
        <v>137</v>
      </c>
      <c r="E218" s="128" t="s">
        <v>319</v>
      </c>
      <c r="F218" s="129" t="s">
        <v>320</v>
      </c>
      <c r="G218" s="130" t="s">
        <v>246</v>
      </c>
      <c r="H218" s="131">
        <v>80</v>
      </c>
      <c r="I218" s="132"/>
      <c r="J218" s="133">
        <f>ROUND(I218*H218,1)</f>
        <v>0</v>
      </c>
      <c r="K218" s="129" t="s">
        <v>141</v>
      </c>
      <c r="L218" s="33"/>
      <c r="M218" s="134" t="s">
        <v>18</v>
      </c>
      <c r="N218" s="135" t="s">
        <v>42</v>
      </c>
      <c r="P218" s="136">
        <f>O218*H218</f>
        <v>0</v>
      </c>
      <c r="Q218" s="136">
        <v>3.0000000000000001E-3</v>
      </c>
      <c r="R218" s="136">
        <f>Q218*H218</f>
        <v>0.24</v>
      </c>
      <c r="S218" s="136">
        <v>0</v>
      </c>
      <c r="T218" s="136">
        <f>S218*H218</f>
        <v>0</v>
      </c>
      <c r="U218" s="137" t="s">
        <v>18</v>
      </c>
      <c r="AR218" s="138" t="s">
        <v>142</v>
      </c>
      <c r="AT218" s="138" t="s">
        <v>137</v>
      </c>
      <c r="AU218" s="138" t="s">
        <v>143</v>
      </c>
      <c r="AY218" s="18" t="s">
        <v>133</v>
      </c>
      <c r="BE218" s="139">
        <f>IF(N218="základní",J218,0)</f>
        <v>0</v>
      </c>
      <c r="BF218" s="139">
        <f>IF(N218="snížená",J218,0)</f>
        <v>0</v>
      </c>
      <c r="BG218" s="139">
        <f>IF(N218="zákl. přenesená",J218,0)</f>
        <v>0</v>
      </c>
      <c r="BH218" s="139">
        <f>IF(N218="sníž. přenesená",J218,0)</f>
        <v>0</v>
      </c>
      <c r="BI218" s="139">
        <f>IF(N218="nulová",J218,0)</f>
        <v>0</v>
      </c>
      <c r="BJ218" s="18" t="s">
        <v>79</v>
      </c>
      <c r="BK218" s="139">
        <f>ROUND(I218*H218,1)</f>
        <v>0</v>
      </c>
      <c r="BL218" s="18" t="s">
        <v>142</v>
      </c>
      <c r="BM218" s="138" t="s">
        <v>321</v>
      </c>
    </row>
    <row r="219" spans="2:65" s="1" customFormat="1" ht="11.25">
      <c r="B219" s="33"/>
      <c r="D219" s="140" t="s">
        <v>145</v>
      </c>
      <c r="F219" s="141" t="s">
        <v>322</v>
      </c>
      <c r="I219" s="142"/>
      <c r="L219" s="33"/>
      <c r="M219" s="143"/>
      <c r="U219" s="54"/>
      <c r="AT219" s="18" t="s">
        <v>145</v>
      </c>
      <c r="AU219" s="18" t="s">
        <v>143</v>
      </c>
    </row>
    <row r="220" spans="2:65" s="11" customFormat="1" ht="20.85" customHeight="1">
      <c r="B220" s="115"/>
      <c r="D220" s="116" t="s">
        <v>70</v>
      </c>
      <c r="E220" s="125" t="s">
        <v>323</v>
      </c>
      <c r="F220" s="125" t="s">
        <v>324</v>
      </c>
      <c r="I220" s="118"/>
      <c r="J220" s="126">
        <f>BK220</f>
        <v>0</v>
      </c>
      <c r="L220" s="115"/>
      <c r="M220" s="120"/>
      <c r="P220" s="121">
        <f>SUM(P221:P233)</f>
        <v>0</v>
      </c>
      <c r="R220" s="121">
        <f>SUM(R221:R233)</f>
        <v>14.943944</v>
      </c>
      <c r="T220" s="121">
        <f>SUM(T221:T233)</f>
        <v>0</v>
      </c>
      <c r="U220" s="122"/>
      <c r="AR220" s="116" t="s">
        <v>79</v>
      </c>
      <c r="AT220" s="123" t="s">
        <v>70</v>
      </c>
      <c r="AU220" s="123" t="s">
        <v>81</v>
      </c>
      <c r="AY220" s="116" t="s">
        <v>133</v>
      </c>
      <c r="BK220" s="124">
        <f>SUM(BK221:BK233)</f>
        <v>0</v>
      </c>
    </row>
    <row r="221" spans="2:65" s="1" customFormat="1" ht="21.75" customHeight="1">
      <c r="B221" s="33"/>
      <c r="C221" s="127" t="s">
        <v>325</v>
      </c>
      <c r="D221" s="127" t="s">
        <v>137</v>
      </c>
      <c r="E221" s="128" t="s">
        <v>326</v>
      </c>
      <c r="F221" s="129" t="s">
        <v>327</v>
      </c>
      <c r="G221" s="130" t="s">
        <v>140</v>
      </c>
      <c r="H221" s="131">
        <v>1.379</v>
      </c>
      <c r="I221" s="132"/>
      <c r="J221" s="133">
        <f>ROUND(I221*H221,1)</f>
        <v>0</v>
      </c>
      <c r="K221" s="129" t="s">
        <v>141</v>
      </c>
      <c r="L221" s="33"/>
      <c r="M221" s="134" t="s">
        <v>18</v>
      </c>
      <c r="N221" s="135" t="s">
        <v>42</v>
      </c>
      <c r="P221" s="136">
        <f>O221*H221</f>
        <v>0</v>
      </c>
      <c r="Q221" s="136">
        <v>2.16</v>
      </c>
      <c r="R221" s="136">
        <f>Q221*H221</f>
        <v>2.9786400000000004</v>
      </c>
      <c r="S221" s="136">
        <v>0</v>
      </c>
      <c r="T221" s="136">
        <f>S221*H221</f>
        <v>0</v>
      </c>
      <c r="U221" s="137" t="s">
        <v>18</v>
      </c>
      <c r="AR221" s="138" t="s">
        <v>142</v>
      </c>
      <c r="AT221" s="138" t="s">
        <v>137</v>
      </c>
      <c r="AU221" s="138" t="s">
        <v>143</v>
      </c>
      <c r="AY221" s="18" t="s">
        <v>133</v>
      </c>
      <c r="BE221" s="139">
        <f>IF(N221="základní",J221,0)</f>
        <v>0</v>
      </c>
      <c r="BF221" s="139">
        <f>IF(N221="snížená",J221,0)</f>
        <v>0</v>
      </c>
      <c r="BG221" s="139">
        <f>IF(N221="zákl. přenesená",J221,0)</f>
        <v>0</v>
      </c>
      <c r="BH221" s="139">
        <f>IF(N221="sníž. přenesená",J221,0)</f>
        <v>0</v>
      </c>
      <c r="BI221" s="139">
        <f>IF(N221="nulová",J221,0)</f>
        <v>0</v>
      </c>
      <c r="BJ221" s="18" t="s">
        <v>79</v>
      </c>
      <c r="BK221" s="139">
        <f>ROUND(I221*H221,1)</f>
        <v>0</v>
      </c>
      <c r="BL221" s="18" t="s">
        <v>142</v>
      </c>
      <c r="BM221" s="138" t="s">
        <v>328</v>
      </c>
    </row>
    <row r="222" spans="2:65" s="1" customFormat="1" ht="11.25">
      <c r="B222" s="33"/>
      <c r="D222" s="140" t="s">
        <v>145</v>
      </c>
      <c r="F222" s="141" t="s">
        <v>329</v>
      </c>
      <c r="I222" s="142"/>
      <c r="L222" s="33"/>
      <c r="M222" s="143"/>
      <c r="U222" s="54"/>
      <c r="AT222" s="18" t="s">
        <v>145</v>
      </c>
      <c r="AU222" s="18" t="s">
        <v>143</v>
      </c>
    </row>
    <row r="223" spans="2:65" s="12" customFormat="1" ht="11.25">
      <c r="B223" s="144"/>
      <c r="D223" s="145" t="s">
        <v>147</v>
      </c>
      <c r="E223" s="146" t="s">
        <v>18</v>
      </c>
      <c r="F223" s="147" t="s">
        <v>330</v>
      </c>
      <c r="H223" s="148">
        <v>2</v>
      </c>
      <c r="I223" s="149"/>
      <c r="L223" s="144"/>
      <c r="M223" s="150"/>
      <c r="U223" s="151"/>
      <c r="AT223" s="146" t="s">
        <v>147</v>
      </c>
      <c r="AU223" s="146" t="s">
        <v>143</v>
      </c>
      <c r="AV223" s="12" t="s">
        <v>81</v>
      </c>
      <c r="AW223" s="12" t="s">
        <v>32</v>
      </c>
      <c r="AX223" s="12" t="s">
        <v>71</v>
      </c>
      <c r="AY223" s="146" t="s">
        <v>133</v>
      </c>
    </row>
    <row r="224" spans="2:65" s="13" customFormat="1" ht="11.25">
      <c r="B224" s="152"/>
      <c r="D224" s="145" t="s">
        <v>147</v>
      </c>
      <c r="E224" s="153" t="s">
        <v>18</v>
      </c>
      <c r="F224" s="154" t="s">
        <v>331</v>
      </c>
      <c r="H224" s="155">
        <v>2</v>
      </c>
      <c r="I224" s="156"/>
      <c r="L224" s="152"/>
      <c r="M224" s="157"/>
      <c r="U224" s="158"/>
      <c r="AT224" s="153" t="s">
        <v>147</v>
      </c>
      <c r="AU224" s="153" t="s">
        <v>143</v>
      </c>
      <c r="AV224" s="13" t="s">
        <v>143</v>
      </c>
      <c r="AW224" s="13" t="s">
        <v>32</v>
      </c>
      <c r="AX224" s="13" t="s">
        <v>71</v>
      </c>
      <c r="AY224" s="153" t="s">
        <v>133</v>
      </c>
    </row>
    <row r="225" spans="2:65" s="12" customFormat="1" ht="11.25">
      <c r="B225" s="144"/>
      <c r="D225" s="145" t="s">
        <v>147</v>
      </c>
      <c r="E225" s="146" t="s">
        <v>18</v>
      </c>
      <c r="F225" s="147" t="s">
        <v>332</v>
      </c>
      <c r="H225" s="148">
        <v>-0.184</v>
      </c>
      <c r="I225" s="149"/>
      <c r="L225" s="144"/>
      <c r="M225" s="150"/>
      <c r="U225" s="151"/>
      <c r="AT225" s="146" t="s">
        <v>147</v>
      </c>
      <c r="AU225" s="146" t="s">
        <v>143</v>
      </c>
      <c r="AV225" s="12" t="s">
        <v>81</v>
      </c>
      <c r="AW225" s="12" t="s">
        <v>32</v>
      </c>
      <c r="AX225" s="12" t="s">
        <v>71</v>
      </c>
      <c r="AY225" s="146" t="s">
        <v>133</v>
      </c>
    </row>
    <row r="226" spans="2:65" s="12" customFormat="1" ht="11.25">
      <c r="B226" s="144"/>
      <c r="D226" s="145" t="s">
        <v>147</v>
      </c>
      <c r="E226" s="146" t="s">
        <v>18</v>
      </c>
      <c r="F226" s="147" t="s">
        <v>333</v>
      </c>
      <c r="H226" s="148">
        <v>-0.24199999999999999</v>
      </c>
      <c r="I226" s="149"/>
      <c r="L226" s="144"/>
      <c r="M226" s="150"/>
      <c r="U226" s="151"/>
      <c r="AT226" s="146" t="s">
        <v>147</v>
      </c>
      <c r="AU226" s="146" t="s">
        <v>143</v>
      </c>
      <c r="AV226" s="12" t="s">
        <v>81</v>
      </c>
      <c r="AW226" s="12" t="s">
        <v>32</v>
      </c>
      <c r="AX226" s="12" t="s">
        <v>71</v>
      </c>
      <c r="AY226" s="146" t="s">
        <v>133</v>
      </c>
    </row>
    <row r="227" spans="2:65" s="12" customFormat="1" ht="11.25">
      <c r="B227" s="144"/>
      <c r="D227" s="145" t="s">
        <v>147</v>
      </c>
      <c r="E227" s="146" t="s">
        <v>18</v>
      </c>
      <c r="F227" s="147" t="s">
        <v>334</v>
      </c>
      <c r="H227" s="148">
        <v>-0.13500000000000001</v>
      </c>
      <c r="I227" s="149"/>
      <c r="L227" s="144"/>
      <c r="M227" s="150"/>
      <c r="U227" s="151"/>
      <c r="AT227" s="146" t="s">
        <v>147</v>
      </c>
      <c r="AU227" s="146" t="s">
        <v>143</v>
      </c>
      <c r="AV227" s="12" t="s">
        <v>81</v>
      </c>
      <c r="AW227" s="12" t="s">
        <v>32</v>
      </c>
      <c r="AX227" s="12" t="s">
        <v>71</v>
      </c>
      <c r="AY227" s="146" t="s">
        <v>133</v>
      </c>
    </row>
    <row r="228" spans="2:65" s="12" customFormat="1" ht="11.25">
      <c r="B228" s="144"/>
      <c r="D228" s="145" t="s">
        <v>147</v>
      </c>
      <c r="E228" s="146" t="s">
        <v>18</v>
      </c>
      <c r="F228" s="147" t="s">
        <v>335</v>
      </c>
      <c r="H228" s="148">
        <v>-0.06</v>
      </c>
      <c r="I228" s="149"/>
      <c r="L228" s="144"/>
      <c r="M228" s="150"/>
      <c r="U228" s="151"/>
      <c r="AT228" s="146" t="s">
        <v>147</v>
      </c>
      <c r="AU228" s="146" t="s">
        <v>143</v>
      </c>
      <c r="AV228" s="12" t="s">
        <v>81</v>
      </c>
      <c r="AW228" s="12" t="s">
        <v>32</v>
      </c>
      <c r="AX228" s="12" t="s">
        <v>71</v>
      </c>
      <c r="AY228" s="146" t="s">
        <v>133</v>
      </c>
    </row>
    <row r="229" spans="2:65" s="13" customFormat="1" ht="11.25">
      <c r="B229" s="152"/>
      <c r="D229" s="145" t="s">
        <v>147</v>
      </c>
      <c r="E229" s="153" t="s">
        <v>18</v>
      </c>
      <c r="F229" s="154" t="s">
        <v>336</v>
      </c>
      <c r="H229" s="155">
        <v>-0.621</v>
      </c>
      <c r="I229" s="156"/>
      <c r="L229" s="152"/>
      <c r="M229" s="157"/>
      <c r="U229" s="158"/>
      <c r="AT229" s="153" t="s">
        <v>147</v>
      </c>
      <c r="AU229" s="153" t="s">
        <v>143</v>
      </c>
      <c r="AV229" s="13" t="s">
        <v>143</v>
      </c>
      <c r="AW229" s="13" t="s">
        <v>32</v>
      </c>
      <c r="AX229" s="13" t="s">
        <v>71</v>
      </c>
      <c r="AY229" s="153" t="s">
        <v>133</v>
      </c>
    </row>
    <row r="230" spans="2:65" s="14" customFormat="1" ht="11.25">
      <c r="B230" s="159"/>
      <c r="D230" s="145" t="s">
        <v>147</v>
      </c>
      <c r="E230" s="160" t="s">
        <v>18</v>
      </c>
      <c r="F230" s="161" t="s">
        <v>155</v>
      </c>
      <c r="H230" s="162">
        <v>1.379</v>
      </c>
      <c r="I230" s="163"/>
      <c r="L230" s="159"/>
      <c r="M230" s="164"/>
      <c r="U230" s="165"/>
      <c r="AT230" s="160" t="s">
        <v>147</v>
      </c>
      <c r="AU230" s="160" t="s">
        <v>143</v>
      </c>
      <c r="AV230" s="14" t="s">
        <v>142</v>
      </c>
      <c r="AW230" s="14" t="s">
        <v>32</v>
      </c>
      <c r="AX230" s="14" t="s">
        <v>79</v>
      </c>
      <c r="AY230" s="160" t="s">
        <v>133</v>
      </c>
    </row>
    <row r="231" spans="2:65" s="1" customFormat="1" ht="21.75" customHeight="1">
      <c r="B231" s="33"/>
      <c r="C231" s="127" t="s">
        <v>337</v>
      </c>
      <c r="D231" s="127" t="s">
        <v>137</v>
      </c>
      <c r="E231" s="128" t="s">
        <v>338</v>
      </c>
      <c r="F231" s="129" t="s">
        <v>339</v>
      </c>
      <c r="G231" s="130" t="s">
        <v>140</v>
      </c>
      <c r="H231" s="131">
        <v>5.2</v>
      </c>
      <c r="I231" s="132"/>
      <c r="J231" s="133">
        <f>ROUND(I231*H231,1)</f>
        <v>0</v>
      </c>
      <c r="K231" s="129" t="s">
        <v>141</v>
      </c>
      <c r="L231" s="33"/>
      <c r="M231" s="134" t="s">
        <v>18</v>
      </c>
      <c r="N231" s="135" t="s">
        <v>42</v>
      </c>
      <c r="P231" s="136">
        <f>O231*H231</f>
        <v>0</v>
      </c>
      <c r="Q231" s="136">
        <v>2.3010199999999998</v>
      </c>
      <c r="R231" s="136">
        <f>Q231*H231</f>
        <v>11.965304</v>
      </c>
      <c r="S231" s="136">
        <v>0</v>
      </c>
      <c r="T231" s="136">
        <f>S231*H231</f>
        <v>0</v>
      </c>
      <c r="U231" s="137" t="s">
        <v>18</v>
      </c>
      <c r="AR231" s="138" t="s">
        <v>142</v>
      </c>
      <c r="AT231" s="138" t="s">
        <v>137</v>
      </c>
      <c r="AU231" s="138" t="s">
        <v>143</v>
      </c>
      <c r="AY231" s="18" t="s">
        <v>133</v>
      </c>
      <c r="BE231" s="139">
        <f>IF(N231="základní",J231,0)</f>
        <v>0</v>
      </c>
      <c r="BF231" s="139">
        <f>IF(N231="snížená",J231,0)</f>
        <v>0</v>
      </c>
      <c r="BG231" s="139">
        <f>IF(N231="zákl. přenesená",J231,0)</f>
        <v>0</v>
      </c>
      <c r="BH231" s="139">
        <f>IF(N231="sníž. přenesená",J231,0)</f>
        <v>0</v>
      </c>
      <c r="BI231" s="139">
        <f>IF(N231="nulová",J231,0)</f>
        <v>0</v>
      </c>
      <c r="BJ231" s="18" t="s">
        <v>79</v>
      </c>
      <c r="BK231" s="139">
        <f>ROUND(I231*H231,1)</f>
        <v>0</v>
      </c>
      <c r="BL231" s="18" t="s">
        <v>142</v>
      </c>
      <c r="BM231" s="138" t="s">
        <v>340</v>
      </c>
    </row>
    <row r="232" spans="2:65" s="1" customFormat="1" ht="11.25">
      <c r="B232" s="33"/>
      <c r="D232" s="140" t="s">
        <v>145</v>
      </c>
      <c r="F232" s="141" t="s">
        <v>341</v>
      </c>
      <c r="I232" s="142"/>
      <c r="L232" s="33"/>
      <c r="M232" s="143"/>
      <c r="U232" s="54"/>
      <c r="AT232" s="18" t="s">
        <v>145</v>
      </c>
      <c r="AU232" s="18" t="s">
        <v>143</v>
      </c>
    </row>
    <row r="233" spans="2:65" s="12" customFormat="1" ht="11.25">
      <c r="B233" s="144"/>
      <c r="D233" s="145" t="s">
        <v>147</v>
      </c>
      <c r="E233" s="146" t="s">
        <v>18</v>
      </c>
      <c r="F233" s="147" t="s">
        <v>342</v>
      </c>
      <c r="H233" s="148">
        <v>5.2</v>
      </c>
      <c r="I233" s="149"/>
      <c r="L233" s="144"/>
      <c r="M233" s="150"/>
      <c r="U233" s="151"/>
      <c r="AT233" s="146" t="s">
        <v>147</v>
      </c>
      <c r="AU233" s="146" t="s">
        <v>143</v>
      </c>
      <c r="AV233" s="12" t="s">
        <v>81</v>
      </c>
      <c r="AW233" s="12" t="s">
        <v>32</v>
      </c>
      <c r="AX233" s="12" t="s">
        <v>79</v>
      </c>
      <c r="AY233" s="146" t="s">
        <v>133</v>
      </c>
    </row>
    <row r="234" spans="2:65" s="11" customFormat="1" ht="20.85" customHeight="1">
      <c r="B234" s="115"/>
      <c r="D234" s="116" t="s">
        <v>70</v>
      </c>
      <c r="E234" s="125" t="s">
        <v>343</v>
      </c>
      <c r="F234" s="125" t="s">
        <v>344</v>
      </c>
      <c r="I234" s="118"/>
      <c r="J234" s="126">
        <f>BK234</f>
        <v>0</v>
      </c>
      <c r="L234" s="115"/>
      <c r="M234" s="120"/>
      <c r="P234" s="121">
        <f>SUM(P235:P237)</f>
        <v>0</v>
      </c>
      <c r="R234" s="121">
        <f>SUM(R235:R237)</f>
        <v>6.9999999999999999E-4</v>
      </c>
      <c r="T234" s="121">
        <f>SUM(T235:T237)</f>
        <v>0</v>
      </c>
      <c r="U234" s="122"/>
      <c r="AR234" s="116" t="s">
        <v>79</v>
      </c>
      <c r="AT234" s="123" t="s">
        <v>70</v>
      </c>
      <c r="AU234" s="123" t="s">
        <v>81</v>
      </c>
      <c r="AY234" s="116" t="s">
        <v>133</v>
      </c>
      <c r="BK234" s="124">
        <f>SUM(BK235:BK237)</f>
        <v>0</v>
      </c>
    </row>
    <row r="235" spans="2:65" s="1" customFormat="1" ht="16.5" customHeight="1">
      <c r="B235" s="33"/>
      <c r="C235" s="127" t="s">
        <v>345</v>
      </c>
      <c r="D235" s="127" t="s">
        <v>137</v>
      </c>
      <c r="E235" s="128" t="s">
        <v>346</v>
      </c>
      <c r="F235" s="129" t="s">
        <v>347</v>
      </c>
      <c r="G235" s="130" t="s">
        <v>234</v>
      </c>
      <c r="H235" s="131">
        <v>2</v>
      </c>
      <c r="I235" s="132"/>
      <c r="J235" s="133">
        <f>ROUND(I235*H235,1)</f>
        <v>0</v>
      </c>
      <c r="K235" s="129" t="s">
        <v>141</v>
      </c>
      <c r="L235" s="33"/>
      <c r="M235" s="134" t="s">
        <v>18</v>
      </c>
      <c r="N235" s="135" t="s">
        <v>42</v>
      </c>
      <c r="P235" s="136">
        <f>O235*H235</f>
        <v>0</v>
      </c>
      <c r="Q235" s="136">
        <v>0</v>
      </c>
      <c r="R235" s="136">
        <f>Q235*H235</f>
        <v>0</v>
      </c>
      <c r="S235" s="136">
        <v>0</v>
      </c>
      <c r="T235" s="136">
        <f>S235*H235</f>
        <v>0</v>
      </c>
      <c r="U235" s="137" t="s">
        <v>18</v>
      </c>
      <c r="AR235" s="138" t="s">
        <v>142</v>
      </c>
      <c r="AT235" s="138" t="s">
        <v>137</v>
      </c>
      <c r="AU235" s="138" t="s">
        <v>143</v>
      </c>
      <c r="AY235" s="18" t="s">
        <v>133</v>
      </c>
      <c r="BE235" s="139">
        <f>IF(N235="základní",J235,0)</f>
        <v>0</v>
      </c>
      <c r="BF235" s="139">
        <f>IF(N235="snížená",J235,0)</f>
        <v>0</v>
      </c>
      <c r="BG235" s="139">
        <f>IF(N235="zákl. přenesená",J235,0)</f>
        <v>0</v>
      </c>
      <c r="BH235" s="139">
        <f>IF(N235="sníž. přenesená",J235,0)</f>
        <v>0</v>
      </c>
      <c r="BI235" s="139">
        <f>IF(N235="nulová",J235,0)</f>
        <v>0</v>
      </c>
      <c r="BJ235" s="18" t="s">
        <v>79</v>
      </c>
      <c r="BK235" s="139">
        <f>ROUND(I235*H235,1)</f>
        <v>0</v>
      </c>
      <c r="BL235" s="18" t="s">
        <v>142</v>
      </c>
      <c r="BM235" s="138" t="s">
        <v>348</v>
      </c>
    </row>
    <row r="236" spans="2:65" s="1" customFormat="1" ht="11.25">
      <c r="B236" s="33"/>
      <c r="D236" s="140" t="s">
        <v>145</v>
      </c>
      <c r="F236" s="141" t="s">
        <v>349</v>
      </c>
      <c r="I236" s="142"/>
      <c r="L236" s="33"/>
      <c r="M236" s="143"/>
      <c r="U236" s="54"/>
      <c r="AT236" s="18" t="s">
        <v>145</v>
      </c>
      <c r="AU236" s="18" t="s">
        <v>143</v>
      </c>
    </row>
    <row r="237" spans="2:65" s="1" customFormat="1" ht="16.5" customHeight="1">
      <c r="B237" s="33"/>
      <c r="C237" s="166" t="s">
        <v>350</v>
      </c>
      <c r="D237" s="166" t="s">
        <v>219</v>
      </c>
      <c r="E237" s="167" t="s">
        <v>351</v>
      </c>
      <c r="F237" s="168" t="s">
        <v>352</v>
      </c>
      <c r="G237" s="169" t="s">
        <v>234</v>
      </c>
      <c r="H237" s="170">
        <v>2</v>
      </c>
      <c r="I237" s="171"/>
      <c r="J237" s="172">
        <f>ROUND(I237*H237,1)</f>
        <v>0</v>
      </c>
      <c r="K237" s="168" t="s">
        <v>141</v>
      </c>
      <c r="L237" s="173"/>
      <c r="M237" s="174" t="s">
        <v>18</v>
      </c>
      <c r="N237" s="175" t="s">
        <v>42</v>
      </c>
      <c r="P237" s="136">
        <f>O237*H237</f>
        <v>0</v>
      </c>
      <c r="Q237" s="136">
        <v>3.5E-4</v>
      </c>
      <c r="R237" s="136">
        <f>Q237*H237</f>
        <v>6.9999999999999999E-4</v>
      </c>
      <c r="S237" s="136">
        <v>0</v>
      </c>
      <c r="T237" s="136">
        <f>S237*H237</f>
        <v>0</v>
      </c>
      <c r="U237" s="137" t="s">
        <v>18</v>
      </c>
      <c r="AR237" s="138" t="s">
        <v>189</v>
      </c>
      <c r="AT237" s="138" t="s">
        <v>219</v>
      </c>
      <c r="AU237" s="138" t="s">
        <v>143</v>
      </c>
      <c r="AY237" s="18" t="s">
        <v>133</v>
      </c>
      <c r="BE237" s="139">
        <f>IF(N237="základní",J237,0)</f>
        <v>0</v>
      </c>
      <c r="BF237" s="139">
        <f>IF(N237="snížená",J237,0)</f>
        <v>0</v>
      </c>
      <c r="BG237" s="139">
        <f>IF(N237="zákl. přenesená",J237,0)</f>
        <v>0</v>
      </c>
      <c r="BH237" s="139">
        <f>IF(N237="sníž. přenesená",J237,0)</f>
        <v>0</v>
      </c>
      <c r="BI237" s="139">
        <f>IF(N237="nulová",J237,0)</f>
        <v>0</v>
      </c>
      <c r="BJ237" s="18" t="s">
        <v>79</v>
      </c>
      <c r="BK237" s="139">
        <f>ROUND(I237*H237,1)</f>
        <v>0</v>
      </c>
      <c r="BL237" s="18" t="s">
        <v>142</v>
      </c>
      <c r="BM237" s="138" t="s">
        <v>353</v>
      </c>
    </row>
    <row r="238" spans="2:65" s="11" customFormat="1" ht="22.9" customHeight="1">
      <c r="B238" s="115"/>
      <c r="D238" s="116" t="s">
        <v>70</v>
      </c>
      <c r="E238" s="125" t="s">
        <v>354</v>
      </c>
      <c r="F238" s="125" t="s">
        <v>355</v>
      </c>
      <c r="I238" s="118"/>
      <c r="J238" s="126">
        <f>BK238</f>
        <v>0</v>
      </c>
      <c r="L238" s="115"/>
      <c r="M238" s="120"/>
      <c r="P238" s="121">
        <f>SUM(P239:P260)</f>
        <v>0</v>
      </c>
      <c r="R238" s="121">
        <f>SUM(R239:R260)</f>
        <v>2.4766052784879999</v>
      </c>
      <c r="T238" s="121">
        <f>SUM(T239:T260)</f>
        <v>0</v>
      </c>
      <c r="U238" s="122"/>
      <c r="AR238" s="116" t="s">
        <v>79</v>
      </c>
      <c r="AT238" s="123" t="s">
        <v>70</v>
      </c>
      <c r="AU238" s="123" t="s">
        <v>79</v>
      </c>
      <c r="AY238" s="116" t="s">
        <v>133</v>
      </c>
      <c r="BK238" s="124">
        <f>SUM(BK239:BK260)</f>
        <v>0</v>
      </c>
    </row>
    <row r="239" spans="2:65" s="1" customFormat="1" ht="37.9" customHeight="1">
      <c r="B239" s="33"/>
      <c r="C239" s="127" t="s">
        <v>356</v>
      </c>
      <c r="D239" s="127" t="s">
        <v>137</v>
      </c>
      <c r="E239" s="128" t="s">
        <v>357</v>
      </c>
      <c r="F239" s="129" t="s">
        <v>358</v>
      </c>
      <c r="G239" s="130" t="s">
        <v>140</v>
      </c>
      <c r="H239" s="131">
        <v>0.64800000000000002</v>
      </c>
      <c r="I239" s="132"/>
      <c r="J239" s="133">
        <f>ROUND(I239*H239,1)</f>
        <v>0</v>
      </c>
      <c r="K239" s="129" t="s">
        <v>18</v>
      </c>
      <c r="L239" s="33"/>
      <c r="M239" s="134" t="s">
        <v>18</v>
      </c>
      <c r="N239" s="135" t="s">
        <v>42</v>
      </c>
      <c r="P239" s="136">
        <f>O239*H239</f>
        <v>0</v>
      </c>
      <c r="Q239" s="136">
        <v>1.6446608309999999</v>
      </c>
      <c r="R239" s="136">
        <f>Q239*H239</f>
        <v>1.065740218488</v>
      </c>
      <c r="S239" s="136">
        <v>0</v>
      </c>
      <c r="T239" s="136">
        <f>S239*H239</f>
        <v>0</v>
      </c>
      <c r="U239" s="137" t="s">
        <v>18</v>
      </c>
      <c r="AR239" s="138" t="s">
        <v>142</v>
      </c>
      <c r="AT239" s="138" t="s">
        <v>137</v>
      </c>
      <c r="AU239" s="138" t="s">
        <v>81</v>
      </c>
      <c r="AY239" s="18" t="s">
        <v>133</v>
      </c>
      <c r="BE239" s="139">
        <f>IF(N239="základní",J239,0)</f>
        <v>0</v>
      </c>
      <c r="BF239" s="139">
        <f>IF(N239="snížená",J239,0)</f>
        <v>0</v>
      </c>
      <c r="BG239" s="139">
        <f>IF(N239="zákl. přenesená",J239,0)</f>
        <v>0</v>
      </c>
      <c r="BH239" s="139">
        <f>IF(N239="sníž. přenesená",J239,0)</f>
        <v>0</v>
      </c>
      <c r="BI239" s="139">
        <f>IF(N239="nulová",J239,0)</f>
        <v>0</v>
      </c>
      <c r="BJ239" s="18" t="s">
        <v>79</v>
      </c>
      <c r="BK239" s="139">
        <f>ROUND(I239*H239,1)</f>
        <v>0</v>
      </c>
      <c r="BL239" s="18" t="s">
        <v>142</v>
      </c>
      <c r="BM239" s="138" t="s">
        <v>359</v>
      </c>
    </row>
    <row r="240" spans="2:65" s="12" customFormat="1" ht="11.25">
      <c r="B240" s="144"/>
      <c r="D240" s="145" t="s">
        <v>147</v>
      </c>
      <c r="E240" s="146" t="s">
        <v>18</v>
      </c>
      <c r="F240" s="147" t="s">
        <v>360</v>
      </c>
      <c r="H240" s="148">
        <v>0.64800000000000002</v>
      </c>
      <c r="I240" s="149"/>
      <c r="L240" s="144"/>
      <c r="M240" s="150"/>
      <c r="U240" s="151"/>
      <c r="AT240" s="146" t="s">
        <v>147</v>
      </c>
      <c r="AU240" s="146" t="s">
        <v>81</v>
      </c>
      <c r="AV240" s="12" t="s">
        <v>81</v>
      </c>
      <c r="AW240" s="12" t="s">
        <v>32</v>
      </c>
      <c r="AX240" s="12" t="s">
        <v>71</v>
      </c>
      <c r="AY240" s="146" t="s">
        <v>133</v>
      </c>
    </row>
    <row r="241" spans="2:65" s="13" customFormat="1" ht="11.25">
      <c r="B241" s="152"/>
      <c r="D241" s="145" t="s">
        <v>147</v>
      </c>
      <c r="E241" s="153" t="s">
        <v>18</v>
      </c>
      <c r="F241" s="154" t="s">
        <v>152</v>
      </c>
      <c r="H241" s="155">
        <v>0.64800000000000002</v>
      </c>
      <c r="I241" s="156"/>
      <c r="L241" s="152"/>
      <c r="M241" s="157"/>
      <c r="U241" s="158"/>
      <c r="AT241" s="153" t="s">
        <v>147</v>
      </c>
      <c r="AU241" s="153" t="s">
        <v>81</v>
      </c>
      <c r="AV241" s="13" t="s">
        <v>143</v>
      </c>
      <c r="AW241" s="13" t="s">
        <v>32</v>
      </c>
      <c r="AX241" s="13" t="s">
        <v>71</v>
      </c>
      <c r="AY241" s="153" t="s">
        <v>133</v>
      </c>
    </row>
    <row r="242" spans="2:65" s="14" customFormat="1" ht="11.25">
      <c r="B242" s="159"/>
      <c r="D242" s="145" t="s">
        <v>147</v>
      </c>
      <c r="E242" s="160" t="s">
        <v>18</v>
      </c>
      <c r="F242" s="161" t="s">
        <v>155</v>
      </c>
      <c r="H242" s="162">
        <v>0.64800000000000002</v>
      </c>
      <c r="I242" s="163"/>
      <c r="L242" s="159"/>
      <c r="M242" s="164"/>
      <c r="U242" s="165"/>
      <c r="AT242" s="160" t="s">
        <v>147</v>
      </c>
      <c r="AU242" s="160" t="s">
        <v>81</v>
      </c>
      <c r="AV242" s="14" t="s">
        <v>142</v>
      </c>
      <c r="AW242" s="14" t="s">
        <v>32</v>
      </c>
      <c r="AX242" s="14" t="s">
        <v>79</v>
      </c>
      <c r="AY242" s="160" t="s">
        <v>133</v>
      </c>
    </row>
    <row r="243" spans="2:65" s="1" customFormat="1" ht="21.75" customHeight="1">
      <c r="B243" s="33"/>
      <c r="C243" s="127" t="s">
        <v>361</v>
      </c>
      <c r="D243" s="127" t="s">
        <v>137</v>
      </c>
      <c r="E243" s="128" t="s">
        <v>362</v>
      </c>
      <c r="F243" s="129" t="s">
        <v>363</v>
      </c>
      <c r="G243" s="130" t="s">
        <v>234</v>
      </c>
      <c r="H243" s="131">
        <v>2</v>
      </c>
      <c r="I243" s="132"/>
      <c r="J243" s="133">
        <f>ROUND(I243*H243,1)</f>
        <v>0</v>
      </c>
      <c r="K243" s="129" t="s">
        <v>141</v>
      </c>
      <c r="L243" s="33"/>
      <c r="M243" s="134" t="s">
        <v>18</v>
      </c>
      <c r="N243" s="135" t="s">
        <v>42</v>
      </c>
      <c r="P243" s="136">
        <f>O243*H243</f>
        <v>0</v>
      </c>
      <c r="Q243" s="136">
        <v>7.4999999999999997E-2</v>
      </c>
      <c r="R243" s="136">
        <f>Q243*H243</f>
        <v>0.15</v>
      </c>
      <c r="S243" s="136">
        <v>0</v>
      </c>
      <c r="T243" s="136">
        <f>S243*H243</f>
        <v>0</v>
      </c>
      <c r="U243" s="137" t="s">
        <v>18</v>
      </c>
      <c r="AR243" s="138" t="s">
        <v>142</v>
      </c>
      <c r="AT243" s="138" t="s">
        <v>137</v>
      </c>
      <c r="AU243" s="138" t="s">
        <v>81</v>
      </c>
      <c r="AY243" s="18" t="s">
        <v>133</v>
      </c>
      <c r="BE243" s="139">
        <f>IF(N243="základní",J243,0)</f>
        <v>0</v>
      </c>
      <c r="BF243" s="139">
        <f>IF(N243="snížená",J243,0)</f>
        <v>0</v>
      </c>
      <c r="BG243" s="139">
        <f>IF(N243="zákl. přenesená",J243,0)</f>
        <v>0</v>
      </c>
      <c r="BH243" s="139">
        <f>IF(N243="sníž. přenesená",J243,0)</f>
        <v>0</v>
      </c>
      <c r="BI243" s="139">
        <f>IF(N243="nulová",J243,0)</f>
        <v>0</v>
      </c>
      <c r="BJ243" s="18" t="s">
        <v>79</v>
      </c>
      <c r="BK243" s="139">
        <f>ROUND(I243*H243,1)</f>
        <v>0</v>
      </c>
      <c r="BL243" s="18" t="s">
        <v>142</v>
      </c>
      <c r="BM243" s="138" t="s">
        <v>364</v>
      </c>
    </row>
    <row r="244" spans="2:65" s="1" customFormat="1" ht="11.25">
      <c r="B244" s="33"/>
      <c r="D244" s="140" t="s">
        <v>145</v>
      </c>
      <c r="F244" s="141" t="s">
        <v>365</v>
      </c>
      <c r="I244" s="142"/>
      <c r="L244" s="33"/>
      <c r="M244" s="143"/>
      <c r="U244" s="54"/>
      <c r="AT244" s="18" t="s">
        <v>145</v>
      </c>
      <c r="AU244" s="18" t="s">
        <v>81</v>
      </c>
    </row>
    <row r="245" spans="2:65" s="12" customFormat="1" ht="11.25">
      <c r="B245" s="144"/>
      <c r="D245" s="145" t="s">
        <v>147</v>
      </c>
      <c r="E245" s="146" t="s">
        <v>18</v>
      </c>
      <c r="F245" s="147" t="s">
        <v>366</v>
      </c>
      <c r="H245" s="148">
        <v>1</v>
      </c>
      <c r="I245" s="149"/>
      <c r="L245" s="144"/>
      <c r="M245" s="150"/>
      <c r="U245" s="151"/>
      <c r="AT245" s="146" t="s">
        <v>147</v>
      </c>
      <c r="AU245" s="146" t="s">
        <v>81</v>
      </c>
      <c r="AV245" s="12" t="s">
        <v>81</v>
      </c>
      <c r="AW245" s="12" t="s">
        <v>32</v>
      </c>
      <c r="AX245" s="12" t="s">
        <v>71</v>
      </c>
      <c r="AY245" s="146" t="s">
        <v>133</v>
      </c>
    </row>
    <row r="246" spans="2:65" s="12" customFormat="1" ht="11.25">
      <c r="B246" s="144"/>
      <c r="D246" s="145" t="s">
        <v>147</v>
      </c>
      <c r="E246" s="146" t="s">
        <v>18</v>
      </c>
      <c r="F246" s="147" t="s">
        <v>367</v>
      </c>
      <c r="H246" s="148">
        <v>1</v>
      </c>
      <c r="I246" s="149"/>
      <c r="L246" s="144"/>
      <c r="M246" s="150"/>
      <c r="U246" s="151"/>
      <c r="AT246" s="146" t="s">
        <v>147</v>
      </c>
      <c r="AU246" s="146" t="s">
        <v>81</v>
      </c>
      <c r="AV246" s="12" t="s">
        <v>81</v>
      </c>
      <c r="AW246" s="12" t="s">
        <v>32</v>
      </c>
      <c r="AX246" s="12" t="s">
        <v>71</v>
      </c>
      <c r="AY246" s="146" t="s">
        <v>133</v>
      </c>
    </row>
    <row r="247" spans="2:65" s="14" customFormat="1" ht="11.25">
      <c r="B247" s="159"/>
      <c r="D247" s="145" t="s">
        <v>147</v>
      </c>
      <c r="E247" s="160" t="s">
        <v>18</v>
      </c>
      <c r="F247" s="161" t="s">
        <v>155</v>
      </c>
      <c r="H247" s="162">
        <v>2</v>
      </c>
      <c r="I247" s="163"/>
      <c r="L247" s="159"/>
      <c r="M247" s="164"/>
      <c r="U247" s="165"/>
      <c r="AT247" s="160" t="s">
        <v>147</v>
      </c>
      <c r="AU247" s="160" t="s">
        <v>81</v>
      </c>
      <c r="AV247" s="14" t="s">
        <v>142</v>
      </c>
      <c r="AW247" s="14" t="s">
        <v>32</v>
      </c>
      <c r="AX247" s="14" t="s">
        <v>79</v>
      </c>
      <c r="AY247" s="160" t="s">
        <v>133</v>
      </c>
    </row>
    <row r="248" spans="2:65" s="1" customFormat="1" ht="24.2" customHeight="1">
      <c r="B248" s="33"/>
      <c r="C248" s="166" t="s">
        <v>368</v>
      </c>
      <c r="D248" s="166" t="s">
        <v>219</v>
      </c>
      <c r="E248" s="167" t="s">
        <v>369</v>
      </c>
      <c r="F248" s="168" t="s">
        <v>370</v>
      </c>
      <c r="G248" s="169" t="s">
        <v>234</v>
      </c>
      <c r="H248" s="170">
        <v>2</v>
      </c>
      <c r="I248" s="171"/>
      <c r="J248" s="172">
        <f>ROUND(I248*H248,1)</f>
        <v>0</v>
      </c>
      <c r="K248" s="168" t="s">
        <v>18</v>
      </c>
      <c r="L248" s="173"/>
      <c r="M248" s="174" t="s">
        <v>18</v>
      </c>
      <c r="N248" s="175" t="s">
        <v>42</v>
      </c>
      <c r="P248" s="136">
        <f>O248*H248</f>
        <v>0</v>
      </c>
      <c r="Q248" s="136">
        <v>8.9999999999999993E-3</v>
      </c>
      <c r="R248" s="136">
        <f>Q248*H248</f>
        <v>1.7999999999999999E-2</v>
      </c>
      <c r="S248" s="136">
        <v>0</v>
      </c>
      <c r="T248" s="136">
        <f>S248*H248</f>
        <v>0</v>
      </c>
      <c r="U248" s="137" t="s">
        <v>18</v>
      </c>
      <c r="AR248" s="138" t="s">
        <v>189</v>
      </c>
      <c r="AT248" s="138" t="s">
        <v>219</v>
      </c>
      <c r="AU248" s="138" t="s">
        <v>81</v>
      </c>
      <c r="AY248" s="18" t="s">
        <v>133</v>
      </c>
      <c r="BE248" s="139">
        <f>IF(N248="základní",J248,0)</f>
        <v>0</v>
      </c>
      <c r="BF248" s="139">
        <f>IF(N248="snížená",J248,0)</f>
        <v>0</v>
      </c>
      <c r="BG248" s="139">
        <f>IF(N248="zákl. přenesená",J248,0)</f>
        <v>0</v>
      </c>
      <c r="BH248" s="139">
        <f>IF(N248="sníž. přenesená",J248,0)</f>
        <v>0</v>
      </c>
      <c r="BI248" s="139">
        <f>IF(N248="nulová",J248,0)</f>
        <v>0</v>
      </c>
      <c r="BJ248" s="18" t="s">
        <v>79</v>
      </c>
      <c r="BK248" s="139">
        <f>ROUND(I248*H248,1)</f>
        <v>0</v>
      </c>
      <c r="BL248" s="18" t="s">
        <v>142</v>
      </c>
      <c r="BM248" s="138" t="s">
        <v>371</v>
      </c>
    </row>
    <row r="249" spans="2:65" s="12" customFormat="1" ht="11.25">
      <c r="B249" s="144"/>
      <c r="D249" s="145" t="s">
        <v>147</v>
      </c>
      <c r="E249" s="146" t="s">
        <v>18</v>
      </c>
      <c r="F249" s="147" t="s">
        <v>366</v>
      </c>
      <c r="H249" s="148">
        <v>1</v>
      </c>
      <c r="I249" s="149"/>
      <c r="L249" s="144"/>
      <c r="M249" s="150"/>
      <c r="U249" s="151"/>
      <c r="AT249" s="146" t="s">
        <v>147</v>
      </c>
      <c r="AU249" s="146" t="s">
        <v>81</v>
      </c>
      <c r="AV249" s="12" t="s">
        <v>81</v>
      </c>
      <c r="AW249" s="12" t="s">
        <v>32</v>
      </c>
      <c r="AX249" s="12" t="s">
        <v>71</v>
      </c>
      <c r="AY249" s="146" t="s">
        <v>133</v>
      </c>
    </row>
    <row r="250" spans="2:65" s="12" customFormat="1" ht="11.25">
      <c r="B250" s="144"/>
      <c r="D250" s="145" t="s">
        <v>147</v>
      </c>
      <c r="E250" s="146" t="s">
        <v>18</v>
      </c>
      <c r="F250" s="147" t="s">
        <v>367</v>
      </c>
      <c r="H250" s="148">
        <v>1</v>
      </c>
      <c r="I250" s="149"/>
      <c r="L250" s="144"/>
      <c r="M250" s="150"/>
      <c r="U250" s="151"/>
      <c r="AT250" s="146" t="s">
        <v>147</v>
      </c>
      <c r="AU250" s="146" t="s">
        <v>81</v>
      </c>
      <c r="AV250" s="12" t="s">
        <v>81</v>
      </c>
      <c r="AW250" s="12" t="s">
        <v>32</v>
      </c>
      <c r="AX250" s="12" t="s">
        <v>71</v>
      </c>
      <c r="AY250" s="146" t="s">
        <v>133</v>
      </c>
    </row>
    <row r="251" spans="2:65" s="14" customFormat="1" ht="11.25">
      <c r="B251" s="159"/>
      <c r="D251" s="145" t="s">
        <v>147</v>
      </c>
      <c r="E251" s="160" t="s">
        <v>18</v>
      </c>
      <c r="F251" s="161" t="s">
        <v>155</v>
      </c>
      <c r="H251" s="162">
        <v>2</v>
      </c>
      <c r="I251" s="163"/>
      <c r="L251" s="159"/>
      <c r="M251" s="164"/>
      <c r="U251" s="165"/>
      <c r="AT251" s="160" t="s">
        <v>147</v>
      </c>
      <c r="AU251" s="160" t="s">
        <v>81</v>
      </c>
      <c r="AV251" s="14" t="s">
        <v>142</v>
      </c>
      <c r="AW251" s="14" t="s">
        <v>32</v>
      </c>
      <c r="AX251" s="14" t="s">
        <v>79</v>
      </c>
      <c r="AY251" s="160" t="s">
        <v>133</v>
      </c>
    </row>
    <row r="252" spans="2:65" s="1" customFormat="1" ht="16.5" customHeight="1">
      <c r="B252" s="33"/>
      <c r="C252" s="127" t="s">
        <v>372</v>
      </c>
      <c r="D252" s="127" t="s">
        <v>137</v>
      </c>
      <c r="E252" s="128" t="s">
        <v>373</v>
      </c>
      <c r="F252" s="129" t="s">
        <v>374</v>
      </c>
      <c r="G252" s="130" t="s">
        <v>234</v>
      </c>
      <c r="H252" s="131">
        <v>1</v>
      </c>
      <c r="I252" s="132"/>
      <c r="J252" s="133">
        <f>ROUND(I252*H252,1)</f>
        <v>0</v>
      </c>
      <c r="K252" s="129" t="s">
        <v>18</v>
      </c>
      <c r="L252" s="33"/>
      <c r="M252" s="134" t="s">
        <v>18</v>
      </c>
      <c r="N252" s="135" t="s">
        <v>42</v>
      </c>
      <c r="P252" s="136">
        <f>O252*H252</f>
        <v>0</v>
      </c>
      <c r="Q252" s="136">
        <v>0.15</v>
      </c>
      <c r="R252" s="136">
        <f>Q252*H252</f>
        <v>0.15</v>
      </c>
      <c r="S252" s="136">
        <v>0</v>
      </c>
      <c r="T252" s="136">
        <f>S252*H252</f>
        <v>0</v>
      </c>
      <c r="U252" s="137" t="s">
        <v>18</v>
      </c>
      <c r="AR252" s="138" t="s">
        <v>142</v>
      </c>
      <c r="AT252" s="138" t="s">
        <v>137</v>
      </c>
      <c r="AU252" s="138" t="s">
        <v>81</v>
      </c>
      <c r="AY252" s="18" t="s">
        <v>133</v>
      </c>
      <c r="BE252" s="139">
        <f>IF(N252="základní",J252,0)</f>
        <v>0</v>
      </c>
      <c r="BF252" s="139">
        <f>IF(N252="snížená",J252,0)</f>
        <v>0</v>
      </c>
      <c r="BG252" s="139">
        <f>IF(N252="zákl. přenesená",J252,0)</f>
        <v>0</v>
      </c>
      <c r="BH252" s="139">
        <f>IF(N252="sníž. přenesená",J252,0)</f>
        <v>0</v>
      </c>
      <c r="BI252" s="139">
        <f>IF(N252="nulová",J252,0)</f>
        <v>0</v>
      </c>
      <c r="BJ252" s="18" t="s">
        <v>79</v>
      </c>
      <c r="BK252" s="139">
        <f>ROUND(I252*H252,1)</f>
        <v>0</v>
      </c>
      <c r="BL252" s="18" t="s">
        <v>142</v>
      </c>
      <c r="BM252" s="138" t="s">
        <v>375</v>
      </c>
    </row>
    <row r="253" spans="2:65" s="1" customFormat="1" ht="21.75" customHeight="1">
      <c r="B253" s="33"/>
      <c r="C253" s="127" t="s">
        <v>376</v>
      </c>
      <c r="D253" s="127" t="s">
        <v>137</v>
      </c>
      <c r="E253" s="128" t="s">
        <v>377</v>
      </c>
      <c r="F253" s="129" t="s">
        <v>378</v>
      </c>
      <c r="G253" s="130" t="s">
        <v>140</v>
      </c>
      <c r="H253" s="131">
        <v>0.57799999999999996</v>
      </c>
      <c r="I253" s="132"/>
      <c r="J253" s="133">
        <f>ROUND(I253*H253,1)</f>
        <v>0</v>
      </c>
      <c r="K253" s="129" t="s">
        <v>141</v>
      </c>
      <c r="L253" s="33"/>
      <c r="M253" s="134" t="s">
        <v>18</v>
      </c>
      <c r="N253" s="135" t="s">
        <v>42</v>
      </c>
      <c r="P253" s="136">
        <f>O253*H253</f>
        <v>0</v>
      </c>
      <c r="Q253" s="136">
        <v>1.8907700000000001</v>
      </c>
      <c r="R253" s="136">
        <f>Q253*H253</f>
        <v>1.0928650600000001</v>
      </c>
      <c r="S253" s="136">
        <v>0</v>
      </c>
      <c r="T253" s="136">
        <f>S253*H253</f>
        <v>0</v>
      </c>
      <c r="U253" s="137" t="s">
        <v>18</v>
      </c>
      <c r="AR253" s="138" t="s">
        <v>142</v>
      </c>
      <c r="AT253" s="138" t="s">
        <v>137</v>
      </c>
      <c r="AU253" s="138" t="s">
        <v>81</v>
      </c>
      <c r="AY253" s="18" t="s">
        <v>133</v>
      </c>
      <c r="BE253" s="139">
        <f>IF(N253="základní",J253,0)</f>
        <v>0</v>
      </c>
      <c r="BF253" s="139">
        <f>IF(N253="snížená",J253,0)</f>
        <v>0</v>
      </c>
      <c r="BG253" s="139">
        <f>IF(N253="zákl. přenesená",J253,0)</f>
        <v>0</v>
      </c>
      <c r="BH253" s="139">
        <f>IF(N253="sníž. přenesená",J253,0)</f>
        <v>0</v>
      </c>
      <c r="BI253" s="139">
        <f>IF(N253="nulová",J253,0)</f>
        <v>0</v>
      </c>
      <c r="BJ253" s="18" t="s">
        <v>79</v>
      </c>
      <c r="BK253" s="139">
        <f>ROUND(I253*H253,1)</f>
        <v>0</v>
      </c>
      <c r="BL253" s="18" t="s">
        <v>142</v>
      </c>
      <c r="BM253" s="138" t="s">
        <v>379</v>
      </c>
    </row>
    <row r="254" spans="2:65" s="1" customFormat="1" ht="11.25">
      <c r="B254" s="33"/>
      <c r="D254" s="140" t="s">
        <v>145</v>
      </c>
      <c r="F254" s="141" t="s">
        <v>380</v>
      </c>
      <c r="I254" s="142"/>
      <c r="L254" s="33"/>
      <c r="M254" s="143"/>
      <c r="U254" s="54"/>
      <c r="AT254" s="18" t="s">
        <v>145</v>
      </c>
      <c r="AU254" s="18" t="s">
        <v>81</v>
      </c>
    </row>
    <row r="255" spans="2:65" s="12" customFormat="1" ht="11.25">
      <c r="B255" s="144"/>
      <c r="D255" s="145" t="s">
        <v>147</v>
      </c>
      <c r="E255" s="146" t="s">
        <v>18</v>
      </c>
      <c r="F255" s="147" t="s">
        <v>381</v>
      </c>
      <c r="H255" s="148">
        <v>0.36799999999999999</v>
      </c>
      <c r="I255" s="149"/>
      <c r="L255" s="144"/>
      <c r="M255" s="150"/>
      <c r="U255" s="151"/>
      <c r="AT255" s="146" t="s">
        <v>147</v>
      </c>
      <c r="AU255" s="146" t="s">
        <v>81</v>
      </c>
      <c r="AV255" s="12" t="s">
        <v>81</v>
      </c>
      <c r="AW255" s="12" t="s">
        <v>32</v>
      </c>
      <c r="AX255" s="12" t="s">
        <v>71</v>
      </c>
      <c r="AY255" s="146" t="s">
        <v>133</v>
      </c>
    </row>
    <row r="256" spans="2:65" s="12" customFormat="1" ht="11.25">
      <c r="B256" s="144"/>
      <c r="D256" s="145" t="s">
        <v>147</v>
      </c>
      <c r="E256" s="146" t="s">
        <v>18</v>
      </c>
      <c r="F256" s="147" t="s">
        <v>382</v>
      </c>
      <c r="H256" s="148">
        <v>0.12</v>
      </c>
      <c r="I256" s="149"/>
      <c r="L256" s="144"/>
      <c r="M256" s="150"/>
      <c r="U256" s="151"/>
      <c r="AT256" s="146" t="s">
        <v>147</v>
      </c>
      <c r="AU256" s="146" t="s">
        <v>81</v>
      </c>
      <c r="AV256" s="12" t="s">
        <v>81</v>
      </c>
      <c r="AW256" s="12" t="s">
        <v>32</v>
      </c>
      <c r="AX256" s="12" t="s">
        <v>71</v>
      </c>
      <c r="AY256" s="146" t="s">
        <v>133</v>
      </c>
    </row>
    <row r="257" spans="2:65" s="13" customFormat="1" ht="11.25">
      <c r="B257" s="152"/>
      <c r="D257" s="145" t="s">
        <v>147</v>
      </c>
      <c r="E257" s="153" t="s">
        <v>18</v>
      </c>
      <c r="F257" s="154" t="s">
        <v>152</v>
      </c>
      <c r="H257" s="155">
        <v>0.48799999999999999</v>
      </c>
      <c r="I257" s="156"/>
      <c r="L257" s="152"/>
      <c r="M257" s="157"/>
      <c r="U257" s="158"/>
      <c r="AT257" s="153" t="s">
        <v>147</v>
      </c>
      <c r="AU257" s="153" t="s">
        <v>81</v>
      </c>
      <c r="AV257" s="13" t="s">
        <v>143</v>
      </c>
      <c r="AW257" s="13" t="s">
        <v>32</v>
      </c>
      <c r="AX257" s="13" t="s">
        <v>71</v>
      </c>
      <c r="AY257" s="153" t="s">
        <v>133</v>
      </c>
    </row>
    <row r="258" spans="2:65" s="12" customFormat="1" ht="11.25">
      <c r="B258" s="144"/>
      <c r="D258" s="145" t="s">
        <v>147</v>
      </c>
      <c r="E258" s="146" t="s">
        <v>18</v>
      </c>
      <c r="F258" s="147" t="s">
        <v>383</v>
      </c>
      <c r="H258" s="148">
        <v>0.09</v>
      </c>
      <c r="I258" s="149"/>
      <c r="L258" s="144"/>
      <c r="M258" s="150"/>
      <c r="U258" s="151"/>
      <c r="AT258" s="146" t="s">
        <v>147</v>
      </c>
      <c r="AU258" s="146" t="s">
        <v>81</v>
      </c>
      <c r="AV258" s="12" t="s">
        <v>81</v>
      </c>
      <c r="AW258" s="12" t="s">
        <v>32</v>
      </c>
      <c r="AX258" s="12" t="s">
        <v>71</v>
      </c>
      <c r="AY258" s="146" t="s">
        <v>133</v>
      </c>
    </row>
    <row r="259" spans="2:65" s="13" customFormat="1" ht="11.25">
      <c r="B259" s="152"/>
      <c r="D259" s="145" t="s">
        <v>147</v>
      </c>
      <c r="E259" s="153" t="s">
        <v>18</v>
      </c>
      <c r="F259" s="154" t="s">
        <v>154</v>
      </c>
      <c r="H259" s="155">
        <v>0.09</v>
      </c>
      <c r="I259" s="156"/>
      <c r="L259" s="152"/>
      <c r="M259" s="157"/>
      <c r="U259" s="158"/>
      <c r="AT259" s="153" t="s">
        <v>147</v>
      </c>
      <c r="AU259" s="153" t="s">
        <v>81</v>
      </c>
      <c r="AV259" s="13" t="s">
        <v>143</v>
      </c>
      <c r="AW259" s="13" t="s">
        <v>32</v>
      </c>
      <c r="AX259" s="13" t="s">
        <v>71</v>
      </c>
      <c r="AY259" s="153" t="s">
        <v>133</v>
      </c>
    </row>
    <row r="260" spans="2:65" s="14" customFormat="1" ht="11.25">
      <c r="B260" s="159"/>
      <c r="D260" s="145" t="s">
        <v>147</v>
      </c>
      <c r="E260" s="160" t="s">
        <v>18</v>
      </c>
      <c r="F260" s="161" t="s">
        <v>155</v>
      </c>
      <c r="H260" s="162">
        <v>0.57799999999999996</v>
      </c>
      <c r="I260" s="163"/>
      <c r="L260" s="159"/>
      <c r="M260" s="164"/>
      <c r="U260" s="165"/>
      <c r="AT260" s="160" t="s">
        <v>147</v>
      </c>
      <c r="AU260" s="160" t="s">
        <v>81</v>
      </c>
      <c r="AV260" s="14" t="s">
        <v>142</v>
      </c>
      <c r="AW260" s="14" t="s">
        <v>32</v>
      </c>
      <c r="AX260" s="14" t="s">
        <v>79</v>
      </c>
      <c r="AY260" s="160" t="s">
        <v>133</v>
      </c>
    </row>
    <row r="261" spans="2:65" s="11" customFormat="1" ht="22.9" customHeight="1">
      <c r="B261" s="115"/>
      <c r="D261" s="116" t="s">
        <v>70</v>
      </c>
      <c r="E261" s="125" t="s">
        <v>194</v>
      </c>
      <c r="F261" s="125" t="s">
        <v>384</v>
      </c>
      <c r="I261" s="118"/>
      <c r="J261" s="126">
        <f>BK261</f>
        <v>0</v>
      </c>
      <c r="L261" s="115"/>
      <c r="M261" s="120"/>
      <c r="P261" s="121">
        <f>P262+P270+P296</f>
        <v>0</v>
      </c>
      <c r="R261" s="121">
        <f>R262+R270+R296</f>
        <v>0.13133050000000002</v>
      </c>
      <c r="T261" s="121">
        <f>T262+T270+T296</f>
        <v>22.956307000000002</v>
      </c>
      <c r="U261" s="122"/>
      <c r="AR261" s="116" t="s">
        <v>79</v>
      </c>
      <c r="AT261" s="123" t="s">
        <v>70</v>
      </c>
      <c r="AU261" s="123" t="s">
        <v>79</v>
      </c>
      <c r="AY261" s="116" t="s">
        <v>133</v>
      </c>
      <c r="BK261" s="124">
        <f>BK262+BK270+BK296</f>
        <v>0</v>
      </c>
    </row>
    <row r="262" spans="2:65" s="11" customFormat="1" ht="20.85" customHeight="1">
      <c r="B262" s="115"/>
      <c r="D262" s="116" t="s">
        <v>70</v>
      </c>
      <c r="E262" s="125" t="s">
        <v>385</v>
      </c>
      <c r="F262" s="125" t="s">
        <v>386</v>
      </c>
      <c r="I262" s="118"/>
      <c r="J262" s="126">
        <f>BK262</f>
        <v>0</v>
      </c>
      <c r="L262" s="115"/>
      <c r="M262" s="120"/>
      <c r="P262" s="121">
        <f>SUM(P263:P269)</f>
        <v>0</v>
      </c>
      <c r="R262" s="121">
        <f>SUM(R263:R269)</f>
        <v>0</v>
      </c>
      <c r="T262" s="121">
        <f>SUM(T263:T269)</f>
        <v>0</v>
      </c>
      <c r="U262" s="122"/>
      <c r="AR262" s="116" t="s">
        <v>79</v>
      </c>
      <c r="AT262" s="123" t="s">
        <v>70</v>
      </c>
      <c r="AU262" s="123" t="s">
        <v>81</v>
      </c>
      <c r="AY262" s="116" t="s">
        <v>133</v>
      </c>
      <c r="BK262" s="124">
        <f>SUM(BK263:BK269)</f>
        <v>0</v>
      </c>
    </row>
    <row r="263" spans="2:65" s="1" customFormat="1" ht="16.5" customHeight="1">
      <c r="B263" s="33"/>
      <c r="C263" s="127" t="s">
        <v>387</v>
      </c>
      <c r="D263" s="127" t="s">
        <v>137</v>
      </c>
      <c r="E263" s="128" t="s">
        <v>388</v>
      </c>
      <c r="F263" s="129" t="s">
        <v>389</v>
      </c>
      <c r="G263" s="130" t="s">
        <v>390</v>
      </c>
      <c r="H263" s="131">
        <v>1</v>
      </c>
      <c r="I263" s="132"/>
      <c r="J263" s="133">
        <f>ROUND(I263*H263,1)</f>
        <v>0</v>
      </c>
      <c r="K263" s="129" t="s">
        <v>141</v>
      </c>
      <c r="L263" s="33"/>
      <c r="M263" s="134" t="s">
        <v>18</v>
      </c>
      <c r="N263" s="135" t="s">
        <v>42</v>
      </c>
      <c r="P263" s="136">
        <f>O263*H263</f>
        <v>0</v>
      </c>
      <c r="Q263" s="136">
        <v>0</v>
      </c>
      <c r="R263" s="136">
        <f>Q263*H263</f>
        <v>0</v>
      </c>
      <c r="S263" s="136">
        <v>0</v>
      </c>
      <c r="T263" s="136">
        <f>S263*H263</f>
        <v>0</v>
      </c>
      <c r="U263" s="137" t="s">
        <v>18</v>
      </c>
      <c r="AR263" s="138" t="s">
        <v>142</v>
      </c>
      <c r="AT263" s="138" t="s">
        <v>137</v>
      </c>
      <c r="AU263" s="138" t="s">
        <v>143</v>
      </c>
      <c r="AY263" s="18" t="s">
        <v>133</v>
      </c>
      <c r="BE263" s="139">
        <f>IF(N263="základní",J263,0)</f>
        <v>0</v>
      </c>
      <c r="BF263" s="139">
        <f>IF(N263="snížená",J263,0)</f>
        <v>0</v>
      </c>
      <c r="BG263" s="139">
        <f>IF(N263="zákl. přenesená",J263,0)</f>
        <v>0</v>
      </c>
      <c r="BH263" s="139">
        <f>IF(N263="sníž. přenesená",J263,0)</f>
        <v>0</v>
      </c>
      <c r="BI263" s="139">
        <f>IF(N263="nulová",J263,0)</f>
        <v>0</v>
      </c>
      <c r="BJ263" s="18" t="s">
        <v>79</v>
      </c>
      <c r="BK263" s="139">
        <f>ROUND(I263*H263,1)</f>
        <v>0</v>
      </c>
      <c r="BL263" s="18" t="s">
        <v>142</v>
      </c>
      <c r="BM263" s="138" t="s">
        <v>391</v>
      </c>
    </row>
    <row r="264" spans="2:65" s="1" customFormat="1" ht="11.25">
      <c r="B264" s="33"/>
      <c r="D264" s="140" t="s">
        <v>145</v>
      </c>
      <c r="F264" s="141" t="s">
        <v>392</v>
      </c>
      <c r="I264" s="142"/>
      <c r="L264" s="33"/>
      <c r="M264" s="143"/>
      <c r="U264" s="54"/>
      <c r="AT264" s="18" t="s">
        <v>145</v>
      </c>
      <c r="AU264" s="18" t="s">
        <v>143</v>
      </c>
    </row>
    <row r="265" spans="2:65" s="1" customFormat="1" ht="21.75" customHeight="1">
      <c r="B265" s="33"/>
      <c r="C265" s="127" t="s">
        <v>393</v>
      </c>
      <c r="D265" s="127" t="s">
        <v>137</v>
      </c>
      <c r="E265" s="128" t="s">
        <v>394</v>
      </c>
      <c r="F265" s="129" t="s">
        <v>395</v>
      </c>
      <c r="G265" s="130" t="s">
        <v>390</v>
      </c>
      <c r="H265" s="131">
        <v>14</v>
      </c>
      <c r="I265" s="132"/>
      <c r="J265" s="133">
        <f>ROUND(I265*H265,1)</f>
        <v>0</v>
      </c>
      <c r="K265" s="129" t="s">
        <v>141</v>
      </c>
      <c r="L265" s="33"/>
      <c r="M265" s="134" t="s">
        <v>18</v>
      </c>
      <c r="N265" s="135" t="s">
        <v>42</v>
      </c>
      <c r="P265" s="136">
        <f>O265*H265</f>
        <v>0</v>
      </c>
      <c r="Q265" s="136">
        <v>0</v>
      </c>
      <c r="R265" s="136">
        <f>Q265*H265</f>
        <v>0</v>
      </c>
      <c r="S265" s="136">
        <v>0</v>
      </c>
      <c r="T265" s="136">
        <f>S265*H265</f>
        <v>0</v>
      </c>
      <c r="U265" s="137" t="s">
        <v>18</v>
      </c>
      <c r="AR265" s="138" t="s">
        <v>142</v>
      </c>
      <c r="AT265" s="138" t="s">
        <v>137</v>
      </c>
      <c r="AU265" s="138" t="s">
        <v>143</v>
      </c>
      <c r="AY265" s="18" t="s">
        <v>133</v>
      </c>
      <c r="BE265" s="139">
        <f>IF(N265="základní",J265,0)</f>
        <v>0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8" t="s">
        <v>79</v>
      </c>
      <c r="BK265" s="139">
        <f>ROUND(I265*H265,1)</f>
        <v>0</v>
      </c>
      <c r="BL265" s="18" t="s">
        <v>142</v>
      </c>
      <c r="BM265" s="138" t="s">
        <v>396</v>
      </c>
    </row>
    <row r="266" spans="2:65" s="1" customFormat="1" ht="11.25">
      <c r="B266" s="33"/>
      <c r="D266" s="140" t="s">
        <v>145</v>
      </c>
      <c r="F266" s="141" t="s">
        <v>397</v>
      </c>
      <c r="I266" s="142"/>
      <c r="L266" s="33"/>
      <c r="M266" s="143"/>
      <c r="U266" s="54"/>
      <c r="AT266" s="18" t="s">
        <v>145</v>
      </c>
      <c r="AU266" s="18" t="s">
        <v>143</v>
      </c>
    </row>
    <row r="267" spans="2:65" s="12" customFormat="1" ht="11.25">
      <c r="B267" s="144"/>
      <c r="D267" s="145" t="s">
        <v>147</v>
      </c>
      <c r="E267" s="146" t="s">
        <v>18</v>
      </c>
      <c r="F267" s="147" t="s">
        <v>398</v>
      </c>
      <c r="H267" s="148">
        <v>14</v>
      </c>
      <c r="I267" s="149"/>
      <c r="L267" s="144"/>
      <c r="M267" s="150"/>
      <c r="U267" s="151"/>
      <c r="AT267" s="146" t="s">
        <v>147</v>
      </c>
      <c r="AU267" s="146" t="s">
        <v>143</v>
      </c>
      <c r="AV267" s="12" t="s">
        <v>81</v>
      </c>
      <c r="AW267" s="12" t="s">
        <v>32</v>
      </c>
      <c r="AX267" s="12" t="s">
        <v>79</v>
      </c>
      <c r="AY267" s="146" t="s">
        <v>133</v>
      </c>
    </row>
    <row r="268" spans="2:65" s="1" customFormat="1" ht="16.5" customHeight="1">
      <c r="B268" s="33"/>
      <c r="C268" s="127" t="s">
        <v>399</v>
      </c>
      <c r="D268" s="127" t="s">
        <v>137</v>
      </c>
      <c r="E268" s="128" t="s">
        <v>400</v>
      </c>
      <c r="F268" s="129" t="s">
        <v>401</v>
      </c>
      <c r="G268" s="130" t="s">
        <v>390</v>
      </c>
      <c r="H268" s="131">
        <v>1</v>
      </c>
      <c r="I268" s="132"/>
      <c r="J268" s="133">
        <f>ROUND(I268*H268,1)</f>
        <v>0</v>
      </c>
      <c r="K268" s="129" t="s">
        <v>141</v>
      </c>
      <c r="L268" s="33"/>
      <c r="M268" s="134" t="s">
        <v>18</v>
      </c>
      <c r="N268" s="135" t="s">
        <v>42</v>
      </c>
      <c r="P268" s="136">
        <f>O268*H268</f>
        <v>0</v>
      </c>
      <c r="Q268" s="136">
        <v>0</v>
      </c>
      <c r="R268" s="136">
        <f>Q268*H268</f>
        <v>0</v>
      </c>
      <c r="S268" s="136">
        <v>0</v>
      </c>
      <c r="T268" s="136">
        <f>S268*H268</f>
        <v>0</v>
      </c>
      <c r="U268" s="137" t="s">
        <v>18</v>
      </c>
      <c r="AR268" s="138" t="s">
        <v>142</v>
      </c>
      <c r="AT268" s="138" t="s">
        <v>137</v>
      </c>
      <c r="AU268" s="138" t="s">
        <v>143</v>
      </c>
      <c r="AY268" s="18" t="s">
        <v>133</v>
      </c>
      <c r="BE268" s="139">
        <f>IF(N268="základní",J268,0)</f>
        <v>0</v>
      </c>
      <c r="BF268" s="139">
        <f>IF(N268="snížená",J268,0)</f>
        <v>0</v>
      </c>
      <c r="BG268" s="139">
        <f>IF(N268="zákl. přenesená",J268,0)</f>
        <v>0</v>
      </c>
      <c r="BH268" s="139">
        <f>IF(N268="sníž. přenesená",J268,0)</f>
        <v>0</v>
      </c>
      <c r="BI268" s="139">
        <f>IF(N268="nulová",J268,0)</f>
        <v>0</v>
      </c>
      <c r="BJ268" s="18" t="s">
        <v>79</v>
      </c>
      <c r="BK268" s="139">
        <f>ROUND(I268*H268,1)</f>
        <v>0</v>
      </c>
      <c r="BL268" s="18" t="s">
        <v>142</v>
      </c>
      <c r="BM268" s="138" t="s">
        <v>402</v>
      </c>
    </row>
    <row r="269" spans="2:65" s="1" customFormat="1" ht="11.25">
      <c r="B269" s="33"/>
      <c r="D269" s="140" t="s">
        <v>145</v>
      </c>
      <c r="F269" s="141" t="s">
        <v>403</v>
      </c>
      <c r="I269" s="142"/>
      <c r="L269" s="33"/>
      <c r="M269" s="143"/>
      <c r="U269" s="54"/>
      <c r="AT269" s="18" t="s">
        <v>145</v>
      </c>
      <c r="AU269" s="18" t="s">
        <v>143</v>
      </c>
    </row>
    <row r="270" spans="2:65" s="11" customFormat="1" ht="20.85" customHeight="1">
      <c r="B270" s="115"/>
      <c r="D270" s="116" t="s">
        <v>70</v>
      </c>
      <c r="E270" s="125" t="s">
        <v>404</v>
      </c>
      <c r="F270" s="125" t="s">
        <v>405</v>
      </c>
      <c r="I270" s="118"/>
      <c r="J270" s="126">
        <f>BK270</f>
        <v>0</v>
      </c>
      <c r="L270" s="115"/>
      <c r="M270" s="120"/>
      <c r="P270" s="121">
        <f>SUM(P271:P295)</f>
        <v>0</v>
      </c>
      <c r="R270" s="121">
        <f>SUM(R271:R295)</f>
        <v>5.1330500000000001E-2</v>
      </c>
      <c r="T270" s="121">
        <f>SUM(T271:T295)</f>
        <v>3.5670000000000003E-3</v>
      </c>
      <c r="U270" s="122"/>
      <c r="AR270" s="116" t="s">
        <v>79</v>
      </c>
      <c r="AT270" s="123" t="s">
        <v>70</v>
      </c>
      <c r="AU270" s="123" t="s">
        <v>81</v>
      </c>
      <c r="AY270" s="116" t="s">
        <v>133</v>
      </c>
      <c r="BK270" s="124">
        <f>SUM(BK271:BK295)</f>
        <v>0</v>
      </c>
    </row>
    <row r="271" spans="2:65" s="1" customFormat="1" ht="24.2" customHeight="1">
      <c r="B271" s="33"/>
      <c r="C271" s="127" t="s">
        <v>406</v>
      </c>
      <c r="D271" s="127" t="s">
        <v>137</v>
      </c>
      <c r="E271" s="128" t="s">
        <v>407</v>
      </c>
      <c r="F271" s="129" t="s">
        <v>408</v>
      </c>
      <c r="G271" s="130" t="s">
        <v>234</v>
      </c>
      <c r="H271" s="131">
        <v>2</v>
      </c>
      <c r="I271" s="132"/>
      <c r="J271" s="133">
        <f>ROUND(I271*H271,1)</f>
        <v>0</v>
      </c>
      <c r="K271" s="129" t="s">
        <v>141</v>
      </c>
      <c r="L271" s="33"/>
      <c r="M271" s="134" t="s">
        <v>18</v>
      </c>
      <c r="N271" s="135" t="s">
        <v>42</v>
      </c>
      <c r="P271" s="136">
        <f>O271*H271</f>
        <v>0</v>
      </c>
      <c r="Q271" s="136">
        <v>7.0000000000000001E-3</v>
      </c>
      <c r="R271" s="136">
        <f>Q271*H271</f>
        <v>1.4E-2</v>
      </c>
      <c r="S271" s="136">
        <v>0</v>
      </c>
      <c r="T271" s="136">
        <f>S271*H271</f>
        <v>0</v>
      </c>
      <c r="U271" s="137" t="s">
        <v>18</v>
      </c>
      <c r="AR271" s="138" t="s">
        <v>142</v>
      </c>
      <c r="AT271" s="138" t="s">
        <v>137</v>
      </c>
      <c r="AU271" s="138" t="s">
        <v>143</v>
      </c>
      <c r="AY271" s="18" t="s">
        <v>133</v>
      </c>
      <c r="BE271" s="139">
        <f>IF(N271="základní",J271,0)</f>
        <v>0</v>
      </c>
      <c r="BF271" s="139">
        <f>IF(N271="snížená",J271,0)</f>
        <v>0</v>
      </c>
      <c r="BG271" s="139">
        <f>IF(N271="zákl. přenesená",J271,0)</f>
        <v>0</v>
      </c>
      <c r="BH271" s="139">
        <f>IF(N271="sníž. přenesená",J271,0)</f>
        <v>0</v>
      </c>
      <c r="BI271" s="139">
        <f>IF(N271="nulová",J271,0)</f>
        <v>0</v>
      </c>
      <c r="BJ271" s="18" t="s">
        <v>79</v>
      </c>
      <c r="BK271" s="139">
        <f>ROUND(I271*H271,1)</f>
        <v>0</v>
      </c>
      <c r="BL271" s="18" t="s">
        <v>142</v>
      </c>
      <c r="BM271" s="138" t="s">
        <v>409</v>
      </c>
    </row>
    <row r="272" spans="2:65" s="1" customFormat="1" ht="11.25">
      <c r="B272" s="33"/>
      <c r="D272" s="140" t="s">
        <v>145</v>
      </c>
      <c r="F272" s="141" t="s">
        <v>410</v>
      </c>
      <c r="I272" s="142"/>
      <c r="L272" s="33"/>
      <c r="M272" s="143"/>
      <c r="U272" s="54"/>
      <c r="AT272" s="18" t="s">
        <v>145</v>
      </c>
      <c r="AU272" s="18" t="s">
        <v>143</v>
      </c>
    </row>
    <row r="273" spans="2:65" s="12" customFormat="1" ht="11.25">
      <c r="B273" s="144"/>
      <c r="D273" s="145" t="s">
        <v>147</v>
      </c>
      <c r="E273" s="146" t="s">
        <v>18</v>
      </c>
      <c r="F273" s="147" t="s">
        <v>411</v>
      </c>
      <c r="H273" s="148">
        <v>2</v>
      </c>
      <c r="I273" s="149"/>
      <c r="L273" s="144"/>
      <c r="M273" s="150"/>
      <c r="U273" s="151"/>
      <c r="AT273" s="146" t="s">
        <v>147</v>
      </c>
      <c r="AU273" s="146" t="s">
        <v>143</v>
      </c>
      <c r="AV273" s="12" t="s">
        <v>81</v>
      </c>
      <c r="AW273" s="12" t="s">
        <v>32</v>
      </c>
      <c r="AX273" s="12" t="s">
        <v>79</v>
      </c>
      <c r="AY273" s="146" t="s">
        <v>133</v>
      </c>
    </row>
    <row r="274" spans="2:65" s="1" customFormat="1" ht="16.5" customHeight="1">
      <c r="B274" s="33"/>
      <c r="C274" s="127" t="s">
        <v>412</v>
      </c>
      <c r="D274" s="127" t="s">
        <v>137</v>
      </c>
      <c r="E274" s="128" t="s">
        <v>413</v>
      </c>
      <c r="F274" s="129" t="s">
        <v>414</v>
      </c>
      <c r="G274" s="130" t="s">
        <v>234</v>
      </c>
      <c r="H274" s="131">
        <v>2</v>
      </c>
      <c r="I274" s="132"/>
      <c r="J274" s="133">
        <f>ROUND(I274*H274,1)</f>
        <v>0</v>
      </c>
      <c r="K274" s="129" t="s">
        <v>141</v>
      </c>
      <c r="L274" s="33"/>
      <c r="M274" s="134" t="s">
        <v>18</v>
      </c>
      <c r="N274" s="135" t="s">
        <v>42</v>
      </c>
      <c r="P274" s="136">
        <f>O274*H274</f>
        <v>0</v>
      </c>
      <c r="Q274" s="136">
        <v>1.1E-4</v>
      </c>
      <c r="R274" s="136">
        <f>Q274*H274</f>
        <v>2.2000000000000001E-4</v>
      </c>
      <c r="S274" s="136">
        <v>0</v>
      </c>
      <c r="T274" s="136">
        <f>S274*H274</f>
        <v>0</v>
      </c>
      <c r="U274" s="137" t="s">
        <v>18</v>
      </c>
      <c r="AR274" s="138" t="s">
        <v>142</v>
      </c>
      <c r="AT274" s="138" t="s">
        <v>137</v>
      </c>
      <c r="AU274" s="138" t="s">
        <v>143</v>
      </c>
      <c r="AY274" s="18" t="s">
        <v>133</v>
      </c>
      <c r="BE274" s="139">
        <f>IF(N274="základní",J274,0)</f>
        <v>0</v>
      </c>
      <c r="BF274" s="139">
        <f>IF(N274="snížená",J274,0)</f>
        <v>0</v>
      </c>
      <c r="BG274" s="139">
        <f>IF(N274="zákl. přenesená",J274,0)</f>
        <v>0</v>
      </c>
      <c r="BH274" s="139">
        <f>IF(N274="sníž. přenesená",J274,0)</f>
        <v>0</v>
      </c>
      <c r="BI274" s="139">
        <f>IF(N274="nulová",J274,0)</f>
        <v>0</v>
      </c>
      <c r="BJ274" s="18" t="s">
        <v>79</v>
      </c>
      <c r="BK274" s="139">
        <f>ROUND(I274*H274,1)</f>
        <v>0</v>
      </c>
      <c r="BL274" s="18" t="s">
        <v>142</v>
      </c>
      <c r="BM274" s="138" t="s">
        <v>415</v>
      </c>
    </row>
    <row r="275" spans="2:65" s="1" customFormat="1" ht="11.25">
      <c r="B275" s="33"/>
      <c r="D275" s="140" t="s">
        <v>145</v>
      </c>
      <c r="F275" s="141" t="s">
        <v>416</v>
      </c>
      <c r="I275" s="142"/>
      <c r="L275" s="33"/>
      <c r="M275" s="143"/>
      <c r="U275" s="54"/>
      <c r="AT275" s="18" t="s">
        <v>145</v>
      </c>
      <c r="AU275" s="18" t="s">
        <v>143</v>
      </c>
    </row>
    <row r="276" spans="2:65" s="12" customFormat="1" ht="11.25">
      <c r="B276" s="144"/>
      <c r="D276" s="145" t="s">
        <v>147</v>
      </c>
      <c r="E276" s="146" t="s">
        <v>18</v>
      </c>
      <c r="F276" s="147" t="s">
        <v>417</v>
      </c>
      <c r="H276" s="148">
        <v>2</v>
      </c>
      <c r="I276" s="149"/>
      <c r="L276" s="144"/>
      <c r="M276" s="150"/>
      <c r="U276" s="151"/>
      <c r="AT276" s="146" t="s">
        <v>147</v>
      </c>
      <c r="AU276" s="146" t="s">
        <v>143</v>
      </c>
      <c r="AV276" s="12" t="s">
        <v>81</v>
      </c>
      <c r="AW276" s="12" t="s">
        <v>32</v>
      </c>
      <c r="AX276" s="12" t="s">
        <v>79</v>
      </c>
      <c r="AY276" s="146" t="s">
        <v>133</v>
      </c>
    </row>
    <row r="277" spans="2:65" s="1" customFormat="1" ht="21.75" customHeight="1">
      <c r="B277" s="33"/>
      <c r="C277" s="127" t="s">
        <v>418</v>
      </c>
      <c r="D277" s="127" t="s">
        <v>137</v>
      </c>
      <c r="E277" s="128" t="s">
        <v>419</v>
      </c>
      <c r="F277" s="129" t="s">
        <v>420</v>
      </c>
      <c r="G277" s="130" t="s">
        <v>421</v>
      </c>
      <c r="H277" s="131">
        <v>2</v>
      </c>
      <c r="I277" s="132"/>
      <c r="J277" s="133">
        <f>ROUND(I277*H277,1)</f>
        <v>0</v>
      </c>
      <c r="K277" s="129" t="s">
        <v>141</v>
      </c>
      <c r="L277" s="33"/>
      <c r="M277" s="134" t="s">
        <v>18</v>
      </c>
      <c r="N277" s="135" t="s">
        <v>42</v>
      </c>
      <c r="P277" s="136">
        <f>O277*H277</f>
        <v>0</v>
      </c>
      <c r="Q277" s="136">
        <v>0.01</v>
      </c>
      <c r="R277" s="136">
        <f>Q277*H277</f>
        <v>0.02</v>
      </c>
      <c r="S277" s="136">
        <v>0</v>
      </c>
      <c r="T277" s="136">
        <f>S277*H277</f>
        <v>0</v>
      </c>
      <c r="U277" s="137" t="s">
        <v>18</v>
      </c>
      <c r="AR277" s="138" t="s">
        <v>142</v>
      </c>
      <c r="AT277" s="138" t="s">
        <v>137</v>
      </c>
      <c r="AU277" s="138" t="s">
        <v>143</v>
      </c>
      <c r="AY277" s="18" t="s">
        <v>133</v>
      </c>
      <c r="BE277" s="139">
        <f>IF(N277="základní",J277,0)</f>
        <v>0</v>
      </c>
      <c r="BF277" s="139">
        <f>IF(N277="snížená",J277,0)</f>
        <v>0</v>
      </c>
      <c r="BG277" s="139">
        <f>IF(N277="zákl. přenesená",J277,0)</f>
        <v>0</v>
      </c>
      <c r="BH277" s="139">
        <f>IF(N277="sníž. přenesená",J277,0)</f>
        <v>0</v>
      </c>
      <c r="BI277" s="139">
        <f>IF(N277="nulová",J277,0)</f>
        <v>0</v>
      </c>
      <c r="BJ277" s="18" t="s">
        <v>79</v>
      </c>
      <c r="BK277" s="139">
        <f>ROUND(I277*H277,1)</f>
        <v>0</v>
      </c>
      <c r="BL277" s="18" t="s">
        <v>142</v>
      </c>
      <c r="BM277" s="138" t="s">
        <v>422</v>
      </c>
    </row>
    <row r="278" spans="2:65" s="1" customFormat="1" ht="11.25">
      <c r="B278" s="33"/>
      <c r="D278" s="140" t="s">
        <v>145</v>
      </c>
      <c r="F278" s="141" t="s">
        <v>423</v>
      </c>
      <c r="I278" s="142"/>
      <c r="L278" s="33"/>
      <c r="M278" s="143"/>
      <c r="U278" s="54"/>
      <c r="AT278" s="18" t="s">
        <v>145</v>
      </c>
      <c r="AU278" s="18" t="s">
        <v>143</v>
      </c>
    </row>
    <row r="279" spans="2:65" s="12" customFormat="1" ht="11.25">
      <c r="B279" s="144"/>
      <c r="D279" s="145" t="s">
        <v>147</v>
      </c>
      <c r="E279" s="146" t="s">
        <v>18</v>
      </c>
      <c r="F279" s="147" t="s">
        <v>424</v>
      </c>
      <c r="H279" s="148">
        <v>2</v>
      </c>
      <c r="I279" s="149"/>
      <c r="L279" s="144"/>
      <c r="M279" s="150"/>
      <c r="U279" s="151"/>
      <c r="AT279" s="146" t="s">
        <v>147</v>
      </c>
      <c r="AU279" s="146" t="s">
        <v>143</v>
      </c>
      <c r="AV279" s="12" t="s">
        <v>81</v>
      </c>
      <c r="AW279" s="12" t="s">
        <v>32</v>
      </c>
      <c r="AX279" s="12" t="s">
        <v>79</v>
      </c>
      <c r="AY279" s="146" t="s">
        <v>133</v>
      </c>
    </row>
    <row r="280" spans="2:65" s="1" customFormat="1" ht="16.5" customHeight="1">
      <c r="B280" s="33"/>
      <c r="C280" s="127" t="s">
        <v>425</v>
      </c>
      <c r="D280" s="127" t="s">
        <v>137</v>
      </c>
      <c r="E280" s="128" t="s">
        <v>426</v>
      </c>
      <c r="F280" s="129" t="s">
        <v>427</v>
      </c>
      <c r="G280" s="130" t="s">
        <v>234</v>
      </c>
      <c r="H280" s="131">
        <v>13</v>
      </c>
      <c r="I280" s="132"/>
      <c r="J280" s="133">
        <f>ROUND(I280*H280,1)</f>
        <v>0</v>
      </c>
      <c r="K280" s="129" t="s">
        <v>18</v>
      </c>
      <c r="L280" s="33"/>
      <c r="M280" s="134" t="s">
        <v>18</v>
      </c>
      <c r="N280" s="135" t="s">
        <v>42</v>
      </c>
      <c r="P280" s="136">
        <f>O280*H280</f>
        <v>0</v>
      </c>
      <c r="Q280" s="136">
        <v>0</v>
      </c>
      <c r="R280" s="136">
        <f>Q280*H280</f>
        <v>0</v>
      </c>
      <c r="S280" s="136">
        <v>0</v>
      </c>
      <c r="T280" s="136">
        <f>S280*H280</f>
        <v>0</v>
      </c>
      <c r="U280" s="137" t="s">
        <v>18</v>
      </c>
      <c r="AR280" s="138" t="s">
        <v>142</v>
      </c>
      <c r="AT280" s="138" t="s">
        <v>137</v>
      </c>
      <c r="AU280" s="138" t="s">
        <v>143</v>
      </c>
      <c r="AY280" s="18" t="s">
        <v>133</v>
      </c>
      <c r="BE280" s="139">
        <f>IF(N280="základní",J280,0)</f>
        <v>0</v>
      </c>
      <c r="BF280" s="139">
        <f>IF(N280="snížená",J280,0)</f>
        <v>0</v>
      </c>
      <c r="BG280" s="139">
        <f>IF(N280="zákl. přenesená",J280,0)</f>
        <v>0</v>
      </c>
      <c r="BH280" s="139">
        <f>IF(N280="sníž. přenesená",J280,0)</f>
        <v>0</v>
      </c>
      <c r="BI280" s="139">
        <f>IF(N280="nulová",J280,0)</f>
        <v>0</v>
      </c>
      <c r="BJ280" s="18" t="s">
        <v>79</v>
      </c>
      <c r="BK280" s="139">
        <f>ROUND(I280*H280,1)</f>
        <v>0</v>
      </c>
      <c r="BL280" s="18" t="s">
        <v>142</v>
      </c>
      <c r="BM280" s="138" t="s">
        <v>428</v>
      </c>
    </row>
    <row r="281" spans="2:65" s="12" customFormat="1" ht="11.25">
      <c r="B281" s="144"/>
      <c r="D281" s="145" t="s">
        <v>147</v>
      </c>
      <c r="E281" s="146" t="s">
        <v>18</v>
      </c>
      <c r="F281" s="147" t="s">
        <v>429</v>
      </c>
      <c r="H281" s="148">
        <v>2</v>
      </c>
      <c r="I281" s="149"/>
      <c r="L281" s="144"/>
      <c r="M281" s="150"/>
      <c r="U281" s="151"/>
      <c r="AT281" s="146" t="s">
        <v>147</v>
      </c>
      <c r="AU281" s="146" t="s">
        <v>143</v>
      </c>
      <c r="AV281" s="12" t="s">
        <v>81</v>
      </c>
      <c r="AW281" s="12" t="s">
        <v>32</v>
      </c>
      <c r="AX281" s="12" t="s">
        <v>71</v>
      </c>
      <c r="AY281" s="146" t="s">
        <v>133</v>
      </c>
    </row>
    <row r="282" spans="2:65" s="12" customFormat="1" ht="11.25">
      <c r="B282" s="144"/>
      <c r="D282" s="145" t="s">
        <v>147</v>
      </c>
      <c r="E282" s="146" t="s">
        <v>18</v>
      </c>
      <c r="F282" s="147" t="s">
        <v>430</v>
      </c>
      <c r="H282" s="148">
        <v>11</v>
      </c>
      <c r="I282" s="149"/>
      <c r="L282" s="144"/>
      <c r="M282" s="150"/>
      <c r="U282" s="151"/>
      <c r="AT282" s="146" t="s">
        <v>147</v>
      </c>
      <c r="AU282" s="146" t="s">
        <v>143</v>
      </c>
      <c r="AV282" s="12" t="s">
        <v>81</v>
      </c>
      <c r="AW282" s="12" t="s">
        <v>32</v>
      </c>
      <c r="AX282" s="12" t="s">
        <v>71</v>
      </c>
      <c r="AY282" s="146" t="s">
        <v>133</v>
      </c>
    </row>
    <row r="283" spans="2:65" s="14" customFormat="1" ht="11.25">
      <c r="B283" s="159"/>
      <c r="D283" s="145" t="s">
        <v>147</v>
      </c>
      <c r="E283" s="160" t="s">
        <v>18</v>
      </c>
      <c r="F283" s="161" t="s">
        <v>155</v>
      </c>
      <c r="H283" s="162">
        <v>13</v>
      </c>
      <c r="I283" s="163"/>
      <c r="L283" s="159"/>
      <c r="M283" s="164"/>
      <c r="U283" s="165"/>
      <c r="AT283" s="160" t="s">
        <v>147</v>
      </c>
      <c r="AU283" s="160" t="s">
        <v>143</v>
      </c>
      <c r="AV283" s="14" t="s">
        <v>142</v>
      </c>
      <c r="AW283" s="14" t="s">
        <v>32</v>
      </c>
      <c r="AX283" s="14" t="s">
        <v>79</v>
      </c>
      <c r="AY283" s="160" t="s">
        <v>133</v>
      </c>
    </row>
    <row r="284" spans="2:65" s="1" customFormat="1" ht="16.5" customHeight="1">
      <c r="B284" s="33"/>
      <c r="C284" s="166" t="s">
        <v>431</v>
      </c>
      <c r="D284" s="166" t="s">
        <v>219</v>
      </c>
      <c r="E284" s="167" t="s">
        <v>432</v>
      </c>
      <c r="F284" s="168" t="s">
        <v>433</v>
      </c>
      <c r="G284" s="169" t="s">
        <v>234</v>
      </c>
      <c r="H284" s="170">
        <v>11</v>
      </c>
      <c r="I284" s="171"/>
      <c r="J284" s="172">
        <f>ROUND(I284*H284,1)</f>
        <v>0</v>
      </c>
      <c r="K284" s="168" t="s">
        <v>18</v>
      </c>
      <c r="L284" s="173"/>
      <c r="M284" s="174" t="s">
        <v>18</v>
      </c>
      <c r="N284" s="175" t="s">
        <v>42</v>
      </c>
      <c r="P284" s="136">
        <f>O284*H284</f>
        <v>0</v>
      </c>
      <c r="Q284" s="136">
        <v>1E-3</v>
      </c>
      <c r="R284" s="136">
        <f>Q284*H284</f>
        <v>1.0999999999999999E-2</v>
      </c>
      <c r="S284" s="136">
        <v>0</v>
      </c>
      <c r="T284" s="136">
        <f>S284*H284</f>
        <v>0</v>
      </c>
      <c r="U284" s="137" t="s">
        <v>18</v>
      </c>
      <c r="AR284" s="138" t="s">
        <v>189</v>
      </c>
      <c r="AT284" s="138" t="s">
        <v>219</v>
      </c>
      <c r="AU284" s="138" t="s">
        <v>143</v>
      </c>
      <c r="AY284" s="18" t="s">
        <v>133</v>
      </c>
      <c r="BE284" s="139">
        <f>IF(N284="základní",J284,0)</f>
        <v>0</v>
      </c>
      <c r="BF284" s="139">
        <f>IF(N284="snížená",J284,0)</f>
        <v>0</v>
      </c>
      <c r="BG284" s="139">
        <f>IF(N284="zákl. přenesená",J284,0)</f>
        <v>0</v>
      </c>
      <c r="BH284" s="139">
        <f>IF(N284="sníž. přenesená",J284,0)</f>
        <v>0</v>
      </c>
      <c r="BI284" s="139">
        <f>IF(N284="nulová",J284,0)</f>
        <v>0</v>
      </c>
      <c r="BJ284" s="18" t="s">
        <v>79</v>
      </c>
      <c r="BK284" s="139">
        <f>ROUND(I284*H284,1)</f>
        <v>0</v>
      </c>
      <c r="BL284" s="18" t="s">
        <v>142</v>
      </c>
      <c r="BM284" s="138" t="s">
        <v>434</v>
      </c>
    </row>
    <row r="285" spans="2:65" s="1" customFormat="1" ht="21.75" customHeight="1">
      <c r="B285" s="33"/>
      <c r="C285" s="127" t="s">
        <v>435</v>
      </c>
      <c r="D285" s="127" t="s">
        <v>137</v>
      </c>
      <c r="E285" s="128" t="s">
        <v>436</v>
      </c>
      <c r="F285" s="129" t="s">
        <v>437</v>
      </c>
      <c r="G285" s="130" t="s">
        <v>246</v>
      </c>
      <c r="H285" s="131">
        <v>19.45</v>
      </c>
      <c r="I285" s="132"/>
      <c r="J285" s="133">
        <f>ROUND(I285*H285,1)</f>
        <v>0</v>
      </c>
      <c r="K285" s="129" t="s">
        <v>141</v>
      </c>
      <c r="L285" s="33"/>
      <c r="M285" s="134" t="s">
        <v>18</v>
      </c>
      <c r="N285" s="135" t="s">
        <v>42</v>
      </c>
      <c r="P285" s="136">
        <f>O285*H285</f>
        <v>0</v>
      </c>
      <c r="Q285" s="136">
        <v>9.0000000000000006E-5</v>
      </c>
      <c r="R285" s="136">
        <f>Q285*H285</f>
        <v>1.7505000000000001E-3</v>
      </c>
      <c r="S285" s="136">
        <v>6.0000000000000002E-5</v>
      </c>
      <c r="T285" s="136">
        <f>S285*H285</f>
        <v>1.1670000000000001E-3</v>
      </c>
      <c r="U285" s="137" t="s">
        <v>18</v>
      </c>
      <c r="AR285" s="138" t="s">
        <v>142</v>
      </c>
      <c r="AT285" s="138" t="s">
        <v>137</v>
      </c>
      <c r="AU285" s="138" t="s">
        <v>143</v>
      </c>
      <c r="AY285" s="18" t="s">
        <v>133</v>
      </c>
      <c r="BE285" s="139">
        <f>IF(N285="základní",J285,0)</f>
        <v>0</v>
      </c>
      <c r="BF285" s="139">
        <f>IF(N285="snížená",J285,0)</f>
        <v>0</v>
      </c>
      <c r="BG285" s="139">
        <f>IF(N285="zákl. přenesená",J285,0)</f>
        <v>0</v>
      </c>
      <c r="BH285" s="139">
        <f>IF(N285="sníž. přenesená",J285,0)</f>
        <v>0</v>
      </c>
      <c r="BI285" s="139">
        <f>IF(N285="nulová",J285,0)</f>
        <v>0</v>
      </c>
      <c r="BJ285" s="18" t="s">
        <v>79</v>
      </c>
      <c r="BK285" s="139">
        <f>ROUND(I285*H285,1)</f>
        <v>0</v>
      </c>
      <c r="BL285" s="18" t="s">
        <v>142</v>
      </c>
      <c r="BM285" s="138" t="s">
        <v>438</v>
      </c>
    </row>
    <row r="286" spans="2:65" s="1" customFormat="1" ht="11.25">
      <c r="B286" s="33"/>
      <c r="D286" s="140" t="s">
        <v>145</v>
      </c>
      <c r="F286" s="141" t="s">
        <v>439</v>
      </c>
      <c r="I286" s="142"/>
      <c r="L286" s="33"/>
      <c r="M286" s="143"/>
      <c r="U286" s="54"/>
      <c r="AT286" s="18" t="s">
        <v>145</v>
      </c>
      <c r="AU286" s="18" t="s">
        <v>143</v>
      </c>
    </row>
    <row r="287" spans="2:65" s="12" customFormat="1" ht="11.25">
      <c r="B287" s="144"/>
      <c r="D287" s="145" t="s">
        <v>147</v>
      </c>
      <c r="E287" s="146" t="s">
        <v>18</v>
      </c>
      <c r="F287" s="147" t="s">
        <v>440</v>
      </c>
      <c r="H287" s="148">
        <v>19.45</v>
      </c>
      <c r="I287" s="149"/>
      <c r="L287" s="144"/>
      <c r="M287" s="150"/>
      <c r="U287" s="151"/>
      <c r="AT287" s="146" t="s">
        <v>147</v>
      </c>
      <c r="AU287" s="146" t="s">
        <v>143</v>
      </c>
      <c r="AV287" s="12" t="s">
        <v>81</v>
      </c>
      <c r="AW287" s="12" t="s">
        <v>32</v>
      </c>
      <c r="AX287" s="12" t="s">
        <v>79</v>
      </c>
      <c r="AY287" s="146" t="s">
        <v>133</v>
      </c>
    </row>
    <row r="288" spans="2:65" s="1" customFormat="1" ht="16.5" customHeight="1">
      <c r="B288" s="33"/>
      <c r="C288" s="127" t="s">
        <v>441</v>
      </c>
      <c r="D288" s="127" t="s">
        <v>137</v>
      </c>
      <c r="E288" s="128" t="s">
        <v>442</v>
      </c>
      <c r="F288" s="129" t="s">
        <v>443</v>
      </c>
      <c r="G288" s="130" t="s">
        <v>246</v>
      </c>
      <c r="H288" s="131">
        <v>10</v>
      </c>
      <c r="I288" s="132"/>
      <c r="J288" s="133">
        <f>ROUND(I288*H288,1)</f>
        <v>0</v>
      </c>
      <c r="K288" s="129" t="s">
        <v>141</v>
      </c>
      <c r="L288" s="33"/>
      <c r="M288" s="134" t="s">
        <v>18</v>
      </c>
      <c r="N288" s="135" t="s">
        <v>42</v>
      </c>
      <c r="P288" s="136">
        <f>O288*H288</f>
        <v>0</v>
      </c>
      <c r="Q288" s="136">
        <v>2.4000000000000001E-4</v>
      </c>
      <c r="R288" s="136">
        <f>Q288*H288</f>
        <v>2.4000000000000002E-3</v>
      </c>
      <c r="S288" s="136">
        <v>2.4000000000000001E-4</v>
      </c>
      <c r="T288" s="136">
        <f>S288*H288</f>
        <v>2.4000000000000002E-3</v>
      </c>
      <c r="U288" s="137" t="s">
        <v>18</v>
      </c>
      <c r="AR288" s="138" t="s">
        <v>142</v>
      </c>
      <c r="AT288" s="138" t="s">
        <v>137</v>
      </c>
      <c r="AU288" s="138" t="s">
        <v>143</v>
      </c>
      <c r="AY288" s="18" t="s">
        <v>133</v>
      </c>
      <c r="BE288" s="139">
        <f>IF(N288="základní",J288,0)</f>
        <v>0</v>
      </c>
      <c r="BF288" s="139">
        <f>IF(N288="snížená",J288,0)</f>
        <v>0</v>
      </c>
      <c r="BG288" s="139">
        <f>IF(N288="zákl. přenesená",J288,0)</f>
        <v>0</v>
      </c>
      <c r="BH288" s="139">
        <f>IF(N288="sníž. přenesená",J288,0)</f>
        <v>0</v>
      </c>
      <c r="BI288" s="139">
        <f>IF(N288="nulová",J288,0)</f>
        <v>0</v>
      </c>
      <c r="BJ288" s="18" t="s">
        <v>79</v>
      </c>
      <c r="BK288" s="139">
        <f>ROUND(I288*H288,1)</f>
        <v>0</v>
      </c>
      <c r="BL288" s="18" t="s">
        <v>142</v>
      </c>
      <c r="BM288" s="138" t="s">
        <v>444</v>
      </c>
    </row>
    <row r="289" spans="2:65" s="1" customFormat="1" ht="11.25">
      <c r="B289" s="33"/>
      <c r="D289" s="140" t="s">
        <v>145</v>
      </c>
      <c r="F289" s="141" t="s">
        <v>445</v>
      </c>
      <c r="I289" s="142"/>
      <c r="L289" s="33"/>
      <c r="M289" s="143"/>
      <c r="U289" s="54"/>
      <c r="AT289" s="18" t="s">
        <v>145</v>
      </c>
      <c r="AU289" s="18" t="s">
        <v>143</v>
      </c>
    </row>
    <row r="290" spans="2:65" s="12" customFormat="1" ht="11.25">
      <c r="B290" s="144"/>
      <c r="D290" s="145" t="s">
        <v>147</v>
      </c>
      <c r="E290" s="146" t="s">
        <v>18</v>
      </c>
      <c r="F290" s="147" t="s">
        <v>446</v>
      </c>
      <c r="H290" s="148">
        <v>10</v>
      </c>
      <c r="I290" s="149"/>
      <c r="L290" s="144"/>
      <c r="M290" s="150"/>
      <c r="U290" s="151"/>
      <c r="AT290" s="146" t="s">
        <v>147</v>
      </c>
      <c r="AU290" s="146" t="s">
        <v>143</v>
      </c>
      <c r="AV290" s="12" t="s">
        <v>81</v>
      </c>
      <c r="AW290" s="12" t="s">
        <v>32</v>
      </c>
      <c r="AX290" s="12" t="s">
        <v>79</v>
      </c>
      <c r="AY290" s="146" t="s">
        <v>133</v>
      </c>
    </row>
    <row r="291" spans="2:65" s="1" customFormat="1" ht="24.2" customHeight="1">
      <c r="B291" s="33"/>
      <c r="C291" s="127" t="s">
        <v>447</v>
      </c>
      <c r="D291" s="127" t="s">
        <v>137</v>
      </c>
      <c r="E291" s="128" t="s">
        <v>448</v>
      </c>
      <c r="F291" s="129" t="s">
        <v>449</v>
      </c>
      <c r="G291" s="130" t="s">
        <v>246</v>
      </c>
      <c r="H291" s="131">
        <v>49</v>
      </c>
      <c r="I291" s="132"/>
      <c r="J291" s="133">
        <f>ROUND(I291*H291,1)</f>
        <v>0</v>
      </c>
      <c r="K291" s="129" t="s">
        <v>141</v>
      </c>
      <c r="L291" s="33"/>
      <c r="M291" s="134" t="s">
        <v>18</v>
      </c>
      <c r="N291" s="135" t="s">
        <v>42</v>
      </c>
      <c r="P291" s="136">
        <f>O291*H291</f>
        <v>0</v>
      </c>
      <c r="Q291" s="136">
        <v>4.0000000000000003E-5</v>
      </c>
      <c r="R291" s="136">
        <f>Q291*H291</f>
        <v>1.9600000000000004E-3</v>
      </c>
      <c r="S291" s="136">
        <v>0</v>
      </c>
      <c r="T291" s="136">
        <f>S291*H291</f>
        <v>0</v>
      </c>
      <c r="U291" s="137" t="s">
        <v>18</v>
      </c>
      <c r="AR291" s="138" t="s">
        <v>142</v>
      </c>
      <c r="AT291" s="138" t="s">
        <v>137</v>
      </c>
      <c r="AU291" s="138" t="s">
        <v>143</v>
      </c>
      <c r="AY291" s="18" t="s">
        <v>133</v>
      </c>
      <c r="BE291" s="139">
        <f>IF(N291="základní",J291,0)</f>
        <v>0</v>
      </c>
      <c r="BF291" s="139">
        <f>IF(N291="snížená",J291,0)</f>
        <v>0</v>
      </c>
      <c r="BG291" s="139">
        <f>IF(N291="zákl. přenesená",J291,0)</f>
        <v>0</v>
      </c>
      <c r="BH291" s="139">
        <f>IF(N291="sníž. přenesená",J291,0)</f>
        <v>0</v>
      </c>
      <c r="BI291" s="139">
        <f>IF(N291="nulová",J291,0)</f>
        <v>0</v>
      </c>
      <c r="BJ291" s="18" t="s">
        <v>79</v>
      </c>
      <c r="BK291" s="139">
        <f>ROUND(I291*H291,1)</f>
        <v>0</v>
      </c>
      <c r="BL291" s="18" t="s">
        <v>142</v>
      </c>
      <c r="BM291" s="138" t="s">
        <v>450</v>
      </c>
    </row>
    <row r="292" spans="2:65" s="1" customFormat="1" ht="11.25">
      <c r="B292" s="33"/>
      <c r="D292" s="140" t="s">
        <v>145</v>
      </c>
      <c r="F292" s="141" t="s">
        <v>451</v>
      </c>
      <c r="I292" s="142"/>
      <c r="L292" s="33"/>
      <c r="M292" s="143"/>
      <c r="U292" s="54"/>
      <c r="AT292" s="18" t="s">
        <v>145</v>
      </c>
      <c r="AU292" s="18" t="s">
        <v>143</v>
      </c>
    </row>
    <row r="293" spans="2:65" s="12" customFormat="1" ht="11.25">
      <c r="B293" s="144"/>
      <c r="D293" s="145" t="s">
        <v>147</v>
      </c>
      <c r="E293" s="146" t="s">
        <v>18</v>
      </c>
      <c r="F293" s="147" t="s">
        <v>452</v>
      </c>
      <c r="H293" s="148">
        <v>40</v>
      </c>
      <c r="I293" s="149"/>
      <c r="L293" s="144"/>
      <c r="M293" s="150"/>
      <c r="U293" s="151"/>
      <c r="AT293" s="146" t="s">
        <v>147</v>
      </c>
      <c r="AU293" s="146" t="s">
        <v>143</v>
      </c>
      <c r="AV293" s="12" t="s">
        <v>81</v>
      </c>
      <c r="AW293" s="12" t="s">
        <v>32</v>
      </c>
      <c r="AX293" s="12" t="s">
        <v>71</v>
      </c>
      <c r="AY293" s="146" t="s">
        <v>133</v>
      </c>
    </row>
    <row r="294" spans="2:65" s="12" customFormat="1" ht="11.25">
      <c r="B294" s="144"/>
      <c r="D294" s="145" t="s">
        <v>147</v>
      </c>
      <c r="E294" s="146" t="s">
        <v>18</v>
      </c>
      <c r="F294" s="147" t="s">
        <v>453</v>
      </c>
      <c r="H294" s="148">
        <v>9</v>
      </c>
      <c r="I294" s="149"/>
      <c r="L294" s="144"/>
      <c r="M294" s="150"/>
      <c r="U294" s="151"/>
      <c r="AT294" s="146" t="s">
        <v>147</v>
      </c>
      <c r="AU294" s="146" t="s">
        <v>143</v>
      </c>
      <c r="AV294" s="12" t="s">
        <v>81</v>
      </c>
      <c r="AW294" s="12" t="s">
        <v>32</v>
      </c>
      <c r="AX294" s="12" t="s">
        <v>71</v>
      </c>
      <c r="AY294" s="146" t="s">
        <v>133</v>
      </c>
    </row>
    <row r="295" spans="2:65" s="14" customFormat="1" ht="11.25">
      <c r="B295" s="159"/>
      <c r="D295" s="145" t="s">
        <v>147</v>
      </c>
      <c r="E295" s="160" t="s">
        <v>18</v>
      </c>
      <c r="F295" s="161" t="s">
        <v>155</v>
      </c>
      <c r="H295" s="162">
        <v>49</v>
      </c>
      <c r="I295" s="163"/>
      <c r="L295" s="159"/>
      <c r="M295" s="164"/>
      <c r="U295" s="165"/>
      <c r="AT295" s="160" t="s">
        <v>147</v>
      </c>
      <c r="AU295" s="160" t="s">
        <v>143</v>
      </c>
      <c r="AV295" s="14" t="s">
        <v>142</v>
      </c>
      <c r="AW295" s="14" t="s">
        <v>32</v>
      </c>
      <c r="AX295" s="14" t="s">
        <v>79</v>
      </c>
      <c r="AY295" s="160" t="s">
        <v>133</v>
      </c>
    </row>
    <row r="296" spans="2:65" s="11" customFormat="1" ht="20.85" customHeight="1">
      <c r="B296" s="115"/>
      <c r="D296" s="116" t="s">
        <v>70</v>
      </c>
      <c r="E296" s="125" t="s">
        <v>454</v>
      </c>
      <c r="F296" s="125" t="s">
        <v>455</v>
      </c>
      <c r="I296" s="118"/>
      <c r="J296" s="126">
        <f>BK296</f>
        <v>0</v>
      </c>
      <c r="L296" s="115"/>
      <c r="M296" s="120"/>
      <c r="P296" s="121">
        <f>SUM(P297:P363)</f>
        <v>0</v>
      </c>
      <c r="R296" s="121">
        <f>SUM(R297:R363)</f>
        <v>0.08</v>
      </c>
      <c r="T296" s="121">
        <f>SUM(T297:T363)</f>
        <v>22.952740000000002</v>
      </c>
      <c r="U296" s="122"/>
      <c r="AR296" s="116" t="s">
        <v>79</v>
      </c>
      <c r="AT296" s="123" t="s">
        <v>70</v>
      </c>
      <c r="AU296" s="123" t="s">
        <v>81</v>
      </c>
      <c r="AY296" s="116" t="s">
        <v>133</v>
      </c>
      <c r="BK296" s="124">
        <f>SUM(BK297:BK363)</f>
        <v>0</v>
      </c>
    </row>
    <row r="297" spans="2:65" s="1" customFormat="1" ht="16.5" customHeight="1">
      <c r="B297" s="33"/>
      <c r="C297" s="127" t="s">
        <v>456</v>
      </c>
      <c r="D297" s="127" t="s">
        <v>137</v>
      </c>
      <c r="E297" s="128" t="s">
        <v>457</v>
      </c>
      <c r="F297" s="129" t="s">
        <v>458</v>
      </c>
      <c r="G297" s="130" t="s">
        <v>421</v>
      </c>
      <c r="H297" s="131">
        <v>3</v>
      </c>
      <c r="I297" s="132"/>
      <c r="J297" s="133">
        <f>ROUND(I297*H297,1)</f>
        <v>0</v>
      </c>
      <c r="K297" s="129" t="s">
        <v>141</v>
      </c>
      <c r="L297" s="33"/>
      <c r="M297" s="134" t="s">
        <v>18</v>
      </c>
      <c r="N297" s="135" t="s">
        <v>42</v>
      </c>
      <c r="P297" s="136">
        <f>O297*H297</f>
        <v>0</v>
      </c>
      <c r="Q297" s="136">
        <v>0</v>
      </c>
      <c r="R297" s="136">
        <f>Q297*H297</f>
        <v>0</v>
      </c>
      <c r="S297" s="136">
        <v>0</v>
      </c>
      <c r="T297" s="136">
        <f>S297*H297</f>
        <v>0</v>
      </c>
      <c r="U297" s="137" t="s">
        <v>18</v>
      </c>
      <c r="AR297" s="138" t="s">
        <v>142</v>
      </c>
      <c r="AT297" s="138" t="s">
        <v>137</v>
      </c>
      <c r="AU297" s="138" t="s">
        <v>143</v>
      </c>
      <c r="AY297" s="18" t="s">
        <v>133</v>
      </c>
      <c r="BE297" s="139">
        <f>IF(N297="základní",J297,0)</f>
        <v>0</v>
      </c>
      <c r="BF297" s="139">
        <f>IF(N297="snížená",J297,0)</f>
        <v>0</v>
      </c>
      <c r="BG297" s="139">
        <f>IF(N297="zákl. přenesená",J297,0)</f>
        <v>0</v>
      </c>
      <c r="BH297" s="139">
        <f>IF(N297="sníž. přenesená",J297,0)</f>
        <v>0</v>
      </c>
      <c r="BI297" s="139">
        <f>IF(N297="nulová",J297,0)</f>
        <v>0</v>
      </c>
      <c r="BJ297" s="18" t="s">
        <v>79</v>
      </c>
      <c r="BK297" s="139">
        <f>ROUND(I297*H297,1)</f>
        <v>0</v>
      </c>
      <c r="BL297" s="18" t="s">
        <v>142</v>
      </c>
      <c r="BM297" s="138" t="s">
        <v>459</v>
      </c>
    </row>
    <row r="298" spans="2:65" s="1" customFormat="1" ht="11.25">
      <c r="B298" s="33"/>
      <c r="D298" s="140" t="s">
        <v>145</v>
      </c>
      <c r="F298" s="141" t="s">
        <v>460</v>
      </c>
      <c r="I298" s="142"/>
      <c r="L298" s="33"/>
      <c r="M298" s="143"/>
      <c r="U298" s="54"/>
      <c r="AT298" s="18" t="s">
        <v>145</v>
      </c>
      <c r="AU298" s="18" t="s">
        <v>143</v>
      </c>
    </row>
    <row r="299" spans="2:65" s="12" customFormat="1" ht="11.25">
      <c r="B299" s="144"/>
      <c r="D299" s="145" t="s">
        <v>147</v>
      </c>
      <c r="E299" s="146" t="s">
        <v>18</v>
      </c>
      <c r="F299" s="147" t="s">
        <v>461</v>
      </c>
      <c r="H299" s="148">
        <v>3</v>
      </c>
      <c r="I299" s="149"/>
      <c r="L299" s="144"/>
      <c r="M299" s="150"/>
      <c r="U299" s="151"/>
      <c r="AT299" s="146" t="s">
        <v>147</v>
      </c>
      <c r="AU299" s="146" t="s">
        <v>143</v>
      </c>
      <c r="AV299" s="12" t="s">
        <v>81</v>
      </c>
      <c r="AW299" s="12" t="s">
        <v>32</v>
      </c>
      <c r="AX299" s="12" t="s">
        <v>71</v>
      </c>
      <c r="AY299" s="146" t="s">
        <v>133</v>
      </c>
    </row>
    <row r="300" spans="2:65" s="13" customFormat="1" ht="11.25">
      <c r="B300" s="152"/>
      <c r="D300" s="145" t="s">
        <v>147</v>
      </c>
      <c r="E300" s="153" t="s">
        <v>18</v>
      </c>
      <c r="F300" s="154" t="s">
        <v>154</v>
      </c>
      <c r="H300" s="155">
        <v>3</v>
      </c>
      <c r="I300" s="156"/>
      <c r="L300" s="152"/>
      <c r="M300" s="157"/>
      <c r="U300" s="158"/>
      <c r="AT300" s="153" t="s">
        <v>147</v>
      </c>
      <c r="AU300" s="153" t="s">
        <v>143</v>
      </c>
      <c r="AV300" s="13" t="s">
        <v>143</v>
      </c>
      <c r="AW300" s="13" t="s">
        <v>32</v>
      </c>
      <c r="AX300" s="13" t="s">
        <v>71</v>
      </c>
      <c r="AY300" s="153" t="s">
        <v>133</v>
      </c>
    </row>
    <row r="301" spans="2:65" s="14" customFormat="1" ht="11.25">
      <c r="B301" s="159"/>
      <c r="D301" s="145" t="s">
        <v>147</v>
      </c>
      <c r="E301" s="160" t="s">
        <v>18</v>
      </c>
      <c r="F301" s="161" t="s">
        <v>155</v>
      </c>
      <c r="H301" s="162">
        <v>3</v>
      </c>
      <c r="I301" s="163"/>
      <c r="L301" s="159"/>
      <c r="M301" s="164"/>
      <c r="U301" s="165"/>
      <c r="AT301" s="160" t="s">
        <v>147</v>
      </c>
      <c r="AU301" s="160" t="s">
        <v>143</v>
      </c>
      <c r="AV301" s="14" t="s">
        <v>142</v>
      </c>
      <c r="AW301" s="14" t="s">
        <v>32</v>
      </c>
      <c r="AX301" s="14" t="s">
        <v>79</v>
      </c>
      <c r="AY301" s="160" t="s">
        <v>133</v>
      </c>
    </row>
    <row r="302" spans="2:65" s="1" customFormat="1" ht="24.2" customHeight="1">
      <c r="B302" s="33"/>
      <c r="C302" s="127" t="s">
        <v>462</v>
      </c>
      <c r="D302" s="127" t="s">
        <v>137</v>
      </c>
      <c r="E302" s="128" t="s">
        <v>463</v>
      </c>
      <c r="F302" s="129" t="s">
        <v>464</v>
      </c>
      <c r="G302" s="130" t="s">
        <v>246</v>
      </c>
      <c r="H302" s="131">
        <v>40</v>
      </c>
      <c r="I302" s="132"/>
      <c r="J302" s="133">
        <f>ROUND(I302*H302,1)</f>
        <v>0</v>
      </c>
      <c r="K302" s="129" t="s">
        <v>141</v>
      </c>
      <c r="L302" s="33"/>
      <c r="M302" s="134" t="s">
        <v>18</v>
      </c>
      <c r="N302" s="135" t="s">
        <v>42</v>
      </c>
      <c r="P302" s="136">
        <f>O302*H302</f>
        <v>0</v>
      </c>
      <c r="Q302" s="136">
        <v>0</v>
      </c>
      <c r="R302" s="136">
        <f>Q302*H302</f>
        <v>0</v>
      </c>
      <c r="S302" s="136">
        <v>3.5000000000000003E-2</v>
      </c>
      <c r="T302" s="136">
        <f>S302*H302</f>
        <v>1.4000000000000001</v>
      </c>
      <c r="U302" s="137" t="s">
        <v>18</v>
      </c>
      <c r="AR302" s="138" t="s">
        <v>142</v>
      </c>
      <c r="AT302" s="138" t="s">
        <v>137</v>
      </c>
      <c r="AU302" s="138" t="s">
        <v>143</v>
      </c>
      <c r="AY302" s="18" t="s">
        <v>133</v>
      </c>
      <c r="BE302" s="139">
        <f>IF(N302="základní",J302,0)</f>
        <v>0</v>
      </c>
      <c r="BF302" s="139">
        <f>IF(N302="snížená",J302,0)</f>
        <v>0</v>
      </c>
      <c r="BG302" s="139">
        <f>IF(N302="zákl. přenesená",J302,0)</f>
        <v>0</v>
      </c>
      <c r="BH302" s="139">
        <f>IF(N302="sníž. přenesená",J302,0)</f>
        <v>0</v>
      </c>
      <c r="BI302" s="139">
        <f>IF(N302="nulová",J302,0)</f>
        <v>0</v>
      </c>
      <c r="BJ302" s="18" t="s">
        <v>79</v>
      </c>
      <c r="BK302" s="139">
        <f>ROUND(I302*H302,1)</f>
        <v>0</v>
      </c>
      <c r="BL302" s="18" t="s">
        <v>142</v>
      </c>
      <c r="BM302" s="138" t="s">
        <v>465</v>
      </c>
    </row>
    <row r="303" spans="2:65" s="1" customFormat="1" ht="11.25">
      <c r="B303" s="33"/>
      <c r="D303" s="140" t="s">
        <v>145</v>
      </c>
      <c r="F303" s="141" t="s">
        <v>466</v>
      </c>
      <c r="I303" s="142"/>
      <c r="L303" s="33"/>
      <c r="M303" s="143"/>
      <c r="U303" s="54"/>
      <c r="AT303" s="18" t="s">
        <v>145</v>
      </c>
      <c r="AU303" s="18" t="s">
        <v>143</v>
      </c>
    </row>
    <row r="304" spans="2:65" s="12" customFormat="1" ht="11.25">
      <c r="B304" s="144"/>
      <c r="D304" s="145" t="s">
        <v>147</v>
      </c>
      <c r="E304" s="146" t="s">
        <v>18</v>
      </c>
      <c r="F304" s="147" t="s">
        <v>467</v>
      </c>
      <c r="H304" s="148">
        <v>40</v>
      </c>
      <c r="I304" s="149"/>
      <c r="L304" s="144"/>
      <c r="M304" s="150"/>
      <c r="U304" s="151"/>
      <c r="AT304" s="146" t="s">
        <v>147</v>
      </c>
      <c r="AU304" s="146" t="s">
        <v>143</v>
      </c>
      <c r="AV304" s="12" t="s">
        <v>81</v>
      </c>
      <c r="AW304" s="12" t="s">
        <v>32</v>
      </c>
      <c r="AX304" s="12" t="s">
        <v>79</v>
      </c>
      <c r="AY304" s="146" t="s">
        <v>133</v>
      </c>
    </row>
    <row r="305" spans="2:65" s="1" customFormat="1" ht="16.5" customHeight="1">
      <c r="B305" s="33"/>
      <c r="C305" s="127" t="s">
        <v>468</v>
      </c>
      <c r="D305" s="127" t="s">
        <v>137</v>
      </c>
      <c r="E305" s="128" t="s">
        <v>469</v>
      </c>
      <c r="F305" s="129" t="s">
        <v>470</v>
      </c>
      <c r="G305" s="130" t="s">
        <v>421</v>
      </c>
      <c r="H305" s="131">
        <v>30</v>
      </c>
      <c r="I305" s="132"/>
      <c r="J305" s="133">
        <f>ROUND(I305*H305,1)</f>
        <v>0</v>
      </c>
      <c r="K305" s="129" t="s">
        <v>141</v>
      </c>
      <c r="L305" s="33"/>
      <c r="M305" s="134" t="s">
        <v>18</v>
      </c>
      <c r="N305" s="135" t="s">
        <v>42</v>
      </c>
      <c r="P305" s="136">
        <f>O305*H305</f>
        <v>0</v>
      </c>
      <c r="Q305" s="136">
        <v>0</v>
      </c>
      <c r="R305" s="136">
        <f>Q305*H305</f>
        <v>0</v>
      </c>
      <c r="S305" s="136">
        <v>8.9999999999999993E-3</v>
      </c>
      <c r="T305" s="136">
        <f>S305*H305</f>
        <v>0.26999999999999996</v>
      </c>
      <c r="U305" s="137" t="s">
        <v>18</v>
      </c>
      <c r="AR305" s="138" t="s">
        <v>142</v>
      </c>
      <c r="AT305" s="138" t="s">
        <v>137</v>
      </c>
      <c r="AU305" s="138" t="s">
        <v>143</v>
      </c>
      <c r="AY305" s="18" t="s">
        <v>133</v>
      </c>
      <c r="BE305" s="139">
        <f>IF(N305="základní",J305,0)</f>
        <v>0</v>
      </c>
      <c r="BF305" s="139">
        <f>IF(N305="snížená",J305,0)</f>
        <v>0</v>
      </c>
      <c r="BG305" s="139">
        <f>IF(N305="zákl. přenesená",J305,0)</f>
        <v>0</v>
      </c>
      <c r="BH305" s="139">
        <f>IF(N305="sníž. přenesená",J305,0)</f>
        <v>0</v>
      </c>
      <c r="BI305" s="139">
        <f>IF(N305="nulová",J305,0)</f>
        <v>0</v>
      </c>
      <c r="BJ305" s="18" t="s">
        <v>79</v>
      </c>
      <c r="BK305" s="139">
        <f>ROUND(I305*H305,1)</f>
        <v>0</v>
      </c>
      <c r="BL305" s="18" t="s">
        <v>142</v>
      </c>
      <c r="BM305" s="138" t="s">
        <v>471</v>
      </c>
    </row>
    <row r="306" spans="2:65" s="1" customFormat="1" ht="11.25">
      <c r="B306" s="33"/>
      <c r="D306" s="140" t="s">
        <v>145</v>
      </c>
      <c r="F306" s="141" t="s">
        <v>472</v>
      </c>
      <c r="I306" s="142"/>
      <c r="L306" s="33"/>
      <c r="M306" s="143"/>
      <c r="U306" s="54"/>
      <c r="AT306" s="18" t="s">
        <v>145</v>
      </c>
      <c r="AU306" s="18" t="s">
        <v>143</v>
      </c>
    </row>
    <row r="307" spans="2:65" s="1" customFormat="1" ht="16.5" customHeight="1">
      <c r="B307" s="33"/>
      <c r="C307" s="127" t="s">
        <v>473</v>
      </c>
      <c r="D307" s="127" t="s">
        <v>137</v>
      </c>
      <c r="E307" s="128" t="s">
        <v>474</v>
      </c>
      <c r="F307" s="129" t="s">
        <v>475</v>
      </c>
      <c r="G307" s="130" t="s">
        <v>140</v>
      </c>
      <c r="H307" s="131">
        <v>5.2</v>
      </c>
      <c r="I307" s="132"/>
      <c r="J307" s="133">
        <f>ROUND(I307*H307,1)</f>
        <v>0</v>
      </c>
      <c r="K307" s="129" t="s">
        <v>141</v>
      </c>
      <c r="L307" s="33"/>
      <c r="M307" s="134" t="s">
        <v>18</v>
      </c>
      <c r="N307" s="135" t="s">
        <v>42</v>
      </c>
      <c r="P307" s="136">
        <f>O307*H307</f>
        <v>0</v>
      </c>
      <c r="Q307" s="136">
        <v>0</v>
      </c>
      <c r="R307" s="136">
        <f>Q307*H307</f>
        <v>0</v>
      </c>
      <c r="S307" s="136">
        <v>2.2000000000000002</v>
      </c>
      <c r="T307" s="136">
        <f>S307*H307</f>
        <v>11.440000000000001</v>
      </c>
      <c r="U307" s="137" t="s">
        <v>18</v>
      </c>
      <c r="AR307" s="138" t="s">
        <v>142</v>
      </c>
      <c r="AT307" s="138" t="s">
        <v>137</v>
      </c>
      <c r="AU307" s="138" t="s">
        <v>143</v>
      </c>
      <c r="AY307" s="18" t="s">
        <v>133</v>
      </c>
      <c r="BE307" s="139">
        <f>IF(N307="základní",J307,0)</f>
        <v>0</v>
      </c>
      <c r="BF307" s="139">
        <f>IF(N307="snížená",J307,0)</f>
        <v>0</v>
      </c>
      <c r="BG307" s="139">
        <f>IF(N307="zákl. přenesená",J307,0)</f>
        <v>0</v>
      </c>
      <c r="BH307" s="139">
        <f>IF(N307="sníž. přenesená",J307,0)</f>
        <v>0</v>
      </c>
      <c r="BI307" s="139">
        <f>IF(N307="nulová",J307,0)</f>
        <v>0</v>
      </c>
      <c r="BJ307" s="18" t="s">
        <v>79</v>
      </c>
      <c r="BK307" s="139">
        <f>ROUND(I307*H307,1)</f>
        <v>0</v>
      </c>
      <c r="BL307" s="18" t="s">
        <v>142</v>
      </c>
      <c r="BM307" s="138" t="s">
        <v>476</v>
      </c>
    </row>
    <row r="308" spans="2:65" s="1" customFormat="1" ht="11.25">
      <c r="B308" s="33"/>
      <c r="D308" s="140" t="s">
        <v>145</v>
      </c>
      <c r="F308" s="141" t="s">
        <v>477</v>
      </c>
      <c r="I308" s="142"/>
      <c r="L308" s="33"/>
      <c r="M308" s="143"/>
      <c r="U308" s="54"/>
      <c r="AT308" s="18" t="s">
        <v>145</v>
      </c>
      <c r="AU308" s="18" t="s">
        <v>143</v>
      </c>
    </row>
    <row r="309" spans="2:65" s="12" customFormat="1" ht="11.25">
      <c r="B309" s="144"/>
      <c r="D309" s="145" t="s">
        <v>147</v>
      </c>
      <c r="E309" s="146" t="s">
        <v>18</v>
      </c>
      <c r="F309" s="147" t="s">
        <v>342</v>
      </c>
      <c r="H309" s="148">
        <v>5.2</v>
      </c>
      <c r="I309" s="149"/>
      <c r="L309" s="144"/>
      <c r="M309" s="150"/>
      <c r="U309" s="151"/>
      <c r="AT309" s="146" t="s">
        <v>147</v>
      </c>
      <c r="AU309" s="146" t="s">
        <v>143</v>
      </c>
      <c r="AV309" s="12" t="s">
        <v>81</v>
      </c>
      <c r="AW309" s="12" t="s">
        <v>32</v>
      </c>
      <c r="AX309" s="12" t="s">
        <v>79</v>
      </c>
      <c r="AY309" s="146" t="s">
        <v>133</v>
      </c>
    </row>
    <row r="310" spans="2:65" s="1" customFormat="1" ht="21.75" customHeight="1">
      <c r="B310" s="33"/>
      <c r="C310" s="127" t="s">
        <v>478</v>
      </c>
      <c r="D310" s="127" t="s">
        <v>137</v>
      </c>
      <c r="E310" s="128" t="s">
        <v>479</v>
      </c>
      <c r="F310" s="129" t="s">
        <v>480</v>
      </c>
      <c r="G310" s="130" t="s">
        <v>140</v>
      </c>
      <c r="H310" s="131">
        <v>1.379</v>
      </c>
      <c r="I310" s="132"/>
      <c r="J310" s="133">
        <f>ROUND(I310*H310,1)</f>
        <v>0</v>
      </c>
      <c r="K310" s="129" t="s">
        <v>141</v>
      </c>
      <c r="L310" s="33"/>
      <c r="M310" s="134" t="s">
        <v>18</v>
      </c>
      <c r="N310" s="135" t="s">
        <v>42</v>
      </c>
      <c r="P310" s="136">
        <f>O310*H310</f>
        <v>0</v>
      </c>
      <c r="Q310" s="136">
        <v>0</v>
      </c>
      <c r="R310" s="136">
        <f>Q310*H310</f>
        <v>0</v>
      </c>
      <c r="S310" s="136">
        <v>1.4</v>
      </c>
      <c r="T310" s="136">
        <f>S310*H310</f>
        <v>1.9305999999999999</v>
      </c>
      <c r="U310" s="137" t="s">
        <v>18</v>
      </c>
      <c r="AR310" s="138" t="s">
        <v>142</v>
      </c>
      <c r="AT310" s="138" t="s">
        <v>137</v>
      </c>
      <c r="AU310" s="138" t="s">
        <v>143</v>
      </c>
      <c r="AY310" s="18" t="s">
        <v>133</v>
      </c>
      <c r="BE310" s="139">
        <f>IF(N310="základní",J310,0)</f>
        <v>0</v>
      </c>
      <c r="BF310" s="139">
        <f>IF(N310="snížená",J310,0)</f>
        <v>0</v>
      </c>
      <c r="BG310" s="139">
        <f>IF(N310="zákl. přenesená",J310,0)</f>
        <v>0</v>
      </c>
      <c r="BH310" s="139">
        <f>IF(N310="sníž. přenesená",J310,0)</f>
        <v>0</v>
      </c>
      <c r="BI310" s="139">
        <f>IF(N310="nulová",J310,0)</f>
        <v>0</v>
      </c>
      <c r="BJ310" s="18" t="s">
        <v>79</v>
      </c>
      <c r="BK310" s="139">
        <f>ROUND(I310*H310,1)</f>
        <v>0</v>
      </c>
      <c r="BL310" s="18" t="s">
        <v>142</v>
      </c>
      <c r="BM310" s="138" t="s">
        <v>481</v>
      </c>
    </row>
    <row r="311" spans="2:65" s="1" customFormat="1" ht="11.25">
      <c r="B311" s="33"/>
      <c r="D311" s="140" t="s">
        <v>145</v>
      </c>
      <c r="F311" s="141" t="s">
        <v>482</v>
      </c>
      <c r="I311" s="142"/>
      <c r="L311" s="33"/>
      <c r="M311" s="143"/>
      <c r="U311" s="54"/>
      <c r="AT311" s="18" t="s">
        <v>145</v>
      </c>
      <c r="AU311" s="18" t="s">
        <v>143</v>
      </c>
    </row>
    <row r="312" spans="2:65" s="12" customFormat="1" ht="11.25">
      <c r="B312" s="144"/>
      <c r="D312" s="145" t="s">
        <v>147</v>
      </c>
      <c r="E312" s="146" t="s">
        <v>18</v>
      </c>
      <c r="F312" s="147" t="s">
        <v>330</v>
      </c>
      <c r="H312" s="148">
        <v>2</v>
      </c>
      <c r="I312" s="149"/>
      <c r="L312" s="144"/>
      <c r="M312" s="150"/>
      <c r="U312" s="151"/>
      <c r="AT312" s="146" t="s">
        <v>147</v>
      </c>
      <c r="AU312" s="146" t="s">
        <v>143</v>
      </c>
      <c r="AV312" s="12" t="s">
        <v>81</v>
      </c>
      <c r="AW312" s="12" t="s">
        <v>32</v>
      </c>
      <c r="AX312" s="12" t="s">
        <v>71</v>
      </c>
      <c r="AY312" s="146" t="s">
        <v>133</v>
      </c>
    </row>
    <row r="313" spans="2:65" s="13" customFormat="1" ht="11.25">
      <c r="B313" s="152"/>
      <c r="D313" s="145" t="s">
        <v>147</v>
      </c>
      <c r="E313" s="153" t="s">
        <v>18</v>
      </c>
      <c r="F313" s="154" t="s">
        <v>331</v>
      </c>
      <c r="H313" s="155">
        <v>2</v>
      </c>
      <c r="I313" s="156"/>
      <c r="L313" s="152"/>
      <c r="M313" s="157"/>
      <c r="U313" s="158"/>
      <c r="AT313" s="153" t="s">
        <v>147</v>
      </c>
      <c r="AU313" s="153" t="s">
        <v>143</v>
      </c>
      <c r="AV313" s="13" t="s">
        <v>143</v>
      </c>
      <c r="AW313" s="13" t="s">
        <v>32</v>
      </c>
      <c r="AX313" s="13" t="s">
        <v>71</v>
      </c>
      <c r="AY313" s="153" t="s">
        <v>133</v>
      </c>
    </row>
    <row r="314" spans="2:65" s="12" customFormat="1" ht="11.25">
      <c r="B314" s="144"/>
      <c r="D314" s="145" t="s">
        <v>147</v>
      </c>
      <c r="E314" s="146" t="s">
        <v>18</v>
      </c>
      <c r="F314" s="147" t="s">
        <v>332</v>
      </c>
      <c r="H314" s="148">
        <v>-0.184</v>
      </c>
      <c r="I314" s="149"/>
      <c r="L314" s="144"/>
      <c r="M314" s="150"/>
      <c r="U314" s="151"/>
      <c r="AT314" s="146" t="s">
        <v>147</v>
      </c>
      <c r="AU314" s="146" t="s">
        <v>143</v>
      </c>
      <c r="AV314" s="12" t="s">
        <v>81</v>
      </c>
      <c r="AW314" s="12" t="s">
        <v>32</v>
      </c>
      <c r="AX314" s="12" t="s">
        <v>71</v>
      </c>
      <c r="AY314" s="146" t="s">
        <v>133</v>
      </c>
    </row>
    <row r="315" spans="2:65" s="12" customFormat="1" ht="11.25">
      <c r="B315" s="144"/>
      <c r="D315" s="145" t="s">
        <v>147</v>
      </c>
      <c r="E315" s="146" t="s">
        <v>18</v>
      </c>
      <c r="F315" s="147" t="s">
        <v>333</v>
      </c>
      <c r="H315" s="148">
        <v>-0.24199999999999999</v>
      </c>
      <c r="I315" s="149"/>
      <c r="L315" s="144"/>
      <c r="M315" s="150"/>
      <c r="U315" s="151"/>
      <c r="AT315" s="146" t="s">
        <v>147</v>
      </c>
      <c r="AU315" s="146" t="s">
        <v>143</v>
      </c>
      <c r="AV315" s="12" t="s">
        <v>81</v>
      </c>
      <c r="AW315" s="12" t="s">
        <v>32</v>
      </c>
      <c r="AX315" s="12" t="s">
        <v>71</v>
      </c>
      <c r="AY315" s="146" t="s">
        <v>133</v>
      </c>
    </row>
    <row r="316" spans="2:65" s="12" customFormat="1" ht="11.25">
      <c r="B316" s="144"/>
      <c r="D316" s="145" t="s">
        <v>147</v>
      </c>
      <c r="E316" s="146" t="s">
        <v>18</v>
      </c>
      <c r="F316" s="147" t="s">
        <v>334</v>
      </c>
      <c r="H316" s="148">
        <v>-0.13500000000000001</v>
      </c>
      <c r="I316" s="149"/>
      <c r="L316" s="144"/>
      <c r="M316" s="150"/>
      <c r="U316" s="151"/>
      <c r="AT316" s="146" t="s">
        <v>147</v>
      </c>
      <c r="AU316" s="146" t="s">
        <v>143</v>
      </c>
      <c r="AV316" s="12" t="s">
        <v>81</v>
      </c>
      <c r="AW316" s="12" t="s">
        <v>32</v>
      </c>
      <c r="AX316" s="12" t="s">
        <v>71</v>
      </c>
      <c r="AY316" s="146" t="s">
        <v>133</v>
      </c>
    </row>
    <row r="317" spans="2:65" s="12" customFormat="1" ht="11.25">
      <c r="B317" s="144"/>
      <c r="D317" s="145" t="s">
        <v>147</v>
      </c>
      <c r="E317" s="146" t="s">
        <v>18</v>
      </c>
      <c r="F317" s="147" t="s">
        <v>335</v>
      </c>
      <c r="H317" s="148">
        <v>-0.06</v>
      </c>
      <c r="I317" s="149"/>
      <c r="L317" s="144"/>
      <c r="M317" s="150"/>
      <c r="U317" s="151"/>
      <c r="AT317" s="146" t="s">
        <v>147</v>
      </c>
      <c r="AU317" s="146" t="s">
        <v>143</v>
      </c>
      <c r="AV317" s="12" t="s">
        <v>81</v>
      </c>
      <c r="AW317" s="12" t="s">
        <v>32</v>
      </c>
      <c r="AX317" s="12" t="s">
        <v>71</v>
      </c>
      <c r="AY317" s="146" t="s">
        <v>133</v>
      </c>
    </row>
    <row r="318" spans="2:65" s="13" customFormat="1" ht="11.25">
      <c r="B318" s="152"/>
      <c r="D318" s="145" t="s">
        <v>147</v>
      </c>
      <c r="E318" s="153" t="s">
        <v>18</v>
      </c>
      <c r="F318" s="154" t="s">
        <v>336</v>
      </c>
      <c r="H318" s="155">
        <v>-0.621</v>
      </c>
      <c r="I318" s="156"/>
      <c r="L318" s="152"/>
      <c r="M318" s="157"/>
      <c r="U318" s="158"/>
      <c r="AT318" s="153" t="s">
        <v>147</v>
      </c>
      <c r="AU318" s="153" t="s">
        <v>143</v>
      </c>
      <c r="AV318" s="13" t="s">
        <v>143</v>
      </c>
      <c r="AW318" s="13" t="s">
        <v>32</v>
      </c>
      <c r="AX318" s="13" t="s">
        <v>71</v>
      </c>
      <c r="AY318" s="153" t="s">
        <v>133</v>
      </c>
    </row>
    <row r="319" spans="2:65" s="14" customFormat="1" ht="11.25">
      <c r="B319" s="159"/>
      <c r="D319" s="145" t="s">
        <v>147</v>
      </c>
      <c r="E319" s="160" t="s">
        <v>18</v>
      </c>
      <c r="F319" s="161" t="s">
        <v>155</v>
      </c>
      <c r="H319" s="162">
        <v>1.379</v>
      </c>
      <c r="I319" s="163"/>
      <c r="L319" s="159"/>
      <c r="M319" s="164"/>
      <c r="U319" s="165"/>
      <c r="AT319" s="160" t="s">
        <v>147</v>
      </c>
      <c r="AU319" s="160" t="s">
        <v>143</v>
      </c>
      <c r="AV319" s="14" t="s">
        <v>142</v>
      </c>
      <c r="AW319" s="14" t="s">
        <v>32</v>
      </c>
      <c r="AX319" s="14" t="s">
        <v>79</v>
      </c>
      <c r="AY319" s="160" t="s">
        <v>133</v>
      </c>
    </row>
    <row r="320" spans="2:65" s="1" customFormat="1" ht="24.2" customHeight="1">
      <c r="B320" s="33"/>
      <c r="C320" s="127" t="s">
        <v>483</v>
      </c>
      <c r="D320" s="127" t="s">
        <v>137</v>
      </c>
      <c r="E320" s="128" t="s">
        <v>484</v>
      </c>
      <c r="F320" s="129" t="s">
        <v>485</v>
      </c>
      <c r="G320" s="130" t="s">
        <v>421</v>
      </c>
      <c r="H320" s="131">
        <v>1.5</v>
      </c>
      <c r="I320" s="132"/>
      <c r="J320" s="133">
        <f>ROUND(I320*H320,1)</f>
        <v>0</v>
      </c>
      <c r="K320" s="129" t="s">
        <v>141</v>
      </c>
      <c r="L320" s="33"/>
      <c r="M320" s="134" t="s">
        <v>18</v>
      </c>
      <c r="N320" s="135" t="s">
        <v>42</v>
      </c>
      <c r="P320" s="136">
        <f>O320*H320</f>
        <v>0</v>
      </c>
      <c r="Q320" s="136">
        <v>0</v>
      </c>
      <c r="R320" s="136">
        <f>Q320*H320</f>
        <v>0</v>
      </c>
      <c r="S320" s="136">
        <v>9.9000000000000005E-2</v>
      </c>
      <c r="T320" s="136">
        <f>S320*H320</f>
        <v>0.14850000000000002</v>
      </c>
      <c r="U320" s="137" t="s">
        <v>18</v>
      </c>
      <c r="AR320" s="138" t="s">
        <v>142</v>
      </c>
      <c r="AT320" s="138" t="s">
        <v>137</v>
      </c>
      <c r="AU320" s="138" t="s">
        <v>143</v>
      </c>
      <c r="AY320" s="18" t="s">
        <v>133</v>
      </c>
      <c r="BE320" s="139">
        <f>IF(N320="základní",J320,0)</f>
        <v>0</v>
      </c>
      <c r="BF320" s="139">
        <f>IF(N320="snížená",J320,0)</f>
        <v>0</v>
      </c>
      <c r="BG320" s="139">
        <f>IF(N320="zákl. přenesená",J320,0)</f>
        <v>0</v>
      </c>
      <c r="BH320" s="139">
        <f>IF(N320="sníž. přenesená",J320,0)</f>
        <v>0</v>
      </c>
      <c r="BI320" s="139">
        <f>IF(N320="nulová",J320,0)</f>
        <v>0</v>
      </c>
      <c r="BJ320" s="18" t="s">
        <v>79</v>
      </c>
      <c r="BK320" s="139">
        <f>ROUND(I320*H320,1)</f>
        <v>0</v>
      </c>
      <c r="BL320" s="18" t="s">
        <v>142</v>
      </c>
      <c r="BM320" s="138" t="s">
        <v>486</v>
      </c>
    </row>
    <row r="321" spans="2:65" s="1" customFormat="1" ht="11.25">
      <c r="B321" s="33"/>
      <c r="D321" s="140" t="s">
        <v>145</v>
      </c>
      <c r="F321" s="141" t="s">
        <v>487</v>
      </c>
      <c r="I321" s="142"/>
      <c r="L321" s="33"/>
      <c r="M321" s="143"/>
      <c r="U321" s="54"/>
      <c r="AT321" s="18" t="s">
        <v>145</v>
      </c>
      <c r="AU321" s="18" t="s">
        <v>143</v>
      </c>
    </row>
    <row r="322" spans="2:65" s="12" customFormat="1" ht="11.25">
      <c r="B322" s="144"/>
      <c r="D322" s="145" t="s">
        <v>147</v>
      </c>
      <c r="E322" s="146" t="s">
        <v>18</v>
      </c>
      <c r="F322" s="147" t="s">
        <v>488</v>
      </c>
      <c r="H322" s="148">
        <v>1.5</v>
      </c>
      <c r="I322" s="149"/>
      <c r="L322" s="144"/>
      <c r="M322" s="150"/>
      <c r="U322" s="151"/>
      <c r="AT322" s="146" t="s">
        <v>147</v>
      </c>
      <c r="AU322" s="146" t="s">
        <v>143</v>
      </c>
      <c r="AV322" s="12" t="s">
        <v>81</v>
      </c>
      <c r="AW322" s="12" t="s">
        <v>32</v>
      </c>
      <c r="AX322" s="12" t="s">
        <v>71</v>
      </c>
      <c r="AY322" s="146" t="s">
        <v>133</v>
      </c>
    </row>
    <row r="323" spans="2:65" s="13" customFormat="1" ht="11.25">
      <c r="B323" s="152"/>
      <c r="D323" s="145" t="s">
        <v>147</v>
      </c>
      <c r="E323" s="153" t="s">
        <v>18</v>
      </c>
      <c r="F323" s="154" t="s">
        <v>154</v>
      </c>
      <c r="H323" s="155">
        <v>1.5</v>
      </c>
      <c r="I323" s="156"/>
      <c r="L323" s="152"/>
      <c r="M323" s="157"/>
      <c r="U323" s="158"/>
      <c r="AT323" s="153" t="s">
        <v>147</v>
      </c>
      <c r="AU323" s="153" t="s">
        <v>143</v>
      </c>
      <c r="AV323" s="13" t="s">
        <v>143</v>
      </c>
      <c r="AW323" s="13" t="s">
        <v>32</v>
      </c>
      <c r="AX323" s="13" t="s">
        <v>71</v>
      </c>
      <c r="AY323" s="153" t="s">
        <v>133</v>
      </c>
    </row>
    <row r="324" spans="2:65" s="14" customFormat="1" ht="11.25">
      <c r="B324" s="159"/>
      <c r="D324" s="145" t="s">
        <v>147</v>
      </c>
      <c r="E324" s="160" t="s">
        <v>18</v>
      </c>
      <c r="F324" s="161" t="s">
        <v>155</v>
      </c>
      <c r="H324" s="162">
        <v>1.5</v>
      </c>
      <c r="I324" s="163"/>
      <c r="L324" s="159"/>
      <c r="M324" s="164"/>
      <c r="U324" s="165"/>
      <c r="AT324" s="160" t="s">
        <v>147</v>
      </c>
      <c r="AU324" s="160" t="s">
        <v>143</v>
      </c>
      <c r="AV324" s="14" t="s">
        <v>142</v>
      </c>
      <c r="AW324" s="14" t="s">
        <v>32</v>
      </c>
      <c r="AX324" s="14" t="s">
        <v>79</v>
      </c>
      <c r="AY324" s="160" t="s">
        <v>133</v>
      </c>
    </row>
    <row r="325" spans="2:65" s="1" customFormat="1" ht="24.2" customHeight="1">
      <c r="B325" s="33"/>
      <c r="C325" s="127" t="s">
        <v>489</v>
      </c>
      <c r="D325" s="127" t="s">
        <v>137</v>
      </c>
      <c r="E325" s="128" t="s">
        <v>490</v>
      </c>
      <c r="F325" s="129" t="s">
        <v>491</v>
      </c>
      <c r="G325" s="130" t="s">
        <v>421</v>
      </c>
      <c r="H325" s="131">
        <v>4.5</v>
      </c>
      <c r="I325" s="132"/>
      <c r="J325" s="133">
        <f>ROUND(I325*H325,1)</f>
        <v>0</v>
      </c>
      <c r="K325" s="129" t="s">
        <v>141</v>
      </c>
      <c r="L325" s="33"/>
      <c r="M325" s="134" t="s">
        <v>18</v>
      </c>
      <c r="N325" s="135" t="s">
        <v>42</v>
      </c>
      <c r="P325" s="136">
        <f>O325*H325</f>
        <v>0</v>
      </c>
      <c r="Q325" s="136">
        <v>0</v>
      </c>
      <c r="R325" s="136">
        <f>Q325*H325</f>
        <v>0</v>
      </c>
      <c r="S325" s="136">
        <v>3.3000000000000002E-2</v>
      </c>
      <c r="T325" s="136">
        <f>S325*H325</f>
        <v>0.14850000000000002</v>
      </c>
      <c r="U325" s="137" t="s">
        <v>18</v>
      </c>
      <c r="AR325" s="138" t="s">
        <v>142</v>
      </c>
      <c r="AT325" s="138" t="s">
        <v>137</v>
      </c>
      <c r="AU325" s="138" t="s">
        <v>143</v>
      </c>
      <c r="AY325" s="18" t="s">
        <v>133</v>
      </c>
      <c r="BE325" s="139">
        <f>IF(N325="základní",J325,0)</f>
        <v>0</v>
      </c>
      <c r="BF325" s="139">
        <f>IF(N325="snížená",J325,0)</f>
        <v>0</v>
      </c>
      <c r="BG325" s="139">
        <f>IF(N325="zákl. přenesená",J325,0)</f>
        <v>0</v>
      </c>
      <c r="BH325" s="139">
        <f>IF(N325="sníž. přenesená",J325,0)</f>
        <v>0</v>
      </c>
      <c r="BI325" s="139">
        <f>IF(N325="nulová",J325,0)</f>
        <v>0</v>
      </c>
      <c r="BJ325" s="18" t="s">
        <v>79</v>
      </c>
      <c r="BK325" s="139">
        <f>ROUND(I325*H325,1)</f>
        <v>0</v>
      </c>
      <c r="BL325" s="18" t="s">
        <v>142</v>
      </c>
      <c r="BM325" s="138" t="s">
        <v>492</v>
      </c>
    </row>
    <row r="326" spans="2:65" s="1" customFormat="1" ht="11.25">
      <c r="B326" s="33"/>
      <c r="D326" s="140" t="s">
        <v>145</v>
      </c>
      <c r="F326" s="141" t="s">
        <v>493</v>
      </c>
      <c r="I326" s="142"/>
      <c r="L326" s="33"/>
      <c r="M326" s="143"/>
      <c r="U326" s="54"/>
      <c r="AT326" s="18" t="s">
        <v>145</v>
      </c>
      <c r="AU326" s="18" t="s">
        <v>143</v>
      </c>
    </row>
    <row r="327" spans="2:65" s="12" customFormat="1" ht="11.25">
      <c r="B327" s="144"/>
      <c r="D327" s="145" t="s">
        <v>147</v>
      </c>
      <c r="E327" s="146" t="s">
        <v>18</v>
      </c>
      <c r="F327" s="147" t="s">
        <v>494</v>
      </c>
      <c r="H327" s="148">
        <v>4.5</v>
      </c>
      <c r="I327" s="149"/>
      <c r="L327" s="144"/>
      <c r="M327" s="150"/>
      <c r="U327" s="151"/>
      <c r="AT327" s="146" t="s">
        <v>147</v>
      </c>
      <c r="AU327" s="146" t="s">
        <v>143</v>
      </c>
      <c r="AV327" s="12" t="s">
        <v>81</v>
      </c>
      <c r="AW327" s="12" t="s">
        <v>32</v>
      </c>
      <c r="AX327" s="12" t="s">
        <v>71</v>
      </c>
      <c r="AY327" s="146" t="s">
        <v>133</v>
      </c>
    </row>
    <row r="328" spans="2:65" s="13" customFormat="1" ht="11.25">
      <c r="B328" s="152"/>
      <c r="D328" s="145" t="s">
        <v>147</v>
      </c>
      <c r="E328" s="153" t="s">
        <v>18</v>
      </c>
      <c r="F328" s="154" t="s">
        <v>154</v>
      </c>
      <c r="H328" s="155">
        <v>4.5</v>
      </c>
      <c r="I328" s="156"/>
      <c r="L328" s="152"/>
      <c r="M328" s="157"/>
      <c r="U328" s="158"/>
      <c r="AT328" s="153" t="s">
        <v>147</v>
      </c>
      <c r="AU328" s="153" t="s">
        <v>143</v>
      </c>
      <c r="AV328" s="13" t="s">
        <v>143</v>
      </c>
      <c r="AW328" s="13" t="s">
        <v>32</v>
      </c>
      <c r="AX328" s="13" t="s">
        <v>71</v>
      </c>
      <c r="AY328" s="153" t="s">
        <v>133</v>
      </c>
    </row>
    <row r="329" spans="2:65" s="14" customFormat="1" ht="11.25">
      <c r="B329" s="159"/>
      <c r="D329" s="145" t="s">
        <v>147</v>
      </c>
      <c r="E329" s="160" t="s">
        <v>18</v>
      </c>
      <c r="F329" s="161" t="s">
        <v>155</v>
      </c>
      <c r="H329" s="162">
        <v>4.5</v>
      </c>
      <c r="I329" s="163"/>
      <c r="L329" s="159"/>
      <c r="M329" s="164"/>
      <c r="U329" s="165"/>
      <c r="AT329" s="160" t="s">
        <v>147</v>
      </c>
      <c r="AU329" s="160" t="s">
        <v>143</v>
      </c>
      <c r="AV329" s="14" t="s">
        <v>142</v>
      </c>
      <c r="AW329" s="14" t="s">
        <v>32</v>
      </c>
      <c r="AX329" s="14" t="s">
        <v>79</v>
      </c>
      <c r="AY329" s="160" t="s">
        <v>133</v>
      </c>
    </row>
    <row r="330" spans="2:65" s="1" customFormat="1" ht="16.5" customHeight="1">
      <c r="B330" s="33"/>
      <c r="C330" s="127" t="s">
        <v>495</v>
      </c>
      <c r="D330" s="127" t="s">
        <v>137</v>
      </c>
      <c r="E330" s="128" t="s">
        <v>496</v>
      </c>
      <c r="F330" s="129" t="s">
        <v>497</v>
      </c>
      <c r="G330" s="130" t="s">
        <v>421</v>
      </c>
      <c r="H330" s="131">
        <v>3</v>
      </c>
      <c r="I330" s="132"/>
      <c r="J330" s="133">
        <f>ROUND(I330*H330,1)</f>
        <v>0</v>
      </c>
      <c r="K330" s="129" t="s">
        <v>18</v>
      </c>
      <c r="L330" s="33"/>
      <c r="M330" s="134" t="s">
        <v>18</v>
      </c>
      <c r="N330" s="135" t="s">
        <v>42</v>
      </c>
      <c r="P330" s="136">
        <f>O330*H330</f>
        <v>0</v>
      </c>
      <c r="Q330" s="136">
        <v>0</v>
      </c>
      <c r="R330" s="136">
        <f>Q330*H330</f>
        <v>0</v>
      </c>
      <c r="S330" s="136">
        <v>0.18</v>
      </c>
      <c r="T330" s="136">
        <f>S330*H330</f>
        <v>0.54</v>
      </c>
      <c r="U330" s="137" t="s">
        <v>18</v>
      </c>
      <c r="AR330" s="138" t="s">
        <v>142</v>
      </c>
      <c r="AT330" s="138" t="s">
        <v>137</v>
      </c>
      <c r="AU330" s="138" t="s">
        <v>143</v>
      </c>
      <c r="AY330" s="18" t="s">
        <v>133</v>
      </c>
      <c r="BE330" s="139">
        <f>IF(N330="základní",J330,0)</f>
        <v>0</v>
      </c>
      <c r="BF330" s="139">
        <f>IF(N330="snížená",J330,0)</f>
        <v>0</v>
      </c>
      <c r="BG330" s="139">
        <f>IF(N330="zákl. přenesená",J330,0)</f>
        <v>0</v>
      </c>
      <c r="BH330" s="139">
        <f>IF(N330="sníž. přenesená",J330,0)</f>
        <v>0</v>
      </c>
      <c r="BI330" s="139">
        <f>IF(N330="nulová",J330,0)</f>
        <v>0</v>
      </c>
      <c r="BJ330" s="18" t="s">
        <v>79</v>
      </c>
      <c r="BK330" s="139">
        <f>ROUND(I330*H330,1)</f>
        <v>0</v>
      </c>
      <c r="BL330" s="18" t="s">
        <v>142</v>
      </c>
      <c r="BM330" s="138" t="s">
        <v>498</v>
      </c>
    </row>
    <row r="331" spans="2:65" s="12" customFormat="1" ht="11.25">
      <c r="B331" s="144"/>
      <c r="D331" s="145" t="s">
        <v>147</v>
      </c>
      <c r="E331" s="146" t="s">
        <v>18</v>
      </c>
      <c r="F331" s="147" t="s">
        <v>499</v>
      </c>
      <c r="H331" s="148">
        <v>3</v>
      </c>
      <c r="I331" s="149"/>
      <c r="L331" s="144"/>
      <c r="M331" s="150"/>
      <c r="U331" s="151"/>
      <c r="AT331" s="146" t="s">
        <v>147</v>
      </c>
      <c r="AU331" s="146" t="s">
        <v>143</v>
      </c>
      <c r="AV331" s="12" t="s">
        <v>81</v>
      </c>
      <c r="AW331" s="12" t="s">
        <v>32</v>
      </c>
      <c r="AX331" s="12" t="s">
        <v>79</v>
      </c>
      <c r="AY331" s="146" t="s">
        <v>133</v>
      </c>
    </row>
    <row r="332" spans="2:65" s="1" customFormat="1" ht="24.2" customHeight="1">
      <c r="B332" s="33"/>
      <c r="C332" s="127" t="s">
        <v>500</v>
      </c>
      <c r="D332" s="127" t="s">
        <v>137</v>
      </c>
      <c r="E332" s="128" t="s">
        <v>501</v>
      </c>
      <c r="F332" s="129" t="s">
        <v>502</v>
      </c>
      <c r="G332" s="130" t="s">
        <v>234</v>
      </c>
      <c r="H332" s="131">
        <v>2</v>
      </c>
      <c r="I332" s="132"/>
      <c r="J332" s="133">
        <f>ROUND(I332*H332,1)</f>
        <v>0</v>
      </c>
      <c r="K332" s="129" t="s">
        <v>141</v>
      </c>
      <c r="L332" s="33"/>
      <c r="M332" s="134" t="s">
        <v>18</v>
      </c>
      <c r="N332" s="135" t="s">
        <v>42</v>
      </c>
      <c r="P332" s="136">
        <f>O332*H332</f>
        <v>0</v>
      </c>
      <c r="Q332" s="136">
        <v>0</v>
      </c>
      <c r="R332" s="136">
        <f>Q332*H332</f>
        <v>0</v>
      </c>
      <c r="S332" s="136">
        <v>0.45700000000000002</v>
      </c>
      <c r="T332" s="136">
        <f>S332*H332</f>
        <v>0.91400000000000003</v>
      </c>
      <c r="U332" s="137" t="s">
        <v>18</v>
      </c>
      <c r="AR332" s="138" t="s">
        <v>142</v>
      </c>
      <c r="AT332" s="138" t="s">
        <v>137</v>
      </c>
      <c r="AU332" s="138" t="s">
        <v>143</v>
      </c>
      <c r="AY332" s="18" t="s">
        <v>133</v>
      </c>
      <c r="BE332" s="139">
        <f>IF(N332="základní",J332,0)</f>
        <v>0</v>
      </c>
      <c r="BF332" s="139">
        <f>IF(N332="snížená",J332,0)</f>
        <v>0</v>
      </c>
      <c r="BG332" s="139">
        <f>IF(N332="zákl. přenesená",J332,0)</f>
        <v>0</v>
      </c>
      <c r="BH332" s="139">
        <f>IF(N332="sníž. přenesená",J332,0)</f>
        <v>0</v>
      </c>
      <c r="BI332" s="139">
        <f>IF(N332="nulová",J332,0)</f>
        <v>0</v>
      </c>
      <c r="BJ332" s="18" t="s">
        <v>79</v>
      </c>
      <c r="BK332" s="139">
        <f>ROUND(I332*H332,1)</f>
        <v>0</v>
      </c>
      <c r="BL332" s="18" t="s">
        <v>142</v>
      </c>
      <c r="BM332" s="138" t="s">
        <v>503</v>
      </c>
    </row>
    <row r="333" spans="2:65" s="1" customFormat="1" ht="11.25">
      <c r="B333" s="33"/>
      <c r="D333" s="140" t="s">
        <v>145</v>
      </c>
      <c r="F333" s="141" t="s">
        <v>504</v>
      </c>
      <c r="I333" s="142"/>
      <c r="L333" s="33"/>
      <c r="M333" s="143"/>
      <c r="U333" s="54"/>
      <c r="AT333" s="18" t="s">
        <v>145</v>
      </c>
      <c r="AU333" s="18" t="s">
        <v>143</v>
      </c>
    </row>
    <row r="334" spans="2:65" s="12" customFormat="1" ht="11.25">
      <c r="B334" s="144"/>
      <c r="D334" s="145" t="s">
        <v>147</v>
      </c>
      <c r="E334" s="146" t="s">
        <v>18</v>
      </c>
      <c r="F334" s="147" t="s">
        <v>505</v>
      </c>
      <c r="H334" s="148">
        <v>1</v>
      </c>
      <c r="I334" s="149"/>
      <c r="L334" s="144"/>
      <c r="M334" s="150"/>
      <c r="U334" s="151"/>
      <c r="AT334" s="146" t="s">
        <v>147</v>
      </c>
      <c r="AU334" s="146" t="s">
        <v>143</v>
      </c>
      <c r="AV334" s="12" t="s">
        <v>81</v>
      </c>
      <c r="AW334" s="12" t="s">
        <v>32</v>
      </c>
      <c r="AX334" s="12" t="s">
        <v>71</v>
      </c>
      <c r="AY334" s="146" t="s">
        <v>133</v>
      </c>
    </row>
    <row r="335" spans="2:65" s="12" customFormat="1" ht="11.25">
      <c r="B335" s="144"/>
      <c r="D335" s="145" t="s">
        <v>147</v>
      </c>
      <c r="E335" s="146" t="s">
        <v>18</v>
      </c>
      <c r="F335" s="147" t="s">
        <v>238</v>
      </c>
      <c r="H335" s="148">
        <v>1</v>
      </c>
      <c r="I335" s="149"/>
      <c r="L335" s="144"/>
      <c r="M335" s="150"/>
      <c r="U335" s="151"/>
      <c r="AT335" s="146" t="s">
        <v>147</v>
      </c>
      <c r="AU335" s="146" t="s">
        <v>143</v>
      </c>
      <c r="AV335" s="12" t="s">
        <v>81</v>
      </c>
      <c r="AW335" s="12" t="s">
        <v>32</v>
      </c>
      <c r="AX335" s="12" t="s">
        <v>71</v>
      </c>
      <c r="AY335" s="146" t="s">
        <v>133</v>
      </c>
    </row>
    <row r="336" spans="2:65" s="14" customFormat="1" ht="11.25">
      <c r="B336" s="159"/>
      <c r="D336" s="145" t="s">
        <v>147</v>
      </c>
      <c r="E336" s="160" t="s">
        <v>18</v>
      </c>
      <c r="F336" s="161" t="s">
        <v>155</v>
      </c>
      <c r="H336" s="162">
        <v>2</v>
      </c>
      <c r="I336" s="163"/>
      <c r="L336" s="159"/>
      <c r="M336" s="164"/>
      <c r="U336" s="165"/>
      <c r="AT336" s="160" t="s">
        <v>147</v>
      </c>
      <c r="AU336" s="160" t="s">
        <v>143</v>
      </c>
      <c r="AV336" s="14" t="s">
        <v>142</v>
      </c>
      <c r="AW336" s="14" t="s">
        <v>32</v>
      </c>
      <c r="AX336" s="14" t="s">
        <v>79</v>
      </c>
      <c r="AY336" s="160" t="s">
        <v>133</v>
      </c>
    </row>
    <row r="337" spans="2:65" s="1" customFormat="1" ht="24.2" customHeight="1">
      <c r="B337" s="33"/>
      <c r="C337" s="127" t="s">
        <v>506</v>
      </c>
      <c r="D337" s="127" t="s">
        <v>137</v>
      </c>
      <c r="E337" s="128" t="s">
        <v>507</v>
      </c>
      <c r="F337" s="129" t="s">
        <v>508</v>
      </c>
      <c r="G337" s="130" t="s">
        <v>140</v>
      </c>
      <c r="H337" s="131">
        <v>6.4000000000000001E-2</v>
      </c>
      <c r="I337" s="132"/>
      <c r="J337" s="133">
        <f>ROUND(I337*H337,1)</f>
        <v>0</v>
      </c>
      <c r="K337" s="129" t="s">
        <v>141</v>
      </c>
      <c r="L337" s="33"/>
      <c r="M337" s="134" t="s">
        <v>18</v>
      </c>
      <c r="N337" s="135" t="s">
        <v>42</v>
      </c>
      <c r="P337" s="136">
        <f>O337*H337</f>
        <v>0</v>
      </c>
      <c r="Q337" s="136">
        <v>0</v>
      </c>
      <c r="R337" s="136">
        <f>Q337*H337</f>
        <v>0</v>
      </c>
      <c r="S337" s="136">
        <v>2.4</v>
      </c>
      <c r="T337" s="136">
        <f>S337*H337</f>
        <v>0.15359999999999999</v>
      </c>
      <c r="U337" s="137" t="s">
        <v>18</v>
      </c>
      <c r="AR337" s="138" t="s">
        <v>142</v>
      </c>
      <c r="AT337" s="138" t="s">
        <v>137</v>
      </c>
      <c r="AU337" s="138" t="s">
        <v>143</v>
      </c>
      <c r="AY337" s="18" t="s">
        <v>133</v>
      </c>
      <c r="BE337" s="139">
        <f>IF(N337="základní",J337,0)</f>
        <v>0</v>
      </c>
      <c r="BF337" s="139">
        <f>IF(N337="snížená",J337,0)</f>
        <v>0</v>
      </c>
      <c r="BG337" s="139">
        <f>IF(N337="zákl. přenesená",J337,0)</f>
        <v>0</v>
      </c>
      <c r="BH337" s="139">
        <f>IF(N337="sníž. přenesená",J337,0)</f>
        <v>0</v>
      </c>
      <c r="BI337" s="139">
        <f>IF(N337="nulová",J337,0)</f>
        <v>0</v>
      </c>
      <c r="BJ337" s="18" t="s">
        <v>79</v>
      </c>
      <c r="BK337" s="139">
        <f>ROUND(I337*H337,1)</f>
        <v>0</v>
      </c>
      <c r="BL337" s="18" t="s">
        <v>142</v>
      </c>
      <c r="BM337" s="138" t="s">
        <v>509</v>
      </c>
    </row>
    <row r="338" spans="2:65" s="1" customFormat="1" ht="11.25">
      <c r="B338" s="33"/>
      <c r="D338" s="140" t="s">
        <v>145</v>
      </c>
      <c r="F338" s="141" t="s">
        <v>510</v>
      </c>
      <c r="I338" s="142"/>
      <c r="L338" s="33"/>
      <c r="M338" s="143"/>
      <c r="U338" s="54"/>
      <c r="AT338" s="18" t="s">
        <v>145</v>
      </c>
      <c r="AU338" s="18" t="s">
        <v>143</v>
      </c>
    </row>
    <row r="339" spans="2:65" s="12" customFormat="1" ht="11.25">
      <c r="B339" s="144"/>
      <c r="D339" s="145" t="s">
        <v>147</v>
      </c>
      <c r="E339" s="146" t="s">
        <v>18</v>
      </c>
      <c r="F339" s="147" t="s">
        <v>243</v>
      </c>
      <c r="H339" s="148">
        <v>6.4000000000000001E-2</v>
      </c>
      <c r="I339" s="149"/>
      <c r="L339" s="144"/>
      <c r="M339" s="150"/>
      <c r="U339" s="151"/>
      <c r="AT339" s="146" t="s">
        <v>147</v>
      </c>
      <c r="AU339" s="146" t="s">
        <v>143</v>
      </c>
      <c r="AV339" s="12" t="s">
        <v>81</v>
      </c>
      <c r="AW339" s="12" t="s">
        <v>32</v>
      </c>
      <c r="AX339" s="12" t="s">
        <v>79</v>
      </c>
      <c r="AY339" s="146" t="s">
        <v>133</v>
      </c>
    </row>
    <row r="340" spans="2:65" s="1" customFormat="1" ht="16.5" customHeight="1">
      <c r="B340" s="33"/>
      <c r="C340" s="127" t="s">
        <v>511</v>
      </c>
      <c r="D340" s="127" t="s">
        <v>137</v>
      </c>
      <c r="E340" s="128" t="s">
        <v>512</v>
      </c>
      <c r="F340" s="129" t="s">
        <v>513</v>
      </c>
      <c r="G340" s="130" t="s">
        <v>421</v>
      </c>
      <c r="H340" s="131">
        <v>14</v>
      </c>
      <c r="I340" s="132"/>
      <c r="J340" s="133">
        <f>ROUND(I340*H340,1)</f>
        <v>0</v>
      </c>
      <c r="K340" s="129" t="s">
        <v>141</v>
      </c>
      <c r="L340" s="33"/>
      <c r="M340" s="134" t="s">
        <v>18</v>
      </c>
      <c r="N340" s="135" t="s">
        <v>42</v>
      </c>
      <c r="P340" s="136">
        <f>O340*H340</f>
        <v>0</v>
      </c>
      <c r="Q340" s="136">
        <v>0</v>
      </c>
      <c r="R340" s="136">
        <f>Q340*H340</f>
        <v>0</v>
      </c>
      <c r="S340" s="136">
        <v>0.18</v>
      </c>
      <c r="T340" s="136">
        <f>S340*H340</f>
        <v>2.52</v>
      </c>
      <c r="U340" s="137" t="s">
        <v>18</v>
      </c>
      <c r="AR340" s="138" t="s">
        <v>142</v>
      </c>
      <c r="AT340" s="138" t="s">
        <v>137</v>
      </c>
      <c r="AU340" s="138" t="s">
        <v>143</v>
      </c>
      <c r="AY340" s="18" t="s">
        <v>133</v>
      </c>
      <c r="BE340" s="139">
        <f>IF(N340="základní",J340,0)</f>
        <v>0</v>
      </c>
      <c r="BF340" s="139">
        <f>IF(N340="snížená",J340,0)</f>
        <v>0</v>
      </c>
      <c r="BG340" s="139">
        <f>IF(N340="zákl. přenesená",J340,0)</f>
        <v>0</v>
      </c>
      <c r="BH340" s="139">
        <f>IF(N340="sníž. přenesená",J340,0)</f>
        <v>0</v>
      </c>
      <c r="BI340" s="139">
        <f>IF(N340="nulová",J340,0)</f>
        <v>0</v>
      </c>
      <c r="BJ340" s="18" t="s">
        <v>79</v>
      </c>
      <c r="BK340" s="139">
        <f>ROUND(I340*H340,1)</f>
        <v>0</v>
      </c>
      <c r="BL340" s="18" t="s">
        <v>142</v>
      </c>
      <c r="BM340" s="138" t="s">
        <v>514</v>
      </c>
    </row>
    <row r="341" spans="2:65" s="1" customFormat="1" ht="11.25">
      <c r="B341" s="33"/>
      <c r="D341" s="140" t="s">
        <v>145</v>
      </c>
      <c r="F341" s="141" t="s">
        <v>515</v>
      </c>
      <c r="I341" s="142"/>
      <c r="L341" s="33"/>
      <c r="M341" s="143"/>
      <c r="U341" s="54"/>
      <c r="AT341" s="18" t="s">
        <v>145</v>
      </c>
      <c r="AU341" s="18" t="s">
        <v>143</v>
      </c>
    </row>
    <row r="342" spans="2:65" s="12" customFormat="1" ht="11.25">
      <c r="B342" s="144"/>
      <c r="D342" s="145" t="s">
        <v>147</v>
      </c>
      <c r="E342" s="146" t="s">
        <v>18</v>
      </c>
      <c r="F342" s="147" t="s">
        <v>516</v>
      </c>
      <c r="H342" s="148">
        <v>12.5</v>
      </c>
      <c r="I342" s="149"/>
      <c r="L342" s="144"/>
      <c r="M342" s="150"/>
      <c r="U342" s="151"/>
      <c r="AT342" s="146" t="s">
        <v>147</v>
      </c>
      <c r="AU342" s="146" t="s">
        <v>143</v>
      </c>
      <c r="AV342" s="12" t="s">
        <v>81</v>
      </c>
      <c r="AW342" s="12" t="s">
        <v>32</v>
      </c>
      <c r="AX342" s="12" t="s">
        <v>71</v>
      </c>
      <c r="AY342" s="146" t="s">
        <v>133</v>
      </c>
    </row>
    <row r="343" spans="2:65" s="12" customFormat="1" ht="11.25">
      <c r="B343" s="144"/>
      <c r="D343" s="145" t="s">
        <v>147</v>
      </c>
      <c r="E343" s="146" t="s">
        <v>18</v>
      </c>
      <c r="F343" s="147" t="s">
        <v>517</v>
      </c>
      <c r="H343" s="148">
        <v>1.5</v>
      </c>
      <c r="I343" s="149"/>
      <c r="L343" s="144"/>
      <c r="M343" s="150"/>
      <c r="U343" s="151"/>
      <c r="AT343" s="146" t="s">
        <v>147</v>
      </c>
      <c r="AU343" s="146" t="s">
        <v>143</v>
      </c>
      <c r="AV343" s="12" t="s">
        <v>81</v>
      </c>
      <c r="AW343" s="12" t="s">
        <v>32</v>
      </c>
      <c r="AX343" s="12" t="s">
        <v>71</v>
      </c>
      <c r="AY343" s="146" t="s">
        <v>133</v>
      </c>
    </row>
    <row r="344" spans="2:65" s="14" customFormat="1" ht="11.25">
      <c r="B344" s="159"/>
      <c r="D344" s="145" t="s">
        <v>147</v>
      </c>
      <c r="E344" s="160" t="s">
        <v>18</v>
      </c>
      <c r="F344" s="161" t="s">
        <v>155</v>
      </c>
      <c r="H344" s="162">
        <v>14</v>
      </c>
      <c r="I344" s="163"/>
      <c r="L344" s="159"/>
      <c r="M344" s="164"/>
      <c r="U344" s="165"/>
      <c r="AT344" s="160" t="s">
        <v>147</v>
      </c>
      <c r="AU344" s="160" t="s">
        <v>143</v>
      </c>
      <c r="AV344" s="14" t="s">
        <v>142</v>
      </c>
      <c r="AW344" s="14" t="s">
        <v>32</v>
      </c>
      <c r="AX344" s="14" t="s">
        <v>79</v>
      </c>
      <c r="AY344" s="160" t="s">
        <v>133</v>
      </c>
    </row>
    <row r="345" spans="2:65" s="1" customFormat="1" ht="16.5" customHeight="1">
      <c r="B345" s="33"/>
      <c r="C345" s="127" t="s">
        <v>282</v>
      </c>
      <c r="D345" s="127" t="s">
        <v>137</v>
      </c>
      <c r="E345" s="128" t="s">
        <v>518</v>
      </c>
      <c r="F345" s="129" t="s">
        <v>519</v>
      </c>
      <c r="G345" s="130" t="s">
        <v>140</v>
      </c>
      <c r="H345" s="131">
        <v>1.944</v>
      </c>
      <c r="I345" s="132"/>
      <c r="J345" s="133">
        <f>ROUND(I345*H345,1)</f>
        <v>0</v>
      </c>
      <c r="K345" s="129" t="s">
        <v>141</v>
      </c>
      <c r="L345" s="33"/>
      <c r="M345" s="134" t="s">
        <v>18</v>
      </c>
      <c r="N345" s="135" t="s">
        <v>42</v>
      </c>
      <c r="P345" s="136">
        <f>O345*H345</f>
        <v>0</v>
      </c>
      <c r="Q345" s="136">
        <v>0</v>
      </c>
      <c r="R345" s="136">
        <f>Q345*H345</f>
        <v>0</v>
      </c>
      <c r="S345" s="136">
        <v>1.56</v>
      </c>
      <c r="T345" s="136">
        <f>S345*H345</f>
        <v>3.0326400000000002</v>
      </c>
      <c r="U345" s="137" t="s">
        <v>18</v>
      </c>
      <c r="AR345" s="138" t="s">
        <v>142</v>
      </c>
      <c r="AT345" s="138" t="s">
        <v>137</v>
      </c>
      <c r="AU345" s="138" t="s">
        <v>143</v>
      </c>
      <c r="AY345" s="18" t="s">
        <v>133</v>
      </c>
      <c r="BE345" s="139">
        <f>IF(N345="základní",J345,0)</f>
        <v>0</v>
      </c>
      <c r="BF345" s="139">
        <f>IF(N345="snížená",J345,0)</f>
        <v>0</v>
      </c>
      <c r="BG345" s="139">
        <f>IF(N345="zákl. přenesená",J345,0)</f>
        <v>0</v>
      </c>
      <c r="BH345" s="139">
        <f>IF(N345="sníž. přenesená",J345,0)</f>
        <v>0</v>
      </c>
      <c r="BI345" s="139">
        <f>IF(N345="nulová",J345,0)</f>
        <v>0</v>
      </c>
      <c r="BJ345" s="18" t="s">
        <v>79</v>
      </c>
      <c r="BK345" s="139">
        <f>ROUND(I345*H345,1)</f>
        <v>0</v>
      </c>
      <c r="BL345" s="18" t="s">
        <v>142</v>
      </c>
      <c r="BM345" s="138" t="s">
        <v>520</v>
      </c>
    </row>
    <row r="346" spans="2:65" s="1" customFormat="1" ht="11.25">
      <c r="B346" s="33"/>
      <c r="D346" s="140" t="s">
        <v>145</v>
      </c>
      <c r="F346" s="141" t="s">
        <v>521</v>
      </c>
      <c r="I346" s="142"/>
      <c r="L346" s="33"/>
      <c r="M346" s="143"/>
      <c r="U346" s="54"/>
      <c r="AT346" s="18" t="s">
        <v>145</v>
      </c>
      <c r="AU346" s="18" t="s">
        <v>143</v>
      </c>
    </row>
    <row r="347" spans="2:65" s="12" customFormat="1" ht="11.25">
      <c r="B347" s="144"/>
      <c r="D347" s="145" t="s">
        <v>147</v>
      </c>
      <c r="E347" s="146" t="s">
        <v>18</v>
      </c>
      <c r="F347" s="147" t="s">
        <v>522</v>
      </c>
      <c r="H347" s="148">
        <v>1.296</v>
      </c>
      <c r="I347" s="149"/>
      <c r="L347" s="144"/>
      <c r="M347" s="150"/>
      <c r="U347" s="151"/>
      <c r="AT347" s="146" t="s">
        <v>147</v>
      </c>
      <c r="AU347" s="146" t="s">
        <v>143</v>
      </c>
      <c r="AV347" s="12" t="s">
        <v>81</v>
      </c>
      <c r="AW347" s="12" t="s">
        <v>32</v>
      </c>
      <c r="AX347" s="12" t="s">
        <v>71</v>
      </c>
      <c r="AY347" s="146" t="s">
        <v>133</v>
      </c>
    </row>
    <row r="348" spans="2:65" s="12" customFormat="1" ht="11.25">
      <c r="B348" s="144"/>
      <c r="D348" s="145" t="s">
        <v>147</v>
      </c>
      <c r="E348" s="146" t="s">
        <v>18</v>
      </c>
      <c r="F348" s="147" t="s">
        <v>360</v>
      </c>
      <c r="H348" s="148">
        <v>0.64800000000000002</v>
      </c>
      <c r="I348" s="149"/>
      <c r="L348" s="144"/>
      <c r="M348" s="150"/>
      <c r="U348" s="151"/>
      <c r="AT348" s="146" t="s">
        <v>147</v>
      </c>
      <c r="AU348" s="146" t="s">
        <v>143</v>
      </c>
      <c r="AV348" s="12" t="s">
        <v>81</v>
      </c>
      <c r="AW348" s="12" t="s">
        <v>32</v>
      </c>
      <c r="AX348" s="12" t="s">
        <v>71</v>
      </c>
      <c r="AY348" s="146" t="s">
        <v>133</v>
      </c>
    </row>
    <row r="349" spans="2:65" s="13" customFormat="1" ht="11.25">
      <c r="B349" s="152"/>
      <c r="D349" s="145" t="s">
        <v>147</v>
      </c>
      <c r="E349" s="153" t="s">
        <v>18</v>
      </c>
      <c r="F349" s="154" t="s">
        <v>152</v>
      </c>
      <c r="H349" s="155">
        <v>1.944</v>
      </c>
      <c r="I349" s="156"/>
      <c r="L349" s="152"/>
      <c r="M349" s="157"/>
      <c r="U349" s="158"/>
      <c r="AT349" s="153" t="s">
        <v>147</v>
      </c>
      <c r="AU349" s="153" t="s">
        <v>143</v>
      </c>
      <c r="AV349" s="13" t="s">
        <v>143</v>
      </c>
      <c r="AW349" s="13" t="s">
        <v>32</v>
      </c>
      <c r="AX349" s="13" t="s">
        <v>71</v>
      </c>
      <c r="AY349" s="153" t="s">
        <v>133</v>
      </c>
    </row>
    <row r="350" spans="2:65" s="14" customFormat="1" ht="11.25">
      <c r="B350" s="159"/>
      <c r="D350" s="145" t="s">
        <v>147</v>
      </c>
      <c r="E350" s="160" t="s">
        <v>18</v>
      </c>
      <c r="F350" s="161" t="s">
        <v>155</v>
      </c>
      <c r="H350" s="162">
        <v>1.944</v>
      </c>
      <c r="I350" s="163"/>
      <c r="L350" s="159"/>
      <c r="M350" s="164"/>
      <c r="U350" s="165"/>
      <c r="AT350" s="160" t="s">
        <v>147</v>
      </c>
      <c r="AU350" s="160" t="s">
        <v>143</v>
      </c>
      <c r="AV350" s="14" t="s">
        <v>142</v>
      </c>
      <c r="AW350" s="14" t="s">
        <v>32</v>
      </c>
      <c r="AX350" s="14" t="s">
        <v>79</v>
      </c>
      <c r="AY350" s="160" t="s">
        <v>133</v>
      </c>
    </row>
    <row r="351" spans="2:65" s="1" customFormat="1" ht="16.5" customHeight="1">
      <c r="B351" s="33"/>
      <c r="C351" s="127" t="s">
        <v>523</v>
      </c>
      <c r="D351" s="127" t="s">
        <v>137</v>
      </c>
      <c r="E351" s="128" t="s">
        <v>524</v>
      </c>
      <c r="F351" s="129" t="s">
        <v>525</v>
      </c>
      <c r="G351" s="130" t="s">
        <v>234</v>
      </c>
      <c r="H351" s="131">
        <v>4</v>
      </c>
      <c r="I351" s="132"/>
      <c r="J351" s="133">
        <f>ROUND(I351*H351,1)</f>
        <v>0</v>
      </c>
      <c r="K351" s="129" t="s">
        <v>141</v>
      </c>
      <c r="L351" s="33"/>
      <c r="M351" s="134" t="s">
        <v>18</v>
      </c>
      <c r="N351" s="135" t="s">
        <v>42</v>
      </c>
      <c r="P351" s="136">
        <f>O351*H351</f>
        <v>0</v>
      </c>
      <c r="Q351" s="136">
        <v>0</v>
      </c>
      <c r="R351" s="136">
        <f>Q351*H351</f>
        <v>0</v>
      </c>
      <c r="S351" s="136">
        <v>0.05</v>
      </c>
      <c r="T351" s="136">
        <f>S351*H351</f>
        <v>0.2</v>
      </c>
      <c r="U351" s="137" t="s">
        <v>18</v>
      </c>
      <c r="AR351" s="138" t="s">
        <v>142</v>
      </c>
      <c r="AT351" s="138" t="s">
        <v>137</v>
      </c>
      <c r="AU351" s="138" t="s">
        <v>143</v>
      </c>
      <c r="AY351" s="18" t="s">
        <v>133</v>
      </c>
      <c r="BE351" s="139">
        <f>IF(N351="základní",J351,0)</f>
        <v>0</v>
      </c>
      <c r="BF351" s="139">
        <f>IF(N351="snížená",J351,0)</f>
        <v>0</v>
      </c>
      <c r="BG351" s="139">
        <f>IF(N351="zákl. přenesená",J351,0)</f>
        <v>0</v>
      </c>
      <c r="BH351" s="139">
        <f>IF(N351="sníž. přenesená",J351,0)</f>
        <v>0</v>
      </c>
      <c r="BI351" s="139">
        <f>IF(N351="nulová",J351,0)</f>
        <v>0</v>
      </c>
      <c r="BJ351" s="18" t="s">
        <v>79</v>
      </c>
      <c r="BK351" s="139">
        <f>ROUND(I351*H351,1)</f>
        <v>0</v>
      </c>
      <c r="BL351" s="18" t="s">
        <v>142</v>
      </c>
      <c r="BM351" s="138" t="s">
        <v>526</v>
      </c>
    </row>
    <row r="352" spans="2:65" s="1" customFormat="1" ht="11.25">
      <c r="B352" s="33"/>
      <c r="D352" s="140" t="s">
        <v>145</v>
      </c>
      <c r="F352" s="141" t="s">
        <v>527</v>
      </c>
      <c r="I352" s="142"/>
      <c r="L352" s="33"/>
      <c r="M352" s="143"/>
      <c r="U352" s="54"/>
      <c r="AT352" s="18" t="s">
        <v>145</v>
      </c>
      <c r="AU352" s="18" t="s">
        <v>143</v>
      </c>
    </row>
    <row r="353" spans="2:65" s="12" customFormat="1" ht="11.25">
      <c r="B353" s="144"/>
      <c r="D353" s="145" t="s">
        <v>147</v>
      </c>
      <c r="E353" s="146" t="s">
        <v>18</v>
      </c>
      <c r="F353" s="147" t="s">
        <v>528</v>
      </c>
      <c r="H353" s="148">
        <v>2</v>
      </c>
      <c r="I353" s="149"/>
      <c r="L353" s="144"/>
      <c r="M353" s="150"/>
      <c r="U353" s="151"/>
      <c r="AT353" s="146" t="s">
        <v>147</v>
      </c>
      <c r="AU353" s="146" t="s">
        <v>143</v>
      </c>
      <c r="AV353" s="12" t="s">
        <v>81</v>
      </c>
      <c r="AW353" s="12" t="s">
        <v>32</v>
      </c>
      <c r="AX353" s="12" t="s">
        <v>71</v>
      </c>
      <c r="AY353" s="146" t="s">
        <v>133</v>
      </c>
    </row>
    <row r="354" spans="2:65" s="12" customFormat="1" ht="11.25">
      <c r="B354" s="144"/>
      <c r="D354" s="145" t="s">
        <v>147</v>
      </c>
      <c r="E354" s="146" t="s">
        <v>18</v>
      </c>
      <c r="F354" s="147" t="s">
        <v>529</v>
      </c>
      <c r="H354" s="148">
        <v>1</v>
      </c>
      <c r="I354" s="149"/>
      <c r="L354" s="144"/>
      <c r="M354" s="150"/>
      <c r="U354" s="151"/>
      <c r="AT354" s="146" t="s">
        <v>147</v>
      </c>
      <c r="AU354" s="146" t="s">
        <v>143</v>
      </c>
      <c r="AV354" s="12" t="s">
        <v>81</v>
      </c>
      <c r="AW354" s="12" t="s">
        <v>32</v>
      </c>
      <c r="AX354" s="12" t="s">
        <v>71</v>
      </c>
      <c r="AY354" s="146" t="s">
        <v>133</v>
      </c>
    </row>
    <row r="355" spans="2:65" s="12" customFormat="1" ht="11.25">
      <c r="B355" s="144"/>
      <c r="D355" s="145" t="s">
        <v>147</v>
      </c>
      <c r="E355" s="146" t="s">
        <v>18</v>
      </c>
      <c r="F355" s="147" t="s">
        <v>530</v>
      </c>
      <c r="H355" s="148">
        <v>1</v>
      </c>
      <c r="I355" s="149"/>
      <c r="L355" s="144"/>
      <c r="M355" s="150"/>
      <c r="U355" s="151"/>
      <c r="AT355" s="146" t="s">
        <v>147</v>
      </c>
      <c r="AU355" s="146" t="s">
        <v>143</v>
      </c>
      <c r="AV355" s="12" t="s">
        <v>81</v>
      </c>
      <c r="AW355" s="12" t="s">
        <v>32</v>
      </c>
      <c r="AX355" s="12" t="s">
        <v>71</v>
      </c>
      <c r="AY355" s="146" t="s">
        <v>133</v>
      </c>
    </row>
    <row r="356" spans="2:65" s="14" customFormat="1" ht="11.25">
      <c r="B356" s="159"/>
      <c r="D356" s="145" t="s">
        <v>147</v>
      </c>
      <c r="E356" s="160" t="s">
        <v>18</v>
      </c>
      <c r="F356" s="161" t="s">
        <v>155</v>
      </c>
      <c r="H356" s="162">
        <v>4</v>
      </c>
      <c r="I356" s="163"/>
      <c r="L356" s="159"/>
      <c r="M356" s="164"/>
      <c r="U356" s="165"/>
      <c r="AT356" s="160" t="s">
        <v>147</v>
      </c>
      <c r="AU356" s="160" t="s">
        <v>143</v>
      </c>
      <c r="AV356" s="14" t="s">
        <v>142</v>
      </c>
      <c r="AW356" s="14" t="s">
        <v>32</v>
      </c>
      <c r="AX356" s="14" t="s">
        <v>79</v>
      </c>
      <c r="AY356" s="160" t="s">
        <v>133</v>
      </c>
    </row>
    <row r="357" spans="2:65" s="1" customFormat="1" ht="16.5" customHeight="1">
      <c r="B357" s="33"/>
      <c r="C357" s="127" t="s">
        <v>323</v>
      </c>
      <c r="D357" s="127" t="s">
        <v>137</v>
      </c>
      <c r="E357" s="128" t="s">
        <v>531</v>
      </c>
      <c r="F357" s="129" t="s">
        <v>532</v>
      </c>
      <c r="G357" s="130" t="s">
        <v>246</v>
      </c>
      <c r="H357" s="131">
        <v>80</v>
      </c>
      <c r="I357" s="132"/>
      <c r="J357" s="133">
        <f>ROUND(I357*H357,1)</f>
        <v>0</v>
      </c>
      <c r="K357" s="129" t="s">
        <v>141</v>
      </c>
      <c r="L357" s="33"/>
      <c r="M357" s="134" t="s">
        <v>18</v>
      </c>
      <c r="N357" s="135" t="s">
        <v>42</v>
      </c>
      <c r="P357" s="136">
        <f>O357*H357</f>
        <v>0</v>
      </c>
      <c r="Q357" s="136">
        <v>1E-3</v>
      </c>
      <c r="R357" s="136">
        <f>Q357*H357</f>
        <v>0.08</v>
      </c>
      <c r="S357" s="136">
        <v>3.1E-4</v>
      </c>
      <c r="T357" s="136">
        <f>S357*H357</f>
        <v>2.4799999999999999E-2</v>
      </c>
      <c r="U357" s="137" t="s">
        <v>18</v>
      </c>
      <c r="AR357" s="138" t="s">
        <v>142</v>
      </c>
      <c r="AT357" s="138" t="s">
        <v>137</v>
      </c>
      <c r="AU357" s="138" t="s">
        <v>143</v>
      </c>
      <c r="AY357" s="18" t="s">
        <v>133</v>
      </c>
      <c r="BE357" s="139">
        <f>IF(N357="základní",J357,0)</f>
        <v>0</v>
      </c>
      <c r="BF357" s="139">
        <f>IF(N357="snížená",J357,0)</f>
        <v>0</v>
      </c>
      <c r="BG357" s="139">
        <f>IF(N357="zákl. přenesená",J357,0)</f>
        <v>0</v>
      </c>
      <c r="BH357" s="139">
        <f>IF(N357="sníž. přenesená",J357,0)</f>
        <v>0</v>
      </c>
      <c r="BI357" s="139">
        <f>IF(N357="nulová",J357,0)</f>
        <v>0</v>
      </c>
      <c r="BJ357" s="18" t="s">
        <v>79</v>
      </c>
      <c r="BK357" s="139">
        <f>ROUND(I357*H357,1)</f>
        <v>0</v>
      </c>
      <c r="BL357" s="18" t="s">
        <v>142</v>
      </c>
      <c r="BM357" s="138" t="s">
        <v>533</v>
      </c>
    </row>
    <row r="358" spans="2:65" s="1" customFormat="1" ht="11.25">
      <c r="B358" s="33"/>
      <c r="D358" s="140" t="s">
        <v>145</v>
      </c>
      <c r="F358" s="141" t="s">
        <v>534</v>
      </c>
      <c r="I358" s="142"/>
      <c r="L358" s="33"/>
      <c r="M358" s="143"/>
      <c r="U358" s="54"/>
      <c r="AT358" s="18" t="s">
        <v>145</v>
      </c>
      <c r="AU358" s="18" t="s">
        <v>143</v>
      </c>
    </row>
    <row r="359" spans="2:65" s="1" customFormat="1" ht="24.2" customHeight="1">
      <c r="B359" s="33"/>
      <c r="C359" s="127" t="s">
        <v>343</v>
      </c>
      <c r="D359" s="127" t="s">
        <v>137</v>
      </c>
      <c r="E359" s="128" t="s">
        <v>535</v>
      </c>
      <c r="F359" s="129" t="s">
        <v>536</v>
      </c>
      <c r="G359" s="130" t="s">
        <v>246</v>
      </c>
      <c r="H359" s="131">
        <v>5</v>
      </c>
      <c r="I359" s="132"/>
      <c r="J359" s="133">
        <f>ROUND(I359*H359,1)</f>
        <v>0</v>
      </c>
      <c r="K359" s="129" t="s">
        <v>141</v>
      </c>
      <c r="L359" s="33"/>
      <c r="M359" s="134" t="s">
        <v>18</v>
      </c>
      <c r="N359" s="135" t="s">
        <v>42</v>
      </c>
      <c r="P359" s="136">
        <f>O359*H359</f>
        <v>0</v>
      </c>
      <c r="Q359" s="136">
        <v>0</v>
      </c>
      <c r="R359" s="136">
        <f>Q359*H359</f>
        <v>0</v>
      </c>
      <c r="S359" s="136">
        <v>4.5999999999999999E-2</v>
      </c>
      <c r="T359" s="136">
        <f>S359*H359</f>
        <v>0.22999999999999998</v>
      </c>
      <c r="U359" s="137" t="s">
        <v>18</v>
      </c>
      <c r="AR359" s="138" t="s">
        <v>142</v>
      </c>
      <c r="AT359" s="138" t="s">
        <v>137</v>
      </c>
      <c r="AU359" s="138" t="s">
        <v>143</v>
      </c>
      <c r="AY359" s="18" t="s">
        <v>133</v>
      </c>
      <c r="BE359" s="139">
        <f>IF(N359="základní",J359,0)</f>
        <v>0</v>
      </c>
      <c r="BF359" s="139">
        <f>IF(N359="snížená",J359,0)</f>
        <v>0</v>
      </c>
      <c r="BG359" s="139">
        <f>IF(N359="zákl. přenesená",J359,0)</f>
        <v>0</v>
      </c>
      <c r="BH359" s="139">
        <f>IF(N359="sníž. přenesená",J359,0)</f>
        <v>0</v>
      </c>
      <c r="BI359" s="139">
        <f>IF(N359="nulová",J359,0)</f>
        <v>0</v>
      </c>
      <c r="BJ359" s="18" t="s">
        <v>79</v>
      </c>
      <c r="BK359" s="139">
        <f>ROUND(I359*H359,1)</f>
        <v>0</v>
      </c>
      <c r="BL359" s="18" t="s">
        <v>142</v>
      </c>
      <c r="BM359" s="138" t="s">
        <v>537</v>
      </c>
    </row>
    <row r="360" spans="2:65" s="1" customFormat="1" ht="11.25">
      <c r="B360" s="33"/>
      <c r="D360" s="140" t="s">
        <v>145</v>
      </c>
      <c r="F360" s="141" t="s">
        <v>538</v>
      </c>
      <c r="I360" s="142"/>
      <c r="L360" s="33"/>
      <c r="M360" s="143"/>
      <c r="U360" s="54"/>
      <c r="AT360" s="18" t="s">
        <v>145</v>
      </c>
      <c r="AU360" s="18" t="s">
        <v>143</v>
      </c>
    </row>
    <row r="361" spans="2:65" s="12" customFormat="1" ht="11.25">
      <c r="B361" s="144"/>
      <c r="D361" s="145" t="s">
        <v>147</v>
      </c>
      <c r="E361" s="146" t="s">
        <v>18</v>
      </c>
      <c r="F361" s="147" t="s">
        <v>539</v>
      </c>
      <c r="H361" s="148">
        <v>5</v>
      </c>
      <c r="I361" s="149"/>
      <c r="L361" s="144"/>
      <c r="M361" s="150"/>
      <c r="U361" s="151"/>
      <c r="AT361" s="146" t="s">
        <v>147</v>
      </c>
      <c r="AU361" s="146" t="s">
        <v>143</v>
      </c>
      <c r="AV361" s="12" t="s">
        <v>81</v>
      </c>
      <c r="AW361" s="12" t="s">
        <v>32</v>
      </c>
      <c r="AX361" s="12" t="s">
        <v>79</v>
      </c>
      <c r="AY361" s="146" t="s">
        <v>133</v>
      </c>
    </row>
    <row r="362" spans="2:65" s="1" customFormat="1" ht="16.5" customHeight="1">
      <c r="B362" s="33"/>
      <c r="C362" s="127" t="s">
        <v>540</v>
      </c>
      <c r="D362" s="127" t="s">
        <v>137</v>
      </c>
      <c r="E362" s="128" t="s">
        <v>541</v>
      </c>
      <c r="F362" s="129" t="s">
        <v>542</v>
      </c>
      <c r="G362" s="130" t="s">
        <v>234</v>
      </c>
      <c r="H362" s="131">
        <v>2</v>
      </c>
      <c r="I362" s="132"/>
      <c r="J362" s="133">
        <f>ROUND(I362*H362,1)</f>
        <v>0</v>
      </c>
      <c r="K362" s="129" t="s">
        <v>141</v>
      </c>
      <c r="L362" s="33"/>
      <c r="M362" s="134" t="s">
        <v>18</v>
      </c>
      <c r="N362" s="135" t="s">
        <v>42</v>
      </c>
      <c r="P362" s="136">
        <f>O362*H362</f>
        <v>0</v>
      </c>
      <c r="Q362" s="136">
        <v>0</v>
      </c>
      <c r="R362" s="136">
        <f>Q362*H362</f>
        <v>0</v>
      </c>
      <c r="S362" s="136">
        <v>5.0000000000000002E-5</v>
      </c>
      <c r="T362" s="136">
        <f>S362*H362</f>
        <v>1E-4</v>
      </c>
      <c r="U362" s="137" t="s">
        <v>18</v>
      </c>
      <c r="AR362" s="138" t="s">
        <v>142</v>
      </c>
      <c r="AT362" s="138" t="s">
        <v>137</v>
      </c>
      <c r="AU362" s="138" t="s">
        <v>143</v>
      </c>
      <c r="AY362" s="18" t="s">
        <v>133</v>
      </c>
      <c r="BE362" s="139">
        <f>IF(N362="základní",J362,0)</f>
        <v>0</v>
      </c>
      <c r="BF362" s="139">
        <f>IF(N362="snížená",J362,0)</f>
        <v>0</v>
      </c>
      <c r="BG362" s="139">
        <f>IF(N362="zákl. přenesená",J362,0)</f>
        <v>0</v>
      </c>
      <c r="BH362" s="139">
        <f>IF(N362="sníž. přenesená",J362,0)</f>
        <v>0</v>
      </c>
      <c r="BI362" s="139">
        <f>IF(N362="nulová",J362,0)</f>
        <v>0</v>
      </c>
      <c r="BJ362" s="18" t="s">
        <v>79</v>
      </c>
      <c r="BK362" s="139">
        <f>ROUND(I362*H362,1)</f>
        <v>0</v>
      </c>
      <c r="BL362" s="18" t="s">
        <v>142</v>
      </c>
      <c r="BM362" s="138" t="s">
        <v>543</v>
      </c>
    </row>
    <row r="363" spans="2:65" s="1" customFormat="1" ht="11.25">
      <c r="B363" s="33"/>
      <c r="D363" s="140" t="s">
        <v>145</v>
      </c>
      <c r="F363" s="141" t="s">
        <v>544</v>
      </c>
      <c r="I363" s="142"/>
      <c r="L363" s="33"/>
      <c r="M363" s="143"/>
      <c r="U363" s="54"/>
      <c r="AT363" s="18" t="s">
        <v>145</v>
      </c>
      <c r="AU363" s="18" t="s">
        <v>143</v>
      </c>
    </row>
    <row r="364" spans="2:65" s="11" customFormat="1" ht="22.9" customHeight="1">
      <c r="B364" s="115"/>
      <c r="D364" s="116" t="s">
        <v>70</v>
      </c>
      <c r="E364" s="125" t="s">
        <v>545</v>
      </c>
      <c r="F364" s="125" t="s">
        <v>546</v>
      </c>
      <c r="I364" s="118"/>
      <c r="J364" s="126">
        <f>BK364</f>
        <v>0</v>
      </c>
      <c r="L364" s="115"/>
      <c r="M364" s="120"/>
      <c r="P364" s="121">
        <f>SUM(P365:P383)</f>
        <v>0</v>
      </c>
      <c r="R364" s="121">
        <f>SUM(R365:R383)</f>
        <v>0</v>
      </c>
      <c r="T364" s="121">
        <f>SUM(T365:T383)</f>
        <v>0</v>
      </c>
      <c r="U364" s="122"/>
      <c r="AR364" s="116" t="s">
        <v>79</v>
      </c>
      <c r="AT364" s="123" t="s">
        <v>70</v>
      </c>
      <c r="AU364" s="123" t="s">
        <v>79</v>
      </c>
      <c r="AY364" s="116" t="s">
        <v>133</v>
      </c>
      <c r="BK364" s="124">
        <f>SUM(BK365:BK383)</f>
        <v>0</v>
      </c>
    </row>
    <row r="365" spans="2:65" s="1" customFormat="1" ht="24.2" customHeight="1">
      <c r="B365" s="33"/>
      <c r="C365" s="127" t="s">
        <v>547</v>
      </c>
      <c r="D365" s="127" t="s">
        <v>137</v>
      </c>
      <c r="E365" s="128" t="s">
        <v>548</v>
      </c>
      <c r="F365" s="129" t="s">
        <v>549</v>
      </c>
      <c r="G365" s="130" t="s">
        <v>197</v>
      </c>
      <c r="H365" s="131">
        <v>22.957999999999998</v>
      </c>
      <c r="I365" s="132"/>
      <c r="J365" s="133">
        <f>ROUND(I365*H365,1)</f>
        <v>0</v>
      </c>
      <c r="K365" s="129" t="s">
        <v>141</v>
      </c>
      <c r="L365" s="33"/>
      <c r="M365" s="134" t="s">
        <v>18</v>
      </c>
      <c r="N365" s="135" t="s">
        <v>42</v>
      </c>
      <c r="P365" s="136">
        <f>O365*H365</f>
        <v>0</v>
      </c>
      <c r="Q365" s="136">
        <v>0</v>
      </c>
      <c r="R365" s="136">
        <f>Q365*H365</f>
        <v>0</v>
      </c>
      <c r="S365" s="136">
        <v>0</v>
      </c>
      <c r="T365" s="136">
        <f>S365*H365</f>
        <v>0</v>
      </c>
      <c r="U365" s="137" t="s">
        <v>18</v>
      </c>
      <c r="AR365" s="138" t="s">
        <v>142</v>
      </c>
      <c r="AT365" s="138" t="s">
        <v>137</v>
      </c>
      <c r="AU365" s="138" t="s">
        <v>81</v>
      </c>
      <c r="AY365" s="18" t="s">
        <v>133</v>
      </c>
      <c r="BE365" s="139">
        <f>IF(N365="základní",J365,0)</f>
        <v>0</v>
      </c>
      <c r="BF365" s="139">
        <f>IF(N365="snížená",J365,0)</f>
        <v>0</v>
      </c>
      <c r="BG365" s="139">
        <f>IF(N365="zákl. přenesená",J365,0)</f>
        <v>0</v>
      </c>
      <c r="BH365" s="139">
        <f>IF(N365="sníž. přenesená",J365,0)</f>
        <v>0</v>
      </c>
      <c r="BI365" s="139">
        <f>IF(N365="nulová",J365,0)</f>
        <v>0</v>
      </c>
      <c r="BJ365" s="18" t="s">
        <v>79</v>
      </c>
      <c r="BK365" s="139">
        <f>ROUND(I365*H365,1)</f>
        <v>0</v>
      </c>
      <c r="BL365" s="18" t="s">
        <v>142</v>
      </c>
      <c r="BM365" s="138" t="s">
        <v>550</v>
      </c>
    </row>
    <row r="366" spans="2:65" s="1" customFormat="1" ht="11.25">
      <c r="B366" s="33"/>
      <c r="D366" s="140" t="s">
        <v>145</v>
      </c>
      <c r="F366" s="141" t="s">
        <v>551</v>
      </c>
      <c r="I366" s="142"/>
      <c r="L366" s="33"/>
      <c r="M366" s="143"/>
      <c r="U366" s="54"/>
      <c r="AT366" s="18" t="s">
        <v>145</v>
      </c>
      <c r="AU366" s="18" t="s">
        <v>81</v>
      </c>
    </row>
    <row r="367" spans="2:65" s="1" customFormat="1" ht="21.75" customHeight="1">
      <c r="B367" s="33"/>
      <c r="C367" s="127" t="s">
        <v>552</v>
      </c>
      <c r="D367" s="127" t="s">
        <v>137</v>
      </c>
      <c r="E367" s="128" t="s">
        <v>553</v>
      </c>
      <c r="F367" s="129" t="s">
        <v>554</v>
      </c>
      <c r="G367" s="130" t="s">
        <v>197</v>
      </c>
      <c r="H367" s="131">
        <v>22.957999999999998</v>
      </c>
      <c r="I367" s="132"/>
      <c r="J367" s="133">
        <f>ROUND(I367*H367,1)</f>
        <v>0</v>
      </c>
      <c r="K367" s="129" t="s">
        <v>141</v>
      </c>
      <c r="L367" s="33"/>
      <c r="M367" s="134" t="s">
        <v>18</v>
      </c>
      <c r="N367" s="135" t="s">
        <v>42</v>
      </c>
      <c r="P367" s="136">
        <f>O367*H367</f>
        <v>0</v>
      </c>
      <c r="Q367" s="136">
        <v>0</v>
      </c>
      <c r="R367" s="136">
        <f>Q367*H367</f>
        <v>0</v>
      </c>
      <c r="S367" s="136">
        <v>0</v>
      </c>
      <c r="T367" s="136">
        <f>S367*H367</f>
        <v>0</v>
      </c>
      <c r="U367" s="137" t="s">
        <v>18</v>
      </c>
      <c r="AR367" s="138" t="s">
        <v>142</v>
      </c>
      <c r="AT367" s="138" t="s">
        <v>137</v>
      </c>
      <c r="AU367" s="138" t="s">
        <v>81</v>
      </c>
      <c r="AY367" s="18" t="s">
        <v>133</v>
      </c>
      <c r="BE367" s="139">
        <f>IF(N367="základní",J367,0)</f>
        <v>0</v>
      </c>
      <c r="BF367" s="139">
        <f>IF(N367="snížená",J367,0)</f>
        <v>0</v>
      </c>
      <c r="BG367" s="139">
        <f>IF(N367="zákl. přenesená",J367,0)</f>
        <v>0</v>
      </c>
      <c r="BH367" s="139">
        <f>IF(N367="sníž. přenesená",J367,0)</f>
        <v>0</v>
      </c>
      <c r="BI367" s="139">
        <f>IF(N367="nulová",J367,0)</f>
        <v>0</v>
      </c>
      <c r="BJ367" s="18" t="s">
        <v>79</v>
      </c>
      <c r="BK367" s="139">
        <f>ROUND(I367*H367,1)</f>
        <v>0</v>
      </c>
      <c r="BL367" s="18" t="s">
        <v>142</v>
      </c>
      <c r="BM367" s="138" t="s">
        <v>555</v>
      </c>
    </row>
    <row r="368" spans="2:65" s="1" customFormat="1" ht="11.25">
      <c r="B368" s="33"/>
      <c r="D368" s="140" t="s">
        <v>145</v>
      </c>
      <c r="F368" s="141" t="s">
        <v>556</v>
      </c>
      <c r="I368" s="142"/>
      <c r="L368" s="33"/>
      <c r="M368" s="143"/>
      <c r="U368" s="54"/>
      <c r="AT368" s="18" t="s">
        <v>145</v>
      </c>
      <c r="AU368" s="18" t="s">
        <v>81</v>
      </c>
    </row>
    <row r="369" spans="2:65" s="1" customFormat="1" ht="24.2" customHeight="1">
      <c r="B369" s="33"/>
      <c r="C369" s="127" t="s">
        <v>557</v>
      </c>
      <c r="D369" s="127" t="s">
        <v>137</v>
      </c>
      <c r="E369" s="128" t="s">
        <v>558</v>
      </c>
      <c r="F369" s="129" t="s">
        <v>559</v>
      </c>
      <c r="G369" s="130" t="s">
        <v>197</v>
      </c>
      <c r="H369" s="131">
        <v>160.70599999999999</v>
      </c>
      <c r="I369" s="132"/>
      <c r="J369" s="133">
        <f>ROUND(I369*H369,1)</f>
        <v>0</v>
      </c>
      <c r="K369" s="129" t="s">
        <v>141</v>
      </c>
      <c r="L369" s="33"/>
      <c r="M369" s="134" t="s">
        <v>18</v>
      </c>
      <c r="N369" s="135" t="s">
        <v>42</v>
      </c>
      <c r="P369" s="136">
        <f>O369*H369</f>
        <v>0</v>
      </c>
      <c r="Q369" s="136">
        <v>0</v>
      </c>
      <c r="R369" s="136">
        <f>Q369*H369</f>
        <v>0</v>
      </c>
      <c r="S369" s="136">
        <v>0</v>
      </c>
      <c r="T369" s="136">
        <f>S369*H369</f>
        <v>0</v>
      </c>
      <c r="U369" s="137" t="s">
        <v>18</v>
      </c>
      <c r="AR369" s="138" t="s">
        <v>142</v>
      </c>
      <c r="AT369" s="138" t="s">
        <v>137</v>
      </c>
      <c r="AU369" s="138" t="s">
        <v>81</v>
      </c>
      <c r="AY369" s="18" t="s">
        <v>133</v>
      </c>
      <c r="BE369" s="139">
        <f>IF(N369="základní",J369,0)</f>
        <v>0</v>
      </c>
      <c r="BF369" s="139">
        <f>IF(N369="snížená",J369,0)</f>
        <v>0</v>
      </c>
      <c r="BG369" s="139">
        <f>IF(N369="zákl. přenesená",J369,0)</f>
        <v>0</v>
      </c>
      <c r="BH369" s="139">
        <f>IF(N369="sníž. přenesená",J369,0)</f>
        <v>0</v>
      </c>
      <c r="BI369" s="139">
        <f>IF(N369="nulová",J369,0)</f>
        <v>0</v>
      </c>
      <c r="BJ369" s="18" t="s">
        <v>79</v>
      </c>
      <c r="BK369" s="139">
        <f>ROUND(I369*H369,1)</f>
        <v>0</v>
      </c>
      <c r="BL369" s="18" t="s">
        <v>142</v>
      </c>
      <c r="BM369" s="138" t="s">
        <v>560</v>
      </c>
    </row>
    <row r="370" spans="2:65" s="1" customFormat="1" ht="11.25">
      <c r="B370" s="33"/>
      <c r="D370" s="140" t="s">
        <v>145</v>
      </c>
      <c r="F370" s="141" t="s">
        <v>561</v>
      </c>
      <c r="I370" s="142"/>
      <c r="L370" s="33"/>
      <c r="M370" s="143"/>
      <c r="U370" s="54"/>
      <c r="AT370" s="18" t="s">
        <v>145</v>
      </c>
      <c r="AU370" s="18" t="s">
        <v>81</v>
      </c>
    </row>
    <row r="371" spans="2:65" s="12" customFormat="1" ht="11.25">
      <c r="B371" s="144"/>
      <c r="D371" s="145" t="s">
        <v>147</v>
      </c>
      <c r="E371" s="146" t="s">
        <v>18</v>
      </c>
      <c r="F371" s="147" t="s">
        <v>562</v>
      </c>
      <c r="H371" s="148">
        <v>160.70599999999999</v>
      </c>
      <c r="I371" s="149"/>
      <c r="L371" s="144"/>
      <c r="M371" s="150"/>
      <c r="U371" s="151"/>
      <c r="AT371" s="146" t="s">
        <v>147</v>
      </c>
      <c r="AU371" s="146" t="s">
        <v>81</v>
      </c>
      <c r="AV371" s="12" t="s">
        <v>81</v>
      </c>
      <c r="AW371" s="12" t="s">
        <v>32</v>
      </c>
      <c r="AX371" s="12" t="s">
        <v>79</v>
      </c>
      <c r="AY371" s="146" t="s">
        <v>133</v>
      </c>
    </row>
    <row r="372" spans="2:65" s="1" customFormat="1" ht="24.2" customHeight="1">
      <c r="B372" s="33"/>
      <c r="C372" s="127" t="s">
        <v>563</v>
      </c>
      <c r="D372" s="127" t="s">
        <v>137</v>
      </c>
      <c r="E372" s="128" t="s">
        <v>564</v>
      </c>
      <c r="F372" s="129" t="s">
        <v>565</v>
      </c>
      <c r="G372" s="130" t="s">
        <v>197</v>
      </c>
      <c r="H372" s="131">
        <v>14.257</v>
      </c>
      <c r="I372" s="132"/>
      <c r="J372" s="133">
        <f>ROUND(I372*H372,1)</f>
        <v>0</v>
      </c>
      <c r="K372" s="129" t="s">
        <v>141</v>
      </c>
      <c r="L372" s="33"/>
      <c r="M372" s="134" t="s">
        <v>18</v>
      </c>
      <c r="N372" s="135" t="s">
        <v>42</v>
      </c>
      <c r="P372" s="136">
        <f>O372*H372</f>
        <v>0</v>
      </c>
      <c r="Q372" s="136">
        <v>0</v>
      </c>
      <c r="R372" s="136">
        <f>Q372*H372</f>
        <v>0</v>
      </c>
      <c r="S372" s="136">
        <v>0</v>
      </c>
      <c r="T372" s="136">
        <f>S372*H372</f>
        <v>0</v>
      </c>
      <c r="U372" s="137" t="s">
        <v>18</v>
      </c>
      <c r="AR372" s="138" t="s">
        <v>142</v>
      </c>
      <c r="AT372" s="138" t="s">
        <v>137</v>
      </c>
      <c r="AU372" s="138" t="s">
        <v>81</v>
      </c>
      <c r="AY372" s="18" t="s">
        <v>133</v>
      </c>
      <c r="BE372" s="139">
        <f>IF(N372="základní",J372,0)</f>
        <v>0</v>
      </c>
      <c r="BF372" s="139">
        <f>IF(N372="snížená",J372,0)</f>
        <v>0</v>
      </c>
      <c r="BG372" s="139">
        <f>IF(N372="zákl. přenesená",J372,0)</f>
        <v>0</v>
      </c>
      <c r="BH372" s="139">
        <f>IF(N372="sníž. přenesená",J372,0)</f>
        <v>0</v>
      </c>
      <c r="BI372" s="139">
        <f>IF(N372="nulová",J372,0)</f>
        <v>0</v>
      </c>
      <c r="BJ372" s="18" t="s">
        <v>79</v>
      </c>
      <c r="BK372" s="139">
        <f>ROUND(I372*H372,1)</f>
        <v>0</v>
      </c>
      <c r="BL372" s="18" t="s">
        <v>142</v>
      </c>
      <c r="BM372" s="138" t="s">
        <v>566</v>
      </c>
    </row>
    <row r="373" spans="2:65" s="1" customFormat="1" ht="11.25">
      <c r="B373" s="33"/>
      <c r="D373" s="140" t="s">
        <v>145</v>
      </c>
      <c r="F373" s="141" t="s">
        <v>567</v>
      </c>
      <c r="I373" s="142"/>
      <c r="L373" s="33"/>
      <c r="M373" s="143"/>
      <c r="U373" s="54"/>
      <c r="AT373" s="18" t="s">
        <v>145</v>
      </c>
      <c r="AU373" s="18" t="s">
        <v>81</v>
      </c>
    </row>
    <row r="374" spans="2:65" s="1" customFormat="1" ht="24.2" customHeight="1">
      <c r="B374" s="33"/>
      <c r="C374" s="127" t="s">
        <v>568</v>
      </c>
      <c r="D374" s="127" t="s">
        <v>137</v>
      </c>
      <c r="E374" s="128" t="s">
        <v>569</v>
      </c>
      <c r="F374" s="129" t="s">
        <v>570</v>
      </c>
      <c r="G374" s="130" t="s">
        <v>197</v>
      </c>
      <c r="H374" s="131">
        <v>1.67</v>
      </c>
      <c r="I374" s="132"/>
      <c r="J374" s="133">
        <f>ROUND(I374*H374,1)</f>
        <v>0</v>
      </c>
      <c r="K374" s="129" t="s">
        <v>141</v>
      </c>
      <c r="L374" s="33"/>
      <c r="M374" s="134" t="s">
        <v>18</v>
      </c>
      <c r="N374" s="135" t="s">
        <v>42</v>
      </c>
      <c r="P374" s="136">
        <f>O374*H374</f>
        <v>0</v>
      </c>
      <c r="Q374" s="136">
        <v>0</v>
      </c>
      <c r="R374" s="136">
        <f>Q374*H374</f>
        <v>0</v>
      </c>
      <c r="S374" s="136">
        <v>0</v>
      </c>
      <c r="T374" s="136">
        <f>S374*H374</f>
        <v>0</v>
      </c>
      <c r="U374" s="137" t="s">
        <v>18</v>
      </c>
      <c r="AR374" s="138" t="s">
        <v>142</v>
      </c>
      <c r="AT374" s="138" t="s">
        <v>137</v>
      </c>
      <c r="AU374" s="138" t="s">
        <v>81</v>
      </c>
      <c r="AY374" s="18" t="s">
        <v>133</v>
      </c>
      <c r="BE374" s="139">
        <f>IF(N374="základní",J374,0)</f>
        <v>0</v>
      </c>
      <c r="BF374" s="139">
        <f>IF(N374="snížená",J374,0)</f>
        <v>0</v>
      </c>
      <c r="BG374" s="139">
        <f>IF(N374="zákl. přenesená",J374,0)</f>
        <v>0</v>
      </c>
      <c r="BH374" s="139">
        <f>IF(N374="sníž. přenesená",J374,0)</f>
        <v>0</v>
      </c>
      <c r="BI374" s="139">
        <f>IF(N374="nulová",J374,0)</f>
        <v>0</v>
      </c>
      <c r="BJ374" s="18" t="s">
        <v>79</v>
      </c>
      <c r="BK374" s="139">
        <f>ROUND(I374*H374,1)</f>
        <v>0</v>
      </c>
      <c r="BL374" s="18" t="s">
        <v>142</v>
      </c>
      <c r="BM374" s="138" t="s">
        <v>571</v>
      </c>
    </row>
    <row r="375" spans="2:65" s="1" customFormat="1" ht="11.25">
      <c r="B375" s="33"/>
      <c r="D375" s="140" t="s">
        <v>145</v>
      </c>
      <c r="F375" s="141" t="s">
        <v>572</v>
      </c>
      <c r="I375" s="142"/>
      <c r="L375" s="33"/>
      <c r="M375" s="143"/>
      <c r="U375" s="54"/>
      <c r="AT375" s="18" t="s">
        <v>145</v>
      </c>
      <c r="AU375" s="18" t="s">
        <v>81</v>
      </c>
    </row>
    <row r="376" spans="2:65" s="1" customFormat="1" ht="24.2" customHeight="1">
      <c r="B376" s="33"/>
      <c r="C376" s="127" t="s">
        <v>573</v>
      </c>
      <c r="D376" s="127" t="s">
        <v>137</v>
      </c>
      <c r="E376" s="128" t="s">
        <v>574</v>
      </c>
      <c r="F376" s="129" t="s">
        <v>196</v>
      </c>
      <c r="G376" s="130" t="s">
        <v>197</v>
      </c>
      <c r="H376" s="131">
        <v>1.931</v>
      </c>
      <c r="I376" s="132"/>
      <c r="J376" s="133">
        <f>ROUND(I376*H376,1)</f>
        <v>0</v>
      </c>
      <c r="K376" s="129" t="s">
        <v>141</v>
      </c>
      <c r="L376" s="33"/>
      <c r="M376" s="134" t="s">
        <v>18</v>
      </c>
      <c r="N376" s="135" t="s">
        <v>42</v>
      </c>
      <c r="P376" s="136">
        <f>O376*H376</f>
        <v>0</v>
      </c>
      <c r="Q376" s="136">
        <v>0</v>
      </c>
      <c r="R376" s="136">
        <f>Q376*H376</f>
        <v>0</v>
      </c>
      <c r="S376" s="136">
        <v>0</v>
      </c>
      <c r="T376" s="136">
        <f>S376*H376</f>
        <v>0</v>
      </c>
      <c r="U376" s="137" t="s">
        <v>18</v>
      </c>
      <c r="AR376" s="138" t="s">
        <v>142</v>
      </c>
      <c r="AT376" s="138" t="s">
        <v>137</v>
      </c>
      <c r="AU376" s="138" t="s">
        <v>81</v>
      </c>
      <c r="AY376" s="18" t="s">
        <v>133</v>
      </c>
      <c r="BE376" s="139">
        <f>IF(N376="základní",J376,0)</f>
        <v>0</v>
      </c>
      <c r="BF376" s="139">
        <f>IF(N376="snížená",J376,0)</f>
        <v>0</v>
      </c>
      <c r="BG376" s="139">
        <f>IF(N376="zákl. přenesená",J376,0)</f>
        <v>0</v>
      </c>
      <c r="BH376" s="139">
        <f>IF(N376="sníž. přenesená",J376,0)</f>
        <v>0</v>
      </c>
      <c r="BI376" s="139">
        <f>IF(N376="nulová",J376,0)</f>
        <v>0</v>
      </c>
      <c r="BJ376" s="18" t="s">
        <v>79</v>
      </c>
      <c r="BK376" s="139">
        <f>ROUND(I376*H376,1)</f>
        <v>0</v>
      </c>
      <c r="BL376" s="18" t="s">
        <v>142</v>
      </c>
      <c r="BM376" s="138" t="s">
        <v>575</v>
      </c>
    </row>
    <row r="377" spans="2:65" s="1" customFormat="1" ht="11.25">
      <c r="B377" s="33"/>
      <c r="D377" s="140" t="s">
        <v>145</v>
      </c>
      <c r="F377" s="141" t="s">
        <v>576</v>
      </c>
      <c r="I377" s="142"/>
      <c r="L377" s="33"/>
      <c r="M377" s="143"/>
      <c r="U377" s="54"/>
      <c r="AT377" s="18" t="s">
        <v>145</v>
      </c>
      <c r="AU377" s="18" t="s">
        <v>81</v>
      </c>
    </row>
    <row r="378" spans="2:65" s="1" customFormat="1" ht="24.2" customHeight="1">
      <c r="B378" s="33"/>
      <c r="C378" s="127" t="s">
        <v>577</v>
      </c>
      <c r="D378" s="127" t="s">
        <v>137</v>
      </c>
      <c r="E378" s="128" t="s">
        <v>578</v>
      </c>
      <c r="F378" s="129" t="s">
        <v>579</v>
      </c>
      <c r="G378" s="130" t="s">
        <v>197</v>
      </c>
      <c r="H378" s="131">
        <v>4.9000000000000004</v>
      </c>
      <c r="I378" s="132"/>
      <c r="J378" s="133">
        <f>ROUND(I378*H378,1)</f>
        <v>0</v>
      </c>
      <c r="K378" s="129" t="s">
        <v>141</v>
      </c>
      <c r="L378" s="33"/>
      <c r="M378" s="134" t="s">
        <v>18</v>
      </c>
      <c r="N378" s="135" t="s">
        <v>42</v>
      </c>
      <c r="P378" s="136">
        <f>O378*H378</f>
        <v>0</v>
      </c>
      <c r="Q378" s="136">
        <v>0</v>
      </c>
      <c r="R378" s="136">
        <f>Q378*H378</f>
        <v>0</v>
      </c>
      <c r="S378" s="136">
        <v>0</v>
      </c>
      <c r="T378" s="136">
        <f>S378*H378</f>
        <v>0</v>
      </c>
      <c r="U378" s="137" t="s">
        <v>18</v>
      </c>
      <c r="AR378" s="138" t="s">
        <v>142</v>
      </c>
      <c r="AT378" s="138" t="s">
        <v>137</v>
      </c>
      <c r="AU378" s="138" t="s">
        <v>81</v>
      </c>
      <c r="AY378" s="18" t="s">
        <v>133</v>
      </c>
      <c r="BE378" s="139">
        <f>IF(N378="základní",J378,0)</f>
        <v>0</v>
      </c>
      <c r="BF378" s="139">
        <f>IF(N378="snížená",J378,0)</f>
        <v>0</v>
      </c>
      <c r="BG378" s="139">
        <f>IF(N378="zákl. přenesená",J378,0)</f>
        <v>0</v>
      </c>
      <c r="BH378" s="139">
        <f>IF(N378="sníž. přenesená",J378,0)</f>
        <v>0</v>
      </c>
      <c r="BI378" s="139">
        <f>IF(N378="nulová",J378,0)</f>
        <v>0</v>
      </c>
      <c r="BJ378" s="18" t="s">
        <v>79</v>
      </c>
      <c r="BK378" s="139">
        <f>ROUND(I378*H378,1)</f>
        <v>0</v>
      </c>
      <c r="BL378" s="18" t="s">
        <v>142</v>
      </c>
      <c r="BM378" s="138" t="s">
        <v>580</v>
      </c>
    </row>
    <row r="379" spans="2:65" s="1" customFormat="1" ht="11.25">
      <c r="B379" s="33"/>
      <c r="D379" s="140" t="s">
        <v>145</v>
      </c>
      <c r="F379" s="141" t="s">
        <v>581</v>
      </c>
      <c r="I379" s="142"/>
      <c r="L379" s="33"/>
      <c r="M379" s="143"/>
      <c r="U379" s="54"/>
      <c r="AT379" s="18" t="s">
        <v>145</v>
      </c>
      <c r="AU379" s="18" t="s">
        <v>81</v>
      </c>
    </row>
    <row r="380" spans="2:65" s="12" customFormat="1" ht="11.25">
      <c r="B380" s="144"/>
      <c r="D380" s="145" t="s">
        <v>147</v>
      </c>
      <c r="E380" s="146" t="s">
        <v>18</v>
      </c>
      <c r="F380" s="147" t="s">
        <v>582</v>
      </c>
      <c r="H380" s="148">
        <v>22.957999999999998</v>
      </c>
      <c r="I380" s="149"/>
      <c r="L380" s="144"/>
      <c r="M380" s="150"/>
      <c r="U380" s="151"/>
      <c r="AT380" s="146" t="s">
        <v>147</v>
      </c>
      <c r="AU380" s="146" t="s">
        <v>81</v>
      </c>
      <c r="AV380" s="12" t="s">
        <v>81</v>
      </c>
      <c r="AW380" s="12" t="s">
        <v>32</v>
      </c>
      <c r="AX380" s="12" t="s">
        <v>71</v>
      </c>
      <c r="AY380" s="146" t="s">
        <v>133</v>
      </c>
    </row>
    <row r="381" spans="2:65" s="12" customFormat="1" ht="11.25">
      <c r="B381" s="144"/>
      <c r="D381" s="145" t="s">
        <v>147</v>
      </c>
      <c r="E381" s="146" t="s">
        <v>18</v>
      </c>
      <c r="F381" s="147" t="s">
        <v>583</v>
      </c>
      <c r="H381" s="148">
        <v>-17.858000000000001</v>
      </c>
      <c r="I381" s="149"/>
      <c r="L381" s="144"/>
      <c r="M381" s="150"/>
      <c r="U381" s="151"/>
      <c r="AT381" s="146" t="s">
        <v>147</v>
      </c>
      <c r="AU381" s="146" t="s">
        <v>81</v>
      </c>
      <c r="AV381" s="12" t="s">
        <v>81</v>
      </c>
      <c r="AW381" s="12" t="s">
        <v>32</v>
      </c>
      <c r="AX381" s="12" t="s">
        <v>71</v>
      </c>
      <c r="AY381" s="146" t="s">
        <v>133</v>
      </c>
    </row>
    <row r="382" spans="2:65" s="12" customFormat="1" ht="11.25">
      <c r="B382" s="144"/>
      <c r="D382" s="145" t="s">
        <v>147</v>
      </c>
      <c r="E382" s="146" t="s">
        <v>18</v>
      </c>
      <c r="F382" s="147" t="s">
        <v>584</v>
      </c>
      <c r="H382" s="148">
        <v>-0.2</v>
      </c>
      <c r="I382" s="149"/>
      <c r="L382" s="144"/>
      <c r="M382" s="150"/>
      <c r="U382" s="151"/>
      <c r="AT382" s="146" t="s">
        <v>147</v>
      </c>
      <c r="AU382" s="146" t="s">
        <v>81</v>
      </c>
      <c r="AV382" s="12" t="s">
        <v>81</v>
      </c>
      <c r="AW382" s="12" t="s">
        <v>32</v>
      </c>
      <c r="AX382" s="12" t="s">
        <v>71</v>
      </c>
      <c r="AY382" s="146" t="s">
        <v>133</v>
      </c>
    </row>
    <row r="383" spans="2:65" s="14" customFormat="1" ht="11.25">
      <c r="B383" s="159"/>
      <c r="D383" s="145" t="s">
        <v>147</v>
      </c>
      <c r="E383" s="160" t="s">
        <v>18</v>
      </c>
      <c r="F383" s="161" t="s">
        <v>155</v>
      </c>
      <c r="H383" s="162">
        <v>4.8999999999999977</v>
      </c>
      <c r="I383" s="163"/>
      <c r="L383" s="159"/>
      <c r="M383" s="164"/>
      <c r="U383" s="165"/>
      <c r="AT383" s="160" t="s">
        <v>147</v>
      </c>
      <c r="AU383" s="160" t="s">
        <v>81</v>
      </c>
      <c r="AV383" s="14" t="s">
        <v>142</v>
      </c>
      <c r="AW383" s="14" t="s">
        <v>32</v>
      </c>
      <c r="AX383" s="14" t="s">
        <v>79</v>
      </c>
      <c r="AY383" s="160" t="s">
        <v>133</v>
      </c>
    </row>
    <row r="384" spans="2:65" s="11" customFormat="1" ht="22.9" customHeight="1">
      <c r="B384" s="115"/>
      <c r="D384" s="116" t="s">
        <v>70</v>
      </c>
      <c r="E384" s="125" t="s">
        <v>585</v>
      </c>
      <c r="F384" s="125" t="s">
        <v>586</v>
      </c>
      <c r="I384" s="118"/>
      <c r="J384" s="126">
        <f>BK384</f>
        <v>0</v>
      </c>
      <c r="L384" s="115"/>
      <c r="M384" s="120"/>
      <c r="P384" s="121">
        <f>SUM(P385:P386)</f>
        <v>0</v>
      </c>
      <c r="R384" s="121">
        <f>SUM(R385:R386)</f>
        <v>0</v>
      </c>
      <c r="T384" s="121">
        <f>SUM(T385:T386)</f>
        <v>0</v>
      </c>
      <c r="U384" s="122"/>
      <c r="AR384" s="116" t="s">
        <v>79</v>
      </c>
      <c r="AT384" s="123" t="s">
        <v>70</v>
      </c>
      <c r="AU384" s="123" t="s">
        <v>79</v>
      </c>
      <c r="AY384" s="116" t="s">
        <v>133</v>
      </c>
      <c r="BK384" s="124">
        <f>SUM(BK385:BK386)</f>
        <v>0</v>
      </c>
    </row>
    <row r="385" spans="2:65" s="1" customFormat="1" ht="33" customHeight="1">
      <c r="B385" s="33"/>
      <c r="C385" s="127" t="s">
        <v>587</v>
      </c>
      <c r="D385" s="127" t="s">
        <v>137</v>
      </c>
      <c r="E385" s="128" t="s">
        <v>588</v>
      </c>
      <c r="F385" s="129" t="s">
        <v>589</v>
      </c>
      <c r="G385" s="130" t="s">
        <v>197</v>
      </c>
      <c r="H385" s="131">
        <v>31.352</v>
      </c>
      <c r="I385" s="132"/>
      <c r="J385" s="133">
        <f>ROUND(I385*H385,1)</f>
        <v>0</v>
      </c>
      <c r="K385" s="129" t="s">
        <v>141</v>
      </c>
      <c r="L385" s="33"/>
      <c r="M385" s="134" t="s">
        <v>18</v>
      </c>
      <c r="N385" s="135" t="s">
        <v>42</v>
      </c>
      <c r="P385" s="136">
        <f>O385*H385</f>
        <v>0</v>
      </c>
      <c r="Q385" s="136">
        <v>0</v>
      </c>
      <c r="R385" s="136">
        <f>Q385*H385</f>
        <v>0</v>
      </c>
      <c r="S385" s="136">
        <v>0</v>
      </c>
      <c r="T385" s="136">
        <f>S385*H385</f>
        <v>0</v>
      </c>
      <c r="U385" s="137" t="s">
        <v>18</v>
      </c>
      <c r="AR385" s="138" t="s">
        <v>142</v>
      </c>
      <c r="AT385" s="138" t="s">
        <v>137</v>
      </c>
      <c r="AU385" s="138" t="s">
        <v>81</v>
      </c>
      <c r="AY385" s="18" t="s">
        <v>133</v>
      </c>
      <c r="BE385" s="139">
        <f>IF(N385="základní",J385,0)</f>
        <v>0</v>
      </c>
      <c r="BF385" s="139">
        <f>IF(N385="snížená",J385,0)</f>
        <v>0</v>
      </c>
      <c r="BG385" s="139">
        <f>IF(N385="zákl. přenesená",J385,0)</f>
        <v>0</v>
      </c>
      <c r="BH385" s="139">
        <f>IF(N385="sníž. přenesená",J385,0)</f>
        <v>0</v>
      </c>
      <c r="BI385" s="139">
        <f>IF(N385="nulová",J385,0)</f>
        <v>0</v>
      </c>
      <c r="BJ385" s="18" t="s">
        <v>79</v>
      </c>
      <c r="BK385" s="139">
        <f>ROUND(I385*H385,1)</f>
        <v>0</v>
      </c>
      <c r="BL385" s="18" t="s">
        <v>142</v>
      </c>
      <c r="BM385" s="138" t="s">
        <v>590</v>
      </c>
    </row>
    <row r="386" spans="2:65" s="1" customFormat="1" ht="11.25">
      <c r="B386" s="33"/>
      <c r="D386" s="140" t="s">
        <v>145</v>
      </c>
      <c r="F386" s="141" t="s">
        <v>591</v>
      </c>
      <c r="I386" s="142"/>
      <c r="L386" s="33"/>
      <c r="M386" s="143"/>
      <c r="U386" s="54"/>
      <c r="AT386" s="18" t="s">
        <v>145</v>
      </c>
      <c r="AU386" s="18" t="s">
        <v>81</v>
      </c>
    </row>
    <row r="387" spans="2:65" s="11" customFormat="1" ht="25.9" customHeight="1">
      <c r="B387" s="115"/>
      <c r="D387" s="116" t="s">
        <v>70</v>
      </c>
      <c r="E387" s="117" t="s">
        <v>592</v>
      </c>
      <c r="F387" s="117" t="s">
        <v>593</v>
      </c>
      <c r="I387" s="118"/>
      <c r="J387" s="119">
        <f>BK387</f>
        <v>0</v>
      </c>
      <c r="L387" s="115"/>
      <c r="M387" s="120"/>
      <c r="P387" s="121">
        <f>P388+P415+P437</f>
        <v>0</v>
      </c>
      <c r="R387" s="121">
        <f>R388+R415+R437</f>
        <v>1.7358250000000002</v>
      </c>
      <c r="T387" s="121">
        <f>T388+T415+T437</f>
        <v>1.2000000000000001E-3</v>
      </c>
      <c r="U387" s="122"/>
      <c r="AR387" s="116" t="s">
        <v>81</v>
      </c>
      <c r="AT387" s="123" t="s">
        <v>70</v>
      </c>
      <c r="AU387" s="123" t="s">
        <v>71</v>
      </c>
      <c r="AY387" s="116" t="s">
        <v>133</v>
      </c>
      <c r="BK387" s="124">
        <f>BK388+BK415+BK437</f>
        <v>0</v>
      </c>
    </row>
    <row r="388" spans="2:65" s="11" customFormat="1" ht="22.9" customHeight="1">
      <c r="B388" s="115"/>
      <c r="D388" s="116" t="s">
        <v>70</v>
      </c>
      <c r="E388" s="125" t="s">
        <v>594</v>
      </c>
      <c r="F388" s="125" t="s">
        <v>595</v>
      </c>
      <c r="I388" s="118"/>
      <c r="J388" s="126">
        <f>BK388</f>
        <v>0</v>
      </c>
      <c r="L388" s="115"/>
      <c r="M388" s="120"/>
      <c r="P388" s="121">
        <f>SUM(P389:P414)</f>
        <v>0</v>
      </c>
      <c r="R388" s="121">
        <f>SUM(R389:R414)</f>
        <v>5.7085000000000004E-2</v>
      </c>
      <c r="T388" s="121">
        <f>SUM(T389:T414)</f>
        <v>0</v>
      </c>
      <c r="U388" s="122"/>
      <c r="AR388" s="116" t="s">
        <v>81</v>
      </c>
      <c r="AT388" s="123" t="s">
        <v>70</v>
      </c>
      <c r="AU388" s="123" t="s">
        <v>79</v>
      </c>
      <c r="AY388" s="116" t="s">
        <v>133</v>
      </c>
      <c r="BK388" s="124">
        <f>SUM(BK389:BK414)</f>
        <v>0</v>
      </c>
    </row>
    <row r="389" spans="2:65" s="1" customFormat="1" ht="16.5" customHeight="1">
      <c r="B389" s="33"/>
      <c r="C389" s="127" t="s">
        <v>596</v>
      </c>
      <c r="D389" s="127" t="s">
        <v>137</v>
      </c>
      <c r="E389" s="128" t="s">
        <v>597</v>
      </c>
      <c r="F389" s="129" t="s">
        <v>598</v>
      </c>
      <c r="G389" s="130" t="s">
        <v>234</v>
      </c>
      <c r="H389" s="131">
        <v>3</v>
      </c>
      <c r="I389" s="132"/>
      <c r="J389" s="133">
        <f>ROUND(I389*H389,1)</f>
        <v>0</v>
      </c>
      <c r="K389" s="129" t="s">
        <v>141</v>
      </c>
      <c r="L389" s="33"/>
      <c r="M389" s="134" t="s">
        <v>18</v>
      </c>
      <c r="N389" s="135" t="s">
        <v>42</v>
      </c>
      <c r="P389" s="136">
        <f>O389*H389</f>
        <v>0</v>
      </c>
      <c r="Q389" s="136">
        <v>0</v>
      </c>
      <c r="R389" s="136">
        <f>Q389*H389</f>
        <v>0</v>
      </c>
      <c r="S389" s="136">
        <v>0</v>
      </c>
      <c r="T389" s="136">
        <f>S389*H389</f>
        <v>0</v>
      </c>
      <c r="U389" s="137" t="s">
        <v>18</v>
      </c>
      <c r="AR389" s="138" t="s">
        <v>161</v>
      </c>
      <c r="AT389" s="138" t="s">
        <v>137</v>
      </c>
      <c r="AU389" s="138" t="s">
        <v>81</v>
      </c>
      <c r="AY389" s="18" t="s">
        <v>133</v>
      </c>
      <c r="BE389" s="139">
        <f>IF(N389="základní",J389,0)</f>
        <v>0</v>
      </c>
      <c r="BF389" s="139">
        <f>IF(N389="snížená",J389,0)</f>
        <v>0</v>
      </c>
      <c r="BG389" s="139">
        <f>IF(N389="zákl. přenesená",J389,0)</f>
        <v>0</v>
      </c>
      <c r="BH389" s="139">
        <f>IF(N389="sníž. přenesená",J389,0)</f>
        <v>0</v>
      </c>
      <c r="BI389" s="139">
        <f>IF(N389="nulová",J389,0)</f>
        <v>0</v>
      </c>
      <c r="BJ389" s="18" t="s">
        <v>79</v>
      </c>
      <c r="BK389" s="139">
        <f>ROUND(I389*H389,1)</f>
        <v>0</v>
      </c>
      <c r="BL389" s="18" t="s">
        <v>161</v>
      </c>
      <c r="BM389" s="138" t="s">
        <v>599</v>
      </c>
    </row>
    <row r="390" spans="2:65" s="1" customFormat="1" ht="11.25">
      <c r="B390" s="33"/>
      <c r="D390" s="140" t="s">
        <v>145</v>
      </c>
      <c r="F390" s="141" t="s">
        <v>600</v>
      </c>
      <c r="I390" s="142"/>
      <c r="L390" s="33"/>
      <c r="M390" s="143"/>
      <c r="U390" s="54"/>
      <c r="AT390" s="18" t="s">
        <v>145</v>
      </c>
      <c r="AU390" s="18" t="s">
        <v>81</v>
      </c>
    </row>
    <row r="391" spans="2:65" s="12" customFormat="1" ht="11.25">
      <c r="B391" s="144"/>
      <c r="D391" s="145" t="s">
        <v>147</v>
      </c>
      <c r="E391" s="146" t="s">
        <v>18</v>
      </c>
      <c r="F391" s="147" t="s">
        <v>601</v>
      </c>
      <c r="H391" s="148">
        <v>3</v>
      </c>
      <c r="I391" s="149"/>
      <c r="L391" s="144"/>
      <c r="M391" s="150"/>
      <c r="U391" s="151"/>
      <c r="AT391" s="146" t="s">
        <v>147</v>
      </c>
      <c r="AU391" s="146" t="s">
        <v>81</v>
      </c>
      <c r="AV391" s="12" t="s">
        <v>81</v>
      </c>
      <c r="AW391" s="12" t="s">
        <v>32</v>
      </c>
      <c r="AX391" s="12" t="s">
        <v>79</v>
      </c>
      <c r="AY391" s="146" t="s">
        <v>133</v>
      </c>
    </row>
    <row r="392" spans="2:65" s="1" customFormat="1" ht="16.5" customHeight="1">
      <c r="B392" s="33"/>
      <c r="C392" s="127" t="s">
        <v>602</v>
      </c>
      <c r="D392" s="127" t="s">
        <v>137</v>
      </c>
      <c r="E392" s="128" t="s">
        <v>603</v>
      </c>
      <c r="F392" s="129" t="s">
        <v>604</v>
      </c>
      <c r="G392" s="130" t="s">
        <v>421</v>
      </c>
      <c r="H392" s="131">
        <v>15.5</v>
      </c>
      <c r="I392" s="132"/>
      <c r="J392" s="133">
        <f>ROUND(I392*H392,1)</f>
        <v>0</v>
      </c>
      <c r="K392" s="129" t="s">
        <v>141</v>
      </c>
      <c r="L392" s="33"/>
      <c r="M392" s="134" t="s">
        <v>18</v>
      </c>
      <c r="N392" s="135" t="s">
        <v>42</v>
      </c>
      <c r="P392" s="136">
        <f>O392*H392</f>
        <v>0</v>
      </c>
      <c r="Q392" s="136">
        <v>0</v>
      </c>
      <c r="R392" s="136">
        <f>Q392*H392</f>
        <v>0</v>
      </c>
      <c r="S392" s="136">
        <v>0</v>
      </c>
      <c r="T392" s="136">
        <f>S392*H392</f>
        <v>0</v>
      </c>
      <c r="U392" s="137" t="s">
        <v>18</v>
      </c>
      <c r="AR392" s="138" t="s">
        <v>161</v>
      </c>
      <c r="AT392" s="138" t="s">
        <v>137</v>
      </c>
      <c r="AU392" s="138" t="s">
        <v>81</v>
      </c>
      <c r="AY392" s="18" t="s">
        <v>133</v>
      </c>
      <c r="BE392" s="139">
        <f>IF(N392="základní",J392,0)</f>
        <v>0</v>
      </c>
      <c r="BF392" s="139">
        <f>IF(N392="snížená",J392,0)</f>
        <v>0</v>
      </c>
      <c r="BG392" s="139">
        <f>IF(N392="zákl. přenesená",J392,0)</f>
        <v>0</v>
      </c>
      <c r="BH392" s="139">
        <f>IF(N392="sníž. přenesená",J392,0)</f>
        <v>0</v>
      </c>
      <c r="BI392" s="139">
        <f>IF(N392="nulová",J392,0)</f>
        <v>0</v>
      </c>
      <c r="BJ392" s="18" t="s">
        <v>79</v>
      </c>
      <c r="BK392" s="139">
        <f>ROUND(I392*H392,1)</f>
        <v>0</v>
      </c>
      <c r="BL392" s="18" t="s">
        <v>161</v>
      </c>
      <c r="BM392" s="138" t="s">
        <v>605</v>
      </c>
    </row>
    <row r="393" spans="2:65" s="1" customFormat="1" ht="11.25">
      <c r="B393" s="33"/>
      <c r="D393" s="140" t="s">
        <v>145</v>
      </c>
      <c r="F393" s="141" t="s">
        <v>606</v>
      </c>
      <c r="I393" s="142"/>
      <c r="L393" s="33"/>
      <c r="M393" s="143"/>
      <c r="U393" s="54"/>
      <c r="AT393" s="18" t="s">
        <v>145</v>
      </c>
      <c r="AU393" s="18" t="s">
        <v>81</v>
      </c>
    </row>
    <row r="394" spans="2:65" s="12" customFormat="1" ht="11.25">
      <c r="B394" s="144"/>
      <c r="D394" s="145" t="s">
        <v>147</v>
      </c>
      <c r="E394" s="146" t="s">
        <v>18</v>
      </c>
      <c r="F394" s="147" t="s">
        <v>607</v>
      </c>
      <c r="H394" s="148">
        <v>15.5</v>
      </c>
      <c r="I394" s="149"/>
      <c r="L394" s="144"/>
      <c r="M394" s="150"/>
      <c r="U394" s="151"/>
      <c r="AT394" s="146" t="s">
        <v>147</v>
      </c>
      <c r="AU394" s="146" t="s">
        <v>81</v>
      </c>
      <c r="AV394" s="12" t="s">
        <v>81</v>
      </c>
      <c r="AW394" s="12" t="s">
        <v>32</v>
      </c>
      <c r="AX394" s="12" t="s">
        <v>79</v>
      </c>
      <c r="AY394" s="146" t="s">
        <v>133</v>
      </c>
    </row>
    <row r="395" spans="2:65" s="1" customFormat="1" ht="16.5" customHeight="1">
      <c r="B395" s="33"/>
      <c r="C395" s="127" t="s">
        <v>608</v>
      </c>
      <c r="D395" s="127" t="s">
        <v>137</v>
      </c>
      <c r="E395" s="128" t="s">
        <v>609</v>
      </c>
      <c r="F395" s="129" t="s">
        <v>610</v>
      </c>
      <c r="G395" s="130" t="s">
        <v>421</v>
      </c>
      <c r="H395" s="131">
        <v>18.5</v>
      </c>
      <c r="I395" s="132"/>
      <c r="J395" s="133">
        <f>ROUND(I395*H395,1)</f>
        <v>0</v>
      </c>
      <c r="K395" s="129" t="s">
        <v>18</v>
      </c>
      <c r="L395" s="33"/>
      <c r="M395" s="134" t="s">
        <v>18</v>
      </c>
      <c r="N395" s="135" t="s">
        <v>42</v>
      </c>
      <c r="P395" s="136">
        <f>O395*H395</f>
        <v>0</v>
      </c>
      <c r="Q395" s="136">
        <v>1.0000000000000001E-5</v>
      </c>
      <c r="R395" s="136">
        <f>Q395*H395</f>
        <v>1.8500000000000002E-4</v>
      </c>
      <c r="S395" s="136">
        <v>0</v>
      </c>
      <c r="T395" s="136">
        <f>S395*H395</f>
        <v>0</v>
      </c>
      <c r="U395" s="137" t="s">
        <v>18</v>
      </c>
      <c r="AR395" s="138" t="s">
        <v>161</v>
      </c>
      <c r="AT395" s="138" t="s">
        <v>137</v>
      </c>
      <c r="AU395" s="138" t="s">
        <v>81</v>
      </c>
      <c r="AY395" s="18" t="s">
        <v>133</v>
      </c>
      <c r="BE395" s="139">
        <f>IF(N395="základní",J395,0)</f>
        <v>0</v>
      </c>
      <c r="BF395" s="139">
        <f>IF(N395="snížená",J395,0)</f>
        <v>0</v>
      </c>
      <c r="BG395" s="139">
        <f>IF(N395="zákl. přenesená",J395,0)</f>
        <v>0</v>
      </c>
      <c r="BH395" s="139">
        <f>IF(N395="sníž. přenesená",J395,0)</f>
        <v>0</v>
      </c>
      <c r="BI395" s="139">
        <f>IF(N395="nulová",J395,0)</f>
        <v>0</v>
      </c>
      <c r="BJ395" s="18" t="s">
        <v>79</v>
      </c>
      <c r="BK395" s="139">
        <f>ROUND(I395*H395,1)</f>
        <v>0</v>
      </c>
      <c r="BL395" s="18" t="s">
        <v>161</v>
      </c>
      <c r="BM395" s="138" t="s">
        <v>611</v>
      </c>
    </row>
    <row r="396" spans="2:65" s="12" customFormat="1" ht="11.25">
      <c r="B396" s="144"/>
      <c r="D396" s="145" t="s">
        <v>147</v>
      </c>
      <c r="E396" s="146" t="s">
        <v>18</v>
      </c>
      <c r="F396" s="147" t="s">
        <v>612</v>
      </c>
      <c r="H396" s="148">
        <v>18.5</v>
      </c>
      <c r="I396" s="149"/>
      <c r="L396" s="144"/>
      <c r="M396" s="150"/>
      <c r="U396" s="151"/>
      <c r="AT396" s="146" t="s">
        <v>147</v>
      </c>
      <c r="AU396" s="146" t="s">
        <v>81</v>
      </c>
      <c r="AV396" s="12" t="s">
        <v>81</v>
      </c>
      <c r="AW396" s="12" t="s">
        <v>32</v>
      </c>
      <c r="AX396" s="12" t="s">
        <v>79</v>
      </c>
      <c r="AY396" s="146" t="s">
        <v>133</v>
      </c>
    </row>
    <row r="397" spans="2:65" s="1" customFormat="1" ht="16.5" customHeight="1">
      <c r="B397" s="33"/>
      <c r="C397" s="127" t="s">
        <v>613</v>
      </c>
      <c r="D397" s="127" t="s">
        <v>137</v>
      </c>
      <c r="E397" s="128" t="s">
        <v>614</v>
      </c>
      <c r="F397" s="129" t="s">
        <v>615</v>
      </c>
      <c r="G397" s="130" t="s">
        <v>421</v>
      </c>
      <c r="H397" s="131">
        <v>14</v>
      </c>
      <c r="I397" s="132"/>
      <c r="J397" s="133">
        <f>ROUND(I397*H397,1)</f>
        <v>0</v>
      </c>
      <c r="K397" s="129" t="s">
        <v>141</v>
      </c>
      <c r="L397" s="33"/>
      <c r="M397" s="134" t="s">
        <v>18</v>
      </c>
      <c r="N397" s="135" t="s">
        <v>42</v>
      </c>
      <c r="P397" s="136">
        <f>O397*H397</f>
        <v>0</v>
      </c>
      <c r="Q397" s="136">
        <v>3.0400000000000002E-3</v>
      </c>
      <c r="R397" s="136">
        <f>Q397*H397</f>
        <v>4.2560000000000001E-2</v>
      </c>
      <c r="S397" s="136">
        <v>0</v>
      </c>
      <c r="T397" s="136">
        <f>S397*H397</f>
        <v>0</v>
      </c>
      <c r="U397" s="137" t="s">
        <v>18</v>
      </c>
      <c r="AR397" s="138" t="s">
        <v>161</v>
      </c>
      <c r="AT397" s="138" t="s">
        <v>137</v>
      </c>
      <c r="AU397" s="138" t="s">
        <v>81</v>
      </c>
      <c r="AY397" s="18" t="s">
        <v>133</v>
      </c>
      <c r="BE397" s="139">
        <f>IF(N397="základní",J397,0)</f>
        <v>0</v>
      </c>
      <c r="BF397" s="139">
        <f>IF(N397="snížená",J397,0)</f>
        <v>0</v>
      </c>
      <c r="BG397" s="139">
        <f>IF(N397="zákl. přenesená",J397,0)</f>
        <v>0</v>
      </c>
      <c r="BH397" s="139">
        <f>IF(N397="sníž. přenesená",J397,0)</f>
        <v>0</v>
      </c>
      <c r="BI397" s="139">
        <f>IF(N397="nulová",J397,0)</f>
        <v>0</v>
      </c>
      <c r="BJ397" s="18" t="s">
        <v>79</v>
      </c>
      <c r="BK397" s="139">
        <f>ROUND(I397*H397,1)</f>
        <v>0</v>
      </c>
      <c r="BL397" s="18" t="s">
        <v>161</v>
      </c>
      <c r="BM397" s="138" t="s">
        <v>616</v>
      </c>
    </row>
    <row r="398" spans="2:65" s="1" customFormat="1" ht="11.25">
      <c r="B398" s="33"/>
      <c r="D398" s="140" t="s">
        <v>145</v>
      </c>
      <c r="F398" s="141" t="s">
        <v>617</v>
      </c>
      <c r="I398" s="142"/>
      <c r="L398" s="33"/>
      <c r="M398" s="143"/>
      <c r="U398" s="54"/>
      <c r="AT398" s="18" t="s">
        <v>145</v>
      </c>
      <c r="AU398" s="18" t="s">
        <v>81</v>
      </c>
    </row>
    <row r="399" spans="2:65" s="12" customFormat="1" ht="11.25">
      <c r="B399" s="144"/>
      <c r="D399" s="145" t="s">
        <v>147</v>
      </c>
      <c r="E399" s="146" t="s">
        <v>18</v>
      </c>
      <c r="F399" s="147" t="s">
        <v>517</v>
      </c>
      <c r="H399" s="148">
        <v>1.5</v>
      </c>
      <c r="I399" s="149"/>
      <c r="L399" s="144"/>
      <c r="M399" s="150"/>
      <c r="U399" s="151"/>
      <c r="AT399" s="146" t="s">
        <v>147</v>
      </c>
      <c r="AU399" s="146" t="s">
        <v>81</v>
      </c>
      <c r="AV399" s="12" t="s">
        <v>81</v>
      </c>
      <c r="AW399" s="12" t="s">
        <v>32</v>
      </c>
      <c r="AX399" s="12" t="s">
        <v>71</v>
      </c>
      <c r="AY399" s="146" t="s">
        <v>133</v>
      </c>
    </row>
    <row r="400" spans="2:65" s="12" customFormat="1" ht="11.25">
      <c r="B400" s="144"/>
      <c r="D400" s="145" t="s">
        <v>147</v>
      </c>
      <c r="E400" s="146" t="s">
        <v>18</v>
      </c>
      <c r="F400" s="147" t="s">
        <v>516</v>
      </c>
      <c r="H400" s="148">
        <v>12.5</v>
      </c>
      <c r="I400" s="149"/>
      <c r="L400" s="144"/>
      <c r="M400" s="150"/>
      <c r="U400" s="151"/>
      <c r="AT400" s="146" t="s">
        <v>147</v>
      </c>
      <c r="AU400" s="146" t="s">
        <v>81</v>
      </c>
      <c r="AV400" s="12" t="s">
        <v>81</v>
      </c>
      <c r="AW400" s="12" t="s">
        <v>32</v>
      </c>
      <c r="AX400" s="12" t="s">
        <v>71</v>
      </c>
      <c r="AY400" s="146" t="s">
        <v>133</v>
      </c>
    </row>
    <row r="401" spans="2:65" s="14" customFormat="1" ht="11.25">
      <c r="B401" s="159"/>
      <c r="D401" s="145" t="s">
        <v>147</v>
      </c>
      <c r="E401" s="160" t="s">
        <v>18</v>
      </c>
      <c r="F401" s="161" t="s">
        <v>155</v>
      </c>
      <c r="H401" s="162">
        <v>14</v>
      </c>
      <c r="I401" s="163"/>
      <c r="L401" s="159"/>
      <c r="M401" s="164"/>
      <c r="U401" s="165"/>
      <c r="AT401" s="160" t="s">
        <v>147</v>
      </c>
      <c r="AU401" s="160" t="s">
        <v>81</v>
      </c>
      <c r="AV401" s="14" t="s">
        <v>142</v>
      </c>
      <c r="AW401" s="14" t="s">
        <v>32</v>
      </c>
      <c r="AX401" s="14" t="s">
        <v>79</v>
      </c>
      <c r="AY401" s="160" t="s">
        <v>133</v>
      </c>
    </row>
    <row r="402" spans="2:65" s="1" customFormat="1" ht="16.5" customHeight="1">
      <c r="B402" s="33"/>
      <c r="C402" s="166" t="s">
        <v>618</v>
      </c>
      <c r="D402" s="166" t="s">
        <v>219</v>
      </c>
      <c r="E402" s="167" t="s">
        <v>619</v>
      </c>
      <c r="F402" s="168" t="s">
        <v>620</v>
      </c>
      <c r="G402" s="169" t="s">
        <v>234</v>
      </c>
      <c r="H402" s="170">
        <v>1</v>
      </c>
      <c r="I402" s="171"/>
      <c r="J402" s="172">
        <f>ROUND(I402*H402,1)</f>
        <v>0</v>
      </c>
      <c r="K402" s="168" t="s">
        <v>141</v>
      </c>
      <c r="L402" s="173"/>
      <c r="M402" s="174" t="s">
        <v>18</v>
      </c>
      <c r="N402" s="175" t="s">
        <v>42</v>
      </c>
      <c r="P402" s="136">
        <f>O402*H402</f>
        <v>0</v>
      </c>
      <c r="Q402" s="136">
        <v>1.7600000000000001E-3</v>
      </c>
      <c r="R402" s="136">
        <f>Q402*H402</f>
        <v>1.7600000000000001E-3</v>
      </c>
      <c r="S402" s="136">
        <v>0</v>
      </c>
      <c r="T402" s="136">
        <f>S402*H402</f>
        <v>0</v>
      </c>
      <c r="U402" s="137" t="s">
        <v>18</v>
      </c>
      <c r="AR402" s="138" t="s">
        <v>345</v>
      </c>
      <c r="AT402" s="138" t="s">
        <v>219</v>
      </c>
      <c r="AU402" s="138" t="s">
        <v>81</v>
      </c>
      <c r="AY402" s="18" t="s">
        <v>133</v>
      </c>
      <c r="BE402" s="139">
        <f>IF(N402="základní",J402,0)</f>
        <v>0</v>
      </c>
      <c r="BF402" s="139">
        <f>IF(N402="snížená",J402,0)</f>
        <v>0</v>
      </c>
      <c r="BG402" s="139">
        <f>IF(N402="zákl. přenesená",J402,0)</f>
        <v>0</v>
      </c>
      <c r="BH402" s="139">
        <f>IF(N402="sníž. přenesená",J402,0)</f>
        <v>0</v>
      </c>
      <c r="BI402" s="139">
        <f>IF(N402="nulová",J402,0)</f>
        <v>0</v>
      </c>
      <c r="BJ402" s="18" t="s">
        <v>79</v>
      </c>
      <c r="BK402" s="139">
        <f>ROUND(I402*H402,1)</f>
        <v>0</v>
      </c>
      <c r="BL402" s="18" t="s">
        <v>161</v>
      </c>
      <c r="BM402" s="138" t="s">
        <v>621</v>
      </c>
    </row>
    <row r="403" spans="2:65" s="12" customFormat="1" ht="11.25">
      <c r="B403" s="144"/>
      <c r="D403" s="145" t="s">
        <v>147</v>
      </c>
      <c r="E403" s="146" t="s">
        <v>18</v>
      </c>
      <c r="F403" s="147" t="s">
        <v>622</v>
      </c>
      <c r="H403" s="148">
        <v>1</v>
      </c>
      <c r="I403" s="149"/>
      <c r="L403" s="144"/>
      <c r="M403" s="150"/>
      <c r="U403" s="151"/>
      <c r="AT403" s="146" t="s">
        <v>147</v>
      </c>
      <c r="AU403" s="146" t="s">
        <v>81</v>
      </c>
      <c r="AV403" s="12" t="s">
        <v>81</v>
      </c>
      <c r="AW403" s="12" t="s">
        <v>32</v>
      </c>
      <c r="AX403" s="12" t="s">
        <v>79</v>
      </c>
      <c r="AY403" s="146" t="s">
        <v>133</v>
      </c>
    </row>
    <row r="404" spans="2:65" s="1" customFormat="1" ht="16.5" customHeight="1">
      <c r="B404" s="33"/>
      <c r="C404" s="127" t="s">
        <v>623</v>
      </c>
      <c r="D404" s="127" t="s">
        <v>137</v>
      </c>
      <c r="E404" s="128" t="s">
        <v>624</v>
      </c>
      <c r="F404" s="129" t="s">
        <v>625</v>
      </c>
      <c r="G404" s="130" t="s">
        <v>421</v>
      </c>
      <c r="H404" s="131">
        <v>3</v>
      </c>
      <c r="I404" s="132"/>
      <c r="J404" s="133">
        <f>ROUND(I404*H404,1)</f>
        <v>0</v>
      </c>
      <c r="K404" s="129" t="s">
        <v>141</v>
      </c>
      <c r="L404" s="33"/>
      <c r="M404" s="134" t="s">
        <v>18</v>
      </c>
      <c r="N404" s="135" t="s">
        <v>42</v>
      </c>
      <c r="P404" s="136">
        <f>O404*H404</f>
        <v>0</v>
      </c>
      <c r="Q404" s="136">
        <v>1.5200000000000001E-3</v>
      </c>
      <c r="R404" s="136">
        <f>Q404*H404</f>
        <v>4.5599999999999998E-3</v>
      </c>
      <c r="S404" s="136">
        <v>0</v>
      </c>
      <c r="T404" s="136">
        <f>S404*H404</f>
        <v>0</v>
      </c>
      <c r="U404" s="137" t="s">
        <v>18</v>
      </c>
      <c r="AR404" s="138" t="s">
        <v>161</v>
      </c>
      <c r="AT404" s="138" t="s">
        <v>137</v>
      </c>
      <c r="AU404" s="138" t="s">
        <v>81</v>
      </c>
      <c r="AY404" s="18" t="s">
        <v>133</v>
      </c>
      <c r="BE404" s="139">
        <f>IF(N404="základní",J404,0)</f>
        <v>0</v>
      </c>
      <c r="BF404" s="139">
        <f>IF(N404="snížená",J404,0)</f>
        <v>0</v>
      </c>
      <c r="BG404" s="139">
        <f>IF(N404="zákl. přenesená",J404,0)</f>
        <v>0</v>
      </c>
      <c r="BH404" s="139">
        <f>IF(N404="sníž. přenesená",J404,0)</f>
        <v>0</v>
      </c>
      <c r="BI404" s="139">
        <f>IF(N404="nulová",J404,0)</f>
        <v>0</v>
      </c>
      <c r="BJ404" s="18" t="s">
        <v>79</v>
      </c>
      <c r="BK404" s="139">
        <f>ROUND(I404*H404,1)</f>
        <v>0</v>
      </c>
      <c r="BL404" s="18" t="s">
        <v>161</v>
      </c>
      <c r="BM404" s="138" t="s">
        <v>626</v>
      </c>
    </row>
    <row r="405" spans="2:65" s="1" customFormat="1" ht="11.25">
      <c r="B405" s="33"/>
      <c r="D405" s="140" t="s">
        <v>145</v>
      </c>
      <c r="F405" s="141" t="s">
        <v>627</v>
      </c>
      <c r="I405" s="142"/>
      <c r="L405" s="33"/>
      <c r="M405" s="143"/>
      <c r="U405" s="54"/>
      <c r="AT405" s="18" t="s">
        <v>145</v>
      </c>
      <c r="AU405" s="18" t="s">
        <v>81</v>
      </c>
    </row>
    <row r="406" spans="2:65" s="1" customFormat="1" ht="16.5" customHeight="1">
      <c r="B406" s="33"/>
      <c r="C406" s="127" t="s">
        <v>628</v>
      </c>
      <c r="D406" s="127" t="s">
        <v>137</v>
      </c>
      <c r="E406" s="128" t="s">
        <v>629</v>
      </c>
      <c r="F406" s="129" t="s">
        <v>630</v>
      </c>
      <c r="G406" s="130" t="s">
        <v>421</v>
      </c>
      <c r="H406" s="131">
        <v>1.5</v>
      </c>
      <c r="I406" s="132"/>
      <c r="J406" s="133">
        <f>ROUND(I406*H406,1)</f>
        <v>0</v>
      </c>
      <c r="K406" s="129" t="s">
        <v>18</v>
      </c>
      <c r="L406" s="33"/>
      <c r="M406" s="134" t="s">
        <v>18</v>
      </c>
      <c r="N406" s="135" t="s">
        <v>42</v>
      </c>
      <c r="P406" s="136">
        <f>O406*H406</f>
        <v>0</v>
      </c>
      <c r="Q406" s="136">
        <v>3.0000000000000001E-3</v>
      </c>
      <c r="R406" s="136">
        <f>Q406*H406</f>
        <v>4.5000000000000005E-3</v>
      </c>
      <c r="S406" s="136">
        <v>0</v>
      </c>
      <c r="T406" s="136">
        <f>S406*H406</f>
        <v>0</v>
      </c>
      <c r="U406" s="137" t="s">
        <v>18</v>
      </c>
      <c r="AR406" s="138" t="s">
        <v>161</v>
      </c>
      <c r="AT406" s="138" t="s">
        <v>137</v>
      </c>
      <c r="AU406" s="138" t="s">
        <v>81</v>
      </c>
      <c r="AY406" s="18" t="s">
        <v>133</v>
      </c>
      <c r="BE406" s="139">
        <f>IF(N406="základní",J406,0)</f>
        <v>0</v>
      </c>
      <c r="BF406" s="139">
        <f>IF(N406="snížená",J406,0)</f>
        <v>0</v>
      </c>
      <c r="BG406" s="139">
        <f>IF(N406="zákl. přenesená",J406,0)</f>
        <v>0</v>
      </c>
      <c r="BH406" s="139">
        <f>IF(N406="sníž. přenesená",J406,0)</f>
        <v>0</v>
      </c>
      <c r="BI406" s="139">
        <f>IF(N406="nulová",J406,0)</f>
        <v>0</v>
      </c>
      <c r="BJ406" s="18" t="s">
        <v>79</v>
      </c>
      <c r="BK406" s="139">
        <f>ROUND(I406*H406,1)</f>
        <v>0</v>
      </c>
      <c r="BL406" s="18" t="s">
        <v>161</v>
      </c>
      <c r="BM406" s="138" t="s">
        <v>631</v>
      </c>
    </row>
    <row r="407" spans="2:65" s="1" customFormat="1" ht="16.5" customHeight="1">
      <c r="B407" s="33"/>
      <c r="C407" s="127" t="s">
        <v>632</v>
      </c>
      <c r="D407" s="127" t="s">
        <v>137</v>
      </c>
      <c r="E407" s="128" t="s">
        <v>633</v>
      </c>
      <c r="F407" s="129" t="s">
        <v>634</v>
      </c>
      <c r="G407" s="130" t="s">
        <v>234</v>
      </c>
      <c r="H407" s="131">
        <v>1</v>
      </c>
      <c r="I407" s="132"/>
      <c r="J407" s="133">
        <f>ROUND(I407*H407,1)</f>
        <v>0</v>
      </c>
      <c r="K407" s="129" t="s">
        <v>141</v>
      </c>
      <c r="L407" s="33"/>
      <c r="M407" s="134" t="s">
        <v>18</v>
      </c>
      <c r="N407" s="135" t="s">
        <v>42</v>
      </c>
      <c r="P407" s="136">
        <f>O407*H407</f>
        <v>0</v>
      </c>
      <c r="Q407" s="136">
        <v>3.5200000000000001E-3</v>
      </c>
      <c r="R407" s="136">
        <f>Q407*H407</f>
        <v>3.5200000000000001E-3</v>
      </c>
      <c r="S407" s="136">
        <v>0</v>
      </c>
      <c r="T407" s="136">
        <f>S407*H407</f>
        <v>0</v>
      </c>
      <c r="U407" s="137" t="s">
        <v>18</v>
      </c>
      <c r="AR407" s="138" t="s">
        <v>161</v>
      </c>
      <c r="AT407" s="138" t="s">
        <v>137</v>
      </c>
      <c r="AU407" s="138" t="s">
        <v>81</v>
      </c>
      <c r="AY407" s="18" t="s">
        <v>133</v>
      </c>
      <c r="BE407" s="139">
        <f>IF(N407="základní",J407,0)</f>
        <v>0</v>
      </c>
      <c r="BF407" s="139">
        <f>IF(N407="snížená",J407,0)</f>
        <v>0</v>
      </c>
      <c r="BG407" s="139">
        <f>IF(N407="zákl. přenesená",J407,0)</f>
        <v>0</v>
      </c>
      <c r="BH407" s="139">
        <f>IF(N407="sníž. přenesená",J407,0)</f>
        <v>0</v>
      </c>
      <c r="BI407" s="139">
        <f>IF(N407="nulová",J407,0)</f>
        <v>0</v>
      </c>
      <c r="BJ407" s="18" t="s">
        <v>79</v>
      </c>
      <c r="BK407" s="139">
        <f>ROUND(I407*H407,1)</f>
        <v>0</v>
      </c>
      <c r="BL407" s="18" t="s">
        <v>161</v>
      </c>
      <c r="BM407" s="138" t="s">
        <v>635</v>
      </c>
    </row>
    <row r="408" spans="2:65" s="1" customFormat="1" ht="11.25">
      <c r="B408" s="33"/>
      <c r="D408" s="140" t="s">
        <v>145</v>
      </c>
      <c r="F408" s="141" t="s">
        <v>636</v>
      </c>
      <c r="I408" s="142"/>
      <c r="L408" s="33"/>
      <c r="M408" s="143"/>
      <c r="U408" s="54"/>
      <c r="AT408" s="18" t="s">
        <v>145</v>
      </c>
      <c r="AU408" s="18" t="s">
        <v>81</v>
      </c>
    </row>
    <row r="409" spans="2:65" s="12" customFormat="1" ht="11.25">
      <c r="B409" s="144"/>
      <c r="D409" s="145" t="s">
        <v>147</v>
      </c>
      <c r="E409" s="146" t="s">
        <v>18</v>
      </c>
      <c r="F409" s="147" t="s">
        <v>637</v>
      </c>
      <c r="H409" s="148">
        <v>1</v>
      </c>
      <c r="I409" s="149"/>
      <c r="L409" s="144"/>
      <c r="M409" s="150"/>
      <c r="U409" s="151"/>
      <c r="AT409" s="146" t="s">
        <v>147</v>
      </c>
      <c r="AU409" s="146" t="s">
        <v>81</v>
      </c>
      <c r="AV409" s="12" t="s">
        <v>81</v>
      </c>
      <c r="AW409" s="12" t="s">
        <v>32</v>
      </c>
      <c r="AX409" s="12" t="s">
        <v>79</v>
      </c>
      <c r="AY409" s="146" t="s">
        <v>133</v>
      </c>
    </row>
    <row r="410" spans="2:65" s="1" customFormat="1" ht="16.5" customHeight="1">
      <c r="B410" s="33"/>
      <c r="C410" s="127" t="s">
        <v>638</v>
      </c>
      <c r="D410" s="127" t="s">
        <v>137</v>
      </c>
      <c r="E410" s="128" t="s">
        <v>639</v>
      </c>
      <c r="F410" s="129" t="s">
        <v>640</v>
      </c>
      <c r="G410" s="130" t="s">
        <v>421</v>
      </c>
      <c r="H410" s="131">
        <v>18.5</v>
      </c>
      <c r="I410" s="132"/>
      <c r="J410" s="133">
        <f>ROUND(I410*H410,1)</f>
        <v>0</v>
      </c>
      <c r="K410" s="129" t="s">
        <v>141</v>
      </c>
      <c r="L410" s="33"/>
      <c r="M410" s="134" t="s">
        <v>18</v>
      </c>
      <c r="N410" s="135" t="s">
        <v>42</v>
      </c>
      <c r="P410" s="136">
        <f>O410*H410</f>
        <v>0</v>
      </c>
      <c r="Q410" s="136">
        <v>0</v>
      </c>
      <c r="R410" s="136">
        <f>Q410*H410</f>
        <v>0</v>
      </c>
      <c r="S410" s="136">
        <v>0</v>
      </c>
      <c r="T410" s="136">
        <f>S410*H410</f>
        <v>0</v>
      </c>
      <c r="U410" s="137" t="s">
        <v>18</v>
      </c>
      <c r="AR410" s="138" t="s">
        <v>161</v>
      </c>
      <c r="AT410" s="138" t="s">
        <v>137</v>
      </c>
      <c r="AU410" s="138" t="s">
        <v>81</v>
      </c>
      <c r="AY410" s="18" t="s">
        <v>133</v>
      </c>
      <c r="BE410" s="139">
        <f>IF(N410="základní",J410,0)</f>
        <v>0</v>
      </c>
      <c r="BF410" s="139">
        <f>IF(N410="snížená",J410,0)</f>
        <v>0</v>
      </c>
      <c r="BG410" s="139">
        <f>IF(N410="zákl. přenesená",J410,0)</f>
        <v>0</v>
      </c>
      <c r="BH410" s="139">
        <f>IF(N410="sníž. přenesená",J410,0)</f>
        <v>0</v>
      </c>
      <c r="BI410" s="139">
        <f>IF(N410="nulová",J410,0)</f>
        <v>0</v>
      </c>
      <c r="BJ410" s="18" t="s">
        <v>79</v>
      </c>
      <c r="BK410" s="139">
        <f>ROUND(I410*H410,1)</f>
        <v>0</v>
      </c>
      <c r="BL410" s="18" t="s">
        <v>161</v>
      </c>
      <c r="BM410" s="138" t="s">
        <v>641</v>
      </c>
    </row>
    <row r="411" spans="2:65" s="1" customFormat="1" ht="11.25">
      <c r="B411" s="33"/>
      <c r="D411" s="140" t="s">
        <v>145</v>
      </c>
      <c r="F411" s="141" t="s">
        <v>642</v>
      </c>
      <c r="I411" s="142"/>
      <c r="L411" s="33"/>
      <c r="M411" s="143"/>
      <c r="U411" s="54"/>
      <c r="AT411" s="18" t="s">
        <v>145</v>
      </c>
      <c r="AU411" s="18" t="s">
        <v>81</v>
      </c>
    </row>
    <row r="412" spans="2:65" s="12" customFormat="1" ht="11.25">
      <c r="B412" s="144"/>
      <c r="D412" s="145" t="s">
        <v>147</v>
      </c>
      <c r="E412" s="146" t="s">
        <v>18</v>
      </c>
      <c r="F412" s="147" t="s">
        <v>643</v>
      </c>
      <c r="H412" s="148">
        <v>18.5</v>
      </c>
      <c r="I412" s="149"/>
      <c r="L412" s="144"/>
      <c r="M412" s="150"/>
      <c r="U412" s="151"/>
      <c r="AT412" s="146" t="s">
        <v>147</v>
      </c>
      <c r="AU412" s="146" t="s">
        <v>81</v>
      </c>
      <c r="AV412" s="12" t="s">
        <v>81</v>
      </c>
      <c r="AW412" s="12" t="s">
        <v>32</v>
      </c>
      <c r="AX412" s="12" t="s">
        <v>79</v>
      </c>
      <c r="AY412" s="146" t="s">
        <v>133</v>
      </c>
    </row>
    <row r="413" spans="2:65" s="1" customFormat="1" ht="24.2" customHeight="1">
      <c r="B413" s="33"/>
      <c r="C413" s="127" t="s">
        <v>644</v>
      </c>
      <c r="D413" s="127" t="s">
        <v>137</v>
      </c>
      <c r="E413" s="128" t="s">
        <v>645</v>
      </c>
      <c r="F413" s="129" t="s">
        <v>646</v>
      </c>
      <c r="G413" s="130" t="s">
        <v>197</v>
      </c>
      <c r="H413" s="131">
        <v>5.7000000000000002E-2</v>
      </c>
      <c r="I413" s="132"/>
      <c r="J413" s="133">
        <f>ROUND(I413*H413,1)</f>
        <v>0</v>
      </c>
      <c r="K413" s="129" t="s">
        <v>141</v>
      </c>
      <c r="L413" s="33"/>
      <c r="M413" s="134" t="s">
        <v>18</v>
      </c>
      <c r="N413" s="135" t="s">
        <v>42</v>
      </c>
      <c r="P413" s="136">
        <f>O413*H413</f>
        <v>0</v>
      </c>
      <c r="Q413" s="136">
        <v>0</v>
      </c>
      <c r="R413" s="136">
        <f>Q413*H413</f>
        <v>0</v>
      </c>
      <c r="S413" s="136">
        <v>0</v>
      </c>
      <c r="T413" s="136">
        <f>S413*H413</f>
        <v>0</v>
      </c>
      <c r="U413" s="137" t="s">
        <v>18</v>
      </c>
      <c r="AR413" s="138" t="s">
        <v>161</v>
      </c>
      <c r="AT413" s="138" t="s">
        <v>137</v>
      </c>
      <c r="AU413" s="138" t="s">
        <v>81</v>
      </c>
      <c r="AY413" s="18" t="s">
        <v>133</v>
      </c>
      <c r="BE413" s="139">
        <f>IF(N413="základní",J413,0)</f>
        <v>0</v>
      </c>
      <c r="BF413" s="139">
        <f>IF(N413="snížená",J413,0)</f>
        <v>0</v>
      </c>
      <c r="BG413" s="139">
        <f>IF(N413="zákl. přenesená",J413,0)</f>
        <v>0</v>
      </c>
      <c r="BH413" s="139">
        <f>IF(N413="sníž. přenesená",J413,0)</f>
        <v>0</v>
      </c>
      <c r="BI413" s="139">
        <f>IF(N413="nulová",J413,0)</f>
        <v>0</v>
      </c>
      <c r="BJ413" s="18" t="s">
        <v>79</v>
      </c>
      <c r="BK413" s="139">
        <f>ROUND(I413*H413,1)</f>
        <v>0</v>
      </c>
      <c r="BL413" s="18" t="s">
        <v>161</v>
      </c>
      <c r="BM413" s="138" t="s">
        <v>647</v>
      </c>
    </row>
    <row r="414" spans="2:65" s="1" customFormat="1" ht="11.25">
      <c r="B414" s="33"/>
      <c r="D414" s="140" t="s">
        <v>145</v>
      </c>
      <c r="F414" s="141" t="s">
        <v>648</v>
      </c>
      <c r="I414" s="142"/>
      <c r="L414" s="33"/>
      <c r="M414" s="143"/>
      <c r="U414" s="54"/>
      <c r="AT414" s="18" t="s">
        <v>145</v>
      </c>
      <c r="AU414" s="18" t="s">
        <v>81</v>
      </c>
    </row>
    <row r="415" spans="2:65" s="11" customFormat="1" ht="22.9" customHeight="1">
      <c r="B415" s="115"/>
      <c r="D415" s="116" t="s">
        <v>70</v>
      </c>
      <c r="E415" s="125" t="s">
        <v>649</v>
      </c>
      <c r="F415" s="125" t="s">
        <v>650</v>
      </c>
      <c r="I415" s="118"/>
      <c r="J415" s="126">
        <f>BK415</f>
        <v>0</v>
      </c>
      <c r="L415" s="115"/>
      <c r="M415" s="120"/>
      <c r="P415" s="121">
        <f>SUM(P416:P436)</f>
        <v>0</v>
      </c>
      <c r="R415" s="121">
        <f>SUM(R416:R436)</f>
        <v>1.61</v>
      </c>
      <c r="T415" s="121">
        <f>SUM(T416:T436)</f>
        <v>0</v>
      </c>
      <c r="U415" s="122"/>
      <c r="AR415" s="116" t="s">
        <v>81</v>
      </c>
      <c r="AT415" s="123" t="s">
        <v>70</v>
      </c>
      <c r="AU415" s="123" t="s">
        <v>79</v>
      </c>
      <c r="AY415" s="116" t="s">
        <v>133</v>
      </c>
      <c r="BK415" s="124">
        <f>SUM(BK416:BK436)</f>
        <v>0</v>
      </c>
    </row>
    <row r="416" spans="2:65" s="1" customFormat="1" ht="16.5" customHeight="1">
      <c r="B416" s="33"/>
      <c r="C416" s="127" t="s">
        <v>651</v>
      </c>
      <c r="D416" s="127" t="s">
        <v>137</v>
      </c>
      <c r="E416" s="128" t="s">
        <v>652</v>
      </c>
      <c r="F416" s="129" t="s">
        <v>653</v>
      </c>
      <c r="G416" s="130" t="s">
        <v>246</v>
      </c>
      <c r="H416" s="131">
        <v>40</v>
      </c>
      <c r="I416" s="132"/>
      <c r="J416" s="133">
        <f>ROUND(I416*H416,1)</f>
        <v>0</v>
      </c>
      <c r="K416" s="129" t="s">
        <v>141</v>
      </c>
      <c r="L416" s="33"/>
      <c r="M416" s="134" t="s">
        <v>18</v>
      </c>
      <c r="N416" s="135" t="s">
        <v>42</v>
      </c>
      <c r="P416" s="136">
        <f>O416*H416</f>
        <v>0</v>
      </c>
      <c r="Q416" s="136">
        <v>2.9999999999999997E-4</v>
      </c>
      <c r="R416" s="136">
        <f>Q416*H416</f>
        <v>1.1999999999999999E-2</v>
      </c>
      <c r="S416" s="136">
        <v>0</v>
      </c>
      <c r="T416" s="136">
        <f>S416*H416</f>
        <v>0</v>
      </c>
      <c r="U416" s="137" t="s">
        <v>18</v>
      </c>
      <c r="AR416" s="138" t="s">
        <v>161</v>
      </c>
      <c r="AT416" s="138" t="s">
        <v>137</v>
      </c>
      <c r="AU416" s="138" t="s">
        <v>81</v>
      </c>
      <c r="AY416" s="18" t="s">
        <v>133</v>
      </c>
      <c r="BE416" s="139">
        <f>IF(N416="základní",J416,0)</f>
        <v>0</v>
      </c>
      <c r="BF416" s="139">
        <f>IF(N416="snížená",J416,0)</f>
        <v>0</v>
      </c>
      <c r="BG416" s="139">
        <f>IF(N416="zákl. přenesená",J416,0)</f>
        <v>0</v>
      </c>
      <c r="BH416" s="139">
        <f>IF(N416="sníž. přenesená",J416,0)</f>
        <v>0</v>
      </c>
      <c r="BI416" s="139">
        <f>IF(N416="nulová",J416,0)</f>
        <v>0</v>
      </c>
      <c r="BJ416" s="18" t="s">
        <v>79</v>
      </c>
      <c r="BK416" s="139">
        <f>ROUND(I416*H416,1)</f>
        <v>0</v>
      </c>
      <c r="BL416" s="18" t="s">
        <v>161</v>
      </c>
      <c r="BM416" s="138" t="s">
        <v>654</v>
      </c>
    </row>
    <row r="417" spans="2:65" s="1" customFormat="1" ht="11.25">
      <c r="B417" s="33"/>
      <c r="D417" s="140" t="s">
        <v>145</v>
      </c>
      <c r="F417" s="141" t="s">
        <v>655</v>
      </c>
      <c r="I417" s="142"/>
      <c r="L417" s="33"/>
      <c r="M417" s="143"/>
      <c r="U417" s="54"/>
      <c r="AT417" s="18" t="s">
        <v>145</v>
      </c>
      <c r="AU417" s="18" t="s">
        <v>81</v>
      </c>
    </row>
    <row r="418" spans="2:65" s="12" customFormat="1" ht="11.25">
      <c r="B418" s="144"/>
      <c r="D418" s="145" t="s">
        <v>147</v>
      </c>
      <c r="E418" s="146" t="s">
        <v>18</v>
      </c>
      <c r="F418" s="147" t="s">
        <v>467</v>
      </c>
      <c r="H418" s="148">
        <v>40</v>
      </c>
      <c r="I418" s="149"/>
      <c r="L418" s="144"/>
      <c r="M418" s="150"/>
      <c r="U418" s="151"/>
      <c r="AT418" s="146" t="s">
        <v>147</v>
      </c>
      <c r="AU418" s="146" t="s">
        <v>81</v>
      </c>
      <c r="AV418" s="12" t="s">
        <v>81</v>
      </c>
      <c r="AW418" s="12" t="s">
        <v>32</v>
      </c>
      <c r="AX418" s="12" t="s">
        <v>79</v>
      </c>
      <c r="AY418" s="146" t="s">
        <v>133</v>
      </c>
    </row>
    <row r="419" spans="2:65" s="1" customFormat="1" ht="16.5" customHeight="1">
      <c r="B419" s="33"/>
      <c r="C419" s="127" t="s">
        <v>656</v>
      </c>
      <c r="D419" s="127" t="s">
        <v>137</v>
      </c>
      <c r="E419" s="128" t="s">
        <v>657</v>
      </c>
      <c r="F419" s="129" t="s">
        <v>658</v>
      </c>
      <c r="G419" s="130" t="s">
        <v>246</v>
      </c>
      <c r="H419" s="131">
        <v>40</v>
      </c>
      <c r="I419" s="132"/>
      <c r="J419" s="133">
        <f>ROUND(I419*H419,1)</f>
        <v>0</v>
      </c>
      <c r="K419" s="129" t="s">
        <v>141</v>
      </c>
      <c r="L419" s="33"/>
      <c r="M419" s="134" t="s">
        <v>18</v>
      </c>
      <c r="N419" s="135" t="s">
        <v>42</v>
      </c>
      <c r="P419" s="136">
        <f>O419*H419</f>
        <v>0</v>
      </c>
      <c r="Q419" s="136">
        <v>0</v>
      </c>
      <c r="R419" s="136">
        <f>Q419*H419</f>
        <v>0</v>
      </c>
      <c r="S419" s="136">
        <v>0</v>
      </c>
      <c r="T419" s="136">
        <f>S419*H419</f>
        <v>0</v>
      </c>
      <c r="U419" s="137" t="s">
        <v>18</v>
      </c>
      <c r="AR419" s="138" t="s">
        <v>161</v>
      </c>
      <c r="AT419" s="138" t="s">
        <v>137</v>
      </c>
      <c r="AU419" s="138" t="s">
        <v>81</v>
      </c>
      <c r="AY419" s="18" t="s">
        <v>133</v>
      </c>
      <c r="BE419" s="139">
        <f>IF(N419="základní",J419,0)</f>
        <v>0</v>
      </c>
      <c r="BF419" s="139">
        <f>IF(N419="snížená",J419,0)</f>
        <v>0</v>
      </c>
      <c r="BG419" s="139">
        <f>IF(N419="zákl. přenesená",J419,0)</f>
        <v>0</v>
      </c>
      <c r="BH419" s="139">
        <f>IF(N419="sníž. přenesená",J419,0)</f>
        <v>0</v>
      </c>
      <c r="BI419" s="139">
        <f>IF(N419="nulová",J419,0)</f>
        <v>0</v>
      </c>
      <c r="BJ419" s="18" t="s">
        <v>79</v>
      </c>
      <c r="BK419" s="139">
        <f>ROUND(I419*H419,1)</f>
        <v>0</v>
      </c>
      <c r="BL419" s="18" t="s">
        <v>161</v>
      </c>
      <c r="BM419" s="138" t="s">
        <v>659</v>
      </c>
    </row>
    <row r="420" spans="2:65" s="1" customFormat="1" ht="11.25">
      <c r="B420" s="33"/>
      <c r="D420" s="140" t="s">
        <v>145</v>
      </c>
      <c r="F420" s="141" t="s">
        <v>660</v>
      </c>
      <c r="I420" s="142"/>
      <c r="L420" s="33"/>
      <c r="M420" s="143"/>
      <c r="U420" s="54"/>
      <c r="AT420" s="18" t="s">
        <v>145</v>
      </c>
      <c r="AU420" s="18" t="s">
        <v>81</v>
      </c>
    </row>
    <row r="421" spans="2:65" s="1" customFormat="1" ht="24.2" customHeight="1">
      <c r="B421" s="33"/>
      <c r="C421" s="127" t="s">
        <v>661</v>
      </c>
      <c r="D421" s="127" t="s">
        <v>137</v>
      </c>
      <c r="E421" s="128" t="s">
        <v>662</v>
      </c>
      <c r="F421" s="129" t="s">
        <v>663</v>
      </c>
      <c r="G421" s="130" t="s">
        <v>246</v>
      </c>
      <c r="H421" s="131">
        <v>40</v>
      </c>
      <c r="I421" s="132"/>
      <c r="J421" s="133">
        <f>ROUND(I421*H421,1)</f>
        <v>0</v>
      </c>
      <c r="K421" s="129" t="s">
        <v>141</v>
      </c>
      <c r="L421" s="33"/>
      <c r="M421" s="134" t="s">
        <v>18</v>
      </c>
      <c r="N421" s="135" t="s">
        <v>42</v>
      </c>
      <c r="P421" s="136">
        <f>O421*H421</f>
        <v>0</v>
      </c>
      <c r="Q421" s="136">
        <v>7.4999999999999997E-3</v>
      </c>
      <c r="R421" s="136">
        <f>Q421*H421</f>
        <v>0.3</v>
      </c>
      <c r="S421" s="136">
        <v>0</v>
      </c>
      <c r="T421" s="136">
        <f>S421*H421</f>
        <v>0</v>
      </c>
      <c r="U421" s="137" t="s">
        <v>18</v>
      </c>
      <c r="AR421" s="138" t="s">
        <v>161</v>
      </c>
      <c r="AT421" s="138" t="s">
        <v>137</v>
      </c>
      <c r="AU421" s="138" t="s">
        <v>81</v>
      </c>
      <c r="AY421" s="18" t="s">
        <v>133</v>
      </c>
      <c r="BE421" s="139">
        <f>IF(N421="základní",J421,0)</f>
        <v>0</v>
      </c>
      <c r="BF421" s="139">
        <f>IF(N421="snížená",J421,0)</f>
        <v>0</v>
      </c>
      <c r="BG421" s="139">
        <f>IF(N421="zákl. přenesená",J421,0)</f>
        <v>0</v>
      </c>
      <c r="BH421" s="139">
        <f>IF(N421="sníž. přenesená",J421,0)</f>
        <v>0</v>
      </c>
      <c r="BI421" s="139">
        <f>IF(N421="nulová",J421,0)</f>
        <v>0</v>
      </c>
      <c r="BJ421" s="18" t="s">
        <v>79</v>
      </c>
      <c r="BK421" s="139">
        <f>ROUND(I421*H421,1)</f>
        <v>0</v>
      </c>
      <c r="BL421" s="18" t="s">
        <v>161</v>
      </c>
      <c r="BM421" s="138" t="s">
        <v>664</v>
      </c>
    </row>
    <row r="422" spans="2:65" s="1" customFormat="1" ht="11.25">
      <c r="B422" s="33"/>
      <c r="D422" s="140" t="s">
        <v>145</v>
      </c>
      <c r="F422" s="141" t="s">
        <v>665</v>
      </c>
      <c r="I422" s="142"/>
      <c r="L422" s="33"/>
      <c r="M422" s="143"/>
      <c r="U422" s="54"/>
      <c r="AT422" s="18" t="s">
        <v>145</v>
      </c>
      <c r="AU422" s="18" t="s">
        <v>81</v>
      </c>
    </row>
    <row r="423" spans="2:65" s="1" customFormat="1" ht="24.2" customHeight="1">
      <c r="B423" s="33"/>
      <c r="C423" s="127" t="s">
        <v>666</v>
      </c>
      <c r="D423" s="127" t="s">
        <v>137</v>
      </c>
      <c r="E423" s="128" t="s">
        <v>667</v>
      </c>
      <c r="F423" s="129" t="s">
        <v>668</v>
      </c>
      <c r="G423" s="130" t="s">
        <v>246</v>
      </c>
      <c r="H423" s="131">
        <v>40</v>
      </c>
      <c r="I423" s="132"/>
      <c r="J423" s="133">
        <f>ROUND(I423*H423,1)</f>
        <v>0</v>
      </c>
      <c r="K423" s="129" t="s">
        <v>141</v>
      </c>
      <c r="L423" s="33"/>
      <c r="M423" s="134" t="s">
        <v>18</v>
      </c>
      <c r="N423" s="135" t="s">
        <v>42</v>
      </c>
      <c r="P423" s="136">
        <f>O423*H423</f>
        <v>0</v>
      </c>
      <c r="Q423" s="136">
        <v>6.0000000000000001E-3</v>
      </c>
      <c r="R423" s="136">
        <f>Q423*H423</f>
        <v>0.24</v>
      </c>
      <c r="S423" s="136">
        <v>0</v>
      </c>
      <c r="T423" s="136">
        <f>S423*H423</f>
        <v>0</v>
      </c>
      <c r="U423" s="137" t="s">
        <v>18</v>
      </c>
      <c r="AR423" s="138" t="s">
        <v>161</v>
      </c>
      <c r="AT423" s="138" t="s">
        <v>137</v>
      </c>
      <c r="AU423" s="138" t="s">
        <v>81</v>
      </c>
      <c r="AY423" s="18" t="s">
        <v>133</v>
      </c>
      <c r="BE423" s="139">
        <f>IF(N423="základní",J423,0)</f>
        <v>0</v>
      </c>
      <c r="BF423" s="139">
        <f>IF(N423="snížená",J423,0)</f>
        <v>0</v>
      </c>
      <c r="BG423" s="139">
        <f>IF(N423="zákl. přenesená",J423,0)</f>
        <v>0</v>
      </c>
      <c r="BH423" s="139">
        <f>IF(N423="sníž. přenesená",J423,0)</f>
        <v>0</v>
      </c>
      <c r="BI423" s="139">
        <f>IF(N423="nulová",J423,0)</f>
        <v>0</v>
      </c>
      <c r="BJ423" s="18" t="s">
        <v>79</v>
      </c>
      <c r="BK423" s="139">
        <f>ROUND(I423*H423,1)</f>
        <v>0</v>
      </c>
      <c r="BL423" s="18" t="s">
        <v>161</v>
      </c>
      <c r="BM423" s="138" t="s">
        <v>669</v>
      </c>
    </row>
    <row r="424" spans="2:65" s="1" customFormat="1" ht="11.25">
      <c r="B424" s="33"/>
      <c r="D424" s="140" t="s">
        <v>145</v>
      </c>
      <c r="F424" s="141" t="s">
        <v>670</v>
      </c>
      <c r="I424" s="142"/>
      <c r="L424" s="33"/>
      <c r="M424" s="143"/>
      <c r="U424" s="54"/>
      <c r="AT424" s="18" t="s">
        <v>145</v>
      </c>
      <c r="AU424" s="18" t="s">
        <v>81</v>
      </c>
    </row>
    <row r="425" spans="2:65" s="12" customFormat="1" ht="11.25">
      <c r="B425" s="144"/>
      <c r="D425" s="145" t="s">
        <v>147</v>
      </c>
      <c r="E425" s="146" t="s">
        <v>18</v>
      </c>
      <c r="F425" s="147" t="s">
        <v>467</v>
      </c>
      <c r="H425" s="148">
        <v>40</v>
      </c>
      <c r="I425" s="149"/>
      <c r="L425" s="144"/>
      <c r="M425" s="150"/>
      <c r="U425" s="151"/>
      <c r="AT425" s="146" t="s">
        <v>147</v>
      </c>
      <c r="AU425" s="146" t="s">
        <v>81</v>
      </c>
      <c r="AV425" s="12" t="s">
        <v>81</v>
      </c>
      <c r="AW425" s="12" t="s">
        <v>32</v>
      </c>
      <c r="AX425" s="12" t="s">
        <v>79</v>
      </c>
      <c r="AY425" s="146" t="s">
        <v>133</v>
      </c>
    </row>
    <row r="426" spans="2:65" s="1" customFormat="1" ht="16.5" customHeight="1">
      <c r="B426" s="33"/>
      <c r="C426" s="166" t="s">
        <v>671</v>
      </c>
      <c r="D426" s="166" t="s">
        <v>219</v>
      </c>
      <c r="E426" s="167" t="s">
        <v>672</v>
      </c>
      <c r="F426" s="168" t="s">
        <v>673</v>
      </c>
      <c r="G426" s="169" t="s">
        <v>246</v>
      </c>
      <c r="H426" s="170">
        <v>44</v>
      </c>
      <c r="I426" s="171"/>
      <c r="J426" s="172">
        <f>ROUND(I426*H426,1)</f>
        <v>0</v>
      </c>
      <c r="K426" s="168" t="s">
        <v>141</v>
      </c>
      <c r="L426" s="173"/>
      <c r="M426" s="174" t="s">
        <v>18</v>
      </c>
      <c r="N426" s="175" t="s">
        <v>42</v>
      </c>
      <c r="P426" s="136">
        <f>O426*H426</f>
        <v>0</v>
      </c>
      <c r="Q426" s="136">
        <v>2.1999999999999999E-2</v>
      </c>
      <c r="R426" s="136">
        <f>Q426*H426</f>
        <v>0.96799999999999997</v>
      </c>
      <c r="S426" s="136">
        <v>0</v>
      </c>
      <c r="T426" s="136">
        <f>S426*H426</f>
        <v>0</v>
      </c>
      <c r="U426" s="137" t="s">
        <v>18</v>
      </c>
      <c r="AR426" s="138" t="s">
        <v>345</v>
      </c>
      <c r="AT426" s="138" t="s">
        <v>219</v>
      </c>
      <c r="AU426" s="138" t="s">
        <v>81</v>
      </c>
      <c r="AY426" s="18" t="s">
        <v>133</v>
      </c>
      <c r="BE426" s="139">
        <f>IF(N426="základní",J426,0)</f>
        <v>0</v>
      </c>
      <c r="BF426" s="139">
        <f>IF(N426="snížená",J426,0)</f>
        <v>0</v>
      </c>
      <c r="BG426" s="139">
        <f>IF(N426="zákl. přenesená",J426,0)</f>
        <v>0</v>
      </c>
      <c r="BH426" s="139">
        <f>IF(N426="sníž. přenesená",J426,0)</f>
        <v>0</v>
      </c>
      <c r="BI426" s="139">
        <f>IF(N426="nulová",J426,0)</f>
        <v>0</v>
      </c>
      <c r="BJ426" s="18" t="s">
        <v>79</v>
      </c>
      <c r="BK426" s="139">
        <f>ROUND(I426*H426,1)</f>
        <v>0</v>
      </c>
      <c r="BL426" s="18" t="s">
        <v>161</v>
      </c>
      <c r="BM426" s="138" t="s">
        <v>674</v>
      </c>
    </row>
    <row r="427" spans="2:65" s="12" customFormat="1" ht="11.25">
      <c r="B427" s="144"/>
      <c r="D427" s="145" t="s">
        <v>147</v>
      </c>
      <c r="E427" s="146" t="s">
        <v>18</v>
      </c>
      <c r="F427" s="147" t="s">
        <v>675</v>
      </c>
      <c r="H427" s="148">
        <v>44</v>
      </c>
      <c r="I427" s="149"/>
      <c r="L427" s="144"/>
      <c r="M427" s="150"/>
      <c r="U427" s="151"/>
      <c r="AT427" s="146" t="s">
        <v>147</v>
      </c>
      <c r="AU427" s="146" t="s">
        <v>81</v>
      </c>
      <c r="AV427" s="12" t="s">
        <v>81</v>
      </c>
      <c r="AW427" s="12" t="s">
        <v>32</v>
      </c>
      <c r="AX427" s="12" t="s">
        <v>79</v>
      </c>
      <c r="AY427" s="146" t="s">
        <v>133</v>
      </c>
    </row>
    <row r="428" spans="2:65" s="1" customFormat="1" ht="24.2" customHeight="1">
      <c r="B428" s="33"/>
      <c r="C428" s="127" t="s">
        <v>676</v>
      </c>
      <c r="D428" s="127" t="s">
        <v>137</v>
      </c>
      <c r="E428" s="128" t="s">
        <v>677</v>
      </c>
      <c r="F428" s="129" t="s">
        <v>678</v>
      </c>
      <c r="G428" s="130" t="s">
        <v>421</v>
      </c>
      <c r="H428" s="131">
        <v>30</v>
      </c>
      <c r="I428" s="132"/>
      <c r="J428" s="133">
        <f>ROUND(I428*H428,1)</f>
        <v>0</v>
      </c>
      <c r="K428" s="129" t="s">
        <v>141</v>
      </c>
      <c r="L428" s="33"/>
      <c r="M428" s="134" t="s">
        <v>18</v>
      </c>
      <c r="N428" s="135" t="s">
        <v>42</v>
      </c>
      <c r="P428" s="136">
        <f>O428*H428</f>
        <v>0</v>
      </c>
      <c r="Q428" s="136">
        <v>5.8E-4</v>
      </c>
      <c r="R428" s="136">
        <f>Q428*H428</f>
        <v>1.7399999999999999E-2</v>
      </c>
      <c r="S428" s="136">
        <v>0</v>
      </c>
      <c r="T428" s="136">
        <f>S428*H428</f>
        <v>0</v>
      </c>
      <c r="U428" s="137" t="s">
        <v>18</v>
      </c>
      <c r="AR428" s="138" t="s">
        <v>161</v>
      </c>
      <c r="AT428" s="138" t="s">
        <v>137</v>
      </c>
      <c r="AU428" s="138" t="s">
        <v>81</v>
      </c>
      <c r="AY428" s="18" t="s">
        <v>133</v>
      </c>
      <c r="BE428" s="139">
        <f>IF(N428="základní",J428,0)</f>
        <v>0</v>
      </c>
      <c r="BF428" s="139">
        <f>IF(N428="snížená",J428,0)</f>
        <v>0</v>
      </c>
      <c r="BG428" s="139">
        <f>IF(N428="zákl. přenesená",J428,0)</f>
        <v>0</v>
      </c>
      <c r="BH428" s="139">
        <f>IF(N428="sníž. přenesená",J428,0)</f>
        <v>0</v>
      </c>
      <c r="BI428" s="139">
        <f>IF(N428="nulová",J428,0)</f>
        <v>0</v>
      </c>
      <c r="BJ428" s="18" t="s">
        <v>79</v>
      </c>
      <c r="BK428" s="139">
        <f>ROUND(I428*H428,1)</f>
        <v>0</v>
      </c>
      <c r="BL428" s="18" t="s">
        <v>161</v>
      </c>
      <c r="BM428" s="138" t="s">
        <v>679</v>
      </c>
    </row>
    <row r="429" spans="2:65" s="1" customFormat="1" ht="11.25">
      <c r="B429" s="33"/>
      <c r="D429" s="140" t="s">
        <v>145</v>
      </c>
      <c r="F429" s="141" t="s">
        <v>680</v>
      </c>
      <c r="I429" s="142"/>
      <c r="L429" s="33"/>
      <c r="M429" s="143"/>
      <c r="U429" s="54"/>
      <c r="AT429" s="18" t="s">
        <v>145</v>
      </c>
      <c r="AU429" s="18" t="s">
        <v>81</v>
      </c>
    </row>
    <row r="430" spans="2:65" s="1" customFormat="1" ht="16.5" customHeight="1">
      <c r="B430" s="33"/>
      <c r="C430" s="166" t="s">
        <v>681</v>
      </c>
      <c r="D430" s="166" t="s">
        <v>219</v>
      </c>
      <c r="E430" s="167" t="s">
        <v>672</v>
      </c>
      <c r="F430" s="168" t="s">
        <v>673</v>
      </c>
      <c r="G430" s="169" t="s">
        <v>246</v>
      </c>
      <c r="H430" s="170">
        <v>3.3</v>
      </c>
      <c r="I430" s="171"/>
      <c r="J430" s="172">
        <f>ROUND(I430*H430,1)</f>
        <v>0</v>
      </c>
      <c r="K430" s="168" t="s">
        <v>141</v>
      </c>
      <c r="L430" s="173"/>
      <c r="M430" s="174" t="s">
        <v>18</v>
      </c>
      <c r="N430" s="175" t="s">
        <v>42</v>
      </c>
      <c r="P430" s="136">
        <f>O430*H430</f>
        <v>0</v>
      </c>
      <c r="Q430" s="136">
        <v>2.1999999999999999E-2</v>
      </c>
      <c r="R430" s="136">
        <f>Q430*H430</f>
        <v>7.2599999999999998E-2</v>
      </c>
      <c r="S430" s="136">
        <v>0</v>
      </c>
      <c r="T430" s="136">
        <f>S430*H430</f>
        <v>0</v>
      </c>
      <c r="U430" s="137" t="s">
        <v>18</v>
      </c>
      <c r="AR430" s="138" t="s">
        <v>345</v>
      </c>
      <c r="AT430" s="138" t="s">
        <v>219</v>
      </c>
      <c r="AU430" s="138" t="s">
        <v>81</v>
      </c>
      <c r="AY430" s="18" t="s">
        <v>133</v>
      </c>
      <c r="BE430" s="139">
        <f>IF(N430="základní",J430,0)</f>
        <v>0</v>
      </c>
      <c r="BF430" s="139">
        <f>IF(N430="snížená",J430,0)</f>
        <v>0</v>
      </c>
      <c r="BG430" s="139">
        <f>IF(N430="zákl. přenesená",J430,0)</f>
        <v>0</v>
      </c>
      <c r="BH430" s="139">
        <f>IF(N430="sníž. přenesená",J430,0)</f>
        <v>0</v>
      </c>
      <c r="BI430" s="139">
        <f>IF(N430="nulová",J430,0)</f>
        <v>0</v>
      </c>
      <c r="BJ430" s="18" t="s">
        <v>79</v>
      </c>
      <c r="BK430" s="139">
        <f>ROUND(I430*H430,1)</f>
        <v>0</v>
      </c>
      <c r="BL430" s="18" t="s">
        <v>161</v>
      </c>
      <c r="BM430" s="138" t="s">
        <v>682</v>
      </c>
    </row>
    <row r="431" spans="2:65" s="12" customFormat="1" ht="11.25">
      <c r="B431" s="144"/>
      <c r="D431" s="145" t="s">
        <v>147</v>
      </c>
      <c r="E431" s="146" t="s">
        <v>18</v>
      </c>
      <c r="F431" s="147" t="s">
        <v>683</v>
      </c>
      <c r="H431" s="148">
        <v>3.3</v>
      </c>
      <c r="I431" s="149"/>
      <c r="L431" s="144"/>
      <c r="M431" s="150"/>
      <c r="U431" s="151"/>
      <c r="AT431" s="146" t="s">
        <v>147</v>
      </c>
      <c r="AU431" s="146" t="s">
        <v>81</v>
      </c>
      <c r="AV431" s="12" t="s">
        <v>81</v>
      </c>
      <c r="AW431" s="12" t="s">
        <v>32</v>
      </c>
      <c r="AX431" s="12" t="s">
        <v>79</v>
      </c>
      <c r="AY431" s="146" t="s">
        <v>133</v>
      </c>
    </row>
    <row r="432" spans="2:65" s="1" customFormat="1" ht="16.5" customHeight="1">
      <c r="B432" s="33"/>
      <c r="C432" s="127" t="s">
        <v>684</v>
      </c>
      <c r="D432" s="127" t="s">
        <v>137</v>
      </c>
      <c r="E432" s="128" t="s">
        <v>685</v>
      </c>
      <c r="F432" s="129" t="s">
        <v>686</v>
      </c>
      <c r="G432" s="130" t="s">
        <v>421</v>
      </c>
      <c r="H432" s="131">
        <v>50</v>
      </c>
      <c r="I432" s="132"/>
      <c r="J432" s="133">
        <f>ROUND(I432*H432,1)</f>
        <v>0</v>
      </c>
      <c r="K432" s="129" t="s">
        <v>141</v>
      </c>
      <c r="L432" s="33"/>
      <c r="M432" s="134" t="s">
        <v>18</v>
      </c>
      <c r="N432" s="135" t="s">
        <v>42</v>
      </c>
      <c r="P432" s="136">
        <f>O432*H432</f>
        <v>0</v>
      </c>
      <c r="Q432" s="136">
        <v>0</v>
      </c>
      <c r="R432" s="136">
        <f>Q432*H432</f>
        <v>0</v>
      </c>
      <c r="S432" s="136">
        <v>0</v>
      </c>
      <c r="T432" s="136">
        <f>S432*H432</f>
        <v>0</v>
      </c>
      <c r="U432" s="137" t="s">
        <v>18</v>
      </c>
      <c r="AR432" s="138" t="s">
        <v>161</v>
      </c>
      <c r="AT432" s="138" t="s">
        <v>137</v>
      </c>
      <c r="AU432" s="138" t="s">
        <v>81</v>
      </c>
      <c r="AY432" s="18" t="s">
        <v>133</v>
      </c>
      <c r="BE432" s="139">
        <f>IF(N432="základní",J432,0)</f>
        <v>0</v>
      </c>
      <c r="BF432" s="139">
        <f>IF(N432="snížená",J432,0)</f>
        <v>0</v>
      </c>
      <c r="BG432" s="139">
        <f>IF(N432="zákl. přenesená",J432,0)</f>
        <v>0</v>
      </c>
      <c r="BH432" s="139">
        <f>IF(N432="sníž. přenesená",J432,0)</f>
        <v>0</v>
      </c>
      <c r="BI432" s="139">
        <f>IF(N432="nulová",J432,0)</f>
        <v>0</v>
      </c>
      <c r="BJ432" s="18" t="s">
        <v>79</v>
      </c>
      <c r="BK432" s="139">
        <f>ROUND(I432*H432,1)</f>
        <v>0</v>
      </c>
      <c r="BL432" s="18" t="s">
        <v>161</v>
      </c>
      <c r="BM432" s="138" t="s">
        <v>687</v>
      </c>
    </row>
    <row r="433" spans="2:65" s="1" customFormat="1" ht="11.25">
      <c r="B433" s="33"/>
      <c r="D433" s="140" t="s">
        <v>145</v>
      </c>
      <c r="F433" s="141" t="s">
        <v>688</v>
      </c>
      <c r="I433" s="142"/>
      <c r="L433" s="33"/>
      <c r="M433" s="143"/>
      <c r="U433" s="54"/>
      <c r="AT433" s="18" t="s">
        <v>145</v>
      </c>
      <c r="AU433" s="18" t="s">
        <v>81</v>
      </c>
    </row>
    <row r="434" spans="2:65" s="12" customFormat="1" ht="11.25">
      <c r="B434" s="144"/>
      <c r="D434" s="145" t="s">
        <v>147</v>
      </c>
      <c r="E434" s="146" t="s">
        <v>18</v>
      </c>
      <c r="F434" s="147" t="s">
        <v>689</v>
      </c>
      <c r="H434" s="148">
        <v>50</v>
      </c>
      <c r="I434" s="149"/>
      <c r="L434" s="144"/>
      <c r="M434" s="150"/>
      <c r="U434" s="151"/>
      <c r="AT434" s="146" t="s">
        <v>147</v>
      </c>
      <c r="AU434" s="146" t="s">
        <v>81</v>
      </c>
      <c r="AV434" s="12" t="s">
        <v>81</v>
      </c>
      <c r="AW434" s="12" t="s">
        <v>32</v>
      </c>
      <c r="AX434" s="12" t="s">
        <v>79</v>
      </c>
      <c r="AY434" s="146" t="s">
        <v>133</v>
      </c>
    </row>
    <row r="435" spans="2:65" s="1" customFormat="1" ht="24.2" customHeight="1">
      <c r="B435" s="33"/>
      <c r="C435" s="127" t="s">
        <v>690</v>
      </c>
      <c r="D435" s="127" t="s">
        <v>137</v>
      </c>
      <c r="E435" s="128" t="s">
        <v>691</v>
      </c>
      <c r="F435" s="129" t="s">
        <v>692</v>
      </c>
      <c r="G435" s="130" t="s">
        <v>197</v>
      </c>
      <c r="H435" s="131">
        <v>1.61</v>
      </c>
      <c r="I435" s="132"/>
      <c r="J435" s="133">
        <f>ROUND(I435*H435,1)</f>
        <v>0</v>
      </c>
      <c r="K435" s="129" t="s">
        <v>141</v>
      </c>
      <c r="L435" s="33"/>
      <c r="M435" s="134" t="s">
        <v>18</v>
      </c>
      <c r="N435" s="135" t="s">
        <v>42</v>
      </c>
      <c r="P435" s="136">
        <f>O435*H435</f>
        <v>0</v>
      </c>
      <c r="Q435" s="136">
        <v>0</v>
      </c>
      <c r="R435" s="136">
        <f>Q435*H435</f>
        <v>0</v>
      </c>
      <c r="S435" s="136">
        <v>0</v>
      </c>
      <c r="T435" s="136">
        <f>S435*H435</f>
        <v>0</v>
      </c>
      <c r="U435" s="137" t="s">
        <v>18</v>
      </c>
      <c r="AR435" s="138" t="s">
        <v>161</v>
      </c>
      <c r="AT435" s="138" t="s">
        <v>137</v>
      </c>
      <c r="AU435" s="138" t="s">
        <v>81</v>
      </c>
      <c r="AY435" s="18" t="s">
        <v>133</v>
      </c>
      <c r="BE435" s="139">
        <f>IF(N435="základní",J435,0)</f>
        <v>0</v>
      </c>
      <c r="BF435" s="139">
        <f>IF(N435="snížená",J435,0)</f>
        <v>0</v>
      </c>
      <c r="BG435" s="139">
        <f>IF(N435="zákl. přenesená",J435,0)</f>
        <v>0</v>
      </c>
      <c r="BH435" s="139">
        <f>IF(N435="sníž. přenesená",J435,0)</f>
        <v>0</v>
      </c>
      <c r="BI435" s="139">
        <f>IF(N435="nulová",J435,0)</f>
        <v>0</v>
      </c>
      <c r="BJ435" s="18" t="s">
        <v>79</v>
      </c>
      <c r="BK435" s="139">
        <f>ROUND(I435*H435,1)</f>
        <v>0</v>
      </c>
      <c r="BL435" s="18" t="s">
        <v>161</v>
      </c>
      <c r="BM435" s="138" t="s">
        <v>693</v>
      </c>
    </row>
    <row r="436" spans="2:65" s="1" customFormat="1" ht="11.25">
      <c r="B436" s="33"/>
      <c r="D436" s="140" t="s">
        <v>145</v>
      </c>
      <c r="F436" s="141" t="s">
        <v>694</v>
      </c>
      <c r="I436" s="142"/>
      <c r="L436" s="33"/>
      <c r="M436" s="143"/>
      <c r="U436" s="54"/>
      <c r="AT436" s="18" t="s">
        <v>145</v>
      </c>
      <c r="AU436" s="18" t="s">
        <v>81</v>
      </c>
    </row>
    <row r="437" spans="2:65" s="11" customFormat="1" ht="22.9" customHeight="1">
      <c r="B437" s="115"/>
      <c r="D437" s="116" t="s">
        <v>70</v>
      </c>
      <c r="E437" s="125" t="s">
        <v>695</v>
      </c>
      <c r="F437" s="125" t="s">
        <v>696</v>
      </c>
      <c r="I437" s="118"/>
      <c r="J437" s="126">
        <f>BK437</f>
        <v>0</v>
      </c>
      <c r="L437" s="115"/>
      <c r="M437" s="120"/>
      <c r="P437" s="121">
        <f>SUM(P438:P467)</f>
        <v>0</v>
      </c>
      <c r="R437" s="121">
        <f>SUM(R438:R467)</f>
        <v>6.8739999999999996E-2</v>
      </c>
      <c r="T437" s="121">
        <f>SUM(T438:T467)</f>
        <v>1.2000000000000001E-3</v>
      </c>
      <c r="U437" s="122"/>
      <c r="AR437" s="116" t="s">
        <v>81</v>
      </c>
      <c r="AT437" s="123" t="s">
        <v>70</v>
      </c>
      <c r="AU437" s="123" t="s">
        <v>79</v>
      </c>
      <c r="AY437" s="116" t="s">
        <v>133</v>
      </c>
      <c r="BK437" s="124">
        <f>SUM(BK438:BK467)</f>
        <v>0</v>
      </c>
    </row>
    <row r="438" spans="2:65" s="1" customFormat="1" ht="16.5" customHeight="1">
      <c r="B438" s="33"/>
      <c r="C438" s="127" t="s">
        <v>697</v>
      </c>
      <c r="D438" s="127" t="s">
        <v>137</v>
      </c>
      <c r="E438" s="128" t="s">
        <v>698</v>
      </c>
      <c r="F438" s="129" t="s">
        <v>699</v>
      </c>
      <c r="G438" s="130" t="s">
        <v>246</v>
      </c>
      <c r="H438" s="131">
        <v>122</v>
      </c>
      <c r="I438" s="132"/>
      <c r="J438" s="133">
        <f>ROUND(I438*H438,1)</f>
        <v>0</v>
      </c>
      <c r="K438" s="129" t="s">
        <v>141</v>
      </c>
      <c r="L438" s="33"/>
      <c r="M438" s="134" t="s">
        <v>18</v>
      </c>
      <c r="N438" s="135" t="s">
        <v>42</v>
      </c>
      <c r="P438" s="136">
        <f>O438*H438</f>
        <v>0</v>
      </c>
      <c r="Q438" s="136">
        <v>0</v>
      </c>
      <c r="R438" s="136">
        <f>Q438*H438</f>
        <v>0</v>
      </c>
      <c r="S438" s="136">
        <v>0</v>
      </c>
      <c r="T438" s="136">
        <f>S438*H438</f>
        <v>0</v>
      </c>
      <c r="U438" s="137" t="s">
        <v>18</v>
      </c>
      <c r="AR438" s="138" t="s">
        <v>161</v>
      </c>
      <c r="AT438" s="138" t="s">
        <v>137</v>
      </c>
      <c r="AU438" s="138" t="s">
        <v>81</v>
      </c>
      <c r="AY438" s="18" t="s">
        <v>133</v>
      </c>
      <c r="BE438" s="139">
        <f>IF(N438="základní",J438,0)</f>
        <v>0</v>
      </c>
      <c r="BF438" s="139">
        <f>IF(N438="snížená",J438,0)</f>
        <v>0</v>
      </c>
      <c r="BG438" s="139">
        <f>IF(N438="zákl. přenesená",J438,0)</f>
        <v>0</v>
      </c>
      <c r="BH438" s="139">
        <f>IF(N438="sníž. přenesená",J438,0)</f>
        <v>0</v>
      </c>
      <c r="BI438" s="139">
        <f>IF(N438="nulová",J438,0)</f>
        <v>0</v>
      </c>
      <c r="BJ438" s="18" t="s">
        <v>79</v>
      </c>
      <c r="BK438" s="139">
        <f>ROUND(I438*H438,1)</f>
        <v>0</v>
      </c>
      <c r="BL438" s="18" t="s">
        <v>161</v>
      </c>
      <c r="BM438" s="138" t="s">
        <v>700</v>
      </c>
    </row>
    <row r="439" spans="2:65" s="1" customFormat="1" ht="11.25">
      <c r="B439" s="33"/>
      <c r="D439" s="140" t="s">
        <v>145</v>
      </c>
      <c r="F439" s="141" t="s">
        <v>701</v>
      </c>
      <c r="I439" s="142"/>
      <c r="L439" s="33"/>
      <c r="M439" s="143"/>
      <c r="U439" s="54"/>
      <c r="AT439" s="18" t="s">
        <v>145</v>
      </c>
      <c r="AU439" s="18" t="s">
        <v>81</v>
      </c>
    </row>
    <row r="440" spans="2:65" s="12" customFormat="1" ht="11.25">
      <c r="B440" s="144"/>
      <c r="D440" s="145" t="s">
        <v>147</v>
      </c>
      <c r="E440" s="146" t="s">
        <v>18</v>
      </c>
      <c r="F440" s="147" t="s">
        <v>702</v>
      </c>
      <c r="H440" s="148">
        <v>6</v>
      </c>
      <c r="I440" s="149"/>
      <c r="L440" s="144"/>
      <c r="M440" s="150"/>
      <c r="U440" s="151"/>
      <c r="AT440" s="146" t="s">
        <v>147</v>
      </c>
      <c r="AU440" s="146" t="s">
        <v>81</v>
      </c>
      <c r="AV440" s="12" t="s">
        <v>81</v>
      </c>
      <c r="AW440" s="12" t="s">
        <v>32</v>
      </c>
      <c r="AX440" s="12" t="s">
        <v>71</v>
      </c>
      <c r="AY440" s="146" t="s">
        <v>133</v>
      </c>
    </row>
    <row r="441" spans="2:65" s="12" customFormat="1" ht="11.25">
      <c r="B441" s="144"/>
      <c r="D441" s="145" t="s">
        <v>147</v>
      </c>
      <c r="E441" s="146" t="s">
        <v>18</v>
      </c>
      <c r="F441" s="147" t="s">
        <v>703</v>
      </c>
      <c r="H441" s="148">
        <v>80</v>
      </c>
      <c r="I441" s="149"/>
      <c r="L441" s="144"/>
      <c r="M441" s="150"/>
      <c r="U441" s="151"/>
      <c r="AT441" s="146" t="s">
        <v>147</v>
      </c>
      <c r="AU441" s="146" t="s">
        <v>81</v>
      </c>
      <c r="AV441" s="12" t="s">
        <v>81</v>
      </c>
      <c r="AW441" s="12" t="s">
        <v>32</v>
      </c>
      <c r="AX441" s="12" t="s">
        <v>71</v>
      </c>
      <c r="AY441" s="146" t="s">
        <v>133</v>
      </c>
    </row>
    <row r="442" spans="2:65" s="12" customFormat="1" ht="11.25">
      <c r="B442" s="144"/>
      <c r="D442" s="145" t="s">
        <v>147</v>
      </c>
      <c r="E442" s="146" t="s">
        <v>18</v>
      </c>
      <c r="F442" s="147" t="s">
        <v>704</v>
      </c>
      <c r="H442" s="148">
        <v>36</v>
      </c>
      <c r="I442" s="149"/>
      <c r="L442" s="144"/>
      <c r="M442" s="150"/>
      <c r="U442" s="151"/>
      <c r="AT442" s="146" t="s">
        <v>147</v>
      </c>
      <c r="AU442" s="146" t="s">
        <v>81</v>
      </c>
      <c r="AV442" s="12" t="s">
        <v>81</v>
      </c>
      <c r="AW442" s="12" t="s">
        <v>32</v>
      </c>
      <c r="AX442" s="12" t="s">
        <v>71</v>
      </c>
      <c r="AY442" s="146" t="s">
        <v>133</v>
      </c>
    </row>
    <row r="443" spans="2:65" s="14" customFormat="1" ht="11.25">
      <c r="B443" s="159"/>
      <c r="D443" s="145" t="s">
        <v>147</v>
      </c>
      <c r="E443" s="160" t="s">
        <v>18</v>
      </c>
      <c r="F443" s="161" t="s">
        <v>155</v>
      </c>
      <c r="H443" s="162">
        <v>122</v>
      </c>
      <c r="I443" s="163"/>
      <c r="L443" s="159"/>
      <c r="M443" s="164"/>
      <c r="U443" s="165"/>
      <c r="AT443" s="160" t="s">
        <v>147</v>
      </c>
      <c r="AU443" s="160" t="s">
        <v>81</v>
      </c>
      <c r="AV443" s="14" t="s">
        <v>142</v>
      </c>
      <c r="AW443" s="14" t="s">
        <v>32</v>
      </c>
      <c r="AX443" s="14" t="s">
        <v>79</v>
      </c>
      <c r="AY443" s="160" t="s">
        <v>133</v>
      </c>
    </row>
    <row r="444" spans="2:65" s="1" customFormat="1" ht="16.5" customHeight="1">
      <c r="B444" s="33"/>
      <c r="C444" s="127" t="s">
        <v>705</v>
      </c>
      <c r="D444" s="127" t="s">
        <v>137</v>
      </c>
      <c r="E444" s="128" t="s">
        <v>706</v>
      </c>
      <c r="F444" s="129" t="s">
        <v>707</v>
      </c>
      <c r="G444" s="130" t="s">
        <v>246</v>
      </c>
      <c r="H444" s="131">
        <v>86</v>
      </c>
      <c r="I444" s="132"/>
      <c r="J444" s="133">
        <f>ROUND(I444*H444,1)</f>
        <v>0</v>
      </c>
      <c r="K444" s="129" t="s">
        <v>141</v>
      </c>
      <c r="L444" s="33"/>
      <c r="M444" s="134" t="s">
        <v>18</v>
      </c>
      <c r="N444" s="135" t="s">
        <v>42</v>
      </c>
      <c r="P444" s="136">
        <f>O444*H444</f>
        <v>0</v>
      </c>
      <c r="Q444" s="136">
        <v>2.0000000000000001E-4</v>
      </c>
      <c r="R444" s="136">
        <f>Q444*H444</f>
        <v>1.72E-2</v>
      </c>
      <c r="S444" s="136">
        <v>0</v>
      </c>
      <c r="T444" s="136">
        <f>S444*H444</f>
        <v>0</v>
      </c>
      <c r="U444" s="137" t="s">
        <v>18</v>
      </c>
      <c r="AR444" s="138" t="s">
        <v>161</v>
      </c>
      <c r="AT444" s="138" t="s">
        <v>137</v>
      </c>
      <c r="AU444" s="138" t="s">
        <v>81</v>
      </c>
      <c r="AY444" s="18" t="s">
        <v>133</v>
      </c>
      <c r="BE444" s="139">
        <f>IF(N444="základní",J444,0)</f>
        <v>0</v>
      </c>
      <c r="BF444" s="139">
        <f>IF(N444="snížená",J444,0)</f>
        <v>0</v>
      </c>
      <c r="BG444" s="139">
        <f>IF(N444="zákl. přenesená",J444,0)</f>
        <v>0</v>
      </c>
      <c r="BH444" s="139">
        <f>IF(N444="sníž. přenesená",J444,0)</f>
        <v>0</v>
      </c>
      <c r="BI444" s="139">
        <f>IF(N444="nulová",J444,0)</f>
        <v>0</v>
      </c>
      <c r="BJ444" s="18" t="s">
        <v>79</v>
      </c>
      <c r="BK444" s="139">
        <f>ROUND(I444*H444,1)</f>
        <v>0</v>
      </c>
      <c r="BL444" s="18" t="s">
        <v>161</v>
      </c>
      <c r="BM444" s="138" t="s">
        <v>708</v>
      </c>
    </row>
    <row r="445" spans="2:65" s="1" customFormat="1" ht="11.25">
      <c r="B445" s="33"/>
      <c r="D445" s="140" t="s">
        <v>145</v>
      </c>
      <c r="F445" s="141" t="s">
        <v>709</v>
      </c>
      <c r="I445" s="142"/>
      <c r="L445" s="33"/>
      <c r="M445" s="143"/>
      <c r="U445" s="54"/>
      <c r="AT445" s="18" t="s">
        <v>145</v>
      </c>
      <c r="AU445" s="18" t="s">
        <v>81</v>
      </c>
    </row>
    <row r="446" spans="2:65" s="12" customFormat="1" ht="11.25">
      <c r="B446" s="144"/>
      <c r="D446" s="145" t="s">
        <v>147</v>
      </c>
      <c r="E446" s="146" t="s">
        <v>18</v>
      </c>
      <c r="F446" s="147" t="s">
        <v>702</v>
      </c>
      <c r="H446" s="148">
        <v>6</v>
      </c>
      <c r="I446" s="149"/>
      <c r="L446" s="144"/>
      <c r="M446" s="150"/>
      <c r="U446" s="151"/>
      <c r="AT446" s="146" t="s">
        <v>147</v>
      </c>
      <c r="AU446" s="146" t="s">
        <v>81</v>
      </c>
      <c r="AV446" s="12" t="s">
        <v>81</v>
      </c>
      <c r="AW446" s="12" t="s">
        <v>32</v>
      </c>
      <c r="AX446" s="12" t="s">
        <v>71</v>
      </c>
      <c r="AY446" s="146" t="s">
        <v>133</v>
      </c>
    </row>
    <row r="447" spans="2:65" s="12" customFormat="1" ht="11.25">
      <c r="B447" s="144"/>
      <c r="D447" s="145" t="s">
        <v>147</v>
      </c>
      <c r="E447" s="146" t="s">
        <v>18</v>
      </c>
      <c r="F447" s="147" t="s">
        <v>703</v>
      </c>
      <c r="H447" s="148">
        <v>80</v>
      </c>
      <c r="I447" s="149"/>
      <c r="L447" s="144"/>
      <c r="M447" s="150"/>
      <c r="U447" s="151"/>
      <c r="AT447" s="146" t="s">
        <v>147</v>
      </c>
      <c r="AU447" s="146" t="s">
        <v>81</v>
      </c>
      <c r="AV447" s="12" t="s">
        <v>81</v>
      </c>
      <c r="AW447" s="12" t="s">
        <v>32</v>
      </c>
      <c r="AX447" s="12" t="s">
        <v>71</v>
      </c>
      <c r="AY447" s="146" t="s">
        <v>133</v>
      </c>
    </row>
    <row r="448" spans="2:65" s="14" customFormat="1" ht="11.25">
      <c r="B448" s="159"/>
      <c r="D448" s="145" t="s">
        <v>147</v>
      </c>
      <c r="E448" s="160" t="s">
        <v>18</v>
      </c>
      <c r="F448" s="161" t="s">
        <v>155</v>
      </c>
      <c r="H448" s="162">
        <v>86</v>
      </c>
      <c r="I448" s="163"/>
      <c r="L448" s="159"/>
      <c r="M448" s="164"/>
      <c r="U448" s="165"/>
      <c r="AT448" s="160" t="s">
        <v>147</v>
      </c>
      <c r="AU448" s="160" t="s">
        <v>81</v>
      </c>
      <c r="AV448" s="14" t="s">
        <v>142</v>
      </c>
      <c r="AW448" s="14" t="s">
        <v>32</v>
      </c>
      <c r="AX448" s="14" t="s">
        <v>79</v>
      </c>
      <c r="AY448" s="160" t="s">
        <v>133</v>
      </c>
    </row>
    <row r="449" spans="2:65" s="1" customFormat="1" ht="16.5" customHeight="1">
      <c r="B449" s="33"/>
      <c r="C449" s="127" t="s">
        <v>710</v>
      </c>
      <c r="D449" s="127" t="s">
        <v>137</v>
      </c>
      <c r="E449" s="128" t="s">
        <v>711</v>
      </c>
      <c r="F449" s="129" t="s">
        <v>712</v>
      </c>
      <c r="G449" s="130" t="s">
        <v>246</v>
      </c>
      <c r="H449" s="131">
        <v>36</v>
      </c>
      <c r="I449" s="132"/>
      <c r="J449" s="133">
        <f>ROUND(I449*H449,1)</f>
        <v>0</v>
      </c>
      <c r="K449" s="129" t="s">
        <v>141</v>
      </c>
      <c r="L449" s="33"/>
      <c r="M449" s="134" t="s">
        <v>18</v>
      </c>
      <c r="N449" s="135" t="s">
        <v>42</v>
      </c>
      <c r="P449" s="136">
        <f>O449*H449</f>
        <v>0</v>
      </c>
      <c r="Q449" s="136">
        <v>2.1000000000000001E-4</v>
      </c>
      <c r="R449" s="136">
        <f>Q449*H449</f>
        <v>7.5600000000000007E-3</v>
      </c>
      <c r="S449" s="136">
        <v>0</v>
      </c>
      <c r="T449" s="136">
        <f>S449*H449</f>
        <v>0</v>
      </c>
      <c r="U449" s="137" t="s">
        <v>18</v>
      </c>
      <c r="AR449" s="138" t="s">
        <v>161</v>
      </c>
      <c r="AT449" s="138" t="s">
        <v>137</v>
      </c>
      <c r="AU449" s="138" t="s">
        <v>81</v>
      </c>
      <c r="AY449" s="18" t="s">
        <v>133</v>
      </c>
      <c r="BE449" s="139">
        <f>IF(N449="základní",J449,0)</f>
        <v>0</v>
      </c>
      <c r="BF449" s="139">
        <f>IF(N449="snížená",J449,0)</f>
        <v>0</v>
      </c>
      <c r="BG449" s="139">
        <f>IF(N449="zákl. přenesená",J449,0)</f>
        <v>0</v>
      </c>
      <c r="BH449" s="139">
        <f>IF(N449="sníž. přenesená",J449,0)</f>
        <v>0</v>
      </c>
      <c r="BI449" s="139">
        <f>IF(N449="nulová",J449,0)</f>
        <v>0</v>
      </c>
      <c r="BJ449" s="18" t="s">
        <v>79</v>
      </c>
      <c r="BK449" s="139">
        <f>ROUND(I449*H449,1)</f>
        <v>0</v>
      </c>
      <c r="BL449" s="18" t="s">
        <v>161</v>
      </c>
      <c r="BM449" s="138" t="s">
        <v>713</v>
      </c>
    </row>
    <row r="450" spans="2:65" s="1" customFormat="1" ht="11.25">
      <c r="B450" s="33"/>
      <c r="D450" s="140" t="s">
        <v>145</v>
      </c>
      <c r="F450" s="141" t="s">
        <v>714</v>
      </c>
      <c r="I450" s="142"/>
      <c r="L450" s="33"/>
      <c r="M450" s="143"/>
      <c r="U450" s="54"/>
      <c r="AT450" s="18" t="s">
        <v>145</v>
      </c>
      <c r="AU450" s="18" t="s">
        <v>81</v>
      </c>
    </row>
    <row r="451" spans="2:65" s="12" customFormat="1" ht="11.25">
      <c r="B451" s="144"/>
      <c r="D451" s="145" t="s">
        <v>147</v>
      </c>
      <c r="E451" s="146" t="s">
        <v>18</v>
      </c>
      <c r="F451" s="147" t="s">
        <v>704</v>
      </c>
      <c r="H451" s="148">
        <v>36</v>
      </c>
      <c r="I451" s="149"/>
      <c r="L451" s="144"/>
      <c r="M451" s="150"/>
      <c r="U451" s="151"/>
      <c r="AT451" s="146" t="s">
        <v>147</v>
      </c>
      <c r="AU451" s="146" t="s">
        <v>81</v>
      </c>
      <c r="AV451" s="12" t="s">
        <v>81</v>
      </c>
      <c r="AW451" s="12" t="s">
        <v>32</v>
      </c>
      <c r="AX451" s="12" t="s">
        <v>79</v>
      </c>
      <c r="AY451" s="146" t="s">
        <v>133</v>
      </c>
    </row>
    <row r="452" spans="2:65" s="1" customFormat="1" ht="24.2" customHeight="1">
      <c r="B452" s="33"/>
      <c r="C452" s="127" t="s">
        <v>715</v>
      </c>
      <c r="D452" s="127" t="s">
        <v>137</v>
      </c>
      <c r="E452" s="128" t="s">
        <v>716</v>
      </c>
      <c r="F452" s="129" t="s">
        <v>717</v>
      </c>
      <c r="G452" s="130" t="s">
        <v>246</v>
      </c>
      <c r="H452" s="131">
        <v>6</v>
      </c>
      <c r="I452" s="132"/>
      <c r="J452" s="133">
        <f>ROUND(I452*H452,1)</f>
        <v>0</v>
      </c>
      <c r="K452" s="129" t="s">
        <v>141</v>
      </c>
      <c r="L452" s="33"/>
      <c r="M452" s="134" t="s">
        <v>18</v>
      </c>
      <c r="N452" s="135" t="s">
        <v>42</v>
      </c>
      <c r="P452" s="136">
        <f>O452*H452</f>
        <v>0</v>
      </c>
      <c r="Q452" s="136">
        <v>2.9999999999999997E-4</v>
      </c>
      <c r="R452" s="136">
        <f>Q452*H452</f>
        <v>1.8E-3</v>
      </c>
      <c r="S452" s="136">
        <v>0</v>
      </c>
      <c r="T452" s="136">
        <f>S452*H452</f>
        <v>0</v>
      </c>
      <c r="U452" s="137" t="s">
        <v>18</v>
      </c>
      <c r="AR452" s="138" t="s">
        <v>161</v>
      </c>
      <c r="AT452" s="138" t="s">
        <v>137</v>
      </c>
      <c r="AU452" s="138" t="s">
        <v>81</v>
      </c>
      <c r="AY452" s="18" t="s">
        <v>133</v>
      </c>
      <c r="BE452" s="139">
        <f>IF(N452="základní",J452,0)</f>
        <v>0</v>
      </c>
      <c r="BF452" s="139">
        <f>IF(N452="snížená",J452,0)</f>
        <v>0</v>
      </c>
      <c r="BG452" s="139">
        <f>IF(N452="zákl. přenesená",J452,0)</f>
        <v>0</v>
      </c>
      <c r="BH452" s="139">
        <f>IF(N452="sníž. přenesená",J452,0)</f>
        <v>0</v>
      </c>
      <c r="BI452" s="139">
        <f>IF(N452="nulová",J452,0)</f>
        <v>0</v>
      </c>
      <c r="BJ452" s="18" t="s">
        <v>79</v>
      </c>
      <c r="BK452" s="139">
        <f>ROUND(I452*H452,1)</f>
        <v>0</v>
      </c>
      <c r="BL452" s="18" t="s">
        <v>161</v>
      </c>
      <c r="BM452" s="138" t="s">
        <v>718</v>
      </c>
    </row>
    <row r="453" spans="2:65" s="1" customFormat="1" ht="11.25">
      <c r="B453" s="33"/>
      <c r="D453" s="140" t="s">
        <v>145</v>
      </c>
      <c r="F453" s="141" t="s">
        <v>719</v>
      </c>
      <c r="I453" s="142"/>
      <c r="L453" s="33"/>
      <c r="M453" s="143"/>
      <c r="U453" s="54"/>
      <c r="AT453" s="18" t="s">
        <v>145</v>
      </c>
      <c r="AU453" s="18" t="s">
        <v>81</v>
      </c>
    </row>
    <row r="454" spans="2:65" s="12" customFormat="1" ht="11.25">
      <c r="B454" s="144"/>
      <c r="D454" s="145" t="s">
        <v>147</v>
      </c>
      <c r="E454" s="146" t="s">
        <v>18</v>
      </c>
      <c r="F454" s="147" t="s">
        <v>702</v>
      </c>
      <c r="H454" s="148">
        <v>6</v>
      </c>
      <c r="I454" s="149"/>
      <c r="L454" s="144"/>
      <c r="M454" s="150"/>
      <c r="U454" s="151"/>
      <c r="AT454" s="146" t="s">
        <v>147</v>
      </c>
      <c r="AU454" s="146" t="s">
        <v>81</v>
      </c>
      <c r="AV454" s="12" t="s">
        <v>81</v>
      </c>
      <c r="AW454" s="12" t="s">
        <v>32</v>
      </c>
      <c r="AX454" s="12" t="s">
        <v>79</v>
      </c>
      <c r="AY454" s="146" t="s">
        <v>133</v>
      </c>
    </row>
    <row r="455" spans="2:65" s="1" customFormat="1" ht="24.2" customHeight="1">
      <c r="B455" s="33"/>
      <c r="C455" s="127" t="s">
        <v>720</v>
      </c>
      <c r="D455" s="127" t="s">
        <v>137</v>
      </c>
      <c r="E455" s="128" t="s">
        <v>721</v>
      </c>
      <c r="F455" s="129" t="s">
        <v>722</v>
      </c>
      <c r="G455" s="130" t="s">
        <v>246</v>
      </c>
      <c r="H455" s="131">
        <v>80</v>
      </c>
      <c r="I455" s="132"/>
      <c r="J455" s="133">
        <f>ROUND(I455*H455,1)</f>
        <v>0</v>
      </c>
      <c r="K455" s="129" t="s">
        <v>141</v>
      </c>
      <c r="L455" s="33"/>
      <c r="M455" s="134" t="s">
        <v>18</v>
      </c>
      <c r="N455" s="135" t="s">
        <v>42</v>
      </c>
      <c r="P455" s="136">
        <f>O455*H455</f>
        <v>0</v>
      </c>
      <c r="Q455" s="136">
        <v>2.9999999999999997E-4</v>
      </c>
      <c r="R455" s="136">
        <f>Q455*H455</f>
        <v>2.3999999999999997E-2</v>
      </c>
      <c r="S455" s="136">
        <v>0</v>
      </c>
      <c r="T455" s="136">
        <f>S455*H455</f>
        <v>0</v>
      </c>
      <c r="U455" s="137" t="s">
        <v>18</v>
      </c>
      <c r="AR455" s="138" t="s">
        <v>161</v>
      </c>
      <c r="AT455" s="138" t="s">
        <v>137</v>
      </c>
      <c r="AU455" s="138" t="s">
        <v>81</v>
      </c>
      <c r="AY455" s="18" t="s">
        <v>133</v>
      </c>
      <c r="BE455" s="139">
        <f>IF(N455="základní",J455,0)</f>
        <v>0</v>
      </c>
      <c r="BF455" s="139">
        <f>IF(N455="snížená",J455,0)</f>
        <v>0</v>
      </c>
      <c r="BG455" s="139">
        <f>IF(N455="zákl. přenesená",J455,0)</f>
        <v>0</v>
      </c>
      <c r="BH455" s="139">
        <f>IF(N455="sníž. přenesená",J455,0)</f>
        <v>0</v>
      </c>
      <c r="BI455" s="139">
        <f>IF(N455="nulová",J455,0)</f>
        <v>0</v>
      </c>
      <c r="BJ455" s="18" t="s">
        <v>79</v>
      </c>
      <c r="BK455" s="139">
        <f>ROUND(I455*H455,1)</f>
        <v>0</v>
      </c>
      <c r="BL455" s="18" t="s">
        <v>161</v>
      </c>
      <c r="BM455" s="138" t="s">
        <v>723</v>
      </c>
    </row>
    <row r="456" spans="2:65" s="1" customFormat="1" ht="11.25">
      <c r="B456" s="33"/>
      <c r="D456" s="140" t="s">
        <v>145</v>
      </c>
      <c r="F456" s="141" t="s">
        <v>724</v>
      </c>
      <c r="I456" s="142"/>
      <c r="L456" s="33"/>
      <c r="M456" s="143"/>
      <c r="U456" s="54"/>
      <c r="AT456" s="18" t="s">
        <v>145</v>
      </c>
      <c r="AU456" s="18" t="s">
        <v>81</v>
      </c>
    </row>
    <row r="457" spans="2:65" s="12" customFormat="1" ht="11.25">
      <c r="B457" s="144"/>
      <c r="D457" s="145" t="s">
        <v>147</v>
      </c>
      <c r="E457" s="146" t="s">
        <v>18</v>
      </c>
      <c r="F457" s="147" t="s">
        <v>703</v>
      </c>
      <c r="H457" s="148">
        <v>80</v>
      </c>
      <c r="I457" s="149"/>
      <c r="L457" s="144"/>
      <c r="M457" s="150"/>
      <c r="U457" s="151"/>
      <c r="AT457" s="146" t="s">
        <v>147</v>
      </c>
      <c r="AU457" s="146" t="s">
        <v>81</v>
      </c>
      <c r="AV457" s="12" t="s">
        <v>81</v>
      </c>
      <c r="AW457" s="12" t="s">
        <v>32</v>
      </c>
      <c r="AX457" s="12" t="s">
        <v>79</v>
      </c>
      <c r="AY457" s="146" t="s">
        <v>133</v>
      </c>
    </row>
    <row r="458" spans="2:65" s="1" customFormat="1" ht="24.2" customHeight="1">
      <c r="B458" s="33"/>
      <c r="C458" s="127" t="s">
        <v>725</v>
      </c>
      <c r="D458" s="127" t="s">
        <v>137</v>
      </c>
      <c r="E458" s="128" t="s">
        <v>726</v>
      </c>
      <c r="F458" s="129" t="s">
        <v>727</v>
      </c>
      <c r="G458" s="130" t="s">
        <v>246</v>
      </c>
      <c r="H458" s="131">
        <v>80</v>
      </c>
      <c r="I458" s="132"/>
      <c r="J458" s="133">
        <f>ROUND(I458*H458,1)</f>
        <v>0</v>
      </c>
      <c r="K458" s="129" t="s">
        <v>141</v>
      </c>
      <c r="L458" s="33"/>
      <c r="M458" s="134" t="s">
        <v>18</v>
      </c>
      <c r="N458" s="135" t="s">
        <v>42</v>
      </c>
      <c r="P458" s="136">
        <f>O458*H458</f>
        <v>0</v>
      </c>
      <c r="Q458" s="136">
        <v>1.4999999999999999E-4</v>
      </c>
      <c r="R458" s="136">
        <f>Q458*H458</f>
        <v>1.1999999999999999E-2</v>
      </c>
      <c r="S458" s="136">
        <v>0</v>
      </c>
      <c r="T458" s="136">
        <f>S458*H458</f>
        <v>0</v>
      </c>
      <c r="U458" s="137" t="s">
        <v>18</v>
      </c>
      <c r="AR458" s="138" t="s">
        <v>161</v>
      </c>
      <c r="AT458" s="138" t="s">
        <v>137</v>
      </c>
      <c r="AU458" s="138" t="s">
        <v>81</v>
      </c>
      <c r="AY458" s="18" t="s">
        <v>133</v>
      </c>
      <c r="BE458" s="139">
        <f>IF(N458="základní",J458,0)</f>
        <v>0</v>
      </c>
      <c r="BF458" s="139">
        <f>IF(N458="snížená",J458,0)</f>
        <v>0</v>
      </c>
      <c r="BG458" s="139">
        <f>IF(N458="zákl. přenesená",J458,0)</f>
        <v>0</v>
      </c>
      <c r="BH458" s="139">
        <f>IF(N458="sníž. přenesená",J458,0)</f>
        <v>0</v>
      </c>
      <c r="BI458" s="139">
        <f>IF(N458="nulová",J458,0)</f>
        <v>0</v>
      </c>
      <c r="BJ458" s="18" t="s">
        <v>79</v>
      </c>
      <c r="BK458" s="139">
        <f>ROUND(I458*H458,1)</f>
        <v>0</v>
      </c>
      <c r="BL458" s="18" t="s">
        <v>161</v>
      </c>
      <c r="BM458" s="138" t="s">
        <v>728</v>
      </c>
    </row>
    <row r="459" spans="2:65" s="1" customFormat="1" ht="11.25">
      <c r="B459" s="33"/>
      <c r="D459" s="140" t="s">
        <v>145</v>
      </c>
      <c r="F459" s="141" t="s">
        <v>729</v>
      </c>
      <c r="I459" s="142"/>
      <c r="L459" s="33"/>
      <c r="M459" s="143"/>
      <c r="U459" s="54"/>
      <c r="AT459" s="18" t="s">
        <v>145</v>
      </c>
      <c r="AU459" s="18" t="s">
        <v>81</v>
      </c>
    </row>
    <row r="460" spans="2:65" s="12" customFormat="1" ht="11.25">
      <c r="B460" s="144"/>
      <c r="D460" s="145" t="s">
        <v>147</v>
      </c>
      <c r="E460" s="146" t="s">
        <v>18</v>
      </c>
      <c r="F460" s="147" t="s">
        <v>703</v>
      </c>
      <c r="H460" s="148">
        <v>80</v>
      </c>
      <c r="I460" s="149"/>
      <c r="L460" s="144"/>
      <c r="M460" s="150"/>
      <c r="U460" s="151"/>
      <c r="AT460" s="146" t="s">
        <v>147</v>
      </c>
      <c r="AU460" s="146" t="s">
        <v>81</v>
      </c>
      <c r="AV460" s="12" t="s">
        <v>81</v>
      </c>
      <c r="AW460" s="12" t="s">
        <v>32</v>
      </c>
      <c r="AX460" s="12" t="s">
        <v>79</v>
      </c>
      <c r="AY460" s="146" t="s">
        <v>133</v>
      </c>
    </row>
    <row r="461" spans="2:65" s="1" customFormat="1" ht="16.5" customHeight="1">
      <c r="B461" s="33"/>
      <c r="C461" s="127" t="s">
        <v>730</v>
      </c>
      <c r="D461" s="127" t="s">
        <v>137</v>
      </c>
      <c r="E461" s="128" t="s">
        <v>731</v>
      </c>
      <c r="F461" s="129" t="s">
        <v>732</v>
      </c>
      <c r="G461" s="130" t="s">
        <v>246</v>
      </c>
      <c r="H461" s="131">
        <v>36</v>
      </c>
      <c r="I461" s="132"/>
      <c r="J461" s="133">
        <f>ROUND(I461*H461,1)</f>
        <v>0</v>
      </c>
      <c r="K461" s="129" t="s">
        <v>141</v>
      </c>
      <c r="L461" s="33"/>
      <c r="M461" s="134" t="s">
        <v>18</v>
      </c>
      <c r="N461" s="135" t="s">
        <v>42</v>
      </c>
      <c r="P461" s="136">
        <f>O461*H461</f>
        <v>0</v>
      </c>
      <c r="Q461" s="136">
        <v>1.6000000000000001E-4</v>
      </c>
      <c r="R461" s="136">
        <f>Q461*H461</f>
        <v>5.7600000000000004E-3</v>
      </c>
      <c r="S461" s="136">
        <v>0</v>
      </c>
      <c r="T461" s="136">
        <f>S461*H461</f>
        <v>0</v>
      </c>
      <c r="U461" s="137" t="s">
        <v>18</v>
      </c>
      <c r="AR461" s="138" t="s">
        <v>161</v>
      </c>
      <c r="AT461" s="138" t="s">
        <v>137</v>
      </c>
      <c r="AU461" s="138" t="s">
        <v>81</v>
      </c>
      <c r="AY461" s="18" t="s">
        <v>133</v>
      </c>
      <c r="BE461" s="139">
        <f>IF(N461="základní",J461,0)</f>
        <v>0</v>
      </c>
      <c r="BF461" s="139">
        <f>IF(N461="snížená",J461,0)</f>
        <v>0</v>
      </c>
      <c r="BG461" s="139">
        <f>IF(N461="zákl. přenesená",J461,0)</f>
        <v>0</v>
      </c>
      <c r="BH461" s="139">
        <f>IF(N461="sníž. přenesená",J461,0)</f>
        <v>0</v>
      </c>
      <c r="BI461" s="139">
        <f>IF(N461="nulová",J461,0)</f>
        <v>0</v>
      </c>
      <c r="BJ461" s="18" t="s">
        <v>79</v>
      </c>
      <c r="BK461" s="139">
        <f>ROUND(I461*H461,1)</f>
        <v>0</v>
      </c>
      <c r="BL461" s="18" t="s">
        <v>161</v>
      </c>
      <c r="BM461" s="138" t="s">
        <v>733</v>
      </c>
    </row>
    <row r="462" spans="2:65" s="1" customFormat="1" ht="11.25">
      <c r="B462" s="33"/>
      <c r="D462" s="140" t="s">
        <v>145</v>
      </c>
      <c r="F462" s="141" t="s">
        <v>734</v>
      </c>
      <c r="I462" s="142"/>
      <c r="L462" s="33"/>
      <c r="M462" s="143"/>
      <c r="U462" s="54"/>
      <c r="AT462" s="18" t="s">
        <v>145</v>
      </c>
      <c r="AU462" s="18" t="s">
        <v>81</v>
      </c>
    </row>
    <row r="463" spans="2:65" s="12" customFormat="1" ht="11.25">
      <c r="B463" s="144"/>
      <c r="D463" s="145" t="s">
        <v>147</v>
      </c>
      <c r="E463" s="146" t="s">
        <v>18</v>
      </c>
      <c r="F463" s="147" t="s">
        <v>704</v>
      </c>
      <c r="H463" s="148">
        <v>36</v>
      </c>
      <c r="I463" s="149"/>
      <c r="L463" s="144"/>
      <c r="M463" s="150"/>
      <c r="U463" s="151"/>
      <c r="AT463" s="146" t="s">
        <v>147</v>
      </c>
      <c r="AU463" s="146" t="s">
        <v>81</v>
      </c>
      <c r="AV463" s="12" t="s">
        <v>81</v>
      </c>
      <c r="AW463" s="12" t="s">
        <v>32</v>
      </c>
      <c r="AX463" s="12" t="s">
        <v>79</v>
      </c>
      <c r="AY463" s="146" t="s">
        <v>133</v>
      </c>
    </row>
    <row r="464" spans="2:65" s="1" customFormat="1" ht="16.5" customHeight="1">
      <c r="B464" s="33"/>
      <c r="C464" s="127" t="s">
        <v>735</v>
      </c>
      <c r="D464" s="127" t="s">
        <v>137</v>
      </c>
      <c r="E464" s="128" t="s">
        <v>736</v>
      </c>
      <c r="F464" s="129" t="s">
        <v>737</v>
      </c>
      <c r="G464" s="130" t="s">
        <v>246</v>
      </c>
      <c r="H464" s="131">
        <v>40</v>
      </c>
      <c r="I464" s="132"/>
      <c r="J464" s="133">
        <f>ROUND(I464*H464,1)</f>
        <v>0</v>
      </c>
      <c r="K464" s="129" t="s">
        <v>141</v>
      </c>
      <c r="L464" s="33"/>
      <c r="M464" s="134" t="s">
        <v>18</v>
      </c>
      <c r="N464" s="135" t="s">
        <v>42</v>
      </c>
      <c r="P464" s="136">
        <f>O464*H464</f>
        <v>0</v>
      </c>
      <c r="Q464" s="136">
        <v>0</v>
      </c>
      <c r="R464" s="136">
        <f>Q464*H464</f>
        <v>0</v>
      </c>
      <c r="S464" s="136">
        <v>3.0000000000000001E-5</v>
      </c>
      <c r="T464" s="136">
        <f>S464*H464</f>
        <v>1.2000000000000001E-3</v>
      </c>
      <c r="U464" s="137" t="s">
        <v>18</v>
      </c>
      <c r="AR464" s="138" t="s">
        <v>161</v>
      </c>
      <c r="AT464" s="138" t="s">
        <v>137</v>
      </c>
      <c r="AU464" s="138" t="s">
        <v>81</v>
      </c>
      <c r="AY464" s="18" t="s">
        <v>133</v>
      </c>
      <c r="BE464" s="139">
        <f>IF(N464="základní",J464,0)</f>
        <v>0</v>
      </c>
      <c r="BF464" s="139">
        <f>IF(N464="snížená",J464,0)</f>
        <v>0</v>
      </c>
      <c r="BG464" s="139">
        <f>IF(N464="zákl. přenesená",J464,0)</f>
        <v>0</v>
      </c>
      <c r="BH464" s="139">
        <f>IF(N464="sníž. přenesená",J464,0)</f>
        <v>0</v>
      </c>
      <c r="BI464" s="139">
        <f>IF(N464="nulová",J464,0)</f>
        <v>0</v>
      </c>
      <c r="BJ464" s="18" t="s">
        <v>79</v>
      </c>
      <c r="BK464" s="139">
        <f>ROUND(I464*H464,1)</f>
        <v>0</v>
      </c>
      <c r="BL464" s="18" t="s">
        <v>161</v>
      </c>
      <c r="BM464" s="138" t="s">
        <v>738</v>
      </c>
    </row>
    <row r="465" spans="2:65" s="1" customFormat="1" ht="11.25">
      <c r="B465" s="33"/>
      <c r="D465" s="140" t="s">
        <v>145</v>
      </c>
      <c r="F465" s="141" t="s">
        <v>739</v>
      </c>
      <c r="I465" s="142"/>
      <c r="L465" s="33"/>
      <c r="M465" s="143"/>
      <c r="U465" s="54"/>
      <c r="AT465" s="18" t="s">
        <v>145</v>
      </c>
      <c r="AU465" s="18" t="s">
        <v>81</v>
      </c>
    </row>
    <row r="466" spans="2:65" s="1" customFormat="1" ht="16.5" customHeight="1">
      <c r="B466" s="33"/>
      <c r="C466" s="166" t="s">
        <v>740</v>
      </c>
      <c r="D466" s="166" t="s">
        <v>219</v>
      </c>
      <c r="E466" s="167" t="s">
        <v>741</v>
      </c>
      <c r="F466" s="168" t="s">
        <v>742</v>
      </c>
      <c r="G466" s="169" t="s">
        <v>246</v>
      </c>
      <c r="H466" s="170">
        <v>42</v>
      </c>
      <c r="I466" s="171"/>
      <c r="J466" s="172">
        <f>ROUND(I466*H466,1)</f>
        <v>0</v>
      </c>
      <c r="K466" s="168" t="s">
        <v>141</v>
      </c>
      <c r="L466" s="173"/>
      <c r="M466" s="174" t="s">
        <v>18</v>
      </c>
      <c r="N466" s="175" t="s">
        <v>42</v>
      </c>
      <c r="P466" s="136">
        <f>O466*H466</f>
        <v>0</v>
      </c>
      <c r="Q466" s="136">
        <v>1.0000000000000001E-5</v>
      </c>
      <c r="R466" s="136">
        <f>Q466*H466</f>
        <v>4.2000000000000002E-4</v>
      </c>
      <c r="S466" s="136">
        <v>0</v>
      </c>
      <c r="T466" s="136">
        <f>S466*H466</f>
        <v>0</v>
      </c>
      <c r="U466" s="137" t="s">
        <v>18</v>
      </c>
      <c r="AR466" s="138" t="s">
        <v>345</v>
      </c>
      <c r="AT466" s="138" t="s">
        <v>219</v>
      </c>
      <c r="AU466" s="138" t="s">
        <v>81</v>
      </c>
      <c r="AY466" s="18" t="s">
        <v>133</v>
      </c>
      <c r="BE466" s="139">
        <f>IF(N466="základní",J466,0)</f>
        <v>0</v>
      </c>
      <c r="BF466" s="139">
        <f>IF(N466="snížená",J466,0)</f>
        <v>0</v>
      </c>
      <c r="BG466" s="139">
        <f>IF(N466="zákl. přenesená",J466,0)</f>
        <v>0</v>
      </c>
      <c r="BH466" s="139">
        <f>IF(N466="sníž. přenesená",J466,0)</f>
        <v>0</v>
      </c>
      <c r="BI466" s="139">
        <f>IF(N466="nulová",J466,0)</f>
        <v>0</v>
      </c>
      <c r="BJ466" s="18" t="s">
        <v>79</v>
      </c>
      <c r="BK466" s="139">
        <f>ROUND(I466*H466,1)</f>
        <v>0</v>
      </c>
      <c r="BL466" s="18" t="s">
        <v>161</v>
      </c>
      <c r="BM466" s="138" t="s">
        <v>743</v>
      </c>
    </row>
    <row r="467" spans="2:65" s="12" customFormat="1" ht="11.25">
      <c r="B467" s="144"/>
      <c r="D467" s="145" t="s">
        <v>147</v>
      </c>
      <c r="E467" s="146" t="s">
        <v>18</v>
      </c>
      <c r="F467" s="147" t="s">
        <v>744</v>
      </c>
      <c r="H467" s="148">
        <v>42</v>
      </c>
      <c r="I467" s="149"/>
      <c r="L467" s="144"/>
      <c r="M467" s="150"/>
      <c r="U467" s="151"/>
      <c r="AT467" s="146" t="s">
        <v>147</v>
      </c>
      <c r="AU467" s="146" t="s">
        <v>81</v>
      </c>
      <c r="AV467" s="12" t="s">
        <v>81</v>
      </c>
      <c r="AW467" s="12" t="s">
        <v>32</v>
      </c>
      <c r="AX467" s="12" t="s">
        <v>79</v>
      </c>
      <c r="AY467" s="146" t="s">
        <v>133</v>
      </c>
    </row>
    <row r="468" spans="2:65" s="11" customFormat="1" ht="25.9" customHeight="1">
      <c r="B468" s="115"/>
      <c r="D468" s="116" t="s">
        <v>70</v>
      </c>
      <c r="E468" s="117" t="s">
        <v>219</v>
      </c>
      <c r="F468" s="117" t="s">
        <v>745</v>
      </c>
      <c r="I468" s="118"/>
      <c r="J468" s="119">
        <f>BK468</f>
        <v>0</v>
      </c>
      <c r="L468" s="115"/>
      <c r="M468" s="120"/>
      <c r="P468" s="121">
        <f>P469</f>
        <v>0</v>
      </c>
      <c r="R468" s="121">
        <f>R469</f>
        <v>2.7720000000000002E-2</v>
      </c>
      <c r="T468" s="121">
        <f>T469</f>
        <v>0</v>
      </c>
      <c r="U468" s="122"/>
      <c r="AR468" s="116" t="s">
        <v>143</v>
      </c>
      <c r="AT468" s="123" t="s">
        <v>70</v>
      </c>
      <c r="AU468" s="123" t="s">
        <v>71</v>
      </c>
      <c r="AY468" s="116" t="s">
        <v>133</v>
      </c>
      <c r="BK468" s="124">
        <f>BK469</f>
        <v>0</v>
      </c>
    </row>
    <row r="469" spans="2:65" s="11" customFormat="1" ht="22.9" customHeight="1">
      <c r="B469" s="115"/>
      <c r="D469" s="116" t="s">
        <v>70</v>
      </c>
      <c r="E469" s="125" t="s">
        <v>746</v>
      </c>
      <c r="F469" s="125" t="s">
        <v>747</v>
      </c>
      <c r="I469" s="118"/>
      <c r="J469" s="126">
        <f>BK469</f>
        <v>0</v>
      </c>
      <c r="L469" s="115"/>
      <c r="M469" s="120"/>
      <c r="P469" s="121">
        <f>SUM(P470:P480)</f>
        <v>0</v>
      </c>
      <c r="R469" s="121">
        <f>SUM(R470:R480)</f>
        <v>2.7720000000000002E-2</v>
      </c>
      <c r="T469" s="121">
        <f>SUM(T470:T480)</f>
        <v>0</v>
      </c>
      <c r="U469" s="122"/>
      <c r="AR469" s="116" t="s">
        <v>143</v>
      </c>
      <c r="AT469" s="123" t="s">
        <v>70</v>
      </c>
      <c r="AU469" s="123" t="s">
        <v>79</v>
      </c>
      <c r="AY469" s="116" t="s">
        <v>133</v>
      </c>
      <c r="BK469" s="124">
        <f>SUM(BK470:BK480)</f>
        <v>0</v>
      </c>
    </row>
    <row r="470" spans="2:65" s="1" customFormat="1" ht="21.75" customHeight="1">
      <c r="B470" s="33"/>
      <c r="C470" s="127" t="s">
        <v>748</v>
      </c>
      <c r="D470" s="127" t="s">
        <v>137</v>
      </c>
      <c r="E470" s="128" t="s">
        <v>749</v>
      </c>
      <c r="F470" s="129" t="s">
        <v>750</v>
      </c>
      <c r="G470" s="130" t="s">
        <v>421</v>
      </c>
      <c r="H470" s="131">
        <v>66</v>
      </c>
      <c r="I470" s="132"/>
      <c r="J470" s="133">
        <f>ROUND(I470*H470,1)</f>
        <v>0</v>
      </c>
      <c r="K470" s="129" t="s">
        <v>141</v>
      </c>
      <c r="L470" s="33"/>
      <c r="M470" s="134" t="s">
        <v>18</v>
      </c>
      <c r="N470" s="135" t="s">
        <v>42</v>
      </c>
      <c r="P470" s="136">
        <f>O470*H470</f>
        <v>0</v>
      </c>
      <c r="Q470" s="136">
        <v>0</v>
      </c>
      <c r="R470" s="136">
        <f>Q470*H470</f>
        <v>0</v>
      </c>
      <c r="S470" s="136">
        <v>0</v>
      </c>
      <c r="T470" s="136">
        <f>S470*H470</f>
        <v>0</v>
      </c>
      <c r="U470" s="137" t="s">
        <v>18</v>
      </c>
      <c r="AR470" s="138" t="s">
        <v>343</v>
      </c>
      <c r="AT470" s="138" t="s">
        <v>137</v>
      </c>
      <c r="AU470" s="138" t="s">
        <v>81</v>
      </c>
      <c r="AY470" s="18" t="s">
        <v>133</v>
      </c>
      <c r="BE470" s="139">
        <f>IF(N470="základní",J470,0)</f>
        <v>0</v>
      </c>
      <c r="BF470" s="139">
        <f>IF(N470="snížená",J470,0)</f>
        <v>0</v>
      </c>
      <c r="BG470" s="139">
        <f>IF(N470="zákl. přenesená",J470,0)</f>
        <v>0</v>
      </c>
      <c r="BH470" s="139">
        <f>IF(N470="sníž. přenesená",J470,0)</f>
        <v>0</v>
      </c>
      <c r="BI470" s="139">
        <f>IF(N470="nulová",J470,0)</f>
        <v>0</v>
      </c>
      <c r="BJ470" s="18" t="s">
        <v>79</v>
      </c>
      <c r="BK470" s="139">
        <f>ROUND(I470*H470,1)</f>
        <v>0</v>
      </c>
      <c r="BL470" s="18" t="s">
        <v>343</v>
      </c>
      <c r="BM470" s="138" t="s">
        <v>751</v>
      </c>
    </row>
    <row r="471" spans="2:65" s="1" customFormat="1" ht="11.25">
      <c r="B471" s="33"/>
      <c r="D471" s="140" t="s">
        <v>145</v>
      </c>
      <c r="F471" s="141" t="s">
        <v>752</v>
      </c>
      <c r="I471" s="142"/>
      <c r="L471" s="33"/>
      <c r="M471" s="143"/>
      <c r="U471" s="54"/>
      <c r="AT471" s="18" t="s">
        <v>145</v>
      </c>
      <c r="AU471" s="18" t="s">
        <v>81</v>
      </c>
    </row>
    <row r="472" spans="2:65" s="12" customFormat="1" ht="11.25">
      <c r="B472" s="144"/>
      <c r="D472" s="145" t="s">
        <v>147</v>
      </c>
      <c r="E472" s="146" t="s">
        <v>18</v>
      </c>
      <c r="F472" s="147" t="s">
        <v>753</v>
      </c>
      <c r="H472" s="148">
        <v>16.5</v>
      </c>
      <c r="I472" s="149"/>
      <c r="L472" s="144"/>
      <c r="M472" s="150"/>
      <c r="U472" s="151"/>
      <c r="AT472" s="146" t="s">
        <v>147</v>
      </c>
      <c r="AU472" s="146" t="s">
        <v>81</v>
      </c>
      <c r="AV472" s="12" t="s">
        <v>81</v>
      </c>
      <c r="AW472" s="12" t="s">
        <v>32</v>
      </c>
      <c r="AX472" s="12" t="s">
        <v>71</v>
      </c>
      <c r="AY472" s="146" t="s">
        <v>133</v>
      </c>
    </row>
    <row r="473" spans="2:65" s="12" customFormat="1" ht="11.25">
      <c r="B473" s="144"/>
      <c r="D473" s="145" t="s">
        <v>147</v>
      </c>
      <c r="E473" s="146" t="s">
        <v>18</v>
      </c>
      <c r="F473" s="147" t="s">
        <v>754</v>
      </c>
      <c r="H473" s="148">
        <v>49.5</v>
      </c>
      <c r="I473" s="149"/>
      <c r="L473" s="144"/>
      <c r="M473" s="150"/>
      <c r="U473" s="151"/>
      <c r="AT473" s="146" t="s">
        <v>147</v>
      </c>
      <c r="AU473" s="146" t="s">
        <v>81</v>
      </c>
      <c r="AV473" s="12" t="s">
        <v>81</v>
      </c>
      <c r="AW473" s="12" t="s">
        <v>32</v>
      </c>
      <c r="AX473" s="12" t="s">
        <v>71</v>
      </c>
      <c r="AY473" s="146" t="s">
        <v>133</v>
      </c>
    </row>
    <row r="474" spans="2:65" s="14" customFormat="1" ht="11.25">
      <c r="B474" s="159"/>
      <c r="D474" s="145" t="s">
        <v>147</v>
      </c>
      <c r="E474" s="160" t="s">
        <v>18</v>
      </c>
      <c r="F474" s="161" t="s">
        <v>155</v>
      </c>
      <c r="H474" s="162">
        <v>66</v>
      </c>
      <c r="I474" s="163"/>
      <c r="L474" s="159"/>
      <c r="M474" s="164"/>
      <c r="U474" s="165"/>
      <c r="AT474" s="160" t="s">
        <v>147</v>
      </c>
      <c r="AU474" s="160" t="s">
        <v>81</v>
      </c>
      <c r="AV474" s="14" t="s">
        <v>142</v>
      </c>
      <c r="AW474" s="14" t="s">
        <v>32</v>
      </c>
      <c r="AX474" s="14" t="s">
        <v>79</v>
      </c>
      <c r="AY474" s="160" t="s">
        <v>133</v>
      </c>
    </row>
    <row r="475" spans="2:65" s="1" customFormat="1" ht="21.75" customHeight="1">
      <c r="B475" s="33"/>
      <c r="C475" s="166" t="s">
        <v>755</v>
      </c>
      <c r="D475" s="166" t="s">
        <v>219</v>
      </c>
      <c r="E475" s="167" t="s">
        <v>756</v>
      </c>
      <c r="F475" s="168" t="s">
        <v>757</v>
      </c>
      <c r="G475" s="169" t="s">
        <v>421</v>
      </c>
      <c r="H475" s="170">
        <v>17.324999999999999</v>
      </c>
      <c r="I475" s="171"/>
      <c r="J475" s="172">
        <f>ROUND(I475*H475,1)</f>
        <v>0</v>
      </c>
      <c r="K475" s="168" t="s">
        <v>141</v>
      </c>
      <c r="L475" s="173"/>
      <c r="M475" s="174" t="s">
        <v>18</v>
      </c>
      <c r="N475" s="175" t="s">
        <v>42</v>
      </c>
      <c r="P475" s="136">
        <f>O475*H475</f>
        <v>0</v>
      </c>
      <c r="Q475" s="136">
        <v>5.5000000000000003E-4</v>
      </c>
      <c r="R475" s="136">
        <f>Q475*H475</f>
        <v>9.5287500000000008E-3</v>
      </c>
      <c r="S475" s="136">
        <v>0</v>
      </c>
      <c r="T475" s="136">
        <f>S475*H475</f>
        <v>0</v>
      </c>
      <c r="U475" s="137" t="s">
        <v>18</v>
      </c>
      <c r="AR475" s="138" t="s">
        <v>758</v>
      </c>
      <c r="AT475" s="138" t="s">
        <v>219</v>
      </c>
      <c r="AU475" s="138" t="s">
        <v>81</v>
      </c>
      <c r="AY475" s="18" t="s">
        <v>133</v>
      </c>
      <c r="BE475" s="139">
        <f>IF(N475="základní",J475,0)</f>
        <v>0</v>
      </c>
      <c r="BF475" s="139">
        <f>IF(N475="snížená",J475,0)</f>
        <v>0</v>
      </c>
      <c r="BG475" s="139">
        <f>IF(N475="zákl. přenesená",J475,0)</f>
        <v>0</v>
      </c>
      <c r="BH475" s="139">
        <f>IF(N475="sníž. přenesená",J475,0)</f>
        <v>0</v>
      </c>
      <c r="BI475" s="139">
        <f>IF(N475="nulová",J475,0)</f>
        <v>0</v>
      </c>
      <c r="BJ475" s="18" t="s">
        <v>79</v>
      </c>
      <c r="BK475" s="139">
        <f>ROUND(I475*H475,1)</f>
        <v>0</v>
      </c>
      <c r="BL475" s="18" t="s">
        <v>343</v>
      </c>
      <c r="BM475" s="138" t="s">
        <v>759</v>
      </c>
    </row>
    <row r="476" spans="2:65" s="12" customFormat="1" ht="11.25">
      <c r="B476" s="144"/>
      <c r="D476" s="145" t="s">
        <v>147</v>
      </c>
      <c r="E476" s="146" t="s">
        <v>18</v>
      </c>
      <c r="F476" s="147" t="s">
        <v>760</v>
      </c>
      <c r="H476" s="148">
        <v>17.324999999999999</v>
      </c>
      <c r="I476" s="149"/>
      <c r="L476" s="144"/>
      <c r="M476" s="150"/>
      <c r="U476" s="151"/>
      <c r="AT476" s="146" t="s">
        <v>147</v>
      </c>
      <c r="AU476" s="146" t="s">
        <v>81</v>
      </c>
      <c r="AV476" s="12" t="s">
        <v>81</v>
      </c>
      <c r="AW476" s="12" t="s">
        <v>32</v>
      </c>
      <c r="AX476" s="12" t="s">
        <v>79</v>
      </c>
      <c r="AY476" s="146" t="s">
        <v>133</v>
      </c>
    </row>
    <row r="477" spans="2:65" s="1" customFormat="1" ht="21.75" customHeight="1">
      <c r="B477" s="33"/>
      <c r="C477" s="166" t="s">
        <v>761</v>
      </c>
      <c r="D477" s="166" t="s">
        <v>219</v>
      </c>
      <c r="E477" s="167" t="s">
        <v>762</v>
      </c>
      <c r="F477" s="168" t="s">
        <v>763</v>
      </c>
      <c r="G477" s="169" t="s">
        <v>421</v>
      </c>
      <c r="H477" s="170">
        <v>51.975000000000001</v>
      </c>
      <c r="I477" s="171"/>
      <c r="J477" s="172">
        <f>ROUND(I477*H477,1)</f>
        <v>0</v>
      </c>
      <c r="K477" s="168" t="s">
        <v>141</v>
      </c>
      <c r="L477" s="173"/>
      <c r="M477" s="174" t="s">
        <v>18</v>
      </c>
      <c r="N477" s="175" t="s">
        <v>42</v>
      </c>
      <c r="P477" s="136">
        <f>O477*H477</f>
        <v>0</v>
      </c>
      <c r="Q477" s="136">
        <v>3.5E-4</v>
      </c>
      <c r="R477" s="136">
        <f>Q477*H477</f>
        <v>1.8191249999999999E-2</v>
      </c>
      <c r="S477" s="136">
        <v>0</v>
      </c>
      <c r="T477" s="136">
        <f>S477*H477</f>
        <v>0</v>
      </c>
      <c r="U477" s="137" t="s">
        <v>18</v>
      </c>
      <c r="AR477" s="138" t="s">
        <v>758</v>
      </c>
      <c r="AT477" s="138" t="s">
        <v>219</v>
      </c>
      <c r="AU477" s="138" t="s">
        <v>81</v>
      </c>
      <c r="AY477" s="18" t="s">
        <v>133</v>
      </c>
      <c r="BE477" s="139">
        <f>IF(N477="základní",J477,0)</f>
        <v>0</v>
      </c>
      <c r="BF477" s="139">
        <f>IF(N477="snížená",J477,0)</f>
        <v>0</v>
      </c>
      <c r="BG477" s="139">
        <f>IF(N477="zákl. přenesená",J477,0)</f>
        <v>0</v>
      </c>
      <c r="BH477" s="139">
        <f>IF(N477="sníž. přenesená",J477,0)</f>
        <v>0</v>
      </c>
      <c r="BI477" s="139">
        <f>IF(N477="nulová",J477,0)</f>
        <v>0</v>
      </c>
      <c r="BJ477" s="18" t="s">
        <v>79</v>
      </c>
      <c r="BK477" s="139">
        <f>ROUND(I477*H477,1)</f>
        <v>0</v>
      </c>
      <c r="BL477" s="18" t="s">
        <v>343</v>
      </c>
      <c r="BM477" s="138" t="s">
        <v>764</v>
      </c>
    </row>
    <row r="478" spans="2:65" s="12" customFormat="1" ht="11.25">
      <c r="B478" s="144"/>
      <c r="D478" s="145" t="s">
        <v>147</v>
      </c>
      <c r="E478" s="146" t="s">
        <v>18</v>
      </c>
      <c r="F478" s="147" t="s">
        <v>765</v>
      </c>
      <c r="H478" s="148">
        <v>51.975000000000001</v>
      </c>
      <c r="I478" s="149"/>
      <c r="L478" s="144"/>
      <c r="M478" s="150"/>
      <c r="U478" s="151"/>
      <c r="AT478" s="146" t="s">
        <v>147</v>
      </c>
      <c r="AU478" s="146" t="s">
        <v>81</v>
      </c>
      <c r="AV478" s="12" t="s">
        <v>81</v>
      </c>
      <c r="AW478" s="12" t="s">
        <v>32</v>
      </c>
      <c r="AX478" s="12" t="s">
        <v>79</v>
      </c>
      <c r="AY478" s="146" t="s">
        <v>133</v>
      </c>
    </row>
    <row r="479" spans="2:65" s="1" customFormat="1" ht="16.5" customHeight="1">
      <c r="B479" s="33"/>
      <c r="C479" s="127" t="s">
        <v>766</v>
      </c>
      <c r="D479" s="127" t="s">
        <v>137</v>
      </c>
      <c r="E479" s="128" t="s">
        <v>767</v>
      </c>
      <c r="F479" s="129" t="s">
        <v>768</v>
      </c>
      <c r="G479" s="130" t="s">
        <v>197</v>
      </c>
      <c r="H479" s="131">
        <v>2.8000000000000001E-2</v>
      </c>
      <c r="I479" s="132"/>
      <c r="J479" s="133">
        <f>ROUND(I479*H479,1)</f>
        <v>0</v>
      </c>
      <c r="K479" s="129" t="s">
        <v>141</v>
      </c>
      <c r="L479" s="33"/>
      <c r="M479" s="134" t="s">
        <v>18</v>
      </c>
      <c r="N479" s="135" t="s">
        <v>42</v>
      </c>
      <c r="P479" s="136">
        <f>O479*H479</f>
        <v>0</v>
      </c>
      <c r="Q479" s="136">
        <v>0</v>
      </c>
      <c r="R479" s="136">
        <f>Q479*H479</f>
        <v>0</v>
      </c>
      <c r="S479" s="136">
        <v>0</v>
      </c>
      <c r="T479" s="136">
        <f>S479*H479</f>
        <v>0</v>
      </c>
      <c r="U479" s="137" t="s">
        <v>18</v>
      </c>
      <c r="AR479" s="138" t="s">
        <v>343</v>
      </c>
      <c r="AT479" s="138" t="s">
        <v>137</v>
      </c>
      <c r="AU479" s="138" t="s">
        <v>81</v>
      </c>
      <c r="AY479" s="18" t="s">
        <v>133</v>
      </c>
      <c r="BE479" s="139">
        <f>IF(N479="základní",J479,0)</f>
        <v>0</v>
      </c>
      <c r="BF479" s="139">
        <f>IF(N479="snížená",J479,0)</f>
        <v>0</v>
      </c>
      <c r="BG479" s="139">
        <f>IF(N479="zákl. přenesená",J479,0)</f>
        <v>0</v>
      </c>
      <c r="BH479" s="139">
        <f>IF(N479="sníž. přenesená",J479,0)</f>
        <v>0</v>
      </c>
      <c r="BI479" s="139">
        <f>IF(N479="nulová",J479,0)</f>
        <v>0</v>
      </c>
      <c r="BJ479" s="18" t="s">
        <v>79</v>
      </c>
      <c r="BK479" s="139">
        <f>ROUND(I479*H479,1)</f>
        <v>0</v>
      </c>
      <c r="BL479" s="18" t="s">
        <v>343</v>
      </c>
      <c r="BM479" s="138" t="s">
        <v>769</v>
      </c>
    </row>
    <row r="480" spans="2:65" s="1" customFormat="1" ht="11.25">
      <c r="B480" s="33"/>
      <c r="D480" s="140" t="s">
        <v>145</v>
      </c>
      <c r="F480" s="141" t="s">
        <v>770</v>
      </c>
      <c r="I480" s="142"/>
      <c r="L480" s="33"/>
      <c r="M480" s="182"/>
      <c r="N480" s="183"/>
      <c r="O480" s="183"/>
      <c r="P480" s="183"/>
      <c r="Q480" s="183"/>
      <c r="R480" s="183"/>
      <c r="S480" s="183"/>
      <c r="T480" s="183"/>
      <c r="U480" s="184"/>
      <c r="AT480" s="18" t="s">
        <v>145</v>
      </c>
      <c r="AU480" s="18" t="s">
        <v>81</v>
      </c>
    </row>
    <row r="481" spans="2:12" s="1" customFormat="1" ht="6.95" customHeight="1">
      <c r="B481" s="42"/>
      <c r="C481" s="43"/>
      <c r="D481" s="43"/>
      <c r="E481" s="43"/>
      <c r="F481" s="43"/>
      <c r="G481" s="43"/>
      <c r="H481" s="43"/>
      <c r="I481" s="43"/>
      <c r="J481" s="43"/>
      <c r="K481" s="43"/>
      <c r="L481" s="33"/>
    </row>
  </sheetData>
  <sheetProtection algorithmName="SHA-512" hashValue="Mb96k3W0CCocT1P6BW/fNY09VmVofV44mEZN5BhUyEto8fDu97NCVyrivacFVr1w1hpvSGz709yMeGwMWpr71w==" saltValue="PgNvv5eTqY/maDxVumXAOQc9TW+BAWxZtw2pXpero8nQKgSeUJNCIzf6WoGyWlROg+WdBtiQojDvcSkw1EpnQA==" spinCount="100000" sheet="1" objects="1" scenarios="1" formatColumns="0" formatRows="0" autoFilter="0"/>
  <autoFilter ref="C102:K480" xr:uid="{00000000-0009-0000-0000-000001000000}"/>
  <mergeCells count="9">
    <mergeCell ref="E50:H50"/>
    <mergeCell ref="E93:H93"/>
    <mergeCell ref="E95:H95"/>
    <mergeCell ref="L2:V2"/>
    <mergeCell ref="E7:H7"/>
    <mergeCell ref="E9:H9"/>
    <mergeCell ref="E18:H18"/>
    <mergeCell ref="E27:H27"/>
    <mergeCell ref="E48:H48"/>
  </mergeCells>
  <hyperlinks>
    <hyperlink ref="F108" r:id="rId1" xr:uid="{00000000-0004-0000-0100-000000000000}"/>
    <hyperlink ref="F118" r:id="rId2" xr:uid="{00000000-0004-0000-0100-000001000000}"/>
    <hyperlink ref="F122" r:id="rId3" xr:uid="{00000000-0004-0000-0100-000002000000}"/>
    <hyperlink ref="F127" r:id="rId4" xr:uid="{00000000-0004-0000-0100-000003000000}"/>
    <hyperlink ref="F130" r:id="rId5" xr:uid="{00000000-0004-0000-0100-000004000000}"/>
    <hyperlink ref="F133" r:id="rId6" xr:uid="{00000000-0004-0000-0100-000005000000}"/>
    <hyperlink ref="F136" r:id="rId7" xr:uid="{00000000-0004-0000-0100-000006000000}"/>
    <hyperlink ref="F138" r:id="rId8" xr:uid="{00000000-0004-0000-0100-000007000000}"/>
    <hyperlink ref="F141" r:id="rId9" xr:uid="{00000000-0004-0000-0100-000008000000}"/>
    <hyperlink ref="F145" r:id="rId10" xr:uid="{00000000-0004-0000-0100-000009000000}"/>
    <hyperlink ref="F148" r:id="rId11" xr:uid="{00000000-0004-0000-0100-00000A000000}"/>
    <hyperlink ref="F162" r:id="rId12" xr:uid="{00000000-0004-0000-0100-00000B000000}"/>
    <hyperlink ref="F170" r:id="rId13" xr:uid="{00000000-0004-0000-0100-00000C000000}"/>
    <hyperlink ref="F175" r:id="rId14" xr:uid="{00000000-0004-0000-0100-00000D000000}"/>
    <hyperlink ref="F178" r:id="rId15" xr:uid="{00000000-0004-0000-0100-00000E000000}"/>
    <hyperlink ref="F181" r:id="rId16" xr:uid="{00000000-0004-0000-0100-00000F000000}"/>
    <hyperlink ref="F185" r:id="rId17" xr:uid="{00000000-0004-0000-0100-000010000000}"/>
    <hyperlink ref="F189" r:id="rId18" xr:uid="{00000000-0004-0000-0100-000011000000}"/>
    <hyperlink ref="F196" r:id="rId19" xr:uid="{00000000-0004-0000-0100-000012000000}"/>
    <hyperlink ref="F202" r:id="rId20" xr:uid="{00000000-0004-0000-0100-000013000000}"/>
    <hyperlink ref="F205" r:id="rId21" xr:uid="{00000000-0004-0000-0100-000014000000}"/>
    <hyperlink ref="F208" r:id="rId22" xr:uid="{00000000-0004-0000-0100-000015000000}"/>
    <hyperlink ref="F211" r:id="rId23" xr:uid="{00000000-0004-0000-0100-000016000000}"/>
    <hyperlink ref="F214" r:id="rId24" xr:uid="{00000000-0004-0000-0100-000017000000}"/>
    <hyperlink ref="F217" r:id="rId25" xr:uid="{00000000-0004-0000-0100-000018000000}"/>
    <hyperlink ref="F219" r:id="rId26" xr:uid="{00000000-0004-0000-0100-000019000000}"/>
    <hyperlink ref="F222" r:id="rId27" xr:uid="{00000000-0004-0000-0100-00001A000000}"/>
    <hyperlink ref="F232" r:id="rId28" xr:uid="{00000000-0004-0000-0100-00001B000000}"/>
    <hyperlink ref="F236" r:id="rId29" xr:uid="{00000000-0004-0000-0100-00001C000000}"/>
    <hyperlink ref="F244" r:id="rId30" xr:uid="{00000000-0004-0000-0100-00001D000000}"/>
    <hyperlink ref="F254" r:id="rId31" xr:uid="{00000000-0004-0000-0100-00001E000000}"/>
    <hyperlink ref="F264" r:id="rId32" xr:uid="{00000000-0004-0000-0100-00001F000000}"/>
    <hyperlink ref="F266" r:id="rId33" xr:uid="{00000000-0004-0000-0100-000020000000}"/>
    <hyperlink ref="F269" r:id="rId34" xr:uid="{00000000-0004-0000-0100-000021000000}"/>
    <hyperlink ref="F272" r:id="rId35" xr:uid="{00000000-0004-0000-0100-000022000000}"/>
    <hyperlink ref="F275" r:id="rId36" xr:uid="{00000000-0004-0000-0100-000023000000}"/>
    <hyperlink ref="F278" r:id="rId37" xr:uid="{00000000-0004-0000-0100-000024000000}"/>
    <hyperlink ref="F286" r:id="rId38" xr:uid="{00000000-0004-0000-0100-000025000000}"/>
    <hyperlink ref="F289" r:id="rId39" xr:uid="{00000000-0004-0000-0100-000026000000}"/>
    <hyperlink ref="F292" r:id="rId40" xr:uid="{00000000-0004-0000-0100-000027000000}"/>
    <hyperlink ref="F298" r:id="rId41" xr:uid="{00000000-0004-0000-0100-000028000000}"/>
    <hyperlink ref="F303" r:id="rId42" xr:uid="{00000000-0004-0000-0100-000029000000}"/>
    <hyperlink ref="F306" r:id="rId43" xr:uid="{00000000-0004-0000-0100-00002A000000}"/>
    <hyperlink ref="F308" r:id="rId44" xr:uid="{00000000-0004-0000-0100-00002B000000}"/>
    <hyperlink ref="F311" r:id="rId45" xr:uid="{00000000-0004-0000-0100-00002C000000}"/>
    <hyperlink ref="F321" r:id="rId46" xr:uid="{00000000-0004-0000-0100-00002D000000}"/>
    <hyperlink ref="F326" r:id="rId47" xr:uid="{00000000-0004-0000-0100-00002E000000}"/>
    <hyperlink ref="F333" r:id="rId48" xr:uid="{00000000-0004-0000-0100-00002F000000}"/>
    <hyperlink ref="F338" r:id="rId49" xr:uid="{00000000-0004-0000-0100-000030000000}"/>
    <hyperlink ref="F341" r:id="rId50" xr:uid="{00000000-0004-0000-0100-000031000000}"/>
    <hyperlink ref="F346" r:id="rId51" xr:uid="{00000000-0004-0000-0100-000032000000}"/>
    <hyperlink ref="F352" r:id="rId52" xr:uid="{00000000-0004-0000-0100-000033000000}"/>
    <hyperlink ref="F358" r:id="rId53" xr:uid="{00000000-0004-0000-0100-000034000000}"/>
    <hyperlink ref="F360" r:id="rId54" xr:uid="{00000000-0004-0000-0100-000035000000}"/>
    <hyperlink ref="F363" r:id="rId55" xr:uid="{00000000-0004-0000-0100-000036000000}"/>
    <hyperlink ref="F366" r:id="rId56" xr:uid="{00000000-0004-0000-0100-000037000000}"/>
    <hyperlink ref="F368" r:id="rId57" xr:uid="{00000000-0004-0000-0100-000038000000}"/>
    <hyperlink ref="F370" r:id="rId58" xr:uid="{00000000-0004-0000-0100-000039000000}"/>
    <hyperlink ref="F373" r:id="rId59" xr:uid="{00000000-0004-0000-0100-00003A000000}"/>
    <hyperlink ref="F375" r:id="rId60" xr:uid="{00000000-0004-0000-0100-00003B000000}"/>
    <hyperlink ref="F377" r:id="rId61" xr:uid="{00000000-0004-0000-0100-00003C000000}"/>
    <hyperlink ref="F379" r:id="rId62" xr:uid="{00000000-0004-0000-0100-00003D000000}"/>
    <hyperlink ref="F386" r:id="rId63" xr:uid="{00000000-0004-0000-0100-00003E000000}"/>
    <hyperlink ref="F390" r:id="rId64" xr:uid="{00000000-0004-0000-0100-00003F000000}"/>
    <hyperlink ref="F393" r:id="rId65" xr:uid="{00000000-0004-0000-0100-000040000000}"/>
    <hyperlink ref="F398" r:id="rId66" xr:uid="{00000000-0004-0000-0100-000041000000}"/>
    <hyperlink ref="F405" r:id="rId67" xr:uid="{00000000-0004-0000-0100-000042000000}"/>
    <hyperlink ref="F408" r:id="rId68" xr:uid="{00000000-0004-0000-0100-000043000000}"/>
    <hyperlink ref="F411" r:id="rId69" xr:uid="{00000000-0004-0000-0100-000044000000}"/>
    <hyperlink ref="F414" r:id="rId70" xr:uid="{00000000-0004-0000-0100-000045000000}"/>
    <hyperlink ref="F417" r:id="rId71" xr:uid="{00000000-0004-0000-0100-000046000000}"/>
    <hyperlink ref="F420" r:id="rId72" xr:uid="{00000000-0004-0000-0100-000047000000}"/>
    <hyperlink ref="F422" r:id="rId73" xr:uid="{00000000-0004-0000-0100-000048000000}"/>
    <hyperlink ref="F424" r:id="rId74" xr:uid="{00000000-0004-0000-0100-000049000000}"/>
    <hyperlink ref="F429" r:id="rId75" xr:uid="{00000000-0004-0000-0100-00004A000000}"/>
    <hyperlink ref="F433" r:id="rId76" xr:uid="{00000000-0004-0000-0100-00004B000000}"/>
    <hyperlink ref="F436" r:id="rId77" xr:uid="{00000000-0004-0000-0100-00004C000000}"/>
    <hyperlink ref="F439" r:id="rId78" xr:uid="{00000000-0004-0000-0100-00004D000000}"/>
    <hyperlink ref="F445" r:id="rId79" xr:uid="{00000000-0004-0000-0100-00004E000000}"/>
    <hyperlink ref="F450" r:id="rId80" xr:uid="{00000000-0004-0000-0100-00004F000000}"/>
    <hyperlink ref="F453" r:id="rId81" xr:uid="{00000000-0004-0000-0100-000050000000}"/>
    <hyperlink ref="F456" r:id="rId82" xr:uid="{00000000-0004-0000-0100-000051000000}"/>
    <hyperlink ref="F459" r:id="rId83" xr:uid="{00000000-0004-0000-0100-000052000000}"/>
    <hyperlink ref="F462" r:id="rId84" xr:uid="{00000000-0004-0000-0100-000053000000}"/>
    <hyperlink ref="F465" r:id="rId85" xr:uid="{00000000-0004-0000-0100-000054000000}"/>
    <hyperlink ref="F471" r:id="rId86" xr:uid="{00000000-0004-0000-0100-000055000000}"/>
    <hyperlink ref="F480" r:id="rId87" xr:uid="{00000000-0004-0000-0100-00005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8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1" width="14.16406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8" t="s">
        <v>85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pans="2:46" ht="24.95" customHeight="1">
      <c r="B4" s="21"/>
      <c r="D4" s="22" t="s">
        <v>86</v>
      </c>
      <c r="L4" s="21"/>
      <c r="M4" s="86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15</v>
      </c>
      <c r="L6" s="21"/>
    </row>
    <row r="7" spans="2:46" ht="16.5" customHeight="1">
      <c r="B7" s="21"/>
      <c r="E7" s="307" t="str">
        <f>'Rekapitulace stavby'!K6</f>
        <v>OPRAVA HAVÁRIE SPLAŠKOVÉ KANALIZACE V SUTERÉNU BUDOVY MAGISTRÁTU-DOPLNĚNÍ</v>
      </c>
      <c r="F7" s="308"/>
      <c r="G7" s="308"/>
      <c r="H7" s="308"/>
      <c r="L7" s="21"/>
    </row>
    <row r="8" spans="2:46" s="1" customFormat="1" ht="12" customHeight="1">
      <c r="B8" s="33"/>
      <c r="D8" s="28" t="s">
        <v>87</v>
      </c>
      <c r="L8" s="33"/>
    </row>
    <row r="9" spans="2:46" s="1" customFormat="1" ht="16.5" customHeight="1">
      <c r="B9" s="33"/>
      <c r="E9" s="289" t="s">
        <v>771</v>
      </c>
      <c r="F9" s="309"/>
      <c r="G9" s="309"/>
      <c r="H9" s="309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8" t="s">
        <v>17</v>
      </c>
      <c r="F11" s="26" t="s">
        <v>18</v>
      </c>
      <c r="I11" s="28" t="s">
        <v>19</v>
      </c>
      <c r="J11" s="26" t="s">
        <v>18</v>
      </c>
      <c r="L11" s="33"/>
    </row>
    <row r="12" spans="2:46" s="1" customFormat="1" ht="12" customHeight="1">
      <c r="B12" s="33"/>
      <c r="D12" s="28" t="s">
        <v>20</v>
      </c>
      <c r="F12" s="26" t="s">
        <v>21</v>
      </c>
      <c r="I12" s="28" t="s">
        <v>22</v>
      </c>
      <c r="J12" s="50" t="str">
        <f>'Rekapitulace stavby'!AN8</f>
        <v>23. 3. 2025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24</v>
      </c>
      <c r="I14" s="28" t="s">
        <v>25</v>
      </c>
      <c r="J14" s="26" t="s">
        <v>18</v>
      </c>
      <c r="L14" s="33"/>
    </row>
    <row r="15" spans="2:46" s="1" customFormat="1" ht="18" customHeight="1">
      <c r="B15" s="33"/>
      <c r="E15" s="26" t="s">
        <v>26</v>
      </c>
      <c r="I15" s="28" t="s">
        <v>27</v>
      </c>
      <c r="J15" s="26" t="s">
        <v>18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28</v>
      </c>
      <c r="I17" s="28" t="s">
        <v>25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10" t="str">
        <f>'Rekapitulace stavby'!E14</f>
        <v>Vyplň údaj</v>
      </c>
      <c r="F18" s="273"/>
      <c r="G18" s="273"/>
      <c r="H18" s="273"/>
      <c r="I18" s="28" t="s">
        <v>27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30</v>
      </c>
      <c r="I20" s="28" t="s">
        <v>25</v>
      </c>
      <c r="J20" s="26" t="s">
        <v>18</v>
      </c>
      <c r="L20" s="33"/>
    </row>
    <row r="21" spans="2:12" s="1" customFormat="1" ht="18" customHeight="1">
      <c r="B21" s="33"/>
      <c r="E21" s="26" t="s">
        <v>31</v>
      </c>
      <c r="I21" s="28" t="s">
        <v>27</v>
      </c>
      <c r="J21" s="26" t="s">
        <v>18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33</v>
      </c>
      <c r="I23" s="28" t="s">
        <v>25</v>
      </c>
      <c r="J23" s="26" t="s">
        <v>18</v>
      </c>
      <c r="L23" s="33"/>
    </row>
    <row r="24" spans="2:12" s="1" customFormat="1" ht="18" customHeight="1">
      <c r="B24" s="33"/>
      <c r="E24" s="26" t="s">
        <v>34</v>
      </c>
      <c r="I24" s="28" t="s">
        <v>27</v>
      </c>
      <c r="J24" s="26" t="s">
        <v>18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35</v>
      </c>
      <c r="L26" s="33"/>
    </row>
    <row r="27" spans="2:12" s="7" customFormat="1" ht="47.25" customHeight="1">
      <c r="B27" s="87"/>
      <c r="E27" s="278" t="s">
        <v>36</v>
      </c>
      <c r="F27" s="278"/>
      <c r="G27" s="278"/>
      <c r="H27" s="278"/>
      <c r="L27" s="87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37</v>
      </c>
      <c r="J30" s="64">
        <f>ROUND(J80, 1)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39</v>
      </c>
      <c r="I32" s="36" t="s">
        <v>38</v>
      </c>
      <c r="J32" s="36" t="s">
        <v>40</v>
      </c>
      <c r="L32" s="33"/>
    </row>
    <row r="33" spans="2:12" s="1" customFormat="1" ht="14.45" customHeight="1">
      <c r="B33" s="33"/>
      <c r="D33" s="53" t="s">
        <v>41</v>
      </c>
      <c r="E33" s="28" t="s">
        <v>42</v>
      </c>
      <c r="F33" s="89">
        <f>ROUND((SUM(BE80:BE87)),  1)</f>
        <v>0</v>
      </c>
      <c r="I33" s="90">
        <v>0.21</v>
      </c>
      <c r="J33" s="89">
        <f>ROUND(((SUM(BE80:BE87))*I33),  1)</f>
        <v>0</v>
      </c>
      <c r="L33" s="33"/>
    </row>
    <row r="34" spans="2:12" s="1" customFormat="1" ht="14.45" customHeight="1">
      <c r="B34" s="33"/>
      <c r="E34" s="28" t="s">
        <v>43</v>
      </c>
      <c r="F34" s="89">
        <f>ROUND((SUM(BF80:BF87)),  1)</f>
        <v>0</v>
      </c>
      <c r="I34" s="90">
        <v>0.12</v>
      </c>
      <c r="J34" s="89">
        <f>ROUND(((SUM(BF80:BF87))*I34),  1)</f>
        <v>0</v>
      </c>
      <c r="L34" s="33"/>
    </row>
    <row r="35" spans="2:12" s="1" customFormat="1" ht="14.45" hidden="1" customHeight="1">
      <c r="B35" s="33"/>
      <c r="E35" s="28" t="s">
        <v>44</v>
      </c>
      <c r="F35" s="89">
        <f>ROUND((SUM(BG80:BG87)),  1)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45</v>
      </c>
      <c r="F36" s="89">
        <f>ROUND((SUM(BH80:BH87)),  1)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46</v>
      </c>
      <c r="F37" s="89">
        <f>ROUND((SUM(BI80:BI87)),  1)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47</v>
      </c>
      <c r="E39" s="55"/>
      <c r="F39" s="55"/>
      <c r="G39" s="93" t="s">
        <v>48</v>
      </c>
      <c r="H39" s="94" t="s">
        <v>49</v>
      </c>
      <c r="I39" s="55"/>
      <c r="J39" s="95">
        <f>SUM(J30:J37)</f>
        <v>0</v>
      </c>
      <c r="K39" s="96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89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15</v>
      </c>
      <c r="L47" s="33"/>
    </row>
    <row r="48" spans="2:12" s="1" customFormat="1" ht="16.5" customHeight="1">
      <c r="B48" s="33"/>
      <c r="E48" s="307" t="str">
        <f>E7</f>
        <v>OPRAVA HAVÁRIE SPLAŠKOVÉ KANALIZACE V SUTERÉNU BUDOVY MAGISTRÁTU-DOPLNĚNÍ</v>
      </c>
      <c r="F48" s="308"/>
      <c r="G48" s="308"/>
      <c r="H48" s="308"/>
      <c r="L48" s="33"/>
    </row>
    <row r="49" spans="2:47" s="1" customFormat="1" ht="12" customHeight="1">
      <c r="B49" s="33"/>
      <c r="C49" s="28" t="s">
        <v>87</v>
      </c>
      <c r="L49" s="33"/>
    </row>
    <row r="50" spans="2:47" s="1" customFormat="1" ht="16.5" customHeight="1">
      <c r="B50" s="33"/>
      <c r="E50" s="289" t="str">
        <f>E9</f>
        <v>02 - VEDLEJŠÍ ROZPOČTOVÉ NÁKLADY</v>
      </c>
      <c r="F50" s="309"/>
      <c r="G50" s="309"/>
      <c r="H50" s="309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20</v>
      </c>
      <c r="F52" s="26" t="str">
        <f>F12</f>
        <v>MÍROVÉ NÁM. 1175/5, DĚČÍN</v>
      </c>
      <c r="I52" s="28" t="s">
        <v>22</v>
      </c>
      <c r="J52" s="50" t="str">
        <f>IF(J12="","",J12)</f>
        <v>23. 3. 2025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24</v>
      </c>
      <c r="F54" s="26" t="str">
        <f>E15</f>
        <v xml:space="preserve">MAGISTRÁT MĚSTA DĚČÍN </v>
      </c>
      <c r="I54" s="28" t="s">
        <v>30</v>
      </c>
      <c r="J54" s="31" t="str">
        <f>E21</f>
        <v>Petr Tomsa, Dolní Habartice</v>
      </c>
      <c r="L54" s="33"/>
    </row>
    <row r="55" spans="2:47" s="1" customFormat="1" ht="15.2" customHeight="1">
      <c r="B55" s="33"/>
      <c r="C55" s="28" t="s">
        <v>28</v>
      </c>
      <c r="F55" s="26" t="str">
        <f>IF(E18="","",E18)</f>
        <v>Vyplň údaj</v>
      </c>
      <c r="I55" s="28" t="s">
        <v>33</v>
      </c>
      <c r="J55" s="31" t="str">
        <f>E24</f>
        <v>Nina Blavková Děčín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90</v>
      </c>
      <c r="D57" s="91"/>
      <c r="E57" s="91"/>
      <c r="F57" s="91"/>
      <c r="G57" s="91"/>
      <c r="H57" s="91"/>
      <c r="I57" s="91"/>
      <c r="J57" s="98" t="s">
        <v>91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69</v>
      </c>
      <c r="J59" s="64">
        <f>J80</f>
        <v>0</v>
      </c>
      <c r="L59" s="33"/>
      <c r="AU59" s="18" t="s">
        <v>92</v>
      </c>
    </row>
    <row r="60" spans="2:47" s="8" customFormat="1" ht="24.95" customHeight="1">
      <c r="B60" s="100"/>
      <c r="D60" s="101" t="s">
        <v>772</v>
      </c>
      <c r="E60" s="102"/>
      <c r="F60" s="102"/>
      <c r="G60" s="102"/>
      <c r="H60" s="102"/>
      <c r="I60" s="102"/>
      <c r="J60" s="103">
        <f>J81</f>
        <v>0</v>
      </c>
      <c r="L60" s="100"/>
    </row>
    <row r="61" spans="2:47" s="1" customFormat="1" ht="21.75" customHeight="1">
      <c r="B61" s="33"/>
      <c r="L61" s="33"/>
    </row>
    <row r="62" spans="2:47" s="1" customFormat="1" ht="6.95" customHeight="1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33"/>
    </row>
    <row r="66" spans="2:63" s="1" customFormat="1" ht="6.95" customHeight="1"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33"/>
    </row>
    <row r="67" spans="2:63" s="1" customFormat="1" ht="24.95" customHeight="1">
      <c r="B67" s="33"/>
      <c r="C67" s="22" t="s">
        <v>117</v>
      </c>
      <c r="L67" s="33"/>
    </row>
    <row r="68" spans="2:63" s="1" customFormat="1" ht="6.95" customHeight="1">
      <c r="B68" s="33"/>
      <c r="L68" s="33"/>
    </row>
    <row r="69" spans="2:63" s="1" customFormat="1" ht="12" customHeight="1">
      <c r="B69" s="33"/>
      <c r="C69" s="28" t="s">
        <v>15</v>
      </c>
      <c r="L69" s="33"/>
    </row>
    <row r="70" spans="2:63" s="1" customFormat="1" ht="16.5" customHeight="1">
      <c r="B70" s="33"/>
      <c r="E70" s="307" t="str">
        <f>E7</f>
        <v>OPRAVA HAVÁRIE SPLAŠKOVÉ KANALIZACE V SUTERÉNU BUDOVY MAGISTRÁTU-DOPLNĚNÍ</v>
      </c>
      <c r="F70" s="308"/>
      <c r="G70" s="308"/>
      <c r="H70" s="308"/>
      <c r="L70" s="33"/>
    </row>
    <row r="71" spans="2:63" s="1" customFormat="1" ht="12" customHeight="1">
      <c r="B71" s="33"/>
      <c r="C71" s="28" t="s">
        <v>87</v>
      </c>
      <c r="L71" s="33"/>
    </row>
    <row r="72" spans="2:63" s="1" customFormat="1" ht="16.5" customHeight="1">
      <c r="B72" s="33"/>
      <c r="E72" s="289" t="str">
        <f>E9</f>
        <v>02 - VEDLEJŠÍ ROZPOČTOVÉ NÁKLADY</v>
      </c>
      <c r="F72" s="309"/>
      <c r="G72" s="309"/>
      <c r="H72" s="309"/>
      <c r="L72" s="33"/>
    </row>
    <row r="73" spans="2:63" s="1" customFormat="1" ht="6.95" customHeight="1">
      <c r="B73" s="33"/>
      <c r="L73" s="33"/>
    </row>
    <row r="74" spans="2:63" s="1" customFormat="1" ht="12" customHeight="1">
      <c r="B74" s="33"/>
      <c r="C74" s="28" t="s">
        <v>20</v>
      </c>
      <c r="F74" s="26" t="str">
        <f>F12</f>
        <v>MÍROVÉ NÁM. 1175/5, DĚČÍN</v>
      </c>
      <c r="I74" s="28" t="s">
        <v>22</v>
      </c>
      <c r="J74" s="50" t="str">
        <f>IF(J12="","",J12)</f>
        <v>23. 3. 2025</v>
      </c>
      <c r="L74" s="33"/>
    </row>
    <row r="75" spans="2:63" s="1" customFormat="1" ht="6.95" customHeight="1">
      <c r="B75" s="33"/>
      <c r="L75" s="33"/>
    </row>
    <row r="76" spans="2:63" s="1" customFormat="1" ht="25.7" customHeight="1">
      <c r="B76" s="33"/>
      <c r="C76" s="28" t="s">
        <v>24</v>
      </c>
      <c r="F76" s="26" t="str">
        <f>E15</f>
        <v xml:space="preserve">MAGISTRÁT MĚSTA DĚČÍN </v>
      </c>
      <c r="I76" s="28" t="s">
        <v>30</v>
      </c>
      <c r="J76" s="31" t="str">
        <f>E21</f>
        <v>Petr Tomsa, Dolní Habartice</v>
      </c>
      <c r="L76" s="33"/>
    </row>
    <row r="77" spans="2:63" s="1" customFormat="1" ht="15.2" customHeight="1">
      <c r="B77" s="33"/>
      <c r="C77" s="28" t="s">
        <v>28</v>
      </c>
      <c r="F77" s="26" t="str">
        <f>IF(E18="","",E18)</f>
        <v>Vyplň údaj</v>
      </c>
      <c r="I77" s="28" t="s">
        <v>33</v>
      </c>
      <c r="J77" s="31" t="str">
        <f>E24</f>
        <v>Nina Blavková Děčín</v>
      </c>
      <c r="L77" s="33"/>
    </row>
    <row r="78" spans="2:63" s="1" customFormat="1" ht="10.35" customHeight="1">
      <c r="B78" s="33"/>
      <c r="L78" s="33"/>
    </row>
    <row r="79" spans="2:63" s="10" customFormat="1" ht="29.25" customHeight="1">
      <c r="B79" s="108"/>
      <c r="C79" s="109" t="s">
        <v>118</v>
      </c>
      <c r="D79" s="110" t="s">
        <v>56</v>
      </c>
      <c r="E79" s="110" t="s">
        <v>52</v>
      </c>
      <c r="F79" s="110" t="s">
        <v>53</v>
      </c>
      <c r="G79" s="110" t="s">
        <v>119</v>
      </c>
      <c r="H79" s="110" t="s">
        <v>120</v>
      </c>
      <c r="I79" s="110" t="s">
        <v>121</v>
      </c>
      <c r="J79" s="110" t="s">
        <v>91</v>
      </c>
      <c r="K79" s="111" t="s">
        <v>122</v>
      </c>
      <c r="L79" s="108"/>
      <c r="M79" s="57" t="s">
        <v>18</v>
      </c>
      <c r="N79" s="58" t="s">
        <v>41</v>
      </c>
      <c r="O79" s="58" t="s">
        <v>123</v>
      </c>
      <c r="P79" s="58" t="s">
        <v>124</v>
      </c>
      <c r="Q79" s="58" t="s">
        <v>125</v>
      </c>
      <c r="R79" s="58" t="s">
        <v>126</v>
      </c>
      <c r="S79" s="58" t="s">
        <v>127</v>
      </c>
      <c r="T79" s="58" t="s">
        <v>128</v>
      </c>
      <c r="U79" s="59" t="s">
        <v>129</v>
      </c>
    </row>
    <row r="80" spans="2:63" s="1" customFormat="1" ht="22.9" customHeight="1">
      <c r="B80" s="33"/>
      <c r="C80" s="62" t="s">
        <v>130</v>
      </c>
      <c r="J80" s="112">
        <f>BK80</f>
        <v>0</v>
      </c>
      <c r="L80" s="33"/>
      <c r="M80" s="60"/>
      <c r="N80" s="51"/>
      <c r="O80" s="51"/>
      <c r="P80" s="113">
        <f>P81</f>
        <v>0</v>
      </c>
      <c r="Q80" s="51"/>
      <c r="R80" s="113">
        <f>R81</f>
        <v>0</v>
      </c>
      <c r="S80" s="51"/>
      <c r="T80" s="113">
        <f>T81</f>
        <v>0</v>
      </c>
      <c r="U80" s="52"/>
      <c r="AT80" s="18" t="s">
        <v>70</v>
      </c>
      <c r="AU80" s="18" t="s">
        <v>92</v>
      </c>
      <c r="BK80" s="114">
        <f>BK81</f>
        <v>0</v>
      </c>
    </row>
    <row r="81" spans="2:65" s="11" customFormat="1" ht="25.9" customHeight="1">
      <c r="B81" s="115"/>
      <c r="D81" s="116" t="s">
        <v>70</v>
      </c>
      <c r="E81" s="117" t="s">
        <v>773</v>
      </c>
      <c r="F81" s="117" t="s">
        <v>774</v>
      </c>
      <c r="I81" s="118"/>
      <c r="J81" s="119">
        <f>BK81</f>
        <v>0</v>
      </c>
      <c r="L81" s="115"/>
      <c r="M81" s="120"/>
      <c r="P81" s="121">
        <f>SUM(P82:P87)</f>
        <v>0</v>
      </c>
      <c r="R81" s="121">
        <f>SUM(R82:R87)</f>
        <v>0</v>
      </c>
      <c r="T81" s="121">
        <f>SUM(T82:T87)</f>
        <v>0</v>
      </c>
      <c r="U81" s="122"/>
      <c r="AR81" s="116" t="s">
        <v>172</v>
      </c>
      <c r="AT81" s="123" t="s">
        <v>70</v>
      </c>
      <c r="AU81" s="123" t="s">
        <v>71</v>
      </c>
      <c r="AY81" s="116" t="s">
        <v>133</v>
      </c>
      <c r="BK81" s="124">
        <f>SUM(BK82:BK87)</f>
        <v>0</v>
      </c>
    </row>
    <row r="82" spans="2:65" s="1" customFormat="1" ht="16.5" customHeight="1">
      <c r="B82" s="33"/>
      <c r="C82" s="127" t="s">
        <v>79</v>
      </c>
      <c r="D82" s="127" t="s">
        <v>137</v>
      </c>
      <c r="E82" s="128" t="s">
        <v>775</v>
      </c>
      <c r="F82" s="129" t="s">
        <v>776</v>
      </c>
      <c r="G82" s="130" t="s">
        <v>777</v>
      </c>
      <c r="H82" s="131">
        <v>1</v>
      </c>
      <c r="I82" s="132"/>
      <c r="J82" s="133">
        <f>ROUND(I82*H82,1)</f>
        <v>0</v>
      </c>
      <c r="K82" s="129" t="s">
        <v>141</v>
      </c>
      <c r="L82" s="33"/>
      <c r="M82" s="134" t="s">
        <v>18</v>
      </c>
      <c r="N82" s="135" t="s">
        <v>42</v>
      </c>
      <c r="P82" s="136">
        <f>O82*H82</f>
        <v>0</v>
      </c>
      <c r="Q82" s="136">
        <v>0</v>
      </c>
      <c r="R82" s="136">
        <f>Q82*H82</f>
        <v>0</v>
      </c>
      <c r="S82" s="136">
        <v>0</v>
      </c>
      <c r="T82" s="136">
        <f>S82*H82</f>
        <v>0</v>
      </c>
      <c r="U82" s="137" t="s">
        <v>18</v>
      </c>
      <c r="AR82" s="138" t="s">
        <v>778</v>
      </c>
      <c r="AT82" s="138" t="s">
        <v>137</v>
      </c>
      <c r="AU82" s="138" t="s">
        <v>79</v>
      </c>
      <c r="AY82" s="18" t="s">
        <v>133</v>
      </c>
      <c r="BE82" s="139">
        <f>IF(N82="základní",J82,0)</f>
        <v>0</v>
      </c>
      <c r="BF82" s="139">
        <f>IF(N82="snížená",J82,0)</f>
        <v>0</v>
      </c>
      <c r="BG82" s="139">
        <f>IF(N82="zákl. přenesená",J82,0)</f>
        <v>0</v>
      </c>
      <c r="BH82" s="139">
        <f>IF(N82="sníž. přenesená",J82,0)</f>
        <v>0</v>
      </c>
      <c r="BI82" s="139">
        <f>IF(N82="nulová",J82,0)</f>
        <v>0</v>
      </c>
      <c r="BJ82" s="18" t="s">
        <v>79</v>
      </c>
      <c r="BK82" s="139">
        <f>ROUND(I82*H82,1)</f>
        <v>0</v>
      </c>
      <c r="BL82" s="18" t="s">
        <v>778</v>
      </c>
      <c r="BM82" s="138" t="s">
        <v>779</v>
      </c>
    </row>
    <row r="83" spans="2:65" s="1" customFormat="1" ht="11.25">
      <c r="B83" s="33"/>
      <c r="D83" s="140" t="s">
        <v>145</v>
      </c>
      <c r="F83" s="141" t="s">
        <v>780</v>
      </c>
      <c r="I83" s="142"/>
      <c r="L83" s="33"/>
      <c r="M83" s="143"/>
      <c r="U83" s="54"/>
      <c r="AT83" s="18" t="s">
        <v>145</v>
      </c>
      <c r="AU83" s="18" t="s">
        <v>79</v>
      </c>
    </row>
    <row r="84" spans="2:65" s="1" customFormat="1" ht="16.5" customHeight="1">
      <c r="B84" s="33"/>
      <c r="C84" s="127" t="s">
        <v>81</v>
      </c>
      <c r="D84" s="127" t="s">
        <v>137</v>
      </c>
      <c r="E84" s="128" t="s">
        <v>781</v>
      </c>
      <c r="F84" s="129" t="s">
        <v>782</v>
      </c>
      <c r="G84" s="130" t="s">
        <v>777</v>
      </c>
      <c r="H84" s="131">
        <v>1</v>
      </c>
      <c r="I84" s="132"/>
      <c r="J84" s="133">
        <f>ROUND(I84*H84,1)</f>
        <v>0</v>
      </c>
      <c r="K84" s="129" t="s">
        <v>141</v>
      </c>
      <c r="L84" s="33"/>
      <c r="M84" s="134" t="s">
        <v>18</v>
      </c>
      <c r="N84" s="135" t="s">
        <v>42</v>
      </c>
      <c r="P84" s="136">
        <f>O84*H84</f>
        <v>0</v>
      </c>
      <c r="Q84" s="136">
        <v>0</v>
      </c>
      <c r="R84" s="136">
        <f>Q84*H84</f>
        <v>0</v>
      </c>
      <c r="S84" s="136">
        <v>0</v>
      </c>
      <c r="T84" s="136">
        <f>S84*H84</f>
        <v>0</v>
      </c>
      <c r="U84" s="137" t="s">
        <v>18</v>
      </c>
      <c r="AR84" s="138" t="s">
        <v>778</v>
      </c>
      <c r="AT84" s="138" t="s">
        <v>137</v>
      </c>
      <c r="AU84" s="138" t="s">
        <v>79</v>
      </c>
      <c r="AY84" s="18" t="s">
        <v>133</v>
      </c>
      <c r="BE84" s="139">
        <f>IF(N84="základní",J84,0)</f>
        <v>0</v>
      </c>
      <c r="BF84" s="139">
        <f>IF(N84="snížená",J84,0)</f>
        <v>0</v>
      </c>
      <c r="BG84" s="139">
        <f>IF(N84="zákl. přenesená",J84,0)</f>
        <v>0</v>
      </c>
      <c r="BH84" s="139">
        <f>IF(N84="sníž. přenesená",J84,0)</f>
        <v>0</v>
      </c>
      <c r="BI84" s="139">
        <f>IF(N84="nulová",J84,0)</f>
        <v>0</v>
      </c>
      <c r="BJ84" s="18" t="s">
        <v>79</v>
      </c>
      <c r="BK84" s="139">
        <f>ROUND(I84*H84,1)</f>
        <v>0</v>
      </c>
      <c r="BL84" s="18" t="s">
        <v>778</v>
      </c>
      <c r="BM84" s="138" t="s">
        <v>783</v>
      </c>
    </row>
    <row r="85" spans="2:65" s="1" customFormat="1" ht="11.25">
      <c r="B85" s="33"/>
      <c r="D85" s="140" t="s">
        <v>145</v>
      </c>
      <c r="F85" s="141" t="s">
        <v>784</v>
      </c>
      <c r="I85" s="142"/>
      <c r="L85" s="33"/>
      <c r="M85" s="143"/>
      <c r="U85" s="54"/>
      <c r="AT85" s="18" t="s">
        <v>145</v>
      </c>
      <c r="AU85" s="18" t="s">
        <v>79</v>
      </c>
    </row>
    <row r="86" spans="2:65" s="1" customFormat="1" ht="16.5" customHeight="1">
      <c r="B86" s="33"/>
      <c r="C86" s="127" t="s">
        <v>143</v>
      </c>
      <c r="D86" s="127" t="s">
        <v>137</v>
      </c>
      <c r="E86" s="128" t="s">
        <v>785</v>
      </c>
      <c r="F86" s="129" t="s">
        <v>786</v>
      </c>
      <c r="G86" s="130" t="s">
        <v>777</v>
      </c>
      <c r="H86" s="131">
        <v>1</v>
      </c>
      <c r="I86" s="132"/>
      <c r="J86" s="133">
        <f>ROUND(I86*H86,1)</f>
        <v>0</v>
      </c>
      <c r="K86" s="129" t="s">
        <v>141</v>
      </c>
      <c r="L86" s="33"/>
      <c r="M86" s="134" t="s">
        <v>18</v>
      </c>
      <c r="N86" s="135" t="s">
        <v>42</v>
      </c>
      <c r="P86" s="136">
        <f>O86*H86</f>
        <v>0</v>
      </c>
      <c r="Q86" s="136">
        <v>0</v>
      </c>
      <c r="R86" s="136">
        <f>Q86*H86</f>
        <v>0</v>
      </c>
      <c r="S86" s="136">
        <v>0</v>
      </c>
      <c r="T86" s="136">
        <f>S86*H86</f>
        <v>0</v>
      </c>
      <c r="U86" s="137" t="s">
        <v>18</v>
      </c>
      <c r="AR86" s="138" t="s">
        <v>778</v>
      </c>
      <c r="AT86" s="138" t="s">
        <v>137</v>
      </c>
      <c r="AU86" s="138" t="s">
        <v>79</v>
      </c>
      <c r="AY86" s="18" t="s">
        <v>133</v>
      </c>
      <c r="BE86" s="139">
        <f>IF(N86="základní",J86,0)</f>
        <v>0</v>
      </c>
      <c r="BF86" s="139">
        <f>IF(N86="snížená",J86,0)</f>
        <v>0</v>
      </c>
      <c r="BG86" s="139">
        <f>IF(N86="zákl. přenesená",J86,0)</f>
        <v>0</v>
      </c>
      <c r="BH86" s="139">
        <f>IF(N86="sníž. přenesená",J86,0)</f>
        <v>0</v>
      </c>
      <c r="BI86" s="139">
        <f>IF(N86="nulová",J86,0)</f>
        <v>0</v>
      </c>
      <c r="BJ86" s="18" t="s">
        <v>79</v>
      </c>
      <c r="BK86" s="139">
        <f>ROUND(I86*H86,1)</f>
        <v>0</v>
      </c>
      <c r="BL86" s="18" t="s">
        <v>778</v>
      </c>
      <c r="BM86" s="138" t="s">
        <v>787</v>
      </c>
    </row>
    <row r="87" spans="2:65" s="1" customFormat="1" ht="11.25">
      <c r="B87" s="33"/>
      <c r="D87" s="140" t="s">
        <v>145</v>
      </c>
      <c r="F87" s="141" t="s">
        <v>788</v>
      </c>
      <c r="I87" s="142"/>
      <c r="L87" s="33"/>
      <c r="M87" s="182"/>
      <c r="N87" s="183"/>
      <c r="O87" s="183"/>
      <c r="P87" s="183"/>
      <c r="Q87" s="183"/>
      <c r="R87" s="183"/>
      <c r="S87" s="183"/>
      <c r="T87" s="183"/>
      <c r="U87" s="184"/>
      <c r="AT87" s="18" t="s">
        <v>145</v>
      </c>
      <c r="AU87" s="18" t="s">
        <v>79</v>
      </c>
    </row>
    <row r="88" spans="2:65" s="1" customFormat="1" ht="6.95" customHeight="1"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33"/>
    </row>
  </sheetData>
  <sheetProtection algorithmName="SHA-512" hashValue="46EWuWBWe+n5kbKse5ctx7JlApylcRrBc3Sjg+IalYbs9pIkCMzP6SzBEiNHCv1Fp91wIozpvM3MCLQ+39dSaQ==" saltValue="6XDrQSLBWjcoS3B5/SgqrpdYJqdy8QrZTv7t4I4E3A0vD9uRknnVHOqwpGRSWVv4SizgN8AdWsu0zd/0HczLyw==" spinCount="100000" sheet="1" objects="1" scenarios="1" formatColumns="0" formatRows="0" autoFilter="0"/>
  <autoFilter ref="C79:K87" xr:uid="{00000000-0009-0000-0000-000002000000}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hyperlinks>
    <hyperlink ref="F83" r:id="rId1" xr:uid="{00000000-0004-0000-0200-000000000000}"/>
    <hyperlink ref="F85" r:id="rId2" xr:uid="{00000000-0004-0000-0200-000001000000}"/>
    <hyperlink ref="F87" r:id="rId3" xr:uid="{00000000-0004-0000-02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85" customWidth="1"/>
    <col min="2" max="2" width="1.6640625" style="185" customWidth="1"/>
    <col min="3" max="4" width="5" style="185" customWidth="1"/>
    <col min="5" max="5" width="11.6640625" style="185" customWidth="1"/>
    <col min="6" max="6" width="9.1640625" style="185" customWidth="1"/>
    <col min="7" max="7" width="5" style="185" customWidth="1"/>
    <col min="8" max="8" width="77.83203125" style="185" customWidth="1"/>
    <col min="9" max="10" width="20" style="185" customWidth="1"/>
    <col min="11" max="11" width="1.6640625" style="185" customWidth="1"/>
  </cols>
  <sheetData>
    <row r="1" spans="2:11" customFormat="1" ht="37.5" customHeight="1"/>
    <row r="2" spans="2:11" customFormat="1" ht="7.5" customHeight="1">
      <c r="B2" s="186"/>
      <c r="C2" s="187"/>
      <c r="D2" s="187"/>
      <c r="E2" s="187"/>
      <c r="F2" s="187"/>
      <c r="G2" s="187"/>
      <c r="H2" s="187"/>
      <c r="I2" s="187"/>
      <c r="J2" s="187"/>
      <c r="K2" s="188"/>
    </row>
    <row r="3" spans="2:11" s="16" customFormat="1" ht="45" customHeight="1">
      <c r="B3" s="189"/>
      <c r="C3" s="313" t="s">
        <v>789</v>
      </c>
      <c r="D3" s="313"/>
      <c r="E3" s="313"/>
      <c r="F3" s="313"/>
      <c r="G3" s="313"/>
      <c r="H3" s="313"/>
      <c r="I3" s="313"/>
      <c r="J3" s="313"/>
      <c r="K3" s="190"/>
    </row>
    <row r="4" spans="2:11" customFormat="1" ht="25.5" customHeight="1">
      <c r="B4" s="191"/>
      <c r="C4" s="312" t="s">
        <v>790</v>
      </c>
      <c r="D4" s="312"/>
      <c r="E4" s="312"/>
      <c r="F4" s="312"/>
      <c r="G4" s="312"/>
      <c r="H4" s="312"/>
      <c r="I4" s="312"/>
      <c r="J4" s="312"/>
      <c r="K4" s="192"/>
    </row>
    <row r="5" spans="2:11" customFormat="1" ht="5.25" customHeight="1">
      <c r="B5" s="191"/>
      <c r="C5" s="193"/>
      <c r="D5" s="193"/>
      <c r="E5" s="193"/>
      <c r="F5" s="193"/>
      <c r="G5" s="193"/>
      <c r="H5" s="193"/>
      <c r="I5" s="193"/>
      <c r="J5" s="193"/>
      <c r="K5" s="192"/>
    </row>
    <row r="6" spans="2:11" customFormat="1" ht="15" customHeight="1">
      <c r="B6" s="191"/>
      <c r="C6" s="311" t="s">
        <v>791</v>
      </c>
      <c r="D6" s="311"/>
      <c r="E6" s="311"/>
      <c r="F6" s="311"/>
      <c r="G6" s="311"/>
      <c r="H6" s="311"/>
      <c r="I6" s="311"/>
      <c r="J6" s="311"/>
      <c r="K6" s="192"/>
    </row>
    <row r="7" spans="2:11" customFormat="1" ht="15" customHeight="1">
      <c r="B7" s="195"/>
      <c r="C7" s="311" t="s">
        <v>792</v>
      </c>
      <c r="D7" s="311"/>
      <c r="E7" s="311"/>
      <c r="F7" s="311"/>
      <c r="G7" s="311"/>
      <c r="H7" s="311"/>
      <c r="I7" s="311"/>
      <c r="J7" s="311"/>
      <c r="K7" s="192"/>
    </row>
    <row r="8" spans="2:11" customFormat="1" ht="12.75" customHeight="1">
      <c r="B8" s="195"/>
      <c r="C8" s="194"/>
      <c r="D8" s="194"/>
      <c r="E8" s="194"/>
      <c r="F8" s="194"/>
      <c r="G8" s="194"/>
      <c r="H8" s="194"/>
      <c r="I8" s="194"/>
      <c r="J8" s="194"/>
      <c r="K8" s="192"/>
    </row>
    <row r="9" spans="2:11" customFormat="1" ht="15" customHeight="1">
      <c r="B9" s="195"/>
      <c r="C9" s="311" t="s">
        <v>793</v>
      </c>
      <c r="D9" s="311"/>
      <c r="E9" s="311"/>
      <c r="F9" s="311"/>
      <c r="G9" s="311"/>
      <c r="H9" s="311"/>
      <c r="I9" s="311"/>
      <c r="J9" s="311"/>
      <c r="K9" s="192"/>
    </row>
    <row r="10" spans="2:11" customFormat="1" ht="15" customHeight="1">
      <c r="B10" s="195"/>
      <c r="C10" s="194"/>
      <c r="D10" s="311" t="s">
        <v>794</v>
      </c>
      <c r="E10" s="311"/>
      <c r="F10" s="311"/>
      <c r="G10" s="311"/>
      <c r="H10" s="311"/>
      <c r="I10" s="311"/>
      <c r="J10" s="311"/>
      <c r="K10" s="192"/>
    </row>
    <row r="11" spans="2:11" customFormat="1" ht="15" customHeight="1">
      <c r="B11" s="195"/>
      <c r="C11" s="196"/>
      <c r="D11" s="311" t="s">
        <v>795</v>
      </c>
      <c r="E11" s="311"/>
      <c r="F11" s="311"/>
      <c r="G11" s="311"/>
      <c r="H11" s="311"/>
      <c r="I11" s="311"/>
      <c r="J11" s="311"/>
      <c r="K11" s="192"/>
    </row>
    <row r="12" spans="2:11" customFormat="1" ht="15" customHeight="1">
      <c r="B12" s="195"/>
      <c r="C12" s="196"/>
      <c r="D12" s="194"/>
      <c r="E12" s="194"/>
      <c r="F12" s="194"/>
      <c r="G12" s="194"/>
      <c r="H12" s="194"/>
      <c r="I12" s="194"/>
      <c r="J12" s="194"/>
      <c r="K12" s="192"/>
    </row>
    <row r="13" spans="2:11" customFormat="1" ht="15" customHeight="1">
      <c r="B13" s="195"/>
      <c r="C13" s="196"/>
      <c r="D13" s="197" t="s">
        <v>796</v>
      </c>
      <c r="E13" s="194"/>
      <c r="F13" s="194"/>
      <c r="G13" s="194"/>
      <c r="H13" s="194"/>
      <c r="I13" s="194"/>
      <c r="J13" s="194"/>
      <c r="K13" s="192"/>
    </row>
    <row r="14" spans="2:11" customFormat="1" ht="12.75" customHeight="1">
      <c r="B14" s="195"/>
      <c r="C14" s="196"/>
      <c r="D14" s="196"/>
      <c r="E14" s="196"/>
      <c r="F14" s="196"/>
      <c r="G14" s="196"/>
      <c r="H14" s="196"/>
      <c r="I14" s="196"/>
      <c r="J14" s="196"/>
      <c r="K14" s="192"/>
    </row>
    <row r="15" spans="2:11" customFormat="1" ht="15" customHeight="1">
      <c r="B15" s="195"/>
      <c r="C15" s="196"/>
      <c r="D15" s="311" t="s">
        <v>797</v>
      </c>
      <c r="E15" s="311"/>
      <c r="F15" s="311"/>
      <c r="G15" s="311"/>
      <c r="H15" s="311"/>
      <c r="I15" s="311"/>
      <c r="J15" s="311"/>
      <c r="K15" s="192"/>
    </row>
    <row r="16" spans="2:11" customFormat="1" ht="15" customHeight="1">
      <c r="B16" s="195"/>
      <c r="C16" s="196"/>
      <c r="D16" s="311" t="s">
        <v>798</v>
      </c>
      <c r="E16" s="311"/>
      <c r="F16" s="311"/>
      <c r="G16" s="311"/>
      <c r="H16" s="311"/>
      <c r="I16" s="311"/>
      <c r="J16" s="311"/>
      <c r="K16" s="192"/>
    </row>
    <row r="17" spans="2:11" customFormat="1" ht="15" customHeight="1">
      <c r="B17" s="195"/>
      <c r="C17" s="196"/>
      <c r="D17" s="311" t="s">
        <v>799</v>
      </c>
      <c r="E17" s="311"/>
      <c r="F17" s="311"/>
      <c r="G17" s="311"/>
      <c r="H17" s="311"/>
      <c r="I17" s="311"/>
      <c r="J17" s="311"/>
      <c r="K17" s="192"/>
    </row>
    <row r="18" spans="2:11" customFormat="1" ht="15" customHeight="1">
      <c r="B18" s="195"/>
      <c r="C18" s="196"/>
      <c r="D18" s="196"/>
      <c r="E18" s="198" t="s">
        <v>78</v>
      </c>
      <c r="F18" s="311" t="s">
        <v>800</v>
      </c>
      <c r="G18" s="311"/>
      <c r="H18" s="311"/>
      <c r="I18" s="311"/>
      <c r="J18" s="311"/>
      <c r="K18" s="192"/>
    </row>
    <row r="19" spans="2:11" customFormat="1" ht="15" customHeight="1">
      <c r="B19" s="195"/>
      <c r="C19" s="196"/>
      <c r="D19" s="196"/>
      <c r="E19" s="198" t="s">
        <v>801</v>
      </c>
      <c r="F19" s="311" t="s">
        <v>802</v>
      </c>
      <c r="G19" s="311"/>
      <c r="H19" s="311"/>
      <c r="I19" s="311"/>
      <c r="J19" s="311"/>
      <c r="K19" s="192"/>
    </row>
    <row r="20" spans="2:11" customFormat="1" ht="15" customHeight="1">
      <c r="B20" s="195"/>
      <c r="C20" s="196"/>
      <c r="D20" s="196"/>
      <c r="E20" s="198" t="s">
        <v>803</v>
      </c>
      <c r="F20" s="311" t="s">
        <v>804</v>
      </c>
      <c r="G20" s="311"/>
      <c r="H20" s="311"/>
      <c r="I20" s="311"/>
      <c r="J20" s="311"/>
      <c r="K20" s="192"/>
    </row>
    <row r="21" spans="2:11" customFormat="1" ht="15" customHeight="1">
      <c r="B21" s="195"/>
      <c r="C21" s="196"/>
      <c r="D21" s="196"/>
      <c r="E21" s="198" t="s">
        <v>84</v>
      </c>
      <c r="F21" s="311" t="s">
        <v>805</v>
      </c>
      <c r="G21" s="311"/>
      <c r="H21" s="311"/>
      <c r="I21" s="311"/>
      <c r="J21" s="311"/>
      <c r="K21" s="192"/>
    </row>
    <row r="22" spans="2:11" customFormat="1" ht="15" customHeight="1">
      <c r="B22" s="195"/>
      <c r="C22" s="196"/>
      <c r="D22" s="196"/>
      <c r="E22" s="198" t="s">
        <v>806</v>
      </c>
      <c r="F22" s="311" t="s">
        <v>807</v>
      </c>
      <c r="G22" s="311"/>
      <c r="H22" s="311"/>
      <c r="I22" s="311"/>
      <c r="J22" s="311"/>
      <c r="K22" s="192"/>
    </row>
    <row r="23" spans="2:11" customFormat="1" ht="15" customHeight="1">
      <c r="B23" s="195"/>
      <c r="C23" s="196"/>
      <c r="D23" s="196"/>
      <c r="E23" s="198" t="s">
        <v>808</v>
      </c>
      <c r="F23" s="311" t="s">
        <v>809</v>
      </c>
      <c r="G23" s="311"/>
      <c r="H23" s="311"/>
      <c r="I23" s="311"/>
      <c r="J23" s="311"/>
      <c r="K23" s="192"/>
    </row>
    <row r="24" spans="2:11" customFormat="1" ht="12.75" customHeight="1">
      <c r="B24" s="195"/>
      <c r="C24" s="196"/>
      <c r="D24" s="196"/>
      <c r="E24" s="196"/>
      <c r="F24" s="196"/>
      <c r="G24" s="196"/>
      <c r="H24" s="196"/>
      <c r="I24" s="196"/>
      <c r="J24" s="196"/>
      <c r="K24" s="192"/>
    </row>
    <row r="25" spans="2:11" customFormat="1" ht="15" customHeight="1">
      <c r="B25" s="195"/>
      <c r="C25" s="311" t="s">
        <v>810</v>
      </c>
      <c r="D25" s="311"/>
      <c r="E25" s="311"/>
      <c r="F25" s="311"/>
      <c r="G25" s="311"/>
      <c r="H25" s="311"/>
      <c r="I25" s="311"/>
      <c r="J25" s="311"/>
      <c r="K25" s="192"/>
    </row>
    <row r="26" spans="2:11" customFormat="1" ht="15" customHeight="1">
      <c r="B26" s="195"/>
      <c r="C26" s="311" t="s">
        <v>811</v>
      </c>
      <c r="D26" s="311"/>
      <c r="E26" s="311"/>
      <c r="F26" s="311"/>
      <c r="G26" s="311"/>
      <c r="H26" s="311"/>
      <c r="I26" s="311"/>
      <c r="J26" s="311"/>
      <c r="K26" s="192"/>
    </row>
    <row r="27" spans="2:11" customFormat="1" ht="15" customHeight="1">
      <c r="B27" s="195"/>
      <c r="C27" s="194"/>
      <c r="D27" s="311" t="s">
        <v>812</v>
      </c>
      <c r="E27" s="311"/>
      <c r="F27" s="311"/>
      <c r="G27" s="311"/>
      <c r="H27" s="311"/>
      <c r="I27" s="311"/>
      <c r="J27" s="311"/>
      <c r="K27" s="192"/>
    </row>
    <row r="28" spans="2:11" customFormat="1" ht="15" customHeight="1">
      <c r="B28" s="195"/>
      <c r="C28" s="196"/>
      <c r="D28" s="311" t="s">
        <v>813</v>
      </c>
      <c r="E28" s="311"/>
      <c r="F28" s="311"/>
      <c r="G28" s="311"/>
      <c r="H28" s="311"/>
      <c r="I28" s="311"/>
      <c r="J28" s="311"/>
      <c r="K28" s="192"/>
    </row>
    <row r="29" spans="2:11" customFormat="1" ht="12.75" customHeight="1">
      <c r="B29" s="195"/>
      <c r="C29" s="196"/>
      <c r="D29" s="196"/>
      <c r="E29" s="196"/>
      <c r="F29" s="196"/>
      <c r="G29" s="196"/>
      <c r="H29" s="196"/>
      <c r="I29" s="196"/>
      <c r="J29" s="196"/>
      <c r="K29" s="192"/>
    </row>
    <row r="30" spans="2:11" customFormat="1" ht="15" customHeight="1">
      <c r="B30" s="195"/>
      <c r="C30" s="196"/>
      <c r="D30" s="311" t="s">
        <v>814</v>
      </c>
      <c r="E30" s="311"/>
      <c r="F30" s="311"/>
      <c r="G30" s="311"/>
      <c r="H30" s="311"/>
      <c r="I30" s="311"/>
      <c r="J30" s="311"/>
      <c r="K30" s="192"/>
    </row>
    <row r="31" spans="2:11" customFormat="1" ht="15" customHeight="1">
      <c r="B31" s="195"/>
      <c r="C31" s="196"/>
      <c r="D31" s="311" t="s">
        <v>815</v>
      </c>
      <c r="E31" s="311"/>
      <c r="F31" s="311"/>
      <c r="G31" s="311"/>
      <c r="H31" s="311"/>
      <c r="I31" s="311"/>
      <c r="J31" s="311"/>
      <c r="K31" s="192"/>
    </row>
    <row r="32" spans="2:11" customFormat="1" ht="12.75" customHeight="1">
      <c r="B32" s="195"/>
      <c r="C32" s="196"/>
      <c r="D32" s="196"/>
      <c r="E32" s="196"/>
      <c r="F32" s="196"/>
      <c r="G32" s="196"/>
      <c r="H32" s="196"/>
      <c r="I32" s="196"/>
      <c r="J32" s="196"/>
      <c r="K32" s="192"/>
    </row>
    <row r="33" spans="2:11" customFormat="1" ht="15" customHeight="1">
      <c r="B33" s="195"/>
      <c r="C33" s="196"/>
      <c r="D33" s="311" t="s">
        <v>816</v>
      </c>
      <c r="E33" s="311"/>
      <c r="F33" s="311"/>
      <c r="G33" s="311"/>
      <c r="H33" s="311"/>
      <c r="I33" s="311"/>
      <c r="J33" s="311"/>
      <c r="K33" s="192"/>
    </row>
    <row r="34" spans="2:11" customFormat="1" ht="15" customHeight="1">
      <c r="B34" s="195"/>
      <c r="C34" s="196"/>
      <c r="D34" s="311" t="s">
        <v>817</v>
      </c>
      <c r="E34" s="311"/>
      <c r="F34" s="311"/>
      <c r="G34" s="311"/>
      <c r="H34" s="311"/>
      <c r="I34" s="311"/>
      <c r="J34" s="311"/>
      <c r="K34" s="192"/>
    </row>
    <row r="35" spans="2:11" customFormat="1" ht="15" customHeight="1">
      <c r="B35" s="195"/>
      <c r="C35" s="196"/>
      <c r="D35" s="311" t="s">
        <v>818</v>
      </c>
      <c r="E35" s="311"/>
      <c r="F35" s="311"/>
      <c r="G35" s="311"/>
      <c r="H35" s="311"/>
      <c r="I35" s="311"/>
      <c r="J35" s="311"/>
      <c r="K35" s="192"/>
    </row>
    <row r="36" spans="2:11" customFormat="1" ht="15" customHeight="1">
      <c r="B36" s="195"/>
      <c r="C36" s="196"/>
      <c r="D36" s="194"/>
      <c r="E36" s="197" t="s">
        <v>118</v>
      </c>
      <c r="F36" s="194"/>
      <c r="G36" s="311" t="s">
        <v>819</v>
      </c>
      <c r="H36" s="311"/>
      <c r="I36" s="311"/>
      <c r="J36" s="311"/>
      <c r="K36" s="192"/>
    </row>
    <row r="37" spans="2:11" customFormat="1" ht="30.75" customHeight="1">
      <c r="B37" s="195"/>
      <c r="C37" s="196"/>
      <c r="D37" s="194"/>
      <c r="E37" s="197" t="s">
        <v>820</v>
      </c>
      <c r="F37" s="194"/>
      <c r="G37" s="311" t="s">
        <v>821</v>
      </c>
      <c r="H37" s="311"/>
      <c r="I37" s="311"/>
      <c r="J37" s="311"/>
      <c r="K37" s="192"/>
    </row>
    <row r="38" spans="2:11" customFormat="1" ht="15" customHeight="1">
      <c r="B38" s="195"/>
      <c r="C38" s="196"/>
      <c r="D38" s="194"/>
      <c r="E38" s="197" t="s">
        <v>52</v>
      </c>
      <c r="F38" s="194"/>
      <c r="G38" s="311" t="s">
        <v>822</v>
      </c>
      <c r="H38" s="311"/>
      <c r="I38" s="311"/>
      <c r="J38" s="311"/>
      <c r="K38" s="192"/>
    </row>
    <row r="39" spans="2:11" customFormat="1" ht="15" customHeight="1">
      <c r="B39" s="195"/>
      <c r="C39" s="196"/>
      <c r="D39" s="194"/>
      <c r="E39" s="197" t="s">
        <v>53</v>
      </c>
      <c r="F39" s="194"/>
      <c r="G39" s="311" t="s">
        <v>823</v>
      </c>
      <c r="H39" s="311"/>
      <c r="I39" s="311"/>
      <c r="J39" s="311"/>
      <c r="K39" s="192"/>
    </row>
    <row r="40" spans="2:11" customFormat="1" ht="15" customHeight="1">
      <c r="B40" s="195"/>
      <c r="C40" s="196"/>
      <c r="D40" s="194"/>
      <c r="E40" s="197" t="s">
        <v>119</v>
      </c>
      <c r="F40" s="194"/>
      <c r="G40" s="311" t="s">
        <v>824</v>
      </c>
      <c r="H40" s="311"/>
      <c r="I40" s="311"/>
      <c r="J40" s="311"/>
      <c r="K40" s="192"/>
    </row>
    <row r="41" spans="2:11" customFormat="1" ht="15" customHeight="1">
      <c r="B41" s="195"/>
      <c r="C41" s="196"/>
      <c r="D41" s="194"/>
      <c r="E41" s="197" t="s">
        <v>120</v>
      </c>
      <c r="F41" s="194"/>
      <c r="G41" s="311" t="s">
        <v>825</v>
      </c>
      <c r="H41" s="311"/>
      <c r="I41" s="311"/>
      <c r="J41" s="311"/>
      <c r="K41" s="192"/>
    </row>
    <row r="42" spans="2:11" customFormat="1" ht="15" customHeight="1">
      <c r="B42" s="195"/>
      <c r="C42" s="196"/>
      <c r="D42" s="194"/>
      <c r="E42" s="197" t="s">
        <v>826</v>
      </c>
      <c r="F42" s="194"/>
      <c r="G42" s="311" t="s">
        <v>827</v>
      </c>
      <c r="H42" s="311"/>
      <c r="I42" s="311"/>
      <c r="J42" s="311"/>
      <c r="K42" s="192"/>
    </row>
    <row r="43" spans="2:11" customFormat="1" ht="15" customHeight="1">
      <c r="B43" s="195"/>
      <c r="C43" s="196"/>
      <c r="D43" s="194"/>
      <c r="E43" s="197"/>
      <c r="F43" s="194"/>
      <c r="G43" s="311" t="s">
        <v>828</v>
      </c>
      <c r="H43" s="311"/>
      <c r="I43" s="311"/>
      <c r="J43" s="311"/>
      <c r="K43" s="192"/>
    </row>
    <row r="44" spans="2:11" customFormat="1" ht="15" customHeight="1">
      <c r="B44" s="195"/>
      <c r="C44" s="196"/>
      <c r="D44" s="194"/>
      <c r="E44" s="197" t="s">
        <v>829</v>
      </c>
      <c r="F44" s="194"/>
      <c r="G44" s="311" t="s">
        <v>830</v>
      </c>
      <c r="H44" s="311"/>
      <c r="I44" s="311"/>
      <c r="J44" s="311"/>
      <c r="K44" s="192"/>
    </row>
    <row r="45" spans="2:11" customFormat="1" ht="15" customHeight="1">
      <c r="B45" s="195"/>
      <c r="C45" s="196"/>
      <c r="D45" s="194"/>
      <c r="E45" s="197" t="s">
        <v>122</v>
      </c>
      <c r="F45" s="194"/>
      <c r="G45" s="311" t="s">
        <v>831</v>
      </c>
      <c r="H45" s="311"/>
      <c r="I45" s="311"/>
      <c r="J45" s="311"/>
      <c r="K45" s="192"/>
    </row>
    <row r="46" spans="2:11" customFormat="1" ht="12.75" customHeight="1">
      <c r="B46" s="195"/>
      <c r="C46" s="196"/>
      <c r="D46" s="194"/>
      <c r="E46" s="194"/>
      <c r="F46" s="194"/>
      <c r="G46" s="194"/>
      <c r="H46" s="194"/>
      <c r="I46" s="194"/>
      <c r="J46" s="194"/>
      <c r="K46" s="192"/>
    </row>
    <row r="47" spans="2:11" customFormat="1" ht="15" customHeight="1">
      <c r="B47" s="195"/>
      <c r="C47" s="196"/>
      <c r="D47" s="311" t="s">
        <v>832</v>
      </c>
      <c r="E47" s="311"/>
      <c r="F47" s="311"/>
      <c r="G47" s="311"/>
      <c r="H47" s="311"/>
      <c r="I47" s="311"/>
      <c r="J47" s="311"/>
      <c r="K47" s="192"/>
    </row>
    <row r="48" spans="2:11" customFormat="1" ht="15" customHeight="1">
      <c r="B48" s="195"/>
      <c r="C48" s="196"/>
      <c r="D48" s="196"/>
      <c r="E48" s="311" t="s">
        <v>833</v>
      </c>
      <c r="F48" s="311"/>
      <c r="G48" s="311"/>
      <c r="H48" s="311"/>
      <c r="I48" s="311"/>
      <c r="J48" s="311"/>
      <c r="K48" s="192"/>
    </row>
    <row r="49" spans="2:11" customFormat="1" ht="15" customHeight="1">
      <c r="B49" s="195"/>
      <c r="C49" s="196"/>
      <c r="D49" s="196"/>
      <c r="E49" s="311" t="s">
        <v>834</v>
      </c>
      <c r="F49" s="311"/>
      <c r="G49" s="311"/>
      <c r="H49" s="311"/>
      <c r="I49" s="311"/>
      <c r="J49" s="311"/>
      <c r="K49" s="192"/>
    </row>
    <row r="50" spans="2:11" customFormat="1" ht="15" customHeight="1">
      <c r="B50" s="195"/>
      <c r="C50" s="196"/>
      <c r="D50" s="196"/>
      <c r="E50" s="311" t="s">
        <v>835</v>
      </c>
      <c r="F50" s="311"/>
      <c r="G50" s="311"/>
      <c r="H50" s="311"/>
      <c r="I50" s="311"/>
      <c r="J50" s="311"/>
      <c r="K50" s="192"/>
    </row>
    <row r="51" spans="2:11" customFormat="1" ht="15" customHeight="1">
      <c r="B51" s="195"/>
      <c r="C51" s="196"/>
      <c r="D51" s="311" t="s">
        <v>836</v>
      </c>
      <c r="E51" s="311"/>
      <c r="F51" s="311"/>
      <c r="G51" s="311"/>
      <c r="H51" s="311"/>
      <c r="I51" s="311"/>
      <c r="J51" s="311"/>
      <c r="K51" s="192"/>
    </row>
    <row r="52" spans="2:11" customFormat="1" ht="25.5" customHeight="1">
      <c r="B52" s="191"/>
      <c r="C52" s="312" t="s">
        <v>837</v>
      </c>
      <c r="D52" s="312"/>
      <c r="E52" s="312"/>
      <c r="F52" s="312"/>
      <c r="G52" s="312"/>
      <c r="H52" s="312"/>
      <c r="I52" s="312"/>
      <c r="J52" s="312"/>
      <c r="K52" s="192"/>
    </row>
    <row r="53" spans="2:11" customFormat="1" ht="5.25" customHeight="1">
      <c r="B53" s="191"/>
      <c r="C53" s="193"/>
      <c r="D53" s="193"/>
      <c r="E53" s="193"/>
      <c r="F53" s="193"/>
      <c r="G53" s="193"/>
      <c r="H53" s="193"/>
      <c r="I53" s="193"/>
      <c r="J53" s="193"/>
      <c r="K53" s="192"/>
    </row>
    <row r="54" spans="2:11" customFormat="1" ht="15" customHeight="1">
      <c r="B54" s="191"/>
      <c r="C54" s="311" t="s">
        <v>838</v>
      </c>
      <c r="D54" s="311"/>
      <c r="E54" s="311"/>
      <c r="F54" s="311"/>
      <c r="G54" s="311"/>
      <c r="H54" s="311"/>
      <c r="I54" s="311"/>
      <c r="J54" s="311"/>
      <c r="K54" s="192"/>
    </row>
    <row r="55" spans="2:11" customFormat="1" ht="15" customHeight="1">
      <c r="B55" s="191"/>
      <c r="C55" s="311" t="s">
        <v>839</v>
      </c>
      <c r="D55" s="311"/>
      <c r="E55" s="311"/>
      <c r="F55" s="311"/>
      <c r="G55" s="311"/>
      <c r="H55" s="311"/>
      <c r="I55" s="311"/>
      <c r="J55" s="311"/>
      <c r="K55" s="192"/>
    </row>
    <row r="56" spans="2:11" customFormat="1" ht="12.75" customHeight="1">
      <c r="B56" s="191"/>
      <c r="C56" s="194"/>
      <c r="D56" s="194"/>
      <c r="E56" s="194"/>
      <c r="F56" s="194"/>
      <c r="G56" s="194"/>
      <c r="H56" s="194"/>
      <c r="I56" s="194"/>
      <c r="J56" s="194"/>
      <c r="K56" s="192"/>
    </row>
    <row r="57" spans="2:11" customFormat="1" ht="15" customHeight="1">
      <c r="B57" s="191"/>
      <c r="C57" s="311" t="s">
        <v>840</v>
      </c>
      <c r="D57" s="311"/>
      <c r="E57" s="311"/>
      <c r="F57" s="311"/>
      <c r="G57" s="311"/>
      <c r="H57" s="311"/>
      <c r="I57" s="311"/>
      <c r="J57" s="311"/>
      <c r="K57" s="192"/>
    </row>
    <row r="58" spans="2:11" customFormat="1" ht="15" customHeight="1">
      <c r="B58" s="191"/>
      <c r="C58" s="196"/>
      <c r="D58" s="311" t="s">
        <v>841</v>
      </c>
      <c r="E58" s="311"/>
      <c r="F58" s="311"/>
      <c r="G58" s="311"/>
      <c r="H58" s="311"/>
      <c r="I58" s="311"/>
      <c r="J58" s="311"/>
      <c r="K58" s="192"/>
    </row>
    <row r="59" spans="2:11" customFormat="1" ht="15" customHeight="1">
      <c r="B59" s="191"/>
      <c r="C59" s="196"/>
      <c r="D59" s="311" t="s">
        <v>842</v>
      </c>
      <c r="E59" s="311"/>
      <c r="F59" s="311"/>
      <c r="G59" s="311"/>
      <c r="H59" s="311"/>
      <c r="I59" s="311"/>
      <c r="J59" s="311"/>
      <c r="K59" s="192"/>
    </row>
    <row r="60" spans="2:11" customFormat="1" ht="15" customHeight="1">
      <c r="B60" s="191"/>
      <c r="C60" s="196"/>
      <c r="D60" s="311" t="s">
        <v>843</v>
      </c>
      <c r="E60" s="311"/>
      <c r="F60" s="311"/>
      <c r="G60" s="311"/>
      <c r="H60" s="311"/>
      <c r="I60" s="311"/>
      <c r="J60" s="311"/>
      <c r="K60" s="192"/>
    </row>
    <row r="61" spans="2:11" customFormat="1" ht="15" customHeight="1">
      <c r="B61" s="191"/>
      <c r="C61" s="196"/>
      <c r="D61" s="311" t="s">
        <v>844</v>
      </c>
      <c r="E61" s="311"/>
      <c r="F61" s="311"/>
      <c r="G61" s="311"/>
      <c r="H61" s="311"/>
      <c r="I61" s="311"/>
      <c r="J61" s="311"/>
      <c r="K61" s="192"/>
    </row>
    <row r="62" spans="2:11" customFormat="1" ht="15" customHeight="1">
      <c r="B62" s="191"/>
      <c r="C62" s="196"/>
      <c r="D62" s="314" t="s">
        <v>845</v>
      </c>
      <c r="E62" s="314"/>
      <c r="F62" s="314"/>
      <c r="G62" s="314"/>
      <c r="H62" s="314"/>
      <c r="I62" s="314"/>
      <c r="J62" s="314"/>
      <c r="K62" s="192"/>
    </row>
    <row r="63" spans="2:11" customFormat="1" ht="15" customHeight="1">
      <c r="B63" s="191"/>
      <c r="C63" s="196"/>
      <c r="D63" s="311" t="s">
        <v>846</v>
      </c>
      <c r="E63" s="311"/>
      <c r="F63" s="311"/>
      <c r="G63" s="311"/>
      <c r="H63" s="311"/>
      <c r="I63" s="311"/>
      <c r="J63" s="311"/>
      <c r="K63" s="192"/>
    </row>
    <row r="64" spans="2:11" customFormat="1" ht="12.75" customHeight="1">
      <c r="B64" s="191"/>
      <c r="C64" s="196"/>
      <c r="D64" s="196"/>
      <c r="E64" s="199"/>
      <c r="F64" s="196"/>
      <c r="G64" s="196"/>
      <c r="H64" s="196"/>
      <c r="I64" s="196"/>
      <c r="J64" s="196"/>
      <c r="K64" s="192"/>
    </row>
    <row r="65" spans="2:11" customFormat="1" ht="15" customHeight="1">
      <c r="B65" s="191"/>
      <c r="C65" s="196"/>
      <c r="D65" s="311" t="s">
        <v>847</v>
      </c>
      <c r="E65" s="311"/>
      <c r="F65" s="311"/>
      <c r="G65" s="311"/>
      <c r="H65" s="311"/>
      <c r="I65" s="311"/>
      <c r="J65" s="311"/>
      <c r="K65" s="192"/>
    </row>
    <row r="66" spans="2:11" customFormat="1" ht="15" customHeight="1">
      <c r="B66" s="191"/>
      <c r="C66" s="196"/>
      <c r="D66" s="314" t="s">
        <v>848</v>
      </c>
      <c r="E66" s="314"/>
      <c r="F66" s="314"/>
      <c r="G66" s="314"/>
      <c r="H66" s="314"/>
      <c r="I66" s="314"/>
      <c r="J66" s="314"/>
      <c r="K66" s="192"/>
    </row>
    <row r="67" spans="2:11" customFormat="1" ht="15" customHeight="1">
      <c r="B67" s="191"/>
      <c r="C67" s="196"/>
      <c r="D67" s="311" t="s">
        <v>849</v>
      </c>
      <c r="E67" s="311"/>
      <c r="F67" s="311"/>
      <c r="G67" s="311"/>
      <c r="H67" s="311"/>
      <c r="I67" s="311"/>
      <c r="J67" s="311"/>
      <c r="K67" s="192"/>
    </row>
    <row r="68" spans="2:11" customFormat="1" ht="15" customHeight="1">
      <c r="B68" s="191"/>
      <c r="C68" s="196"/>
      <c r="D68" s="311" t="s">
        <v>850</v>
      </c>
      <c r="E68" s="311"/>
      <c r="F68" s="311"/>
      <c r="G68" s="311"/>
      <c r="H68" s="311"/>
      <c r="I68" s="311"/>
      <c r="J68" s="311"/>
      <c r="K68" s="192"/>
    </row>
    <row r="69" spans="2:11" customFormat="1" ht="15" customHeight="1">
      <c r="B69" s="191"/>
      <c r="C69" s="196"/>
      <c r="D69" s="311" t="s">
        <v>851</v>
      </c>
      <c r="E69" s="311"/>
      <c r="F69" s="311"/>
      <c r="G69" s="311"/>
      <c r="H69" s="311"/>
      <c r="I69" s="311"/>
      <c r="J69" s="311"/>
      <c r="K69" s="192"/>
    </row>
    <row r="70" spans="2:11" customFormat="1" ht="15" customHeight="1">
      <c r="B70" s="191"/>
      <c r="C70" s="196"/>
      <c r="D70" s="311" t="s">
        <v>852</v>
      </c>
      <c r="E70" s="311"/>
      <c r="F70" s="311"/>
      <c r="G70" s="311"/>
      <c r="H70" s="311"/>
      <c r="I70" s="311"/>
      <c r="J70" s="311"/>
      <c r="K70" s="192"/>
    </row>
    <row r="71" spans="2:11" customFormat="1" ht="12.75" customHeight="1">
      <c r="B71" s="200"/>
      <c r="C71" s="201"/>
      <c r="D71" s="201"/>
      <c r="E71" s="201"/>
      <c r="F71" s="201"/>
      <c r="G71" s="201"/>
      <c r="H71" s="201"/>
      <c r="I71" s="201"/>
      <c r="J71" s="201"/>
      <c r="K71" s="202"/>
    </row>
    <row r="72" spans="2:11" customFormat="1" ht="18.75" customHeight="1">
      <c r="B72" s="203"/>
      <c r="C72" s="203"/>
      <c r="D72" s="203"/>
      <c r="E72" s="203"/>
      <c r="F72" s="203"/>
      <c r="G72" s="203"/>
      <c r="H72" s="203"/>
      <c r="I72" s="203"/>
      <c r="J72" s="203"/>
      <c r="K72" s="204"/>
    </row>
    <row r="73" spans="2:11" customFormat="1" ht="18.75" customHeight="1">
      <c r="B73" s="204"/>
      <c r="C73" s="204"/>
      <c r="D73" s="204"/>
      <c r="E73" s="204"/>
      <c r="F73" s="204"/>
      <c r="G73" s="204"/>
      <c r="H73" s="204"/>
      <c r="I73" s="204"/>
      <c r="J73" s="204"/>
      <c r="K73" s="204"/>
    </row>
    <row r="74" spans="2:11" customFormat="1" ht="7.5" customHeight="1">
      <c r="B74" s="205"/>
      <c r="C74" s="206"/>
      <c r="D74" s="206"/>
      <c r="E74" s="206"/>
      <c r="F74" s="206"/>
      <c r="G74" s="206"/>
      <c r="H74" s="206"/>
      <c r="I74" s="206"/>
      <c r="J74" s="206"/>
      <c r="K74" s="207"/>
    </row>
    <row r="75" spans="2:11" customFormat="1" ht="45" customHeight="1">
      <c r="B75" s="208"/>
      <c r="C75" s="315" t="s">
        <v>853</v>
      </c>
      <c r="D75" s="315"/>
      <c r="E75" s="315"/>
      <c r="F75" s="315"/>
      <c r="G75" s="315"/>
      <c r="H75" s="315"/>
      <c r="I75" s="315"/>
      <c r="J75" s="315"/>
      <c r="K75" s="209"/>
    </row>
    <row r="76" spans="2:11" customFormat="1" ht="17.25" customHeight="1">
      <c r="B76" s="208"/>
      <c r="C76" s="210" t="s">
        <v>854</v>
      </c>
      <c r="D76" s="210"/>
      <c r="E76" s="210"/>
      <c r="F76" s="210" t="s">
        <v>855</v>
      </c>
      <c r="G76" s="211"/>
      <c r="H76" s="210" t="s">
        <v>53</v>
      </c>
      <c r="I76" s="210" t="s">
        <v>56</v>
      </c>
      <c r="J76" s="210" t="s">
        <v>856</v>
      </c>
      <c r="K76" s="209"/>
    </row>
    <row r="77" spans="2:11" customFormat="1" ht="17.25" customHeight="1">
      <c r="B77" s="208"/>
      <c r="C77" s="212" t="s">
        <v>857</v>
      </c>
      <c r="D77" s="212"/>
      <c r="E77" s="212"/>
      <c r="F77" s="213" t="s">
        <v>858</v>
      </c>
      <c r="G77" s="214"/>
      <c r="H77" s="212"/>
      <c r="I77" s="212"/>
      <c r="J77" s="212" t="s">
        <v>859</v>
      </c>
      <c r="K77" s="209"/>
    </row>
    <row r="78" spans="2:11" customFormat="1" ht="5.25" customHeight="1">
      <c r="B78" s="208"/>
      <c r="C78" s="215"/>
      <c r="D78" s="215"/>
      <c r="E78" s="215"/>
      <c r="F78" s="215"/>
      <c r="G78" s="216"/>
      <c r="H78" s="215"/>
      <c r="I78" s="215"/>
      <c r="J78" s="215"/>
      <c r="K78" s="209"/>
    </row>
    <row r="79" spans="2:11" customFormat="1" ht="15" customHeight="1">
      <c r="B79" s="208"/>
      <c r="C79" s="197" t="s">
        <v>52</v>
      </c>
      <c r="D79" s="217"/>
      <c r="E79" s="217"/>
      <c r="F79" s="218" t="s">
        <v>860</v>
      </c>
      <c r="G79" s="219"/>
      <c r="H79" s="197" t="s">
        <v>861</v>
      </c>
      <c r="I79" s="197" t="s">
        <v>862</v>
      </c>
      <c r="J79" s="197">
        <v>20</v>
      </c>
      <c r="K79" s="209"/>
    </row>
    <row r="80" spans="2:11" customFormat="1" ht="15" customHeight="1">
      <c r="B80" s="208"/>
      <c r="C80" s="197" t="s">
        <v>863</v>
      </c>
      <c r="D80" s="197"/>
      <c r="E80" s="197"/>
      <c r="F80" s="218" t="s">
        <v>860</v>
      </c>
      <c r="G80" s="219"/>
      <c r="H80" s="197" t="s">
        <v>864</v>
      </c>
      <c r="I80" s="197" t="s">
        <v>862</v>
      </c>
      <c r="J80" s="197">
        <v>120</v>
      </c>
      <c r="K80" s="209"/>
    </row>
    <row r="81" spans="2:11" customFormat="1" ht="15" customHeight="1">
      <c r="B81" s="220"/>
      <c r="C81" s="197" t="s">
        <v>865</v>
      </c>
      <c r="D81" s="197"/>
      <c r="E81" s="197"/>
      <c r="F81" s="218" t="s">
        <v>866</v>
      </c>
      <c r="G81" s="219"/>
      <c r="H81" s="197" t="s">
        <v>867</v>
      </c>
      <c r="I81" s="197" t="s">
        <v>862</v>
      </c>
      <c r="J81" s="197">
        <v>50</v>
      </c>
      <c r="K81" s="209"/>
    </row>
    <row r="82" spans="2:11" customFormat="1" ht="15" customHeight="1">
      <c r="B82" s="220"/>
      <c r="C82" s="197" t="s">
        <v>868</v>
      </c>
      <c r="D82" s="197"/>
      <c r="E82" s="197"/>
      <c r="F82" s="218" t="s">
        <v>860</v>
      </c>
      <c r="G82" s="219"/>
      <c r="H82" s="197" t="s">
        <v>869</v>
      </c>
      <c r="I82" s="197" t="s">
        <v>870</v>
      </c>
      <c r="J82" s="197"/>
      <c r="K82" s="209"/>
    </row>
    <row r="83" spans="2:11" customFormat="1" ht="15" customHeight="1">
      <c r="B83" s="220"/>
      <c r="C83" s="197" t="s">
        <v>871</v>
      </c>
      <c r="D83" s="197"/>
      <c r="E83" s="197"/>
      <c r="F83" s="218" t="s">
        <v>866</v>
      </c>
      <c r="G83" s="197"/>
      <c r="H83" s="197" t="s">
        <v>872</v>
      </c>
      <c r="I83" s="197" t="s">
        <v>862</v>
      </c>
      <c r="J83" s="197">
        <v>15</v>
      </c>
      <c r="K83" s="209"/>
    </row>
    <row r="84" spans="2:11" customFormat="1" ht="15" customHeight="1">
      <c r="B84" s="220"/>
      <c r="C84" s="197" t="s">
        <v>873</v>
      </c>
      <c r="D84" s="197"/>
      <c r="E84" s="197"/>
      <c r="F84" s="218" t="s">
        <v>866</v>
      </c>
      <c r="G84" s="197"/>
      <c r="H84" s="197" t="s">
        <v>874</v>
      </c>
      <c r="I84" s="197" t="s">
        <v>862</v>
      </c>
      <c r="J84" s="197">
        <v>15</v>
      </c>
      <c r="K84" s="209"/>
    </row>
    <row r="85" spans="2:11" customFormat="1" ht="15" customHeight="1">
      <c r="B85" s="220"/>
      <c r="C85" s="197" t="s">
        <v>875</v>
      </c>
      <c r="D85" s="197"/>
      <c r="E85" s="197"/>
      <c r="F85" s="218" t="s">
        <v>866</v>
      </c>
      <c r="G85" s="197"/>
      <c r="H85" s="197" t="s">
        <v>876</v>
      </c>
      <c r="I85" s="197" t="s">
        <v>862</v>
      </c>
      <c r="J85" s="197">
        <v>20</v>
      </c>
      <c r="K85" s="209"/>
    </row>
    <row r="86" spans="2:11" customFormat="1" ht="15" customHeight="1">
      <c r="B86" s="220"/>
      <c r="C86" s="197" t="s">
        <v>877</v>
      </c>
      <c r="D86" s="197"/>
      <c r="E86" s="197"/>
      <c r="F86" s="218" t="s">
        <v>866</v>
      </c>
      <c r="G86" s="197"/>
      <c r="H86" s="197" t="s">
        <v>878</v>
      </c>
      <c r="I86" s="197" t="s">
        <v>862</v>
      </c>
      <c r="J86" s="197">
        <v>20</v>
      </c>
      <c r="K86" s="209"/>
    </row>
    <row r="87" spans="2:11" customFormat="1" ht="15" customHeight="1">
      <c r="B87" s="220"/>
      <c r="C87" s="197" t="s">
        <v>879</v>
      </c>
      <c r="D87" s="197"/>
      <c r="E87" s="197"/>
      <c r="F87" s="218" t="s">
        <v>866</v>
      </c>
      <c r="G87" s="219"/>
      <c r="H87" s="197" t="s">
        <v>880</v>
      </c>
      <c r="I87" s="197" t="s">
        <v>862</v>
      </c>
      <c r="J87" s="197">
        <v>50</v>
      </c>
      <c r="K87" s="209"/>
    </row>
    <row r="88" spans="2:11" customFormat="1" ht="15" customHeight="1">
      <c r="B88" s="220"/>
      <c r="C88" s="197" t="s">
        <v>881</v>
      </c>
      <c r="D88" s="197"/>
      <c r="E88" s="197"/>
      <c r="F88" s="218" t="s">
        <v>866</v>
      </c>
      <c r="G88" s="219"/>
      <c r="H88" s="197" t="s">
        <v>882</v>
      </c>
      <c r="I88" s="197" t="s">
        <v>862</v>
      </c>
      <c r="J88" s="197">
        <v>20</v>
      </c>
      <c r="K88" s="209"/>
    </row>
    <row r="89" spans="2:11" customFormat="1" ht="15" customHeight="1">
      <c r="B89" s="220"/>
      <c r="C89" s="197" t="s">
        <v>883</v>
      </c>
      <c r="D89" s="197"/>
      <c r="E89" s="197"/>
      <c r="F89" s="218" t="s">
        <v>866</v>
      </c>
      <c r="G89" s="219"/>
      <c r="H89" s="197" t="s">
        <v>884</v>
      </c>
      <c r="I89" s="197" t="s">
        <v>862</v>
      </c>
      <c r="J89" s="197">
        <v>20</v>
      </c>
      <c r="K89" s="209"/>
    </row>
    <row r="90" spans="2:11" customFormat="1" ht="15" customHeight="1">
      <c r="B90" s="220"/>
      <c r="C90" s="197" t="s">
        <v>885</v>
      </c>
      <c r="D90" s="197"/>
      <c r="E90" s="197"/>
      <c r="F90" s="218" t="s">
        <v>866</v>
      </c>
      <c r="G90" s="219"/>
      <c r="H90" s="197" t="s">
        <v>886</v>
      </c>
      <c r="I90" s="197" t="s">
        <v>862</v>
      </c>
      <c r="J90" s="197">
        <v>50</v>
      </c>
      <c r="K90" s="209"/>
    </row>
    <row r="91" spans="2:11" customFormat="1" ht="15" customHeight="1">
      <c r="B91" s="220"/>
      <c r="C91" s="197" t="s">
        <v>887</v>
      </c>
      <c r="D91" s="197"/>
      <c r="E91" s="197"/>
      <c r="F91" s="218" t="s">
        <v>866</v>
      </c>
      <c r="G91" s="219"/>
      <c r="H91" s="197" t="s">
        <v>887</v>
      </c>
      <c r="I91" s="197" t="s">
        <v>862</v>
      </c>
      <c r="J91" s="197">
        <v>50</v>
      </c>
      <c r="K91" s="209"/>
    </row>
    <row r="92" spans="2:11" customFormat="1" ht="15" customHeight="1">
      <c r="B92" s="220"/>
      <c r="C92" s="197" t="s">
        <v>888</v>
      </c>
      <c r="D92" s="197"/>
      <c r="E92" s="197"/>
      <c r="F92" s="218" t="s">
        <v>866</v>
      </c>
      <c r="G92" s="219"/>
      <c r="H92" s="197" t="s">
        <v>889</v>
      </c>
      <c r="I92" s="197" t="s">
        <v>862</v>
      </c>
      <c r="J92" s="197">
        <v>255</v>
      </c>
      <c r="K92" s="209"/>
    </row>
    <row r="93" spans="2:11" customFormat="1" ht="15" customHeight="1">
      <c r="B93" s="220"/>
      <c r="C93" s="197" t="s">
        <v>890</v>
      </c>
      <c r="D93" s="197"/>
      <c r="E93" s="197"/>
      <c r="F93" s="218" t="s">
        <v>860</v>
      </c>
      <c r="G93" s="219"/>
      <c r="H93" s="197" t="s">
        <v>891</v>
      </c>
      <c r="I93" s="197" t="s">
        <v>892</v>
      </c>
      <c r="J93" s="197"/>
      <c r="K93" s="209"/>
    </row>
    <row r="94" spans="2:11" customFormat="1" ht="15" customHeight="1">
      <c r="B94" s="220"/>
      <c r="C94" s="197" t="s">
        <v>893</v>
      </c>
      <c r="D94" s="197"/>
      <c r="E94" s="197"/>
      <c r="F94" s="218" t="s">
        <v>860</v>
      </c>
      <c r="G94" s="219"/>
      <c r="H94" s="197" t="s">
        <v>894</v>
      </c>
      <c r="I94" s="197" t="s">
        <v>895</v>
      </c>
      <c r="J94" s="197"/>
      <c r="K94" s="209"/>
    </row>
    <row r="95" spans="2:11" customFormat="1" ht="15" customHeight="1">
      <c r="B95" s="220"/>
      <c r="C95" s="197" t="s">
        <v>896</v>
      </c>
      <c r="D95" s="197"/>
      <c r="E95" s="197"/>
      <c r="F95" s="218" t="s">
        <v>860</v>
      </c>
      <c r="G95" s="219"/>
      <c r="H95" s="197" t="s">
        <v>896</v>
      </c>
      <c r="I95" s="197" t="s">
        <v>895</v>
      </c>
      <c r="J95" s="197"/>
      <c r="K95" s="209"/>
    </row>
    <row r="96" spans="2:11" customFormat="1" ht="15" customHeight="1">
      <c r="B96" s="220"/>
      <c r="C96" s="197" t="s">
        <v>37</v>
      </c>
      <c r="D96" s="197"/>
      <c r="E96" s="197"/>
      <c r="F96" s="218" t="s">
        <v>860</v>
      </c>
      <c r="G96" s="219"/>
      <c r="H96" s="197" t="s">
        <v>897</v>
      </c>
      <c r="I96" s="197" t="s">
        <v>895</v>
      </c>
      <c r="J96" s="197"/>
      <c r="K96" s="209"/>
    </row>
    <row r="97" spans="2:11" customFormat="1" ht="15" customHeight="1">
      <c r="B97" s="220"/>
      <c r="C97" s="197" t="s">
        <v>47</v>
      </c>
      <c r="D97" s="197"/>
      <c r="E97" s="197"/>
      <c r="F97" s="218" t="s">
        <v>860</v>
      </c>
      <c r="G97" s="219"/>
      <c r="H97" s="197" t="s">
        <v>898</v>
      </c>
      <c r="I97" s="197" t="s">
        <v>895</v>
      </c>
      <c r="J97" s="197"/>
      <c r="K97" s="209"/>
    </row>
    <row r="98" spans="2:11" customFormat="1" ht="15" customHeight="1">
      <c r="B98" s="221"/>
      <c r="C98" s="222"/>
      <c r="D98" s="222"/>
      <c r="E98" s="222"/>
      <c r="F98" s="222"/>
      <c r="G98" s="222"/>
      <c r="H98" s="222"/>
      <c r="I98" s="222"/>
      <c r="J98" s="222"/>
      <c r="K98" s="223"/>
    </row>
    <row r="99" spans="2:11" customFormat="1" ht="18.75" customHeight="1">
      <c r="B99" s="224"/>
      <c r="C99" s="225"/>
      <c r="D99" s="225"/>
      <c r="E99" s="225"/>
      <c r="F99" s="225"/>
      <c r="G99" s="225"/>
      <c r="H99" s="225"/>
      <c r="I99" s="225"/>
      <c r="J99" s="225"/>
      <c r="K99" s="224"/>
    </row>
    <row r="100" spans="2:11" customFormat="1" ht="18.75" customHeight="1"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</row>
    <row r="101" spans="2:11" customFormat="1" ht="7.5" customHeight="1">
      <c r="B101" s="205"/>
      <c r="C101" s="206"/>
      <c r="D101" s="206"/>
      <c r="E101" s="206"/>
      <c r="F101" s="206"/>
      <c r="G101" s="206"/>
      <c r="H101" s="206"/>
      <c r="I101" s="206"/>
      <c r="J101" s="206"/>
      <c r="K101" s="207"/>
    </row>
    <row r="102" spans="2:11" customFormat="1" ht="45" customHeight="1">
      <c r="B102" s="208"/>
      <c r="C102" s="315" t="s">
        <v>899</v>
      </c>
      <c r="D102" s="315"/>
      <c r="E102" s="315"/>
      <c r="F102" s="315"/>
      <c r="G102" s="315"/>
      <c r="H102" s="315"/>
      <c r="I102" s="315"/>
      <c r="J102" s="315"/>
      <c r="K102" s="209"/>
    </row>
    <row r="103" spans="2:11" customFormat="1" ht="17.25" customHeight="1">
      <c r="B103" s="208"/>
      <c r="C103" s="210" t="s">
        <v>854</v>
      </c>
      <c r="D103" s="210"/>
      <c r="E103" s="210"/>
      <c r="F103" s="210" t="s">
        <v>855</v>
      </c>
      <c r="G103" s="211"/>
      <c r="H103" s="210" t="s">
        <v>53</v>
      </c>
      <c r="I103" s="210" t="s">
        <v>56</v>
      </c>
      <c r="J103" s="210" t="s">
        <v>856</v>
      </c>
      <c r="K103" s="209"/>
    </row>
    <row r="104" spans="2:11" customFormat="1" ht="17.25" customHeight="1">
      <c r="B104" s="208"/>
      <c r="C104" s="212" t="s">
        <v>857</v>
      </c>
      <c r="D104" s="212"/>
      <c r="E104" s="212"/>
      <c r="F104" s="213" t="s">
        <v>858</v>
      </c>
      <c r="G104" s="214"/>
      <c r="H104" s="212"/>
      <c r="I104" s="212"/>
      <c r="J104" s="212" t="s">
        <v>859</v>
      </c>
      <c r="K104" s="209"/>
    </row>
    <row r="105" spans="2:11" customFormat="1" ht="5.25" customHeight="1">
      <c r="B105" s="208"/>
      <c r="C105" s="210"/>
      <c r="D105" s="210"/>
      <c r="E105" s="210"/>
      <c r="F105" s="210"/>
      <c r="G105" s="226"/>
      <c r="H105" s="210"/>
      <c r="I105" s="210"/>
      <c r="J105" s="210"/>
      <c r="K105" s="209"/>
    </row>
    <row r="106" spans="2:11" customFormat="1" ht="15" customHeight="1">
      <c r="B106" s="208"/>
      <c r="C106" s="197" t="s">
        <v>52</v>
      </c>
      <c r="D106" s="217"/>
      <c r="E106" s="217"/>
      <c r="F106" s="218" t="s">
        <v>860</v>
      </c>
      <c r="G106" s="197"/>
      <c r="H106" s="197" t="s">
        <v>900</v>
      </c>
      <c r="I106" s="197" t="s">
        <v>862</v>
      </c>
      <c r="J106" s="197">
        <v>20</v>
      </c>
      <c r="K106" s="209"/>
    </row>
    <row r="107" spans="2:11" customFormat="1" ht="15" customHeight="1">
      <c r="B107" s="208"/>
      <c r="C107" s="197" t="s">
        <v>863</v>
      </c>
      <c r="D107" s="197"/>
      <c r="E107" s="197"/>
      <c r="F107" s="218" t="s">
        <v>860</v>
      </c>
      <c r="G107" s="197"/>
      <c r="H107" s="197" t="s">
        <v>900</v>
      </c>
      <c r="I107" s="197" t="s">
        <v>862</v>
      </c>
      <c r="J107" s="197">
        <v>120</v>
      </c>
      <c r="K107" s="209"/>
    </row>
    <row r="108" spans="2:11" customFormat="1" ht="15" customHeight="1">
      <c r="B108" s="220"/>
      <c r="C108" s="197" t="s">
        <v>865</v>
      </c>
      <c r="D108" s="197"/>
      <c r="E108" s="197"/>
      <c r="F108" s="218" t="s">
        <v>866</v>
      </c>
      <c r="G108" s="197"/>
      <c r="H108" s="197" t="s">
        <v>900</v>
      </c>
      <c r="I108" s="197" t="s">
        <v>862</v>
      </c>
      <c r="J108" s="197">
        <v>50</v>
      </c>
      <c r="K108" s="209"/>
    </row>
    <row r="109" spans="2:11" customFormat="1" ht="15" customHeight="1">
      <c r="B109" s="220"/>
      <c r="C109" s="197" t="s">
        <v>868</v>
      </c>
      <c r="D109" s="197"/>
      <c r="E109" s="197"/>
      <c r="F109" s="218" t="s">
        <v>860</v>
      </c>
      <c r="G109" s="197"/>
      <c r="H109" s="197" t="s">
        <v>900</v>
      </c>
      <c r="I109" s="197" t="s">
        <v>870</v>
      </c>
      <c r="J109" s="197"/>
      <c r="K109" s="209"/>
    </row>
    <row r="110" spans="2:11" customFormat="1" ht="15" customHeight="1">
      <c r="B110" s="220"/>
      <c r="C110" s="197" t="s">
        <v>879</v>
      </c>
      <c r="D110" s="197"/>
      <c r="E110" s="197"/>
      <c r="F110" s="218" t="s">
        <v>866</v>
      </c>
      <c r="G110" s="197"/>
      <c r="H110" s="197" t="s">
        <v>900</v>
      </c>
      <c r="I110" s="197" t="s">
        <v>862</v>
      </c>
      <c r="J110" s="197">
        <v>50</v>
      </c>
      <c r="K110" s="209"/>
    </row>
    <row r="111" spans="2:11" customFormat="1" ht="15" customHeight="1">
      <c r="B111" s="220"/>
      <c r="C111" s="197" t="s">
        <v>887</v>
      </c>
      <c r="D111" s="197"/>
      <c r="E111" s="197"/>
      <c r="F111" s="218" t="s">
        <v>866</v>
      </c>
      <c r="G111" s="197"/>
      <c r="H111" s="197" t="s">
        <v>900</v>
      </c>
      <c r="I111" s="197" t="s">
        <v>862</v>
      </c>
      <c r="J111" s="197">
        <v>50</v>
      </c>
      <c r="K111" s="209"/>
    </row>
    <row r="112" spans="2:11" customFormat="1" ht="15" customHeight="1">
      <c r="B112" s="220"/>
      <c r="C112" s="197" t="s">
        <v>885</v>
      </c>
      <c r="D112" s="197"/>
      <c r="E112" s="197"/>
      <c r="F112" s="218" t="s">
        <v>866</v>
      </c>
      <c r="G112" s="197"/>
      <c r="H112" s="197" t="s">
        <v>900</v>
      </c>
      <c r="I112" s="197" t="s">
        <v>862</v>
      </c>
      <c r="J112" s="197">
        <v>50</v>
      </c>
      <c r="K112" s="209"/>
    </row>
    <row r="113" spans="2:11" customFormat="1" ht="15" customHeight="1">
      <c r="B113" s="220"/>
      <c r="C113" s="197" t="s">
        <v>52</v>
      </c>
      <c r="D113" s="197"/>
      <c r="E113" s="197"/>
      <c r="F113" s="218" t="s">
        <v>860</v>
      </c>
      <c r="G113" s="197"/>
      <c r="H113" s="197" t="s">
        <v>901</v>
      </c>
      <c r="I113" s="197" t="s">
        <v>862</v>
      </c>
      <c r="J113" s="197">
        <v>20</v>
      </c>
      <c r="K113" s="209"/>
    </row>
    <row r="114" spans="2:11" customFormat="1" ht="15" customHeight="1">
      <c r="B114" s="220"/>
      <c r="C114" s="197" t="s">
        <v>902</v>
      </c>
      <c r="D114" s="197"/>
      <c r="E114" s="197"/>
      <c r="F114" s="218" t="s">
        <v>860</v>
      </c>
      <c r="G114" s="197"/>
      <c r="H114" s="197" t="s">
        <v>903</v>
      </c>
      <c r="I114" s="197" t="s">
        <v>862</v>
      </c>
      <c r="J114" s="197">
        <v>120</v>
      </c>
      <c r="K114" s="209"/>
    </row>
    <row r="115" spans="2:11" customFormat="1" ht="15" customHeight="1">
      <c r="B115" s="220"/>
      <c r="C115" s="197" t="s">
        <v>37</v>
      </c>
      <c r="D115" s="197"/>
      <c r="E115" s="197"/>
      <c r="F115" s="218" t="s">
        <v>860</v>
      </c>
      <c r="G115" s="197"/>
      <c r="H115" s="197" t="s">
        <v>904</v>
      </c>
      <c r="I115" s="197" t="s">
        <v>895</v>
      </c>
      <c r="J115" s="197"/>
      <c r="K115" s="209"/>
    </row>
    <row r="116" spans="2:11" customFormat="1" ht="15" customHeight="1">
      <c r="B116" s="220"/>
      <c r="C116" s="197" t="s">
        <v>47</v>
      </c>
      <c r="D116" s="197"/>
      <c r="E116" s="197"/>
      <c r="F116" s="218" t="s">
        <v>860</v>
      </c>
      <c r="G116" s="197"/>
      <c r="H116" s="197" t="s">
        <v>905</v>
      </c>
      <c r="I116" s="197" t="s">
        <v>895</v>
      </c>
      <c r="J116" s="197"/>
      <c r="K116" s="209"/>
    </row>
    <row r="117" spans="2:11" customFormat="1" ht="15" customHeight="1">
      <c r="B117" s="220"/>
      <c r="C117" s="197" t="s">
        <v>56</v>
      </c>
      <c r="D117" s="197"/>
      <c r="E117" s="197"/>
      <c r="F117" s="218" t="s">
        <v>860</v>
      </c>
      <c r="G117" s="197"/>
      <c r="H117" s="197" t="s">
        <v>906</v>
      </c>
      <c r="I117" s="197" t="s">
        <v>907</v>
      </c>
      <c r="J117" s="197"/>
      <c r="K117" s="209"/>
    </row>
    <row r="118" spans="2:11" customFormat="1" ht="15" customHeight="1">
      <c r="B118" s="221"/>
      <c r="C118" s="227"/>
      <c r="D118" s="227"/>
      <c r="E118" s="227"/>
      <c r="F118" s="227"/>
      <c r="G118" s="227"/>
      <c r="H118" s="227"/>
      <c r="I118" s="227"/>
      <c r="J118" s="227"/>
      <c r="K118" s="223"/>
    </row>
    <row r="119" spans="2:11" customFormat="1" ht="18.75" customHeight="1">
      <c r="B119" s="228"/>
      <c r="C119" s="229"/>
      <c r="D119" s="229"/>
      <c r="E119" s="229"/>
      <c r="F119" s="230"/>
      <c r="G119" s="229"/>
      <c r="H119" s="229"/>
      <c r="I119" s="229"/>
      <c r="J119" s="229"/>
      <c r="K119" s="228"/>
    </row>
    <row r="120" spans="2:11" customFormat="1" ht="18.75" customHeight="1"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</row>
    <row r="121" spans="2:11" customFormat="1" ht="7.5" customHeight="1">
      <c r="B121" s="231"/>
      <c r="C121" s="232"/>
      <c r="D121" s="232"/>
      <c r="E121" s="232"/>
      <c r="F121" s="232"/>
      <c r="G121" s="232"/>
      <c r="H121" s="232"/>
      <c r="I121" s="232"/>
      <c r="J121" s="232"/>
      <c r="K121" s="233"/>
    </row>
    <row r="122" spans="2:11" customFormat="1" ht="45" customHeight="1">
      <c r="B122" s="234"/>
      <c r="C122" s="313" t="s">
        <v>908</v>
      </c>
      <c r="D122" s="313"/>
      <c r="E122" s="313"/>
      <c r="F122" s="313"/>
      <c r="G122" s="313"/>
      <c r="H122" s="313"/>
      <c r="I122" s="313"/>
      <c r="J122" s="313"/>
      <c r="K122" s="235"/>
    </row>
    <row r="123" spans="2:11" customFormat="1" ht="17.25" customHeight="1">
      <c r="B123" s="236"/>
      <c r="C123" s="210" t="s">
        <v>854</v>
      </c>
      <c r="D123" s="210"/>
      <c r="E123" s="210"/>
      <c r="F123" s="210" t="s">
        <v>855</v>
      </c>
      <c r="G123" s="211"/>
      <c r="H123" s="210" t="s">
        <v>53</v>
      </c>
      <c r="I123" s="210" t="s">
        <v>56</v>
      </c>
      <c r="J123" s="210" t="s">
        <v>856</v>
      </c>
      <c r="K123" s="237"/>
    </row>
    <row r="124" spans="2:11" customFormat="1" ht="17.25" customHeight="1">
      <c r="B124" s="236"/>
      <c r="C124" s="212" t="s">
        <v>857</v>
      </c>
      <c r="D124" s="212"/>
      <c r="E124" s="212"/>
      <c r="F124" s="213" t="s">
        <v>858</v>
      </c>
      <c r="G124" s="214"/>
      <c r="H124" s="212"/>
      <c r="I124" s="212"/>
      <c r="J124" s="212" t="s">
        <v>859</v>
      </c>
      <c r="K124" s="237"/>
    </row>
    <row r="125" spans="2:11" customFormat="1" ht="5.25" customHeight="1">
      <c r="B125" s="238"/>
      <c r="C125" s="215"/>
      <c r="D125" s="215"/>
      <c r="E125" s="215"/>
      <c r="F125" s="215"/>
      <c r="G125" s="239"/>
      <c r="H125" s="215"/>
      <c r="I125" s="215"/>
      <c r="J125" s="215"/>
      <c r="K125" s="240"/>
    </row>
    <row r="126" spans="2:11" customFormat="1" ht="15" customHeight="1">
      <c r="B126" s="238"/>
      <c r="C126" s="197" t="s">
        <v>863</v>
      </c>
      <c r="D126" s="217"/>
      <c r="E126" s="217"/>
      <c r="F126" s="218" t="s">
        <v>860</v>
      </c>
      <c r="G126" s="197"/>
      <c r="H126" s="197" t="s">
        <v>900</v>
      </c>
      <c r="I126" s="197" t="s">
        <v>862</v>
      </c>
      <c r="J126" s="197">
        <v>120</v>
      </c>
      <c r="K126" s="241"/>
    </row>
    <row r="127" spans="2:11" customFormat="1" ht="15" customHeight="1">
      <c r="B127" s="238"/>
      <c r="C127" s="197" t="s">
        <v>909</v>
      </c>
      <c r="D127" s="197"/>
      <c r="E127" s="197"/>
      <c r="F127" s="218" t="s">
        <v>860</v>
      </c>
      <c r="G127" s="197"/>
      <c r="H127" s="197" t="s">
        <v>910</v>
      </c>
      <c r="I127" s="197" t="s">
        <v>862</v>
      </c>
      <c r="J127" s="197" t="s">
        <v>911</v>
      </c>
      <c r="K127" s="241"/>
    </row>
    <row r="128" spans="2:11" customFormat="1" ht="15" customHeight="1">
      <c r="B128" s="238"/>
      <c r="C128" s="197" t="s">
        <v>808</v>
      </c>
      <c r="D128" s="197"/>
      <c r="E128" s="197"/>
      <c r="F128" s="218" t="s">
        <v>860</v>
      </c>
      <c r="G128" s="197"/>
      <c r="H128" s="197" t="s">
        <v>912</v>
      </c>
      <c r="I128" s="197" t="s">
        <v>862</v>
      </c>
      <c r="J128" s="197" t="s">
        <v>911</v>
      </c>
      <c r="K128" s="241"/>
    </row>
    <row r="129" spans="2:11" customFormat="1" ht="15" customHeight="1">
      <c r="B129" s="238"/>
      <c r="C129" s="197" t="s">
        <v>871</v>
      </c>
      <c r="D129" s="197"/>
      <c r="E129" s="197"/>
      <c r="F129" s="218" t="s">
        <v>866</v>
      </c>
      <c r="G129" s="197"/>
      <c r="H129" s="197" t="s">
        <v>872</v>
      </c>
      <c r="I129" s="197" t="s">
        <v>862</v>
      </c>
      <c r="J129" s="197">
        <v>15</v>
      </c>
      <c r="K129" s="241"/>
    </row>
    <row r="130" spans="2:11" customFormat="1" ht="15" customHeight="1">
      <c r="B130" s="238"/>
      <c r="C130" s="197" t="s">
        <v>873</v>
      </c>
      <c r="D130" s="197"/>
      <c r="E130" s="197"/>
      <c r="F130" s="218" t="s">
        <v>866</v>
      </c>
      <c r="G130" s="197"/>
      <c r="H130" s="197" t="s">
        <v>874</v>
      </c>
      <c r="I130" s="197" t="s">
        <v>862</v>
      </c>
      <c r="J130" s="197">
        <v>15</v>
      </c>
      <c r="K130" s="241"/>
    </row>
    <row r="131" spans="2:11" customFormat="1" ht="15" customHeight="1">
      <c r="B131" s="238"/>
      <c r="C131" s="197" t="s">
        <v>875</v>
      </c>
      <c r="D131" s="197"/>
      <c r="E131" s="197"/>
      <c r="F131" s="218" t="s">
        <v>866</v>
      </c>
      <c r="G131" s="197"/>
      <c r="H131" s="197" t="s">
        <v>876</v>
      </c>
      <c r="I131" s="197" t="s">
        <v>862</v>
      </c>
      <c r="J131" s="197">
        <v>20</v>
      </c>
      <c r="K131" s="241"/>
    </row>
    <row r="132" spans="2:11" customFormat="1" ht="15" customHeight="1">
      <c r="B132" s="238"/>
      <c r="C132" s="197" t="s">
        <v>877</v>
      </c>
      <c r="D132" s="197"/>
      <c r="E132" s="197"/>
      <c r="F132" s="218" t="s">
        <v>866</v>
      </c>
      <c r="G132" s="197"/>
      <c r="H132" s="197" t="s">
        <v>878</v>
      </c>
      <c r="I132" s="197" t="s">
        <v>862</v>
      </c>
      <c r="J132" s="197">
        <v>20</v>
      </c>
      <c r="K132" s="241"/>
    </row>
    <row r="133" spans="2:11" customFormat="1" ht="15" customHeight="1">
      <c r="B133" s="238"/>
      <c r="C133" s="197" t="s">
        <v>865</v>
      </c>
      <c r="D133" s="197"/>
      <c r="E133" s="197"/>
      <c r="F133" s="218" t="s">
        <v>866</v>
      </c>
      <c r="G133" s="197"/>
      <c r="H133" s="197" t="s">
        <v>900</v>
      </c>
      <c r="I133" s="197" t="s">
        <v>862</v>
      </c>
      <c r="J133" s="197">
        <v>50</v>
      </c>
      <c r="K133" s="241"/>
    </row>
    <row r="134" spans="2:11" customFormat="1" ht="15" customHeight="1">
      <c r="B134" s="238"/>
      <c r="C134" s="197" t="s">
        <v>879</v>
      </c>
      <c r="D134" s="197"/>
      <c r="E134" s="197"/>
      <c r="F134" s="218" t="s">
        <v>866</v>
      </c>
      <c r="G134" s="197"/>
      <c r="H134" s="197" t="s">
        <v>900</v>
      </c>
      <c r="I134" s="197" t="s">
        <v>862</v>
      </c>
      <c r="J134" s="197">
        <v>50</v>
      </c>
      <c r="K134" s="241"/>
    </row>
    <row r="135" spans="2:11" customFormat="1" ht="15" customHeight="1">
      <c r="B135" s="238"/>
      <c r="C135" s="197" t="s">
        <v>885</v>
      </c>
      <c r="D135" s="197"/>
      <c r="E135" s="197"/>
      <c r="F135" s="218" t="s">
        <v>866</v>
      </c>
      <c r="G135" s="197"/>
      <c r="H135" s="197" t="s">
        <v>900</v>
      </c>
      <c r="I135" s="197" t="s">
        <v>862</v>
      </c>
      <c r="J135" s="197">
        <v>50</v>
      </c>
      <c r="K135" s="241"/>
    </row>
    <row r="136" spans="2:11" customFormat="1" ht="15" customHeight="1">
      <c r="B136" s="238"/>
      <c r="C136" s="197" t="s">
        <v>887</v>
      </c>
      <c r="D136" s="197"/>
      <c r="E136" s="197"/>
      <c r="F136" s="218" t="s">
        <v>866</v>
      </c>
      <c r="G136" s="197"/>
      <c r="H136" s="197" t="s">
        <v>900</v>
      </c>
      <c r="I136" s="197" t="s">
        <v>862</v>
      </c>
      <c r="J136" s="197">
        <v>50</v>
      </c>
      <c r="K136" s="241"/>
    </row>
    <row r="137" spans="2:11" customFormat="1" ht="15" customHeight="1">
      <c r="B137" s="238"/>
      <c r="C137" s="197" t="s">
        <v>888</v>
      </c>
      <c r="D137" s="197"/>
      <c r="E137" s="197"/>
      <c r="F137" s="218" t="s">
        <v>866</v>
      </c>
      <c r="G137" s="197"/>
      <c r="H137" s="197" t="s">
        <v>913</v>
      </c>
      <c r="I137" s="197" t="s">
        <v>862</v>
      </c>
      <c r="J137" s="197">
        <v>255</v>
      </c>
      <c r="K137" s="241"/>
    </row>
    <row r="138" spans="2:11" customFormat="1" ht="15" customHeight="1">
      <c r="B138" s="238"/>
      <c r="C138" s="197" t="s">
        <v>890</v>
      </c>
      <c r="D138" s="197"/>
      <c r="E138" s="197"/>
      <c r="F138" s="218" t="s">
        <v>860</v>
      </c>
      <c r="G138" s="197"/>
      <c r="H138" s="197" t="s">
        <v>914</v>
      </c>
      <c r="I138" s="197" t="s">
        <v>892</v>
      </c>
      <c r="J138" s="197"/>
      <c r="K138" s="241"/>
    </row>
    <row r="139" spans="2:11" customFormat="1" ht="15" customHeight="1">
      <c r="B139" s="238"/>
      <c r="C139" s="197" t="s">
        <v>893</v>
      </c>
      <c r="D139" s="197"/>
      <c r="E139" s="197"/>
      <c r="F139" s="218" t="s">
        <v>860</v>
      </c>
      <c r="G139" s="197"/>
      <c r="H139" s="197" t="s">
        <v>915</v>
      </c>
      <c r="I139" s="197" t="s">
        <v>895</v>
      </c>
      <c r="J139" s="197"/>
      <c r="K139" s="241"/>
    </row>
    <row r="140" spans="2:11" customFormat="1" ht="15" customHeight="1">
      <c r="B140" s="238"/>
      <c r="C140" s="197" t="s">
        <v>896</v>
      </c>
      <c r="D140" s="197"/>
      <c r="E140" s="197"/>
      <c r="F140" s="218" t="s">
        <v>860</v>
      </c>
      <c r="G140" s="197"/>
      <c r="H140" s="197" t="s">
        <v>896</v>
      </c>
      <c r="I140" s="197" t="s">
        <v>895</v>
      </c>
      <c r="J140" s="197"/>
      <c r="K140" s="241"/>
    </row>
    <row r="141" spans="2:11" customFormat="1" ht="15" customHeight="1">
      <c r="B141" s="238"/>
      <c r="C141" s="197" t="s">
        <v>37</v>
      </c>
      <c r="D141" s="197"/>
      <c r="E141" s="197"/>
      <c r="F141" s="218" t="s">
        <v>860</v>
      </c>
      <c r="G141" s="197"/>
      <c r="H141" s="197" t="s">
        <v>916</v>
      </c>
      <c r="I141" s="197" t="s">
        <v>895</v>
      </c>
      <c r="J141" s="197"/>
      <c r="K141" s="241"/>
    </row>
    <row r="142" spans="2:11" customFormat="1" ht="15" customHeight="1">
      <c r="B142" s="238"/>
      <c r="C142" s="197" t="s">
        <v>917</v>
      </c>
      <c r="D142" s="197"/>
      <c r="E142" s="197"/>
      <c r="F142" s="218" t="s">
        <v>860</v>
      </c>
      <c r="G142" s="197"/>
      <c r="H142" s="197" t="s">
        <v>918</v>
      </c>
      <c r="I142" s="197" t="s">
        <v>895</v>
      </c>
      <c r="J142" s="197"/>
      <c r="K142" s="241"/>
    </row>
    <row r="143" spans="2:11" customFormat="1" ht="15" customHeight="1">
      <c r="B143" s="242"/>
      <c r="C143" s="243"/>
      <c r="D143" s="243"/>
      <c r="E143" s="243"/>
      <c r="F143" s="243"/>
      <c r="G143" s="243"/>
      <c r="H143" s="243"/>
      <c r="I143" s="243"/>
      <c r="J143" s="243"/>
      <c r="K143" s="244"/>
    </row>
    <row r="144" spans="2:11" customFormat="1" ht="18.75" customHeight="1">
      <c r="B144" s="229"/>
      <c r="C144" s="229"/>
      <c r="D144" s="229"/>
      <c r="E144" s="229"/>
      <c r="F144" s="230"/>
      <c r="G144" s="229"/>
      <c r="H144" s="229"/>
      <c r="I144" s="229"/>
      <c r="J144" s="229"/>
      <c r="K144" s="229"/>
    </row>
    <row r="145" spans="2:11" customFormat="1" ht="18.75" customHeight="1">
      <c r="B145" s="204"/>
      <c r="C145" s="204"/>
      <c r="D145" s="204"/>
      <c r="E145" s="204"/>
      <c r="F145" s="204"/>
      <c r="G145" s="204"/>
      <c r="H145" s="204"/>
      <c r="I145" s="204"/>
      <c r="J145" s="204"/>
      <c r="K145" s="204"/>
    </row>
    <row r="146" spans="2:11" customFormat="1" ht="7.5" customHeight="1">
      <c r="B146" s="205"/>
      <c r="C146" s="206"/>
      <c r="D146" s="206"/>
      <c r="E146" s="206"/>
      <c r="F146" s="206"/>
      <c r="G146" s="206"/>
      <c r="H146" s="206"/>
      <c r="I146" s="206"/>
      <c r="J146" s="206"/>
      <c r="K146" s="207"/>
    </row>
    <row r="147" spans="2:11" customFormat="1" ht="45" customHeight="1">
      <c r="B147" s="208"/>
      <c r="C147" s="315" t="s">
        <v>919</v>
      </c>
      <c r="D147" s="315"/>
      <c r="E147" s="315"/>
      <c r="F147" s="315"/>
      <c r="G147" s="315"/>
      <c r="H147" s="315"/>
      <c r="I147" s="315"/>
      <c r="J147" s="315"/>
      <c r="K147" s="209"/>
    </row>
    <row r="148" spans="2:11" customFormat="1" ht="17.25" customHeight="1">
      <c r="B148" s="208"/>
      <c r="C148" s="210" t="s">
        <v>854</v>
      </c>
      <c r="D148" s="210"/>
      <c r="E148" s="210"/>
      <c r="F148" s="210" t="s">
        <v>855</v>
      </c>
      <c r="G148" s="211"/>
      <c r="H148" s="210" t="s">
        <v>53</v>
      </c>
      <c r="I148" s="210" t="s">
        <v>56</v>
      </c>
      <c r="J148" s="210" t="s">
        <v>856</v>
      </c>
      <c r="K148" s="209"/>
    </row>
    <row r="149" spans="2:11" customFormat="1" ht="17.25" customHeight="1">
      <c r="B149" s="208"/>
      <c r="C149" s="212" t="s">
        <v>857</v>
      </c>
      <c r="D149" s="212"/>
      <c r="E149" s="212"/>
      <c r="F149" s="213" t="s">
        <v>858</v>
      </c>
      <c r="G149" s="214"/>
      <c r="H149" s="212"/>
      <c r="I149" s="212"/>
      <c r="J149" s="212" t="s">
        <v>859</v>
      </c>
      <c r="K149" s="209"/>
    </row>
    <row r="150" spans="2:11" customFormat="1" ht="5.25" customHeight="1">
      <c r="B150" s="220"/>
      <c r="C150" s="215"/>
      <c r="D150" s="215"/>
      <c r="E150" s="215"/>
      <c r="F150" s="215"/>
      <c r="G150" s="216"/>
      <c r="H150" s="215"/>
      <c r="I150" s="215"/>
      <c r="J150" s="215"/>
      <c r="K150" s="241"/>
    </row>
    <row r="151" spans="2:11" customFormat="1" ht="15" customHeight="1">
      <c r="B151" s="220"/>
      <c r="C151" s="245" t="s">
        <v>863</v>
      </c>
      <c r="D151" s="197"/>
      <c r="E151" s="197"/>
      <c r="F151" s="246" t="s">
        <v>860</v>
      </c>
      <c r="G151" s="197"/>
      <c r="H151" s="245" t="s">
        <v>900</v>
      </c>
      <c r="I151" s="245" t="s">
        <v>862</v>
      </c>
      <c r="J151" s="245">
        <v>120</v>
      </c>
      <c r="K151" s="241"/>
    </row>
    <row r="152" spans="2:11" customFormat="1" ht="15" customHeight="1">
      <c r="B152" s="220"/>
      <c r="C152" s="245" t="s">
        <v>909</v>
      </c>
      <c r="D152" s="197"/>
      <c r="E152" s="197"/>
      <c r="F152" s="246" t="s">
        <v>860</v>
      </c>
      <c r="G152" s="197"/>
      <c r="H152" s="245" t="s">
        <v>920</v>
      </c>
      <c r="I152" s="245" t="s">
        <v>862</v>
      </c>
      <c r="J152" s="245" t="s">
        <v>911</v>
      </c>
      <c r="K152" s="241"/>
    </row>
    <row r="153" spans="2:11" customFormat="1" ht="15" customHeight="1">
      <c r="B153" s="220"/>
      <c r="C153" s="245" t="s">
        <v>808</v>
      </c>
      <c r="D153" s="197"/>
      <c r="E153" s="197"/>
      <c r="F153" s="246" t="s">
        <v>860</v>
      </c>
      <c r="G153" s="197"/>
      <c r="H153" s="245" t="s">
        <v>921</v>
      </c>
      <c r="I153" s="245" t="s">
        <v>862</v>
      </c>
      <c r="J153" s="245" t="s">
        <v>911</v>
      </c>
      <c r="K153" s="241"/>
    </row>
    <row r="154" spans="2:11" customFormat="1" ht="15" customHeight="1">
      <c r="B154" s="220"/>
      <c r="C154" s="245" t="s">
        <v>865</v>
      </c>
      <c r="D154" s="197"/>
      <c r="E154" s="197"/>
      <c r="F154" s="246" t="s">
        <v>866</v>
      </c>
      <c r="G154" s="197"/>
      <c r="H154" s="245" t="s">
        <v>900</v>
      </c>
      <c r="I154" s="245" t="s">
        <v>862</v>
      </c>
      <c r="J154" s="245">
        <v>50</v>
      </c>
      <c r="K154" s="241"/>
    </row>
    <row r="155" spans="2:11" customFormat="1" ht="15" customHeight="1">
      <c r="B155" s="220"/>
      <c r="C155" s="245" t="s">
        <v>868</v>
      </c>
      <c r="D155" s="197"/>
      <c r="E155" s="197"/>
      <c r="F155" s="246" t="s">
        <v>860</v>
      </c>
      <c r="G155" s="197"/>
      <c r="H155" s="245" t="s">
        <v>900</v>
      </c>
      <c r="I155" s="245" t="s">
        <v>870</v>
      </c>
      <c r="J155" s="245"/>
      <c r="K155" s="241"/>
    </row>
    <row r="156" spans="2:11" customFormat="1" ht="15" customHeight="1">
      <c r="B156" s="220"/>
      <c r="C156" s="245" t="s">
        <v>879</v>
      </c>
      <c r="D156" s="197"/>
      <c r="E156" s="197"/>
      <c r="F156" s="246" t="s">
        <v>866</v>
      </c>
      <c r="G156" s="197"/>
      <c r="H156" s="245" t="s">
        <v>900</v>
      </c>
      <c r="I156" s="245" t="s">
        <v>862</v>
      </c>
      <c r="J156" s="245">
        <v>50</v>
      </c>
      <c r="K156" s="241"/>
    </row>
    <row r="157" spans="2:11" customFormat="1" ht="15" customHeight="1">
      <c r="B157" s="220"/>
      <c r="C157" s="245" t="s">
        <v>887</v>
      </c>
      <c r="D157" s="197"/>
      <c r="E157" s="197"/>
      <c r="F157" s="246" t="s">
        <v>866</v>
      </c>
      <c r="G157" s="197"/>
      <c r="H157" s="245" t="s">
        <v>900</v>
      </c>
      <c r="I157" s="245" t="s">
        <v>862</v>
      </c>
      <c r="J157" s="245">
        <v>50</v>
      </c>
      <c r="K157" s="241"/>
    </row>
    <row r="158" spans="2:11" customFormat="1" ht="15" customHeight="1">
      <c r="B158" s="220"/>
      <c r="C158" s="245" t="s">
        <v>885</v>
      </c>
      <c r="D158" s="197"/>
      <c r="E158" s="197"/>
      <c r="F158" s="246" t="s">
        <v>866</v>
      </c>
      <c r="G158" s="197"/>
      <c r="H158" s="245" t="s">
        <v>900</v>
      </c>
      <c r="I158" s="245" t="s">
        <v>862</v>
      </c>
      <c r="J158" s="245">
        <v>50</v>
      </c>
      <c r="K158" s="241"/>
    </row>
    <row r="159" spans="2:11" customFormat="1" ht="15" customHeight="1">
      <c r="B159" s="220"/>
      <c r="C159" s="245" t="s">
        <v>90</v>
      </c>
      <c r="D159" s="197"/>
      <c r="E159" s="197"/>
      <c r="F159" s="246" t="s">
        <v>860</v>
      </c>
      <c r="G159" s="197"/>
      <c r="H159" s="245" t="s">
        <v>922</v>
      </c>
      <c r="I159" s="245" t="s">
        <v>862</v>
      </c>
      <c r="J159" s="245" t="s">
        <v>923</v>
      </c>
      <c r="K159" s="241"/>
    </row>
    <row r="160" spans="2:11" customFormat="1" ht="15" customHeight="1">
      <c r="B160" s="220"/>
      <c r="C160" s="245" t="s">
        <v>924</v>
      </c>
      <c r="D160" s="197"/>
      <c r="E160" s="197"/>
      <c r="F160" s="246" t="s">
        <v>860</v>
      </c>
      <c r="G160" s="197"/>
      <c r="H160" s="245" t="s">
        <v>925</v>
      </c>
      <c r="I160" s="245" t="s">
        <v>895</v>
      </c>
      <c r="J160" s="245"/>
      <c r="K160" s="241"/>
    </row>
    <row r="161" spans="2:11" customFormat="1" ht="15" customHeight="1">
      <c r="B161" s="247"/>
      <c r="C161" s="227"/>
      <c r="D161" s="227"/>
      <c r="E161" s="227"/>
      <c r="F161" s="227"/>
      <c r="G161" s="227"/>
      <c r="H161" s="227"/>
      <c r="I161" s="227"/>
      <c r="J161" s="227"/>
      <c r="K161" s="248"/>
    </row>
    <row r="162" spans="2:11" customFormat="1" ht="18.75" customHeight="1">
      <c r="B162" s="229"/>
      <c r="C162" s="239"/>
      <c r="D162" s="239"/>
      <c r="E162" s="239"/>
      <c r="F162" s="249"/>
      <c r="G162" s="239"/>
      <c r="H162" s="239"/>
      <c r="I162" s="239"/>
      <c r="J162" s="239"/>
      <c r="K162" s="229"/>
    </row>
    <row r="163" spans="2:11" customFormat="1" ht="18.75" customHeight="1">
      <c r="B163" s="204"/>
      <c r="C163" s="204"/>
      <c r="D163" s="204"/>
      <c r="E163" s="204"/>
      <c r="F163" s="204"/>
      <c r="G163" s="204"/>
      <c r="H163" s="204"/>
      <c r="I163" s="204"/>
      <c r="J163" s="204"/>
      <c r="K163" s="204"/>
    </row>
    <row r="164" spans="2:11" customFormat="1" ht="7.5" customHeight="1">
      <c r="B164" s="186"/>
      <c r="C164" s="187"/>
      <c r="D164" s="187"/>
      <c r="E164" s="187"/>
      <c r="F164" s="187"/>
      <c r="G164" s="187"/>
      <c r="H164" s="187"/>
      <c r="I164" s="187"/>
      <c r="J164" s="187"/>
      <c r="K164" s="188"/>
    </row>
    <row r="165" spans="2:11" customFormat="1" ht="45" customHeight="1">
      <c r="B165" s="189"/>
      <c r="C165" s="313" t="s">
        <v>926</v>
      </c>
      <c r="D165" s="313"/>
      <c r="E165" s="313"/>
      <c r="F165" s="313"/>
      <c r="G165" s="313"/>
      <c r="H165" s="313"/>
      <c r="I165" s="313"/>
      <c r="J165" s="313"/>
      <c r="K165" s="190"/>
    </row>
    <row r="166" spans="2:11" customFormat="1" ht="17.25" customHeight="1">
      <c r="B166" s="189"/>
      <c r="C166" s="210" t="s">
        <v>854</v>
      </c>
      <c r="D166" s="210"/>
      <c r="E166" s="210"/>
      <c r="F166" s="210" t="s">
        <v>855</v>
      </c>
      <c r="G166" s="250"/>
      <c r="H166" s="251" t="s">
        <v>53</v>
      </c>
      <c r="I166" s="251" t="s">
        <v>56</v>
      </c>
      <c r="J166" s="210" t="s">
        <v>856</v>
      </c>
      <c r="K166" s="190"/>
    </row>
    <row r="167" spans="2:11" customFormat="1" ht="17.25" customHeight="1">
      <c r="B167" s="191"/>
      <c r="C167" s="212" t="s">
        <v>857</v>
      </c>
      <c r="D167" s="212"/>
      <c r="E167" s="212"/>
      <c r="F167" s="213" t="s">
        <v>858</v>
      </c>
      <c r="G167" s="252"/>
      <c r="H167" s="253"/>
      <c r="I167" s="253"/>
      <c r="J167" s="212" t="s">
        <v>859</v>
      </c>
      <c r="K167" s="192"/>
    </row>
    <row r="168" spans="2:11" customFormat="1" ht="5.25" customHeight="1">
      <c r="B168" s="220"/>
      <c r="C168" s="215"/>
      <c r="D168" s="215"/>
      <c r="E168" s="215"/>
      <c r="F168" s="215"/>
      <c r="G168" s="216"/>
      <c r="H168" s="215"/>
      <c r="I168" s="215"/>
      <c r="J168" s="215"/>
      <c r="K168" s="241"/>
    </row>
    <row r="169" spans="2:11" customFormat="1" ht="15" customHeight="1">
      <c r="B169" s="220"/>
      <c r="C169" s="197" t="s">
        <v>863</v>
      </c>
      <c r="D169" s="197"/>
      <c r="E169" s="197"/>
      <c r="F169" s="218" t="s">
        <v>860</v>
      </c>
      <c r="G169" s="197"/>
      <c r="H169" s="197" t="s">
        <v>900</v>
      </c>
      <c r="I169" s="197" t="s">
        <v>862</v>
      </c>
      <c r="J169" s="197">
        <v>120</v>
      </c>
      <c r="K169" s="241"/>
    </row>
    <row r="170" spans="2:11" customFormat="1" ht="15" customHeight="1">
      <c r="B170" s="220"/>
      <c r="C170" s="197" t="s">
        <v>909</v>
      </c>
      <c r="D170" s="197"/>
      <c r="E170" s="197"/>
      <c r="F170" s="218" t="s">
        <v>860</v>
      </c>
      <c r="G170" s="197"/>
      <c r="H170" s="197" t="s">
        <v>910</v>
      </c>
      <c r="I170" s="197" t="s">
        <v>862</v>
      </c>
      <c r="J170" s="197" t="s">
        <v>911</v>
      </c>
      <c r="K170" s="241"/>
    </row>
    <row r="171" spans="2:11" customFormat="1" ht="15" customHeight="1">
      <c r="B171" s="220"/>
      <c r="C171" s="197" t="s">
        <v>808</v>
      </c>
      <c r="D171" s="197"/>
      <c r="E171" s="197"/>
      <c r="F171" s="218" t="s">
        <v>860</v>
      </c>
      <c r="G171" s="197"/>
      <c r="H171" s="197" t="s">
        <v>927</v>
      </c>
      <c r="I171" s="197" t="s">
        <v>862</v>
      </c>
      <c r="J171" s="197" t="s">
        <v>911</v>
      </c>
      <c r="K171" s="241"/>
    </row>
    <row r="172" spans="2:11" customFormat="1" ht="15" customHeight="1">
      <c r="B172" s="220"/>
      <c r="C172" s="197" t="s">
        <v>865</v>
      </c>
      <c r="D172" s="197"/>
      <c r="E172" s="197"/>
      <c r="F172" s="218" t="s">
        <v>866</v>
      </c>
      <c r="G172" s="197"/>
      <c r="H172" s="197" t="s">
        <v>927</v>
      </c>
      <c r="I172" s="197" t="s">
        <v>862</v>
      </c>
      <c r="J172" s="197">
        <v>50</v>
      </c>
      <c r="K172" s="241"/>
    </row>
    <row r="173" spans="2:11" customFormat="1" ht="15" customHeight="1">
      <c r="B173" s="220"/>
      <c r="C173" s="197" t="s">
        <v>868</v>
      </c>
      <c r="D173" s="197"/>
      <c r="E173" s="197"/>
      <c r="F173" s="218" t="s">
        <v>860</v>
      </c>
      <c r="G173" s="197"/>
      <c r="H173" s="197" t="s">
        <v>927</v>
      </c>
      <c r="I173" s="197" t="s">
        <v>870</v>
      </c>
      <c r="J173" s="197"/>
      <c r="K173" s="241"/>
    </row>
    <row r="174" spans="2:11" customFormat="1" ht="15" customHeight="1">
      <c r="B174" s="220"/>
      <c r="C174" s="197" t="s">
        <v>879</v>
      </c>
      <c r="D174" s="197"/>
      <c r="E174" s="197"/>
      <c r="F174" s="218" t="s">
        <v>866</v>
      </c>
      <c r="G174" s="197"/>
      <c r="H174" s="197" t="s">
        <v>927</v>
      </c>
      <c r="I174" s="197" t="s">
        <v>862</v>
      </c>
      <c r="J174" s="197">
        <v>50</v>
      </c>
      <c r="K174" s="241"/>
    </row>
    <row r="175" spans="2:11" customFormat="1" ht="15" customHeight="1">
      <c r="B175" s="220"/>
      <c r="C175" s="197" t="s">
        <v>887</v>
      </c>
      <c r="D175" s="197"/>
      <c r="E175" s="197"/>
      <c r="F175" s="218" t="s">
        <v>866</v>
      </c>
      <c r="G175" s="197"/>
      <c r="H175" s="197" t="s">
        <v>927</v>
      </c>
      <c r="I175" s="197" t="s">
        <v>862</v>
      </c>
      <c r="J175" s="197">
        <v>50</v>
      </c>
      <c r="K175" s="241"/>
    </row>
    <row r="176" spans="2:11" customFormat="1" ht="15" customHeight="1">
      <c r="B176" s="220"/>
      <c r="C176" s="197" t="s">
        <v>885</v>
      </c>
      <c r="D176" s="197"/>
      <c r="E176" s="197"/>
      <c r="F176" s="218" t="s">
        <v>866</v>
      </c>
      <c r="G176" s="197"/>
      <c r="H176" s="197" t="s">
        <v>927</v>
      </c>
      <c r="I176" s="197" t="s">
        <v>862</v>
      </c>
      <c r="J176" s="197">
        <v>50</v>
      </c>
      <c r="K176" s="241"/>
    </row>
    <row r="177" spans="2:11" customFormat="1" ht="15" customHeight="1">
      <c r="B177" s="220"/>
      <c r="C177" s="197" t="s">
        <v>118</v>
      </c>
      <c r="D177" s="197"/>
      <c r="E177" s="197"/>
      <c r="F177" s="218" t="s">
        <v>860</v>
      </c>
      <c r="G177" s="197"/>
      <c r="H177" s="197" t="s">
        <v>928</v>
      </c>
      <c r="I177" s="197" t="s">
        <v>929</v>
      </c>
      <c r="J177" s="197"/>
      <c r="K177" s="241"/>
    </row>
    <row r="178" spans="2:11" customFormat="1" ht="15" customHeight="1">
      <c r="B178" s="220"/>
      <c r="C178" s="197" t="s">
        <v>56</v>
      </c>
      <c r="D178" s="197"/>
      <c r="E178" s="197"/>
      <c r="F178" s="218" t="s">
        <v>860</v>
      </c>
      <c r="G178" s="197"/>
      <c r="H178" s="197" t="s">
        <v>930</v>
      </c>
      <c r="I178" s="197" t="s">
        <v>931</v>
      </c>
      <c r="J178" s="197">
        <v>1</v>
      </c>
      <c r="K178" s="241"/>
    </row>
    <row r="179" spans="2:11" customFormat="1" ht="15" customHeight="1">
      <c r="B179" s="220"/>
      <c r="C179" s="197" t="s">
        <v>52</v>
      </c>
      <c r="D179" s="197"/>
      <c r="E179" s="197"/>
      <c r="F179" s="218" t="s">
        <v>860</v>
      </c>
      <c r="G179" s="197"/>
      <c r="H179" s="197" t="s">
        <v>932</v>
      </c>
      <c r="I179" s="197" t="s">
        <v>862</v>
      </c>
      <c r="J179" s="197">
        <v>20</v>
      </c>
      <c r="K179" s="241"/>
    </row>
    <row r="180" spans="2:11" customFormat="1" ht="15" customHeight="1">
      <c r="B180" s="220"/>
      <c r="C180" s="197" t="s">
        <v>53</v>
      </c>
      <c r="D180" s="197"/>
      <c r="E180" s="197"/>
      <c r="F180" s="218" t="s">
        <v>860</v>
      </c>
      <c r="G180" s="197"/>
      <c r="H180" s="197" t="s">
        <v>933</v>
      </c>
      <c r="I180" s="197" t="s">
        <v>862</v>
      </c>
      <c r="J180" s="197">
        <v>255</v>
      </c>
      <c r="K180" s="241"/>
    </row>
    <row r="181" spans="2:11" customFormat="1" ht="15" customHeight="1">
      <c r="B181" s="220"/>
      <c r="C181" s="197" t="s">
        <v>119</v>
      </c>
      <c r="D181" s="197"/>
      <c r="E181" s="197"/>
      <c r="F181" s="218" t="s">
        <v>860</v>
      </c>
      <c r="G181" s="197"/>
      <c r="H181" s="197" t="s">
        <v>824</v>
      </c>
      <c r="I181" s="197" t="s">
        <v>862</v>
      </c>
      <c r="J181" s="197">
        <v>10</v>
      </c>
      <c r="K181" s="241"/>
    </row>
    <row r="182" spans="2:11" customFormat="1" ht="15" customHeight="1">
      <c r="B182" s="220"/>
      <c r="C182" s="197" t="s">
        <v>120</v>
      </c>
      <c r="D182" s="197"/>
      <c r="E182" s="197"/>
      <c r="F182" s="218" t="s">
        <v>860</v>
      </c>
      <c r="G182" s="197"/>
      <c r="H182" s="197" t="s">
        <v>934</v>
      </c>
      <c r="I182" s="197" t="s">
        <v>895</v>
      </c>
      <c r="J182" s="197"/>
      <c r="K182" s="241"/>
    </row>
    <row r="183" spans="2:11" customFormat="1" ht="15" customHeight="1">
      <c r="B183" s="220"/>
      <c r="C183" s="197" t="s">
        <v>935</v>
      </c>
      <c r="D183" s="197"/>
      <c r="E183" s="197"/>
      <c r="F183" s="218" t="s">
        <v>860</v>
      </c>
      <c r="G183" s="197"/>
      <c r="H183" s="197" t="s">
        <v>936</v>
      </c>
      <c r="I183" s="197" t="s">
        <v>895</v>
      </c>
      <c r="J183" s="197"/>
      <c r="K183" s="241"/>
    </row>
    <row r="184" spans="2:11" customFormat="1" ht="15" customHeight="1">
      <c r="B184" s="220"/>
      <c r="C184" s="197" t="s">
        <v>924</v>
      </c>
      <c r="D184" s="197"/>
      <c r="E184" s="197"/>
      <c r="F184" s="218" t="s">
        <v>860</v>
      </c>
      <c r="G184" s="197"/>
      <c r="H184" s="197" t="s">
        <v>937</v>
      </c>
      <c r="I184" s="197" t="s">
        <v>895</v>
      </c>
      <c r="J184" s="197"/>
      <c r="K184" s="241"/>
    </row>
    <row r="185" spans="2:11" customFormat="1" ht="15" customHeight="1">
      <c r="B185" s="220"/>
      <c r="C185" s="197" t="s">
        <v>122</v>
      </c>
      <c r="D185" s="197"/>
      <c r="E185" s="197"/>
      <c r="F185" s="218" t="s">
        <v>866</v>
      </c>
      <c r="G185" s="197"/>
      <c r="H185" s="197" t="s">
        <v>938</v>
      </c>
      <c r="I185" s="197" t="s">
        <v>862</v>
      </c>
      <c r="J185" s="197">
        <v>50</v>
      </c>
      <c r="K185" s="241"/>
    </row>
    <row r="186" spans="2:11" customFormat="1" ht="15" customHeight="1">
      <c r="B186" s="220"/>
      <c r="C186" s="197" t="s">
        <v>939</v>
      </c>
      <c r="D186" s="197"/>
      <c r="E186" s="197"/>
      <c r="F186" s="218" t="s">
        <v>866</v>
      </c>
      <c r="G186" s="197"/>
      <c r="H186" s="197" t="s">
        <v>940</v>
      </c>
      <c r="I186" s="197" t="s">
        <v>941</v>
      </c>
      <c r="J186" s="197"/>
      <c r="K186" s="241"/>
    </row>
    <row r="187" spans="2:11" customFormat="1" ht="15" customHeight="1">
      <c r="B187" s="220"/>
      <c r="C187" s="197" t="s">
        <v>942</v>
      </c>
      <c r="D187" s="197"/>
      <c r="E187" s="197"/>
      <c r="F187" s="218" t="s">
        <v>866</v>
      </c>
      <c r="G187" s="197"/>
      <c r="H187" s="197" t="s">
        <v>943</v>
      </c>
      <c r="I187" s="197" t="s">
        <v>941</v>
      </c>
      <c r="J187" s="197"/>
      <c r="K187" s="241"/>
    </row>
    <row r="188" spans="2:11" customFormat="1" ht="15" customHeight="1">
      <c r="B188" s="220"/>
      <c r="C188" s="197" t="s">
        <v>944</v>
      </c>
      <c r="D188" s="197"/>
      <c r="E188" s="197"/>
      <c r="F188" s="218" t="s">
        <v>866</v>
      </c>
      <c r="G188" s="197"/>
      <c r="H188" s="197" t="s">
        <v>945</v>
      </c>
      <c r="I188" s="197" t="s">
        <v>941</v>
      </c>
      <c r="J188" s="197"/>
      <c r="K188" s="241"/>
    </row>
    <row r="189" spans="2:11" customFormat="1" ht="15" customHeight="1">
      <c r="B189" s="220"/>
      <c r="C189" s="254" t="s">
        <v>946</v>
      </c>
      <c r="D189" s="197"/>
      <c r="E189" s="197"/>
      <c r="F189" s="218" t="s">
        <v>866</v>
      </c>
      <c r="G189" s="197"/>
      <c r="H189" s="197" t="s">
        <v>947</v>
      </c>
      <c r="I189" s="197" t="s">
        <v>948</v>
      </c>
      <c r="J189" s="255" t="s">
        <v>949</v>
      </c>
      <c r="K189" s="241"/>
    </row>
    <row r="190" spans="2:11" customFormat="1" ht="15" customHeight="1">
      <c r="B190" s="256"/>
      <c r="C190" s="257" t="s">
        <v>950</v>
      </c>
      <c r="D190" s="258"/>
      <c r="E190" s="258"/>
      <c r="F190" s="259" t="s">
        <v>866</v>
      </c>
      <c r="G190" s="258"/>
      <c r="H190" s="258" t="s">
        <v>951</v>
      </c>
      <c r="I190" s="258" t="s">
        <v>948</v>
      </c>
      <c r="J190" s="260" t="s">
        <v>949</v>
      </c>
      <c r="K190" s="261"/>
    </row>
    <row r="191" spans="2:11" customFormat="1" ht="15" customHeight="1">
      <c r="B191" s="220"/>
      <c r="C191" s="254" t="s">
        <v>41</v>
      </c>
      <c r="D191" s="197"/>
      <c r="E191" s="197"/>
      <c r="F191" s="218" t="s">
        <v>860</v>
      </c>
      <c r="G191" s="197"/>
      <c r="H191" s="194" t="s">
        <v>952</v>
      </c>
      <c r="I191" s="197" t="s">
        <v>953</v>
      </c>
      <c r="J191" s="197"/>
      <c r="K191" s="241"/>
    </row>
    <row r="192" spans="2:11" customFormat="1" ht="15" customHeight="1">
      <c r="B192" s="220"/>
      <c r="C192" s="254" t="s">
        <v>954</v>
      </c>
      <c r="D192" s="197"/>
      <c r="E192" s="197"/>
      <c r="F192" s="218" t="s">
        <v>860</v>
      </c>
      <c r="G192" s="197"/>
      <c r="H192" s="197" t="s">
        <v>955</v>
      </c>
      <c r="I192" s="197" t="s">
        <v>895</v>
      </c>
      <c r="J192" s="197"/>
      <c r="K192" s="241"/>
    </row>
    <row r="193" spans="2:11" customFormat="1" ht="15" customHeight="1">
      <c r="B193" s="220"/>
      <c r="C193" s="254" t="s">
        <v>956</v>
      </c>
      <c r="D193" s="197"/>
      <c r="E193" s="197"/>
      <c r="F193" s="218" t="s">
        <v>860</v>
      </c>
      <c r="G193" s="197"/>
      <c r="H193" s="197" t="s">
        <v>957</v>
      </c>
      <c r="I193" s="197" t="s">
        <v>895</v>
      </c>
      <c r="J193" s="197"/>
      <c r="K193" s="241"/>
    </row>
    <row r="194" spans="2:11" customFormat="1" ht="15" customHeight="1">
      <c r="B194" s="220"/>
      <c r="C194" s="254" t="s">
        <v>958</v>
      </c>
      <c r="D194" s="197"/>
      <c r="E194" s="197"/>
      <c r="F194" s="218" t="s">
        <v>866</v>
      </c>
      <c r="G194" s="197"/>
      <c r="H194" s="197" t="s">
        <v>959</v>
      </c>
      <c r="I194" s="197" t="s">
        <v>895</v>
      </c>
      <c r="J194" s="197"/>
      <c r="K194" s="241"/>
    </row>
    <row r="195" spans="2:11" customFormat="1" ht="15" customHeight="1">
      <c r="B195" s="247"/>
      <c r="C195" s="262"/>
      <c r="D195" s="227"/>
      <c r="E195" s="227"/>
      <c r="F195" s="227"/>
      <c r="G195" s="227"/>
      <c r="H195" s="227"/>
      <c r="I195" s="227"/>
      <c r="J195" s="227"/>
      <c r="K195" s="248"/>
    </row>
    <row r="196" spans="2:11" customFormat="1" ht="18.75" customHeight="1">
      <c r="B196" s="229"/>
      <c r="C196" s="239"/>
      <c r="D196" s="239"/>
      <c r="E196" s="239"/>
      <c r="F196" s="249"/>
      <c r="G196" s="239"/>
      <c r="H196" s="239"/>
      <c r="I196" s="239"/>
      <c r="J196" s="239"/>
      <c r="K196" s="229"/>
    </row>
    <row r="197" spans="2:11" customFormat="1" ht="18.75" customHeight="1">
      <c r="B197" s="229"/>
      <c r="C197" s="239"/>
      <c r="D197" s="239"/>
      <c r="E197" s="239"/>
      <c r="F197" s="249"/>
      <c r="G197" s="239"/>
      <c r="H197" s="239"/>
      <c r="I197" s="239"/>
      <c r="J197" s="239"/>
      <c r="K197" s="229"/>
    </row>
    <row r="198" spans="2:11" customFormat="1" ht="18.75" customHeight="1">
      <c r="B198" s="204"/>
      <c r="C198" s="204"/>
      <c r="D198" s="204"/>
      <c r="E198" s="204"/>
      <c r="F198" s="204"/>
      <c r="G198" s="204"/>
      <c r="H198" s="204"/>
      <c r="I198" s="204"/>
      <c r="J198" s="204"/>
      <c r="K198" s="204"/>
    </row>
    <row r="199" spans="2:11" customFormat="1" ht="13.5">
      <c r="B199" s="186"/>
      <c r="C199" s="187"/>
      <c r="D199" s="187"/>
      <c r="E199" s="187"/>
      <c r="F199" s="187"/>
      <c r="G199" s="187"/>
      <c r="H199" s="187"/>
      <c r="I199" s="187"/>
      <c r="J199" s="187"/>
      <c r="K199" s="188"/>
    </row>
    <row r="200" spans="2:11" customFormat="1" ht="21">
      <c r="B200" s="189"/>
      <c r="C200" s="313" t="s">
        <v>960</v>
      </c>
      <c r="D200" s="313"/>
      <c r="E200" s="313"/>
      <c r="F200" s="313"/>
      <c r="G200" s="313"/>
      <c r="H200" s="313"/>
      <c r="I200" s="313"/>
      <c r="J200" s="313"/>
      <c r="K200" s="190"/>
    </row>
    <row r="201" spans="2:11" customFormat="1" ht="25.5" customHeight="1">
      <c r="B201" s="189"/>
      <c r="C201" s="263" t="s">
        <v>961</v>
      </c>
      <c r="D201" s="263"/>
      <c r="E201" s="263"/>
      <c r="F201" s="263" t="s">
        <v>962</v>
      </c>
      <c r="G201" s="264"/>
      <c r="H201" s="316" t="s">
        <v>963</v>
      </c>
      <c r="I201" s="316"/>
      <c r="J201" s="316"/>
      <c r="K201" s="190"/>
    </row>
    <row r="202" spans="2:11" customFormat="1" ht="5.25" customHeight="1">
      <c r="B202" s="220"/>
      <c r="C202" s="215"/>
      <c r="D202" s="215"/>
      <c r="E202" s="215"/>
      <c r="F202" s="215"/>
      <c r="G202" s="239"/>
      <c r="H202" s="215"/>
      <c r="I202" s="215"/>
      <c r="J202" s="215"/>
      <c r="K202" s="241"/>
    </row>
    <row r="203" spans="2:11" customFormat="1" ht="15" customHeight="1">
      <c r="B203" s="220"/>
      <c r="C203" s="197" t="s">
        <v>953</v>
      </c>
      <c r="D203" s="197"/>
      <c r="E203" s="197"/>
      <c r="F203" s="218" t="s">
        <v>42</v>
      </c>
      <c r="G203" s="197"/>
      <c r="H203" s="317" t="s">
        <v>964</v>
      </c>
      <c r="I203" s="317"/>
      <c r="J203" s="317"/>
      <c r="K203" s="241"/>
    </row>
    <row r="204" spans="2:11" customFormat="1" ht="15" customHeight="1">
      <c r="B204" s="220"/>
      <c r="C204" s="197"/>
      <c r="D204" s="197"/>
      <c r="E204" s="197"/>
      <c r="F204" s="218" t="s">
        <v>43</v>
      </c>
      <c r="G204" s="197"/>
      <c r="H204" s="317" t="s">
        <v>965</v>
      </c>
      <c r="I204" s="317"/>
      <c r="J204" s="317"/>
      <c r="K204" s="241"/>
    </row>
    <row r="205" spans="2:11" customFormat="1" ht="15" customHeight="1">
      <c r="B205" s="220"/>
      <c r="C205" s="197"/>
      <c r="D205" s="197"/>
      <c r="E205" s="197"/>
      <c r="F205" s="218" t="s">
        <v>46</v>
      </c>
      <c r="G205" s="197"/>
      <c r="H205" s="317" t="s">
        <v>966</v>
      </c>
      <c r="I205" s="317"/>
      <c r="J205" s="317"/>
      <c r="K205" s="241"/>
    </row>
    <row r="206" spans="2:11" customFormat="1" ht="15" customHeight="1">
      <c r="B206" s="220"/>
      <c r="C206" s="197"/>
      <c r="D206" s="197"/>
      <c r="E206" s="197"/>
      <c r="F206" s="218" t="s">
        <v>44</v>
      </c>
      <c r="G206" s="197"/>
      <c r="H206" s="317" t="s">
        <v>967</v>
      </c>
      <c r="I206" s="317"/>
      <c r="J206" s="317"/>
      <c r="K206" s="241"/>
    </row>
    <row r="207" spans="2:11" customFormat="1" ht="15" customHeight="1">
      <c r="B207" s="220"/>
      <c r="C207" s="197"/>
      <c r="D207" s="197"/>
      <c r="E207" s="197"/>
      <c r="F207" s="218" t="s">
        <v>45</v>
      </c>
      <c r="G207" s="197"/>
      <c r="H207" s="317" t="s">
        <v>968</v>
      </c>
      <c r="I207" s="317"/>
      <c r="J207" s="317"/>
      <c r="K207" s="241"/>
    </row>
    <row r="208" spans="2:11" customFormat="1" ht="15" customHeight="1">
      <c r="B208" s="220"/>
      <c r="C208" s="197"/>
      <c r="D208" s="197"/>
      <c r="E208" s="197"/>
      <c r="F208" s="218"/>
      <c r="G208" s="197"/>
      <c r="H208" s="197"/>
      <c r="I208" s="197"/>
      <c r="J208" s="197"/>
      <c r="K208" s="241"/>
    </row>
    <row r="209" spans="2:11" customFormat="1" ht="15" customHeight="1">
      <c r="B209" s="220"/>
      <c r="C209" s="197" t="s">
        <v>907</v>
      </c>
      <c r="D209" s="197"/>
      <c r="E209" s="197"/>
      <c r="F209" s="218" t="s">
        <v>78</v>
      </c>
      <c r="G209" s="197"/>
      <c r="H209" s="317" t="s">
        <v>969</v>
      </c>
      <c r="I209" s="317"/>
      <c r="J209" s="317"/>
      <c r="K209" s="241"/>
    </row>
    <row r="210" spans="2:11" customFormat="1" ht="15" customHeight="1">
      <c r="B210" s="220"/>
      <c r="C210" s="197"/>
      <c r="D210" s="197"/>
      <c r="E210" s="197"/>
      <c r="F210" s="218" t="s">
        <v>803</v>
      </c>
      <c r="G210" s="197"/>
      <c r="H210" s="317" t="s">
        <v>804</v>
      </c>
      <c r="I210" s="317"/>
      <c r="J210" s="317"/>
      <c r="K210" s="241"/>
    </row>
    <row r="211" spans="2:11" customFormat="1" ht="15" customHeight="1">
      <c r="B211" s="220"/>
      <c r="C211" s="197"/>
      <c r="D211" s="197"/>
      <c r="E211" s="197"/>
      <c r="F211" s="218" t="s">
        <v>801</v>
      </c>
      <c r="G211" s="197"/>
      <c r="H211" s="317" t="s">
        <v>970</v>
      </c>
      <c r="I211" s="317"/>
      <c r="J211" s="317"/>
      <c r="K211" s="241"/>
    </row>
    <row r="212" spans="2:11" customFormat="1" ht="15" customHeight="1">
      <c r="B212" s="265"/>
      <c r="C212" s="197"/>
      <c r="D212" s="197"/>
      <c r="E212" s="197"/>
      <c r="F212" s="218" t="s">
        <v>84</v>
      </c>
      <c r="G212" s="254"/>
      <c r="H212" s="318" t="s">
        <v>805</v>
      </c>
      <c r="I212" s="318"/>
      <c r="J212" s="318"/>
      <c r="K212" s="266"/>
    </row>
    <row r="213" spans="2:11" customFormat="1" ht="15" customHeight="1">
      <c r="B213" s="265"/>
      <c r="C213" s="197"/>
      <c r="D213" s="197"/>
      <c r="E213" s="197"/>
      <c r="F213" s="218" t="s">
        <v>806</v>
      </c>
      <c r="G213" s="254"/>
      <c r="H213" s="318" t="s">
        <v>971</v>
      </c>
      <c r="I213" s="318"/>
      <c r="J213" s="318"/>
      <c r="K213" s="266"/>
    </row>
    <row r="214" spans="2:11" customFormat="1" ht="15" customHeight="1">
      <c r="B214" s="265"/>
      <c r="C214" s="197"/>
      <c r="D214" s="197"/>
      <c r="E214" s="197"/>
      <c r="F214" s="218"/>
      <c r="G214" s="254"/>
      <c r="H214" s="245"/>
      <c r="I214" s="245"/>
      <c r="J214" s="245"/>
      <c r="K214" s="266"/>
    </row>
    <row r="215" spans="2:11" customFormat="1" ht="15" customHeight="1">
      <c r="B215" s="265"/>
      <c r="C215" s="197" t="s">
        <v>931</v>
      </c>
      <c r="D215" s="197"/>
      <c r="E215" s="197"/>
      <c r="F215" s="218">
        <v>1</v>
      </c>
      <c r="G215" s="254"/>
      <c r="H215" s="318" t="s">
        <v>972</v>
      </c>
      <c r="I215" s="318"/>
      <c r="J215" s="318"/>
      <c r="K215" s="266"/>
    </row>
    <row r="216" spans="2:11" customFormat="1" ht="15" customHeight="1">
      <c r="B216" s="265"/>
      <c r="C216" s="197"/>
      <c r="D216" s="197"/>
      <c r="E216" s="197"/>
      <c r="F216" s="218">
        <v>2</v>
      </c>
      <c r="G216" s="254"/>
      <c r="H216" s="318" t="s">
        <v>973</v>
      </c>
      <c r="I216" s="318"/>
      <c r="J216" s="318"/>
      <c r="K216" s="266"/>
    </row>
    <row r="217" spans="2:11" customFormat="1" ht="15" customHeight="1">
      <c r="B217" s="265"/>
      <c r="C217" s="197"/>
      <c r="D217" s="197"/>
      <c r="E217" s="197"/>
      <c r="F217" s="218">
        <v>3</v>
      </c>
      <c r="G217" s="254"/>
      <c r="H217" s="318" t="s">
        <v>974</v>
      </c>
      <c r="I217" s="318"/>
      <c r="J217" s="318"/>
      <c r="K217" s="266"/>
    </row>
    <row r="218" spans="2:11" customFormat="1" ht="15" customHeight="1">
      <c r="B218" s="265"/>
      <c r="C218" s="197"/>
      <c r="D218" s="197"/>
      <c r="E218" s="197"/>
      <c r="F218" s="218">
        <v>4</v>
      </c>
      <c r="G218" s="254"/>
      <c r="H218" s="318" t="s">
        <v>975</v>
      </c>
      <c r="I218" s="318"/>
      <c r="J218" s="318"/>
      <c r="K218" s="266"/>
    </row>
    <row r="219" spans="2:11" customFormat="1" ht="12.75" customHeight="1">
      <c r="B219" s="267"/>
      <c r="C219" s="268"/>
      <c r="D219" s="268"/>
      <c r="E219" s="268"/>
      <c r="F219" s="268"/>
      <c r="G219" s="268"/>
      <c r="H219" s="268"/>
      <c r="I219" s="268"/>
      <c r="J219" s="268"/>
      <c r="K219" s="269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01 - OPRAVA VNITŘNÍ  SPLA...</vt:lpstr>
      <vt:lpstr>02 - VEDLEJŠÍ ROZPOČTOVÉ ...</vt:lpstr>
      <vt:lpstr>Pokyny pro vyplnění</vt:lpstr>
      <vt:lpstr>'01 - OPRAVA VNITŘNÍ  SPLA...'!Názvy_tisku</vt:lpstr>
      <vt:lpstr>'02 - VEDLEJŠÍ ROZPOČTOVÉ ...'!Názvy_tisku</vt:lpstr>
      <vt:lpstr>'Rekapitulace stavby'!Názvy_tisku</vt:lpstr>
      <vt:lpstr>'01 - OPRAVA VNITŘNÍ  SPLA...'!Oblast_tisku</vt:lpstr>
      <vt:lpstr>'02 - VEDLEJŠÍ ROZPOČTOVÉ 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Blavková</dc:creator>
  <cp:lastModifiedBy>Nina Blavková</cp:lastModifiedBy>
  <dcterms:created xsi:type="dcterms:W3CDTF">2025-03-25T07:10:31Z</dcterms:created>
  <dcterms:modified xsi:type="dcterms:W3CDTF">2025-03-25T07:12:01Z</dcterms:modified>
</cp:coreProperties>
</file>