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petposp\Documents\Infrastruktura ZS\Realizace Kamenická\TDS VZ\"/>
    </mc:Choice>
  </mc:AlternateContent>
  <xr:revisionPtr revIDLastSave="0" documentId="8_{A61CB55F-F222-439F-BDF8-16831EA25C9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kapitulace stavby" sheetId="1" r:id="rId1"/>
    <sheet name="E01 - Stavební část" sheetId="2" r:id="rId2"/>
    <sheet name="001 - Chlazení" sheetId="3" r:id="rId3"/>
    <sheet name="002 - VZDUCHOTECHNIKA" sheetId="4" r:id="rId4"/>
    <sheet name="003 - Zdravotně technické..." sheetId="5" r:id="rId5"/>
    <sheet name="01 - BEZBARIEROVÉ WC" sheetId="6" r:id="rId6"/>
    <sheet name="02 - ODBORNÁ UČEBNA IT" sheetId="7" r:id="rId7"/>
    <sheet name="E04.01 - Schodolez" sheetId="8" r:id="rId8"/>
    <sheet name="E05 - Vedlejší rozpočtové..." sheetId="9" r:id="rId9"/>
    <sheet name="Pokyny pro vyplnění" sheetId="10" r:id="rId10"/>
  </sheets>
  <definedNames>
    <definedName name="_xlnm._FilterDatabase" localSheetId="2" hidden="1">'001 - Chlazení'!$C$86:$K$117</definedName>
    <definedName name="_xlnm._FilterDatabase" localSheetId="3" hidden="1">'002 - VZDUCHOTECHNIKA'!$C$87:$K$119</definedName>
    <definedName name="_xlnm._FilterDatabase" localSheetId="4" hidden="1">'003 - Zdravotně technické...'!$C$86:$K$139</definedName>
    <definedName name="_xlnm._FilterDatabase" localSheetId="5" hidden="1">'01 - BEZBARIEROVÉ WC'!$C$89:$K$111</definedName>
    <definedName name="_xlnm._FilterDatabase" localSheetId="6" hidden="1">'02 - ODBORNÁ UČEBNA IT'!$C$95:$K$217</definedName>
    <definedName name="_xlnm._FilterDatabase" localSheetId="1" hidden="1">'E01 - Stavební část'!$C$99:$K$329</definedName>
    <definedName name="_xlnm._FilterDatabase" localSheetId="7" hidden="1">'E04.01 - Schodolez'!$C$85:$K$89</definedName>
    <definedName name="_xlnm._FilterDatabase" localSheetId="8" hidden="1">'E05 - Vedlejší rozpočtové...'!$C$82:$K$99</definedName>
    <definedName name="_xlnm.Print_Titles" localSheetId="2">'001 - Chlazení'!$86:$86</definedName>
    <definedName name="_xlnm.Print_Titles" localSheetId="3">'002 - VZDUCHOTECHNIKA'!$87:$87</definedName>
    <definedName name="_xlnm.Print_Titles" localSheetId="4">'003 - Zdravotně technické...'!$86:$86</definedName>
    <definedName name="_xlnm.Print_Titles" localSheetId="5">'01 - BEZBARIEROVÉ WC'!$89:$89</definedName>
    <definedName name="_xlnm.Print_Titles" localSheetId="6">'02 - ODBORNÁ UČEBNA IT'!$95:$95</definedName>
    <definedName name="_xlnm.Print_Titles" localSheetId="1">'E01 - Stavební část'!$99:$99</definedName>
    <definedName name="_xlnm.Print_Titles" localSheetId="7">'E04.01 - Schodolez'!$85:$85</definedName>
    <definedName name="_xlnm.Print_Titles" localSheetId="8">'E05 - Vedlejší rozpočtové...'!$82:$82</definedName>
    <definedName name="_xlnm.Print_Titles" localSheetId="0">'Rekapitulace stavby'!$52:$52</definedName>
    <definedName name="_xlnm.Print_Area" localSheetId="2">'001 - Chlazení'!$C$4:$J$41,'001 - Chlazení'!$C$47:$J$66,'001 - Chlazení'!$C$72:$K$117</definedName>
    <definedName name="_xlnm.Print_Area" localSheetId="3">'002 - VZDUCHOTECHNIKA'!$C$4:$J$41,'002 - VZDUCHOTECHNIKA'!$C$47:$J$67,'002 - VZDUCHOTECHNIKA'!$C$73:$K$119</definedName>
    <definedName name="_xlnm.Print_Area" localSheetId="4">'003 - Zdravotně technické...'!$C$4:$J$41,'003 - Zdravotně technické...'!$C$47:$J$66,'003 - Zdravotně technické...'!$C$72:$K$139</definedName>
    <definedName name="_xlnm.Print_Area" localSheetId="5">'01 - BEZBARIEROVÉ WC'!$C$4:$J$41,'01 - BEZBARIEROVÉ WC'!$C$47:$J$69,'01 - BEZBARIEROVÉ WC'!$C$75:$K$111</definedName>
    <definedName name="_xlnm.Print_Area" localSheetId="6">'02 - ODBORNÁ UČEBNA IT'!$C$4:$J$41,'02 - ODBORNÁ UČEBNA IT'!$C$47:$J$75,'02 - ODBORNÁ UČEBNA IT'!$C$81:$K$217</definedName>
    <definedName name="_xlnm.Print_Area" localSheetId="1">'E01 - Stavební část'!$C$4:$J$39,'E01 - Stavební část'!$C$45:$J$81,'E01 - Stavební část'!$C$87:$K$329</definedName>
    <definedName name="_xlnm.Print_Area" localSheetId="7">'E04.01 - Schodolez'!$C$4:$J$41,'E04.01 - Schodolez'!$C$47:$J$65,'E04.01 - Schodolez'!$C$71:$K$89</definedName>
    <definedName name="_xlnm.Print_Area" localSheetId="8">'E05 - Vedlejší rozpočtové...'!$C$4:$J$39,'E05 - Vedlejší rozpočtové...'!$C$45:$J$64,'E05 - Vedlejší rozpočtové...'!$C$70:$K$99</definedName>
    <definedName name="_xlnm.Print_Area" localSheetId="9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9" l="1"/>
  <c r="J36" i="9"/>
  <c r="AY65" i="1"/>
  <c r="J35" i="9"/>
  <c r="AX65" i="1"/>
  <c r="BI98" i="9"/>
  <c r="BH98" i="9"/>
  <c r="BG98" i="9"/>
  <c r="BF98" i="9"/>
  <c r="T98" i="9"/>
  <c r="T97" i="9"/>
  <c r="R98" i="9"/>
  <c r="R97" i="9"/>
  <c r="P98" i="9"/>
  <c r="P97" i="9"/>
  <c r="BI95" i="9"/>
  <c r="BH95" i="9"/>
  <c r="BG95" i="9"/>
  <c r="BF95" i="9"/>
  <c r="T95" i="9"/>
  <c r="R95" i="9"/>
  <c r="P95" i="9"/>
  <c r="BI93" i="9"/>
  <c r="BH93" i="9"/>
  <c r="BG93" i="9"/>
  <c r="BF93" i="9"/>
  <c r="T93" i="9"/>
  <c r="R93" i="9"/>
  <c r="P93" i="9"/>
  <c r="BI91" i="9"/>
  <c r="BH91" i="9"/>
  <c r="BG91" i="9"/>
  <c r="BF91" i="9"/>
  <c r="T91" i="9"/>
  <c r="R91" i="9"/>
  <c r="P91" i="9"/>
  <c r="BI89" i="9"/>
  <c r="BH89" i="9"/>
  <c r="BG89" i="9"/>
  <c r="BF89" i="9"/>
  <c r="T89" i="9"/>
  <c r="R89" i="9"/>
  <c r="P89" i="9"/>
  <c r="BI86" i="9"/>
  <c r="BH86" i="9"/>
  <c r="BG86" i="9"/>
  <c r="BF86" i="9"/>
  <c r="T86" i="9"/>
  <c r="T85" i="9"/>
  <c r="R86" i="9"/>
  <c r="R85" i="9"/>
  <c r="P86" i="9"/>
  <c r="P85" i="9"/>
  <c r="F79" i="9"/>
  <c r="F77" i="9"/>
  <c r="E75" i="9"/>
  <c r="F54" i="9"/>
  <c r="F52" i="9"/>
  <c r="E50" i="9"/>
  <c r="J24" i="9"/>
  <c r="E24" i="9"/>
  <c r="J80" i="9" s="1"/>
  <c r="J23" i="9"/>
  <c r="J21" i="9"/>
  <c r="E21" i="9"/>
  <c r="J79" i="9" s="1"/>
  <c r="J20" i="9"/>
  <c r="J18" i="9"/>
  <c r="E18" i="9"/>
  <c r="F80" i="9" s="1"/>
  <c r="J17" i="9"/>
  <c r="J12" i="9"/>
  <c r="J77" i="9"/>
  <c r="E7" i="9"/>
  <c r="E48" i="9" s="1"/>
  <c r="J39" i="8"/>
  <c r="J38" i="8"/>
  <c r="AY64" i="1" s="1"/>
  <c r="J37" i="8"/>
  <c r="AX64" i="1"/>
  <c r="BI88" i="8"/>
  <c r="BH88" i="8"/>
  <c r="BG88" i="8"/>
  <c r="BF88" i="8"/>
  <c r="T88" i="8"/>
  <c r="T87" i="8" s="1"/>
  <c r="T86" i="8" s="1"/>
  <c r="R88" i="8"/>
  <c r="R87" i="8"/>
  <c r="R86" i="8" s="1"/>
  <c r="P88" i="8"/>
  <c r="P87" i="8"/>
  <c r="P86" i="8"/>
  <c r="AU64" i="1" s="1"/>
  <c r="AU63" i="1" s="1"/>
  <c r="F80" i="8"/>
  <c r="E78" i="8"/>
  <c r="F56" i="8"/>
  <c r="E54" i="8"/>
  <c r="J26" i="8"/>
  <c r="E26" i="8"/>
  <c r="J59" i="8"/>
  <c r="J25" i="8"/>
  <c r="J23" i="8"/>
  <c r="E23" i="8"/>
  <c r="J82" i="8" s="1"/>
  <c r="J22" i="8"/>
  <c r="J20" i="8"/>
  <c r="E20" i="8"/>
  <c r="F59" i="8"/>
  <c r="J19" i="8"/>
  <c r="J17" i="8"/>
  <c r="E17" i="8"/>
  <c r="F82" i="8"/>
  <c r="J16" i="8"/>
  <c r="J14" i="8"/>
  <c r="J56" i="8"/>
  <c r="E7" i="8"/>
  <c r="E74" i="8" s="1"/>
  <c r="J39" i="7"/>
  <c r="J38" i="7"/>
  <c r="AY62" i="1"/>
  <c r="J37" i="7"/>
  <c r="AX62" i="1"/>
  <c r="BI216" i="7"/>
  <c r="BH216" i="7"/>
  <c r="BG216" i="7"/>
  <c r="BF216" i="7"/>
  <c r="T216" i="7"/>
  <c r="T215" i="7" s="1"/>
  <c r="R216" i="7"/>
  <c r="R215" i="7" s="1"/>
  <c r="P216" i="7"/>
  <c r="P215" i="7"/>
  <c r="BI213" i="7"/>
  <c r="BH213" i="7"/>
  <c r="BG213" i="7"/>
  <c r="BF213" i="7"/>
  <c r="T213" i="7"/>
  <c r="R213" i="7"/>
  <c r="P213" i="7"/>
  <c r="BI211" i="7"/>
  <c r="BH211" i="7"/>
  <c r="BG211" i="7"/>
  <c r="BF211" i="7"/>
  <c r="T211" i="7"/>
  <c r="R211" i="7"/>
  <c r="P211" i="7"/>
  <c r="BI209" i="7"/>
  <c r="BH209" i="7"/>
  <c r="BG209" i="7"/>
  <c r="BF209" i="7"/>
  <c r="T209" i="7"/>
  <c r="R209" i="7"/>
  <c r="P209" i="7"/>
  <c r="BI207" i="7"/>
  <c r="BH207" i="7"/>
  <c r="BG207" i="7"/>
  <c r="BF207" i="7"/>
  <c r="T207" i="7"/>
  <c r="R207" i="7"/>
  <c r="P207" i="7"/>
  <c r="BI205" i="7"/>
  <c r="BH205" i="7"/>
  <c r="BG205" i="7"/>
  <c r="BF205" i="7"/>
  <c r="T205" i="7"/>
  <c r="R205" i="7"/>
  <c r="P205" i="7"/>
  <c r="BI203" i="7"/>
  <c r="BH203" i="7"/>
  <c r="BG203" i="7"/>
  <c r="BF203" i="7"/>
  <c r="T203" i="7"/>
  <c r="R203" i="7"/>
  <c r="P203" i="7"/>
  <c r="BI200" i="7"/>
  <c r="BH200" i="7"/>
  <c r="BG200" i="7"/>
  <c r="BF200" i="7"/>
  <c r="T200" i="7"/>
  <c r="R200" i="7"/>
  <c r="P200" i="7"/>
  <c r="BI198" i="7"/>
  <c r="BH198" i="7"/>
  <c r="BG198" i="7"/>
  <c r="BF198" i="7"/>
  <c r="T198" i="7"/>
  <c r="R198" i="7"/>
  <c r="P198" i="7"/>
  <c r="BI196" i="7"/>
  <c r="BH196" i="7"/>
  <c r="BG196" i="7"/>
  <c r="BF196" i="7"/>
  <c r="T196" i="7"/>
  <c r="R196" i="7"/>
  <c r="P196" i="7"/>
  <c r="BI193" i="7"/>
  <c r="BH193" i="7"/>
  <c r="BG193" i="7"/>
  <c r="BF193" i="7"/>
  <c r="T193" i="7"/>
  <c r="R193" i="7"/>
  <c r="P193" i="7"/>
  <c r="BI191" i="7"/>
  <c r="BH191" i="7"/>
  <c r="BG191" i="7"/>
  <c r="BF191" i="7"/>
  <c r="T191" i="7"/>
  <c r="R191" i="7"/>
  <c r="P191" i="7"/>
  <c r="BI188" i="7"/>
  <c r="BH188" i="7"/>
  <c r="BG188" i="7"/>
  <c r="BF188" i="7"/>
  <c r="T188" i="7"/>
  <c r="R188" i="7"/>
  <c r="P188" i="7"/>
  <c r="BI186" i="7"/>
  <c r="BH186" i="7"/>
  <c r="BG186" i="7"/>
  <c r="BF186" i="7"/>
  <c r="T186" i="7"/>
  <c r="R186" i="7"/>
  <c r="P186" i="7"/>
  <c r="BI184" i="7"/>
  <c r="BH184" i="7"/>
  <c r="BG184" i="7"/>
  <c r="BF184" i="7"/>
  <c r="T184" i="7"/>
  <c r="R184" i="7"/>
  <c r="P184" i="7"/>
  <c r="BI182" i="7"/>
  <c r="BH182" i="7"/>
  <c r="BG182" i="7"/>
  <c r="BF182" i="7"/>
  <c r="T182" i="7"/>
  <c r="R182" i="7"/>
  <c r="P182" i="7"/>
  <c r="BI180" i="7"/>
  <c r="BH180" i="7"/>
  <c r="BG180" i="7"/>
  <c r="BF180" i="7"/>
  <c r="T180" i="7"/>
  <c r="R180" i="7"/>
  <c r="P180" i="7"/>
  <c r="BI178" i="7"/>
  <c r="BH178" i="7"/>
  <c r="BG178" i="7"/>
  <c r="BF178" i="7"/>
  <c r="T178" i="7"/>
  <c r="R178" i="7"/>
  <c r="P178" i="7"/>
  <c r="BI176" i="7"/>
  <c r="BH176" i="7"/>
  <c r="BG176" i="7"/>
  <c r="BF176" i="7"/>
  <c r="T176" i="7"/>
  <c r="R176" i="7"/>
  <c r="P176" i="7"/>
  <c r="BI174" i="7"/>
  <c r="BH174" i="7"/>
  <c r="BG174" i="7"/>
  <c r="BF174" i="7"/>
  <c r="T174" i="7"/>
  <c r="R174" i="7"/>
  <c r="P174" i="7"/>
  <c r="BI172" i="7"/>
  <c r="BH172" i="7"/>
  <c r="BG172" i="7"/>
  <c r="BF172" i="7"/>
  <c r="T172" i="7"/>
  <c r="R172" i="7"/>
  <c r="P172" i="7"/>
  <c r="BI169" i="7"/>
  <c r="BH169" i="7"/>
  <c r="BG169" i="7"/>
  <c r="BF169" i="7"/>
  <c r="T169" i="7"/>
  <c r="T168" i="7"/>
  <c r="R169" i="7"/>
  <c r="R168" i="7"/>
  <c r="P169" i="7"/>
  <c r="P168" i="7" s="1"/>
  <c r="BI166" i="7"/>
  <c r="BH166" i="7"/>
  <c r="BG166" i="7"/>
  <c r="BF166" i="7"/>
  <c r="T166" i="7"/>
  <c r="R166" i="7"/>
  <c r="P166" i="7"/>
  <c r="BI164" i="7"/>
  <c r="BH164" i="7"/>
  <c r="BG164" i="7"/>
  <c r="BF164" i="7"/>
  <c r="T164" i="7"/>
  <c r="R164" i="7"/>
  <c r="P164" i="7"/>
  <c r="BI162" i="7"/>
  <c r="BH162" i="7"/>
  <c r="BG162" i="7"/>
  <c r="BF162" i="7"/>
  <c r="T162" i="7"/>
  <c r="R162" i="7"/>
  <c r="P162" i="7"/>
  <c r="BI160" i="7"/>
  <c r="BH160" i="7"/>
  <c r="BG160" i="7"/>
  <c r="BF160" i="7"/>
  <c r="T160" i="7"/>
  <c r="R160" i="7"/>
  <c r="P160" i="7"/>
  <c r="BI158" i="7"/>
  <c r="BH158" i="7"/>
  <c r="BG158" i="7"/>
  <c r="BF158" i="7"/>
  <c r="T158" i="7"/>
  <c r="R158" i="7"/>
  <c r="P158" i="7"/>
  <c r="BI156" i="7"/>
  <c r="BH156" i="7"/>
  <c r="BG156" i="7"/>
  <c r="BF156" i="7"/>
  <c r="T156" i="7"/>
  <c r="R156" i="7"/>
  <c r="P156" i="7"/>
  <c r="BI154" i="7"/>
  <c r="BH154" i="7"/>
  <c r="BG154" i="7"/>
  <c r="BF154" i="7"/>
  <c r="T154" i="7"/>
  <c r="R154" i="7"/>
  <c r="P154" i="7"/>
  <c r="BI152" i="7"/>
  <c r="BH152" i="7"/>
  <c r="BG152" i="7"/>
  <c r="BF152" i="7"/>
  <c r="T152" i="7"/>
  <c r="R152" i="7"/>
  <c r="P152" i="7"/>
  <c r="BI149" i="7"/>
  <c r="BH149" i="7"/>
  <c r="BG149" i="7"/>
  <c r="BF149" i="7"/>
  <c r="T149" i="7"/>
  <c r="R149" i="7"/>
  <c r="P149" i="7"/>
  <c r="BI147" i="7"/>
  <c r="BH147" i="7"/>
  <c r="BG147" i="7"/>
  <c r="BF147" i="7"/>
  <c r="T147" i="7"/>
  <c r="R147" i="7"/>
  <c r="P147" i="7"/>
  <c r="BI145" i="7"/>
  <c r="BH145" i="7"/>
  <c r="BG145" i="7"/>
  <c r="BF145" i="7"/>
  <c r="T145" i="7"/>
  <c r="R145" i="7"/>
  <c r="P145" i="7"/>
  <c r="BI143" i="7"/>
  <c r="BH143" i="7"/>
  <c r="BG143" i="7"/>
  <c r="BF143" i="7"/>
  <c r="T143" i="7"/>
  <c r="R143" i="7"/>
  <c r="P143" i="7"/>
  <c r="BI141" i="7"/>
  <c r="BH141" i="7"/>
  <c r="BG141" i="7"/>
  <c r="BF141" i="7"/>
  <c r="T141" i="7"/>
  <c r="R141" i="7"/>
  <c r="P141" i="7"/>
  <c r="BI139" i="7"/>
  <c r="BH139" i="7"/>
  <c r="BG139" i="7"/>
  <c r="BF139" i="7"/>
  <c r="T139" i="7"/>
  <c r="R139" i="7"/>
  <c r="P139" i="7"/>
  <c r="BI137" i="7"/>
  <c r="BH137" i="7"/>
  <c r="BG137" i="7"/>
  <c r="BF137" i="7"/>
  <c r="T137" i="7"/>
  <c r="R137" i="7"/>
  <c r="P137" i="7"/>
  <c r="BI135" i="7"/>
  <c r="BH135" i="7"/>
  <c r="BG135" i="7"/>
  <c r="BF135" i="7"/>
  <c r="T135" i="7"/>
  <c r="R135" i="7"/>
  <c r="P135" i="7"/>
  <c r="BI133" i="7"/>
  <c r="BH133" i="7"/>
  <c r="BG133" i="7"/>
  <c r="BF133" i="7"/>
  <c r="T133" i="7"/>
  <c r="R133" i="7"/>
  <c r="P133" i="7"/>
  <c r="BI131" i="7"/>
  <c r="BH131" i="7"/>
  <c r="BG131" i="7"/>
  <c r="BF131" i="7"/>
  <c r="T131" i="7"/>
  <c r="R131" i="7"/>
  <c r="P131" i="7"/>
  <c r="BI128" i="7"/>
  <c r="BH128" i="7"/>
  <c r="BG128" i="7"/>
  <c r="BF128" i="7"/>
  <c r="T128" i="7"/>
  <c r="R128" i="7"/>
  <c r="P128" i="7"/>
  <c r="BI126" i="7"/>
  <c r="BH126" i="7"/>
  <c r="BG126" i="7"/>
  <c r="BF126" i="7"/>
  <c r="T126" i="7"/>
  <c r="R126" i="7"/>
  <c r="P126" i="7"/>
  <c r="BI124" i="7"/>
  <c r="BH124" i="7"/>
  <c r="BG124" i="7"/>
  <c r="BF124" i="7"/>
  <c r="T124" i="7"/>
  <c r="R124" i="7"/>
  <c r="P124" i="7"/>
  <c r="BI122" i="7"/>
  <c r="BH122" i="7"/>
  <c r="BG122" i="7"/>
  <c r="BF122" i="7"/>
  <c r="T122" i="7"/>
  <c r="R122" i="7"/>
  <c r="P122" i="7"/>
  <c r="BI120" i="7"/>
  <c r="BH120" i="7"/>
  <c r="BG120" i="7"/>
  <c r="BF120" i="7"/>
  <c r="T120" i="7"/>
  <c r="R120" i="7"/>
  <c r="P120" i="7"/>
  <c r="BI118" i="7"/>
  <c r="BH118" i="7"/>
  <c r="BG118" i="7"/>
  <c r="BF118" i="7"/>
  <c r="T118" i="7"/>
  <c r="R118" i="7"/>
  <c r="P118" i="7"/>
  <c r="BI116" i="7"/>
  <c r="BH116" i="7"/>
  <c r="BG116" i="7"/>
  <c r="BF116" i="7"/>
  <c r="T116" i="7"/>
  <c r="R116" i="7"/>
  <c r="P116" i="7"/>
  <c r="BI114" i="7"/>
  <c r="BH114" i="7"/>
  <c r="BG114" i="7"/>
  <c r="BF114" i="7"/>
  <c r="T114" i="7"/>
  <c r="R114" i="7"/>
  <c r="P114" i="7"/>
  <c r="BI112" i="7"/>
  <c r="BH112" i="7"/>
  <c r="BG112" i="7"/>
  <c r="BF112" i="7"/>
  <c r="T112" i="7"/>
  <c r="R112" i="7"/>
  <c r="P112" i="7"/>
  <c r="BI109" i="7"/>
  <c r="BH109" i="7"/>
  <c r="BG109" i="7"/>
  <c r="BF109" i="7"/>
  <c r="T109" i="7"/>
  <c r="R109" i="7"/>
  <c r="P109" i="7"/>
  <c r="BI107" i="7"/>
  <c r="BH107" i="7"/>
  <c r="BG107" i="7"/>
  <c r="BF107" i="7"/>
  <c r="T107" i="7"/>
  <c r="R107" i="7"/>
  <c r="P107" i="7"/>
  <c r="BI105" i="7"/>
  <c r="BH105" i="7"/>
  <c r="BG105" i="7"/>
  <c r="BF105" i="7"/>
  <c r="T105" i="7"/>
  <c r="R105" i="7"/>
  <c r="P105" i="7"/>
  <c r="BI103" i="7"/>
  <c r="BH103" i="7"/>
  <c r="BG103" i="7"/>
  <c r="BF103" i="7"/>
  <c r="T103" i="7"/>
  <c r="R103" i="7"/>
  <c r="P103" i="7"/>
  <c r="BI101" i="7"/>
  <c r="BH101" i="7"/>
  <c r="BG101" i="7"/>
  <c r="BF101" i="7"/>
  <c r="T101" i="7"/>
  <c r="R101" i="7"/>
  <c r="P101" i="7"/>
  <c r="BI98" i="7"/>
  <c r="BH98" i="7"/>
  <c r="BG98" i="7"/>
  <c r="BF98" i="7"/>
  <c r="T98" i="7"/>
  <c r="T97" i="7" s="1"/>
  <c r="R98" i="7"/>
  <c r="R97" i="7"/>
  <c r="P98" i="7"/>
  <c r="P97" i="7"/>
  <c r="F90" i="7"/>
  <c r="E88" i="7"/>
  <c r="F56" i="7"/>
  <c r="E54" i="7"/>
  <c r="J26" i="7"/>
  <c r="E26" i="7"/>
  <c r="J93" i="7"/>
  <c r="J25" i="7"/>
  <c r="J23" i="7"/>
  <c r="E23" i="7"/>
  <c r="J92" i="7" s="1"/>
  <c r="J22" i="7"/>
  <c r="J20" i="7"/>
  <c r="E20" i="7"/>
  <c r="F93" i="7" s="1"/>
  <c r="J19" i="7"/>
  <c r="J17" i="7"/>
  <c r="E17" i="7"/>
  <c r="F92" i="7"/>
  <c r="J16" i="7"/>
  <c r="J14" i="7"/>
  <c r="J90" i="7"/>
  <c r="E7" i="7"/>
  <c r="E50" i="7"/>
  <c r="J39" i="6"/>
  <c r="J38" i="6"/>
  <c r="AY61" i="1" s="1"/>
  <c r="J37" i="6"/>
  <c r="AX61" i="1"/>
  <c r="BI110" i="6"/>
  <c r="BH110" i="6"/>
  <c r="BG110" i="6"/>
  <c r="BF110" i="6"/>
  <c r="T110" i="6"/>
  <c r="T109" i="6" s="1"/>
  <c r="R110" i="6"/>
  <c r="R109" i="6" s="1"/>
  <c r="P110" i="6"/>
  <c r="P109" i="6" s="1"/>
  <c r="BI107" i="6"/>
  <c r="BH107" i="6"/>
  <c r="BG107" i="6"/>
  <c r="BF107" i="6"/>
  <c r="T107" i="6"/>
  <c r="T106" i="6" s="1"/>
  <c r="R107" i="6"/>
  <c r="R106" i="6" s="1"/>
  <c r="P107" i="6"/>
  <c r="P106" i="6" s="1"/>
  <c r="BI104" i="6"/>
  <c r="BH104" i="6"/>
  <c r="BG104" i="6"/>
  <c r="BF104" i="6"/>
  <c r="T104" i="6"/>
  <c r="R104" i="6"/>
  <c r="P104" i="6"/>
  <c r="BI102" i="6"/>
  <c r="BH102" i="6"/>
  <c r="BG102" i="6"/>
  <c r="BF102" i="6"/>
  <c r="T102" i="6"/>
  <c r="R102" i="6"/>
  <c r="P102" i="6"/>
  <c r="BI100" i="6"/>
  <c r="BH100" i="6"/>
  <c r="BG100" i="6"/>
  <c r="BF100" i="6"/>
  <c r="T100" i="6"/>
  <c r="R100" i="6"/>
  <c r="P100" i="6"/>
  <c r="BI97" i="6"/>
  <c r="BH97" i="6"/>
  <c r="BG97" i="6"/>
  <c r="BF97" i="6"/>
  <c r="T97" i="6"/>
  <c r="R97" i="6"/>
  <c r="P97" i="6"/>
  <c r="BI95" i="6"/>
  <c r="BH95" i="6"/>
  <c r="BG95" i="6"/>
  <c r="BF95" i="6"/>
  <c r="T95" i="6"/>
  <c r="R95" i="6"/>
  <c r="P95" i="6"/>
  <c r="BI92" i="6"/>
  <c r="BH92" i="6"/>
  <c r="BG92" i="6"/>
  <c r="BF92" i="6"/>
  <c r="T92" i="6"/>
  <c r="T91" i="6" s="1"/>
  <c r="R92" i="6"/>
  <c r="R91" i="6" s="1"/>
  <c r="P92" i="6"/>
  <c r="P91" i="6"/>
  <c r="F84" i="6"/>
  <c r="E82" i="6"/>
  <c r="F56" i="6"/>
  <c r="E54" i="6"/>
  <c r="J26" i="6"/>
  <c r="E26" i="6"/>
  <c r="J87" i="6"/>
  <c r="J25" i="6"/>
  <c r="J23" i="6"/>
  <c r="E23" i="6"/>
  <c r="J86" i="6" s="1"/>
  <c r="J22" i="6"/>
  <c r="J20" i="6"/>
  <c r="E20" i="6"/>
  <c r="F87" i="6" s="1"/>
  <c r="J19" i="6"/>
  <c r="J17" i="6"/>
  <c r="E17" i="6"/>
  <c r="F58" i="6"/>
  <c r="J16" i="6"/>
  <c r="J14" i="6"/>
  <c r="J84" i="6" s="1"/>
  <c r="E7" i="6"/>
  <c r="E78" i="6"/>
  <c r="J39" i="5"/>
  <c r="J38" i="5"/>
  <c r="AY59" i="1" s="1"/>
  <c r="J37" i="5"/>
  <c r="AX59" i="1"/>
  <c r="BI138" i="5"/>
  <c r="BH138" i="5"/>
  <c r="BG138" i="5"/>
  <c r="BF138" i="5"/>
  <c r="T138" i="5"/>
  <c r="R138" i="5"/>
  <c r="P138" i="5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6" i="5"/>
  <c r="BH126" i="5"/>
  <c r="BG126" i="5"/>
  <c r="BF126" i="5"/>
  <c r="T126" i="5"/>
  <c r="R126" i="5"/>
  <c r="P126" i="5"/>
  <c r="BI124" i="5"/>
  <c r="BH124" i="5"/>
  <c r="BG124" i="5"/>
  <c r="BF124" i="5"/>
  <c r="T124" i="5"/>
  <c r="R124" i="5"/>
  <c r="P124" i="5"/>
  <c r="BI122" i="5"/>
  <c r="BH122" i="5"/>
  <c r="BG122" i="5"/>
  <c r="BF122" i="5"/>
  <c r="T122" i="5"/>
  <c r="R122" i="5"/>
  <c r="P122" i="5"/>
  <c r="BI120" i="5"/>
  <c r="BH120" i="5"/>
  <c r="BG120" i="5"/>
  <c r="BF120" i="5"/>
  <c r="T120" i="5"/>
  <c r="R120" i="5"/>
  <c r="P120" i="5"/>
  <c r="BI118" i="5"/>
  <c r="BH118" i="5"/>
  <c r="BG118" i="5"/>
  <c r="BF118" i="5"/>
  <c r="T118" i="5"/>
  <c r="R118" i="5"/>
  <c r="P118" i="5"/>
  <c r="BI116" i="5"/>
  <c r="BH116" i="5"/>
  <c r="BG116" i="5"/>
  <c r="BF116" i="5"/>
  <c r="T116" i="5"/>
  <c r="R116" i="5"/>
  <c r="P116" i="5"/>
  <c r="BI114" i="5"/>
  <c r="BH114" i="5"/>
  <c r="BG114" i="5"/>
  <c r="BF114" i="5"/>
  <c r="T114" i="5"/>
  <c r="R114" i="5"/>
  <c r="P114" i="5"/>
  <c r="BI112" i="5"/>
  <c r="BH112" i="5"/>
  <c r="BG112" i="5"/>
  <c r="BF112" i="5"/>
  <c r="T112" i="5"/>
  <c r="R112" i="5"/>
  <c r="P112" i="5"/>
  <c r="BI110" i="5"/>
  <c r="BH110" i="5"/>
  <c r="BG110" i="5"/>
  <c r="BF110" i="5"/>
  <c r="T110" i="5"/>
  <c r="R110" i="5"/>
  <c r="P110" i="5"/>
  <c r="BI108" i="5"/>
  <c r="BH108" i="5"/>
  <c r="BG108" i="5"/>
  <c r="BF108" i="5"/>
  <c r="T108" i="5"/>
  <c r="R108" i="5"/>
  <c r="P108" i="5"/>
  <c r="BI105" i="5"/>
  <c r="BH105" i="5"/>
  <c r="BG105" i="5"/>
  <c r="BF105" i="5"/>
  <c r="T105" i="5"/>
  <c r="R105" i="5"/>
  <c r="P105" i="5"/>
  <c r="BI103" i="5"/>
  <c r="BH103" i="5"/>
  <c r="BG103" i="5"/>
  <c r="BF103" i="5"/>
  <c r="T103" i="5"/>
  <c r="R103" i="5"/>
  <c r="P103" i="5"/>
  <c r="BI101" i="5"/>
  <c r="BH101" i="5"/>
  <c r="BG101" i="5"/>
  <c r="BF101" i="5"/>
  <c r="T101" i="5"/>
  <c r="R101" i="5"/>
  <c r="P101" i="5"/>
  <c r="BI99" i="5"/>
  <c r="BH99" i="5"/>
  <c r="BG99" i="5"/>
  <c r="BF99" i="5"/>
  <c r="T99" i="5"/>
  <c r="R99" i="5"/>
  <c r="P99" i="5"/>
  <c r="BI97" i="5"/>
  <c r="BH97" i="5"/>
  <c r="BG97" i="5"/>
  <c r="BF97" i="5"/>
  <c r="T97" i="5"/>
  <c r="R97" i="5"/>
  <c r="P97" i="5"/>
  <c r="BI95" i="5"/>
  <c r="BH95" i="5"/>
  <c r="BG95" i="5"/>
  <c r="BF95" i="5"/>
  <c r="T95" i="5"/>
  <c r="R95" i="5"/>
  <c r="P95" i="5"/>
  <c r="BI93" i="5"/>
  <c r="BH93" i="5"/>
  <c r="BG93" i="5"/>
  <c r="BF93" i="5"/>
  <c r="T93" i="5"/>
  <c r="R93" i="5"/>
  <c r="P93" i="5"/>
  <c r="BI91" i="5"/>
  <c r="BH91" i="5"/>
  <c r="BG91" i="5"/>
  <c r="BF91" i="5"/>
  <c r="T91" i="5"/>
  <c r="R91" i="5"/>
  <c r="P91" i="5"/>
  <c r="BI89" i="5"/>
  <c r="BH89" i="5"/>
  <c r="BG89" i="5"/>
  <c r="BF89" i="5"/>
  <c r="T89" i="5"/>
  <c r="R89" i="5"/>
  <c r="P89" i="5"/>
  <c r="F81" i="5"/>
  <c r="E79" i="5"/>
  <c r="F56" i="5"/>
  <c r="E54" i="5"/>
  <c r="J26" i="5"/>
  <c r="E26" i="5"/>
  <c r="J84" i="5"/>
  <c r="J25" i="5"/>
  <c r="J23" i="5"/>
  <c r="E23" i="5"/>
  <c r="J83" i="5" s="1"/>
  <c r="J22" i="5"/>
  <c r="J20" i="5"/>
  <c r="E20" i="5"/>
  <c r="F84" i="5" s="1"/>
  <c r="J19" i="5"/>
  <c r="J17" i="5"/>
  <c r="E17" i="5"/>
  <c r="F83" i="5"/>
  <c r="J16" i="5"/>
  <c r="J14" i="5"/>
  <c r="J81" i="5" s="1"/>
  <c r="E7" i="5"/>
  <c r="E50" i="5"/>
  <c r="J39" i="4"/>
  <c r="J38" i="4"/>
  <c r="AY58" i="1" s="1"/>
  <c r="J37" i="4"/>
  <c r="AX58" i="1"/>
  <c r="BI118" i="4"/>
  <c r="BH118" i="4"/>
  <c r="BG118" i="4"/>
  <c r="BF118" i="4"/>
  <c r="T118" i="4"/>
  <c r="R118" i="4"/>
  <c r="P118" i="4"/>
  <c r="BI116" i="4"/>
  <c r="BH116" i="4"/>
  <c r="BG116" i="4"/>
  <c r="BF116" i="4"/>
  <c r="T116" i="4"/>
  <c r="R116" i="4"/>
  <c r="P116" i="4"/>
  <c r="BI114" i="4"/>
  <c r="BH114" i="4"/>
  <c r="BG114" i="4"/>
  <c r="BF114" i="4"/>
  <c r="T114" i="4"/>
  <c r="R114" i="4"/>
  <c r="P114" i="4"/>
  <c r="BI112" i="4"/>
  <c r="BH112" i="4"/>
  <c r="BG112" i="4"/>
  <c r="BF112" i="4"/>
  <c r="T112" i="4"/>
  <c r="R112" i="4"/>
  <c r="P112" i="4"/>
  <c r="BI110" i="4"/>
  <c r="BH110" i="4"/>
  <c r="BG110" i="4"/>
  <c r="BF110" i="4"/>
  <c r="T110" i="4"/>
  <c r="R110" i="4"/>
  <c r="P110" i="4"/>
  <c r="BI107" i="4"/>
  <c r="BH107" i="4"/>
  <c r="BG107" i="4"/>
  <c r="BF107" i="4"/>
  <c r="T107" i="4"/>
  <c r="R107" i="4"/>
  <c r="P107" i="4"/>
  <c r="BI105" i="4"/>
  <c r="BH105" i="4"/>
  <c r="BG105" i="4"/>
  <c r="BF105" i="4"/>
  <c r="T105" i="4"/>
  <c r="R105" i="4"/>
  <c r="P105" i="4"/>
  <c r="BI103" i="4"/>
  <c r="BH103" i="4"/>
  <c r="BG103" i="4"/>
  <c r="BF103" i="4"/>
  <c r="T103" i="4"/>
  <c r="R103" i="4"/>
  <c r="P103" i="4"/>
  <c r="BI101" i="4"/>
  <c r="BH101" i="4"/>
  <c r="BG101" i="4"/>
  <c r="BF101" i="4"/>
  <c r="T101" i="4"/>
  <c r="R101" i="4"/>
  <c r="P101" i="4"/>
  <c r="BI99" i="4"/>
  <c r="BH99" i="4"/>
  <c r="BG99" i="4"/>
  <c r="BF99" i="4"/>
  <c r="T99" i="4"/>
  <c r="R99" i="4"/>
  <c r="P99" i="4"/>
  <c r="BI96" i="4"/>
  <c r="BH96" i="4"/>
  <c r="BG96" i="4"/>
  <c r="BF96" i="4"/>
  <c r="T96" i="4"/>
  <c r="R96" i="4"/>
  <c r="P96" i="4"/>
  <c r="BI94" i="4"/>
  <c r="BH94" i="4"/>
  <c r="BG94" i="4"/>
  <c r="BF94" i="4"/>
  <c r="T94" i="4"/>
  <c r="R94" i="4"/>
  <c r="P94" i="4"/>
  <c r="BI92" i="4"/>
  <c r="BH92" i="4"/>
  <c r="BG92" i="4"/>
  <c r="BF92" i="4"/>
  <c r="T92" i="4"/>
  <c r="R92" i="4"/>
  <c r="P92" i="4"/>
  <c r="BI90" i="4"/>
  <c r="BH90" i="4"/>
  <c r="BG90" i="4"/>
  <c r="BF90" i="4"/>
  <c r="T90" i="4"/>
  <c r="R90" i="4"/>
  <c r="P90" i="4"/>
  <c r="F82" i="4"/>
  <c r="E80" i="4"/>
  <c r="F56" i="4"/>
  <c r="E54" i="4"/>
  <c r="J26" i="4"/>
  <c r="E26" i="4"/>
  <c r="J85" i="4"/>
  <c r="J25" i="4"/>
  <c r="J23" i="4"/>
  <c r="E23" i="4"/>
  <c r="J84" i="4" s="1"/>
  <c r="J22" i="4"/>
  <c r="J20" i="4"/>
  <c r="E20" i="4"/>
  <c r="F59" i="4" s="1"/>
  <c r="J19" i="4"/>
  <c r="J17" i="4"/>
  <c r="E17" i="4"/>
  <c r="F84" i="4"/>
  <c r="J16" i="4"/>
  <c r="J14" i="4"/>
  <c r="J56" i="4" s="1"/>
  <c r="E7" i="4"/>
  <c r="E76" i="4"/>
  <c r="J39" i="3"/>
  <c r="J38" i="3"/>
  <c r="AY57" i="1" s="1"/>
  <c r="J37" i="3"/>
  <c r="AX57" i="1"/>
  <c r="BI116" i="3"/>
  <c r="BH116" i="3"/>
  <c r="BG116" i="3"/>
  <c r="BF116" i="3"/>
  <c r="T116" i="3"/>
  <c r="R116" i="3"/>
  <c r="P116" i="3"/>
  <c r="BI114" i="3"/>
  <c r="BH114" i="3"/>
  <c r="BG114" i="3"/>
  <c r="BF114" i="3"/>
  <c r="T114" i="3"/>
  <c r="R114" i="3"/>
  <c r="P114" i="3"/>
  <c r="BI112" i="3"/>
  <c r="BH112" i="3"/>
  <c r="BG112" i="3"/>
  <c r="BF112" i="3"/>
  <c r="T112" i="3"/>
  <c r="R112" i="3"/>
  <c r="P112" i="3"/>
  <c r="BI110" i="3"/>
  <c r="BH110" i="3"/>
  <c r="BG110" i="3"/>
  <c r="BF110" i="3"/>
  <c r="T110" i="3"/>
  <c r="R110" i="3"/>
  <c r="P110" i="3"/>
  <c r="BI108" i="3"/>
  <c r="BH108" i="3"/>
  <c r="BG108" i="3"/>
  <c r="BF108" i="3"/>
  <c r="T108" i="3"/>
  <c r="R108" i="3"/>
  <c r="P108" i="3"/>
  <c r="BI106" i="3"/>
  <c r="BH106" i="3"/>
  <c r="BG106" i="3"/>
  <c r="BF106" i="3"/>
  <c r="T106" i="3"/>
  <c r="R106" i="3"/>
  <c r="P106" i="3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100" i="3"/>
  <c r="BH100" i="3"/>
  <c r="BG100" i="3"/>
  <c r="BF100" i="3"/>
  <c r="T100" i="3"/>
  <c r="R100" i="3"/>
  <c r="P100" i="3"/>
  <c r="BI98" i="3"/>
  <c r="BH98" i="3"/>
  <c r="BG98" i="3"/>
  <c r="BF98" i="3"/>
  <c r="T98" i="3"/>
  <c r="R98" i="3"/>
  <c r="P98" i="3"/>
  <c r="BI96" i="3"/>
  <c r="BH96" i="3"/>
  <c r="BG96" i="3"/>
  <c r="BF96" i="3"/>
  <c r="T96" i="3"/>
  <c r="R96" i="3"/>
  <c r="P96" i="3"/>
  <c r="BI94" i="3"/>
  <c r="BH94" i="3"/>
  <c r="BG94" i="3"/>
  <c r="BF94" i="3"/>
  <c r="T94" i="3"/>
  <c r="R94" i="3"/>
  <c r="P94" i="3"/>
  <c r="BI91" i="3"/>
  <c r="BH91" i="3"/>
  <c r="BG91" i="3"/>
  <c r="BF91" i="3"/>
  <c r="T91" i="3"/>
  <c r="R91" i="3"/>
  <c r="P91" i="3"/>
  <c r="BI89" i="3"/>
  <c r="BH89" i="3"/>
  <c r="BG89" i="3"/>
  <c r="BF89" i="3"/>
  <c r="T89" i="3"/>
  <c r="R89" i="3"/>
  <c r="P89" i="3"/>
  <c r="F81" i="3"/>
  <c r="E79" i="3"/>
  <c r="F56" i="3"/>
  <c r="E54" i="3"/>
  <c r="J26" i="3"/>
  <c r="E26" i="3"/>
  <c r="J59" i="3"/>
  <c r="J25" i="3"/>
  <c r="J23" i="3"/>
  <c r="E23" i="3"/>
  <c r="J58" i="3" s="1"/>
  <c r="J22" i="3"/>
  <c r="J20" i="3"/>
  <c r="E20" i="3"/>
  <c r="F84" i="3" s="1"/>
  <c r="J19" i="3"/>
  <c r="J17" i="3"/>
  <c r="E17" i="3"/>
  <c r="F83" i="3"/>
  <c r="J16" i="3"/>
  <c r="J14" i="3"/>
  <c r="J56" i="3"/>
  <c r="E7" i="3"/>
  <c r="E75" i="3"/>
  <c r="J37" i="2"/>
  <c r="J36" i="2"/>
  <c r="AY55" i="1" s="1"/>
  <c r="J35" i="2"/>
  <c r="AX55" i="1"/>
  <c r="BI328" i="2"/>
  <c r="BH328" i="2"/>
  <c r="BG328" i="2"/>
  <c r="BF328" i="2"/>
  <c r="T328" i="2"/>
  <c r="R328" i="2"/>
  <c r="P328" i="2"/>
  <c r="BI326" i="2"/>
  <c r="BH326" i="2"/>
  <c r="BG326" i="2"/>
  <c r="BF326" i="2"/>
  <c r="T326" i="2"/>
  <c r="R326" i="2"/>
  <c r="P326" i="2"/>
  <c r="BI324" i="2"/>
  <c r="BH324" i="2"/>
  <c r="BG324" i="2"/>
  <c r="BF324" i="2"/>
  <c r="T324" i="2"/>
  <c r="R324" i="2"/>
  <c r="P324" i="2"/>
  <c r="BI322" i="2"/>
  <c r="BH322" i="2"/>
  <c r="BG322" i="2"/>
  <c r="BF322" i="2"/>
  <c r="T322" i="2"/>
  <c r="R322" i="2"/>
  <c r="P322" i="2"/>
  <c r="BI320" i="2"/>
  <c r="BH320" i="2"/>
  <c r="BG320" i="2"/>
  <c r="BF320" i="2"/>
  <c r="T320" i="2"/>
  <c r="R320" i="2"/>
  <c r="P320" i="2"/>
  <c r="BI317" i="2"/>
  <c r="BH317" i="2"/>
  <c r="BG317" i="2"/>
  <c r="BF317" i="2"/>
  <c r="T317" i="2"/>
  <c r="R317" i="2"/>
  <c r="P317" i="2"/>
  <c r="BI315" i="2"/>
  <c r="BH315" i="2"/>
  <c r="BG315" i="2"/>
  <c r="BF315" i="2"/>
  <c r="T315" i="2"/>
  <c r="R315" i="2"/>
  <c r="P315" i="2"/>
  <c r="BI312" i="2"/>
  <c r="BH312" i="2"/>
  <c r="BG312" i="2"/>
  <c r="BF312" i="2"/>
  <c r="T312" i="2"/>
  <c r="R312" i="2"/>
  <c r="P312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302" i="2"/>
  <c r="BH302" i="2"/>
  <c r="BG302" i="2"/>
  <c r="BF302" i="2"/>
  <c r="T302" i="2"/>
  <c r="R302" i="2"/>
  <c r="P302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3" i="2"/>
  <c r="BH293" i="2"/>
  <c r="BG293" i="2"/>
  <c r="BF293" i="2"/>
  <c r="T293" i="2"/>
  <c r="T292" i="2" s="1"/>
  <c r="R293" i="2"/>
  <c r="R292" i="2"/>
  <c r="P293" i="2"/>
  <c r="P292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6" i="2"/>
  <c r="BH286" i="2"/>
  <c r="BG286" i="2"/>
  <c r="BF286" i="2"/>
  <c r="T286" i="2"/>
  <c r="R286" i="2"/>
  <c r="P286" i="2"/>
  <c r="BI284" i="2"/>
  <c r="BH284" i="2"/>
  <c r="BG284" i="2"/>
  <c r="BF284" i="2"/>
  <c r="T284" i="2"/>
  <c r="R284" i="2"/>
  <c r="P284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2" i="2"/>
  <c r="BH272" i="2"/>
  <c r="BG272" i="2"/>
  <c r="BF272" i="2"/>
  <c r="T272" i="2"/>
  <c r="R272" i="2"/>
  <c r="P272" i="2"/>
  <c r="BI270" i="2"/>
  <c r="BH270" i="2"/>
  <c r="BG270" i="2"/>
  <c r="BF270" i="2"/>
  <c r="T270" i="2"/>
  <c r="R270" i="2"/>
  <c r="P270" i="2"/>
  <c r="BI267" i="2"/>
  <c r="BH267" i="2"/>
  <c r="BG267" i="2"/>
  <c r="BF267" i="2"/>
  <c r="T267" i="2"/>
  <c r="R267" i="2"/>
  <c r="P267" i="2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53" i="2"/>
  <c r="BH253" i="2"/>
  <c r="BG253" i="2"/>
  <c r="BF253" i="2"/>
  <c r="T253" i="2"/>
  <c r="R253" i="2"/>
  <c r="P253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0" i="2"/>
  <c r="BH120" i="2"/>
  <c r="BG120" i="2"/>
  <c r="BF120" i="2"/>
  <c r="T120" i="2"/>
  <c r="R120" i="2"/>
  <c r="P120" i="2"/>
  <c r="BI118" i="2"/>
  <c r="BH118" i="2"/>
  <c r="BG118" i="2"/>
  <c r="BF118" i="2"/>
  <c r="T118" i="2"/>
  <c r="R118" i="2"/>
  <c r="P118" i="2"/>
  <c r="BI116" i="2"/>
  <c r="BH116" i="2"/>
  <c r="BG116" i="2"/>
  <c r="BF116" i="2"/>
  <c r="T116" i="2"/>
  <c r="R116" i="2"/>
  <c r="P116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10" i="2"/>
  <c r="BH110" i="2"/>
  <c r="BG110" i="2"/>
  <c r="BF110" i="2"/>
  <c r="T110" i="2"/>
  <c r="R110" i="2"/>
  <c r="P110" i="2"/>
  <c r="BI108" i="2"/>
  <c r="BH108" i="2"/>
  <c r="BG108" i="2"/>
  <c r="BF108" i="2"/>
  <c r="T108" i="2"/>
  <c r="R108" i="2"/>
  <c r="P108" i="2"/>
  <c r="BI106" i="2"/>
  <c r="BH106" i="2"/>
  <c r="BG106" i="2"/>
  <c r="BF106" i="2"/>
  <c r="T106" i="2"/>
  <c r="R106" i="2"/>
  <c r="P106" i="2"/>
  <c r="BI103" i="2"/>
  <c r="BH103" i="2"/>
  <c r="BG103" i="2"/>
  <c r="BF103" i="2"/>
  <c r="T103" i="2"/>
  <c r="T102" i="2"/>
  <c r="R103" i="2"/>
  <c r="R102" i="2"/>
  <c r="P103" i="2"/>
  <c r="P102" i="2"/>
  <c r="F94" i="2"/>
  <c r="E92" i="2"/>
  <c r="F52" i="2"/>
  <c r="E50" i="2"/>
  <c r="J24" i="2"/>
  <c r="E24" i="2"/>
  <c r="J97" i="2" s="1"/>
  <c r="J23" i="2"/>
  <c r="J21" i="2"/>
  <c r="E21" i="2"/>
  <c r="J96" i="2" s="1"/>
  <c r="J20" i="2"/>
  <c r="J18" i="2"/>
  <c r="E18" i="2"/>
  <c r="F97" i="2" s="1"/>
  <c r="J17" i="2"/>
  <c r="J15" i="2"/>
  <c r="E15" i="2"/>
  <c r="F54" i="2" s="1"/>
  <c r="J14" i="2"/>
  <c r="J12" i="2"/>
  <c r="J94" i="2"/>
  <c r="E7" i="2"/>
  <c r="E90" i="2" s="1"/>
  <c r="L50" i="1"/>
  <c r="AM50" i="1"/>
  <c r="AM49" i="1"/>
  <c r="L49" i="1"/>
  <c r="AM47" i="1"/>
  <c r="L47" i="1"/>
  <c r="L45" i="1"/>
  <c r="L44" i="1"/>
  <c r="J106" i="2"/>
  <c r="BK326" i="2"/>
  <c r="J324" i="2"/>
  <c r="BK315" i="2"/>
  <c r="J315" i="2"/>
  <c r="J302" i="2"/>
  <c r="BK298" i="2"/>
  <c r="J286" i="2"/>
  <c r="J282" i="2"/>
  <c r="BK274" i="2"/>
  <c r="J270" i="2"/>
  <c r="J247" i="2"/>
  <c r="J244" i="2"/>
  <c r="BK235" i="2"/>
  <c r="J229" i="2"/>
  <c r="BK220" i="2"/>
  <c r="BK213" i="2"/>
  <c r="BK201" i="2"/>
  <c r="BK197" i="2"/>
  <c r="J190" i="2"/>
  <c r="BK182" i="2"/>
  <c r="J174" i="2"/>
  <c r="BK168" i="2"/>
  <c r="BK152" i="2"/>
  <c r="J150" i="2"/>
  <c r="J142" i="2"/>
  <c r="J135" i="2"/>
  <c r="BK131" i="2"/>
  <c r="BK123" i="2"/>
  <c r="J116" i="2"/>
  <c r="BK106" i="2"/>
  <c r="BK317" i="2"/>
  <c r="J317" i="2"/>
  <c r="J308" i="2"/>
  <c r="BK304" i="2"/>
  <c r="BK300" i="2"/>
  <c r="J293" i="2"/>
  <c r="J280" i="2"/>
  <c r="J274" i="2"/>
  <c r="J265" i="2"/>
  <c r="J257" i="2"/>
  <c r="J249" i="2"/>
  <c r="BK240" i="2"/>
  <c r="J235" i="2"/>
  <c r="BK229" i="2"/>
  <c r="J220" i="2"/>
  <c r="J213" i="2"/>
  <c r="BK209" i="2"/>
  <c r="J197" i="2"/>
  <c r="BK190" i="2"/>
  <c r="J184" i="2"/>
  <c r="BK179" i="2"/>
  <c r="BK172" i="2"/>
  <c r="BK163" i="2"/>
  <c r="BK157" i="2"/>
  <c r="BK148" i="2"/>
  <c r="BK142" i="2"/>
  <c r="J131" i="2"/>
  <c r="BK127" i="2"/>
  <c r="J118" i="2"/>
  <c r="BK110" i="2"/>
  <c r="J108" i="3"/>
  <c r="J102" i="3"/>
  <c r="BK91" i="3"/>
  <c r="J114" i="3"/>
  <c r="BK106" i="3"/>
  <c r="BK100" i="3"/>
  <c r="BK116" i="3"/>
  <c r="J112" i="3"/>
  <c r="BK98" i="3"/>
  <c r="BK110" i="4"/>
  <c r="J116" i="4"/>
  <c r="BK112" i="4"/>
  <c r="BK103" i="4"/>
  <c r="BK96" i="4"/>
  <c r="BK92" i="4"/>
  <c r="J112" i="4"/>
  <c r="J103" i="4"/>
  <c r="J92" i="4"/>
  <c r="J122" i="5"/>
  <c r="BK112" i="5"/>
  <c r="J97" i="5"/>
  <c r="BK132" i="5"/>
  <c r="BK120" i="5"/>
  <c r="J110" i="5"/>
  <c r="J105" i="5"/>
  <c r="BK328" i="2"/>
  <c r="BK324" i="2"/>
  <c r="BK322" i="2"/>
  <c r="J320" i="2"/>
  <c r="BK310" i="2"/>
  <c r="J304" i="2"/>
  <c r="J300" i="2"/>
  <c r="J290" i="2"/>
  <c r="BK284" i="2"/>
  <c r="J276" i="2"/>
  <c r="BK267" i="2"/>
  <c r="BK265" i="2"/>
  <c r="J261" i="2"/>
  <c r="BK259" i="2"/>
  <c r="BK255" i="2"/>
  <c r="BK253" i="2"/>
  <c r="J242" i="2"/>
  <c r="J231" i="2"/>
  <c r="J224" i="2"/>
  <c r="J215" i="2"/>
  <c r="BK211" i="2"/>
  <c r="BK205" i="2"/>
  <c r="BK192" i="2"/>
  <c r="J186" i="2"/>
  <c r="BK177" i="2"/>
  <c r="J170" i="2"/>
  <c r="J166" i="2"/>
  <c r="BK161" i="2"/>
  <c r="J148" i="2"/>
  <c r="J139" i="2"/>
  <c r="BK133" i="2"/>
  <c r="J125" i="2"/>
  <c r="BK120" i="2"/>
  <c r="BK114" i="2"/>
  <c r="J110" i="2"/>
  <c r="AS63" i="1"/>
  <c r="J310" i="2"/>
  <c r="BK306" i="2"/>
  <c r="BK302" i="2"/>
  <c r="J296" i="2"/>
  <c r="J288" i="2"/>
  <c r="BK282" i="2"/>
  <c r="J278" i="2"/>
  <c r="J272" i="2"/>
  <c r="BK263" i="2"/>
  <c r="BK261" i="2"/>
  <c r="J253" i="2"/>
  <c r="BK247" i="2"/>
  <c r="BK244" i="2"/>
  <c r="J237" i="2"/>
  <c r="BK231" i="2"/>
  <c r="BK224" i="2"/>
  <c r="J217" i="2"/>
  <c r="BK203" i="2"/>
  <c r="J194" i="2"/>
  <c r="J182" i="2"/>
  <c r="BK174" i="2"/>
  <c r="BK166" i="2"/>
  <c r="J161" i="2"/>
  <c r="J152" i="2"/>
  <c r="J144" i="2"/>
  <c r="BK137" i="2"/>
  <c r="J129" i="2"/>
  <c r="J120" i="2"/>
  <c r="J114" i="2"/>
  <c r="J116" i="3"/>
  <c r="BK104" i="3"/>
  <c r="BK94" i="3"/>
  <c r="J89" i="3"/>
  <c r="J110" i="3"/>
  <c r="J104" i="3"/>
  <c r="J98" i="3"/>
  <c r="J96" i="3"/>
  <c r="BK110" i="3"/>
  <c r="J100" i="3"/>
  <c r="BK89" i="3"/>
  <c r="J105" i="4"/>
  <c r="J114" i="4"/>
  <c r="J110" i="4"/>
  <c r="J99" i="4"/>
  <c r="BK94" i="4"/>
  <c r="BK114" i="4"/>
  <c r="J107" i="4"/>
  <c r="J96" i="4"/>
  <c r="J128" i="5"/>
  <c r="J101" i="5"/>
  <c r="BK134" i="5"/>
  <c r="BK130" i="5"/>
  <c r="J116" i="5"/>
  <c r="BK108" i="5"/>
  <c r="BK97" i="5"/>
  <c r="BK136" i="5"/>
  <c r="BK128" i="5"/>
  <c r="J126" i="5"/>
  <c r="BK122" i="5"/>
  <c r="BK110" i="5"/>
  <c r="J99" i="5"/>
  <c r="J93" i="5"/>
  <c r="BK89" i="5"/>
  <c r="BK107" i="6"/>
  <c r="BK97" i="6"/>
  <c r="J110" i="6"/>
  <c r="BK100" i="6"/>
  <c r="J176" i="7"/>
  <c r="J160" i="7"/>
  <c r="BK154" i="7"/>
  <c r="J149" i="7"/>
  <c r="J141" i="7"/>
  <c r="BK135" i="7"/>
  <c r="BK126" i="7"/>
  <c r="BK107" i="7"/>
  <c r="BK211" i="7"/>
  <c r="BK207" i="7"/>
  <c r="J203" i="7"/>
  <c r="J198" i="7"/>
  <c r="J191" i="7"/>
  <c r="BK186" i="7"/>
  <c r="J184" i="7"/>
  <c r="BK176" i="7"/>
  <c r="J166" i="7"/>
  <c r="J162" i="7"/>
  <c r="J145" i="7"/>
  <c r="BK133" i="7"/>
  <c r="J124" i="7"/>
  <c r="BK120" i="7"/>
  <c r="BK116" i="7"/>
  <c r="J109" i="7"/>
  <c r="BK103" i="7"/>
  <c r="J88" i="8"/>
  <c r="F36" i="8"/>
  <c r="BA64" i="1" s="1"/>
  <c r="BA63" i="1" s="1"/>
  <c r="BK86" i="9"/>
  <c r="BK103" i="2"/>
  <c r="J312" i="2"/>
  <c r="BK288" i="2"/>
  <c r="BK257" i="2"/>
  <c r="BK233" i="2"/>
  <c r="J209" i="2"/>
  <c r="J179" i="2"/>
  <c r="J137" i="2"/>
  <c r="BK108" i="2"/>
  <c r="BK276" i="2"/>
  <c r="J259" i="2"/>
  <c r="J233" i="2"/>
  <c r="J207" i="2"/>
  <c r="J168" i="2"/>
  <c r="BK125" i="2"/>
  <c r="BK96" i="3"/>
  <c r="BK107" i="4"/>
  <c r="J124" i="5"/>
  <c r="BK126" i="5"/>
  <c r="BK93" i="5"/>
  <c r="BK101" i="5"/>
  <c r="BK156" i="7"/>
  <c r="J143" i="7"/>
  <c r="BK112" i="7"/>
  <c r="J209" i="7"/>
  <c r="BK191" i="7"/>
  <c r="BK178" i="7"/>
  <c r="BK158" i="7"/>
  <c r="BK88" i="8"/>
  <c r="J95" i="9"/>
  <c r="J328" i="2"/>
  <c r="BK320" i="2"/>
  <c r="BK312" i="2"/>
  <c r="BK308" i="2"/>
  <c r="BK293" i="2"/>
  <c r="BK278" i="2"/>
  <c r="BK251" i="2"/>
  <c r="BK237" i="2"/>
  <c r="BK222" i="2"/>
  <c r="BK207" i="2"/>
  <c r="BK199" i="2"/>
  <c r="BK184" i="2"/>
  <c r="J157" i="2"/>
  <c r="BK146" i="2"/>
  <c r="J127" i="2"/>
  <c r="BK112" i="2"/>
  <c r="J108" i="2"/>
  <c r="J103" i="2"/>
  <c r="J298" i="2"/>
  <c r="BK290" i="2"/>
  <c r="BK286" i="2"/>
  <c r="BK270" i="2"/>
  <c r="J255" i="2"/>
  <c r="J222" i="2"/>
  <c r="J211" i="2"/>
  <c r="J205" i="2"/>
  <c r="J201" i="2"/>
  <c r="BK188" i="2"/>
  <c r="BK170" i="2"/>
  <c r="BK150" i="2"/>
  <c r="BK135" i="2"/>
  <c r="J123" i="2"/>
  <c r="J112" i="2"/>
  <c r="BK112" i="3"/>
  <c r="J106" i="3"/>
  <c r="BK102" i="3"/>
  <c r="J94" i="3"/>
  <c r="BK114" i="3"/>
  <c r="BK108" i="3"/>
  <c r="BK99" i="4"/>
  <c r="J101" i="4"/>
  <c r="BK118" i="4"/>
  <c r="BK101" i="4"/>
  <c r="J90" i="4"/>
  <c r="J118" i="5"/>
  <c r="BK138" i="5"/>
  <c r="BK99" i="5"/>
  <c r="BK95" i="5"/>
  <c r="BK91" i="5"/>
  <c r="J89" i="5"/>
  <c r="J138" i="5"/>
  <c r="J134" i="5"/>
  <c r="J132" i="5"/>
  <c r="BK124" i="5"/>
  <c r="BK118" i="5"/>
  <c r="BK116" i="5"/>
  <c r="BK105" i="5"/>
  <c r="BK103" i="5"/>
  <c r="J95" i="5"/>
  <c r="J91" i="5"/>
  <c r="BK110" i="6"/>
  <c r="BK104" i="6"/>
  <c r="J100" i="6"/>
  <c r="J92" i="6"/>
  <c r="J104" i="6"/>
  <c r="BK95" i="6"/>
  <c r="J172" i="7"/>
  <c r="J156" i="7"/>
  <c r="BK149" i="7"/>
  <c r="BK143" i="7"/>
  <c r="BK139" i="7"/>
  <c r="J133" i="7"/>
  <c r="BK109" i="7"/>
  <c r="BK101" i="7"/>
  <c r="BK98" i="7"/>
  <c r="BK213" i="7"/>
  <c r="BK209" i="7"/>
  <c r="J205" i="7"/>
  <c r="J200" i="7"/>
  <c r="J196" i="7"/>
  <c r="J193" i="7"/>
  <c r="BK188" i="7"/>
  <c r="BK184" i="7"/>
  <c r="BK180" i="7"/>
  <c r="J178" i="7"/>
  <c r="BK172" i="7"/>
  <c r="BK164" i="7"/>
  <c r="BK162" i="7"/>
  <c r="J147" i="7"/>
  <c r="BK141" i="7"/>
  <c r="J126" i="7"/>
  <c r="BK122" i="7"/>
  <c r="J120" i="7"/>
  <c r="J118" i="7"/>
  <c r="J114" i="7"/>
  <c r="J105" i="7"/>
  <c r="J98" i="7"/>
  <c r="F39" i="8"/>
  <c r="BD64" i="1"/>
  <c r="BD63" i="1" s="1"/>
  <c r="J98" i="9"/>
  <c r="BK91" i="9"/>
  <c r="BK98" i="9"/>
  <c r="J91" i="9"/>
  <c r="J326" i="2"/>
  <c r="J306" i="2"/>
  <c r="BK280" i="2"/>
  <c r="J263" i="2"/>
  <c r="J240" i="2"/>
  <c r="BK227" i="2"/>
  <c r="J203" i="2"/>
  <c r="J188" i="2"/>
  <c r="J163" i="2"/>
  <c r="BK144" i="2"/>
  <c r="BK118" i="2"/>
  <c r="AS60" i="1"/>
  <c r="BK242" i="2"/>
  <c r="BK215" i="2"/>
  <c r="J192" i="2"/>
  <c r="J177" i="2"/>
  <c r="J155" i="2"/>
  <c r="J133" i="2"/>
  <c r="BK116" i="2"/>
  <c r="J91" i="3"/>
  <c r="J118" i="4"/>
  <c r="BK90" i="4"/>
  <c r="J94" i="4"/>
  <c r="J136" i="5"/>
  <c r="J103" i="5"/>
  <c r="J120" i="5"/>
  <c r="J107" i="6"/>
  <c r="J169" i="7"/>
  <c r="BK147" i="7"/>
  <c r="J137" i="7"/>
  <c r="BK216" i="7"/>
  <c r="BK205" i="7"/>
  <c r="BK196" i="7"/>
  <c r="BK182" i="7"/>
  <c r="BK166" i="7"/>
  <c r="J139" i="7"/>
  <c r="F38" i="8"/>
  <c r="BC64" i="1"/>
  <c r="BC63" i="1"/>
  <c r="J114" i="5"/>
  <c r="J102" i="6"/>
  <c r="J95" i="6"/>
  <c r="BK102" i="6"/>
  <c r="BK92" i="6"/>
  <c r="BK160" i="7"/>
  <c r="J158" i="7"/>
  <c r="BK152" i="7"/>
  <c r="BK145" i="7"/>
  <c r="BK137" i="7"/>
  <c r="J131" i="7"/>
  <c r="J116" i="7"/>
  <c r="J103" i="7"/>
  <c r="J216" i="7"/>
  <c r="J211" i="7"/>
  <c r="J207" i="7"/>
  <c r="BK203" i="7"/>
  <c r="BK198" i="7"/>
  <c r="BK193" i="7"/>
  <c r="J186" i="7"/>
  <c r="J182" i="7"/>
  <c r="J180" i="7"/>
  <c r="BK174" i="7"/>
  <c r="BK169" i="7"/>
  <c r="J164" i="7"/>
  <c r="J154" i="7"/>
  <c r="J135" i="7"/>
  <c r="BK128" i="7"/>
  <c r="BK124" i="7"/>
  <c r="J122" i="7"/>
  <c r="BK118" i="7"/>
  <c r="BK114" i="7"/>
  <c r="J112" i="7"/>
  <c r="J107" i="7"/>
  <c r="J101" i="7"/>
  <c r="F37" i="8"/>
  <c r="BB64" i="1" s="1"/>
  <c r="BB63" i="1" s="1"/>
  <c r="BK95" i="9"/>
  <c r="BK89" i="9"/>
  <c r="BK93" i="9"/>
  <c r="J89" i="9"/>
  <c r="J322" i="2"/>
  <c r="BK296" i="2"/>
  <c r="BK272" i="2"/>
  <c r="BK249" i="2"/>
  <c r="BK217" i="2"/>
  <c r="BK194" i="2"/>
  <c r="J172" i="2"/>
  <c r="BK155" i="2"/>
  <c r="BK129" i="2"/>
  <c r="J284" i="2"/>
  <c r="J267" i="2"/>
  <c r="J251" i="2"/>
  <c r="J227" i="2"/>
  <c r="J199" i="2"/>
  <c r="BK186" i="2"/>
  <c r="J146" i="2"/>
  <c r="BK139" i="2"/>
  <c r="AS56" i="1"/>
  <c r="BK116" i="4"/>
  <c r="BK105" i="4"/>
  <c r="J108" i="5"/>
  <c r="BK114" i="5"/>
  <c r="J130" i="5"/>
  <c r="J112" i="5"/>
  <c r="J97" i="6"/>
  <c r="J152" i="7"/>
  <c r="BK131" i="7"/>
  <c r="BK105" i="7"/>
  <c r="J213" i="7"/>
  <c r="BK200" i="7"/>
  <c r="J188" i="7"/>
  <c r="J174" i="7"/>
  <c r="J128" i="7"/>
  <c r="J93" i="9"/>
  <c r="J86" i="9"/>
  <c r="T105" i="2" l="1"/>
  <c r="R122" i="2"/>
  <c r="R141" i="2"/>
  <c r="P154" i="2"/>
  <c r="BK160" i="2"/>
  <c r="J160" i="2"/>
  <c r="J67" i="2"/>
  <c r="P165" i="2"/>
  <c r="BK176" i="2"/>
  <c r="J176" i="2" s="1"/>
  <c r="J69" i="2" s="1"/>
  <c r="BK181" i="2"/>
  <c r="J181" i="2" s="1"/>
  <c r="J70" i="2" s="1"/>
  <c r="T181" i="2"/>
  <c r="T196" i="2"/>
  <c r="R219" i="2"/>
  <c r="R226" i="2"/>
  <c r="BK246" i="2"/>
  <c r="J246" i="2" s="1"/>
  <c r="J75" i="2" s="1"/>
  <c r="BK269" i="2"/>
  <c r="J269" i="2"/>
  <c r="J76" i="2"/>
  <c r="T269" i="2"/>
  <c r="R295" i="2"/>
  <c r="R314" i="2"/>
  <c r="R319" i="2"/>
  <c r="BK88" i="3"/>
  <c r="J88" i="3"/>
  <c r="J64" i="3"/>
  <c r="T88" i="3"/>
  <c r="R93" i="3"/>
  <c r="BK89" i="4"/>
  <c r="J89" i="4"/>
  <c r="J64" i="4"/>
  <c r="BK98" i="4"/>
  <c r="J98" i="4"/>
  <c r="J65" i="4"/>
  <c r="R109" i="4"/>
  <c r="R94" i="6"/>
  <c r="T99" i="6"/>
  <c r="P100" i="7"/>
  <c r="T100" i="7"/>
  <c r="R111" i="7"/>
  <c r="R130" i="7"/>
  <c r="R151" i="7"/>
  <c r="P171" i="7"/>
  <c r="P190" i="7"/>
  <c r="T190" i="7"/>
  <c r="R195" i="7"/>
  <c r="T202" i="7"/>
  <c r="R88" i="9"/>
  <c r="R84" i="9"/>
  <c r="R83" i="9"/>
  <c r="BK105" i="2"/>
  <c r="J105" i="2"/>
  <c r="J62" i="2" s="1"/>
  <c r="P105" i="2"/>
  <c r="R105" i="2"/>
  <c r="BK122" i="2"/>
  <c r="J122" i="2"/>
  <c r="J63" i="2"/>
  <c r="P122" i="2"/>
  <c r="T122" i="2"/>
  <c r="BK141" i="2"/>
  <c r="J141" i="2"/>
  <c r="J64" i="2" s="1"/>
  <c r="P141" i="2"/>
  <c r="T141" i="2"/>
  <c r="BK154" i="2"/>
  <c r="J154" i="2"/>
  <c r="J65" i="2" s="1"/>
  <c r="R154" i="2"/>
  <c r="T154" i="2"/>
  <c r="P160" i="2"/>
  <c r="R160" i="2"/>
  <c r="T160" i="2"/>
  <c r="BK165" i="2"/>
  <c r="J165" i="2" s="1"/>
  <c r="J68" i="2" s="1"/>
  <c r="R165" i="2"/>
  <c r="T165" i="2"/>
  <c r="P176" i="2"/>
  <c r="R176" i="2"/>
  <c r="T176" i="2"/>
  <c r="P181" i="2"/>
  <c r="R181" i="2"/>
  <c r="BK196" i="2"/>
  <c r="J196" i="2"/>
  <c r="J71" i="2"/>
  <c r="P196" i="2"/>
  <c r="R196" i="2"/>
  <c r="BK219" i="2"/>
  <c r="J219" i="2"/>
  <c r="J72" i="2"/>
  <c r="P219" i="2"/>
  <c r="T219" i="2"/>
  <c r="BK226" i="2"/>
  <c r="J226" i="2" s="1"/>
  <c r="J73" i="2" s="1"/>
  <c r="P226" i="2"/>
  <c r="T226" i="2"/>
  <c r="BK239" i="2"/>
  <c r="J239" i="2"/>
  <c r="J74" i="2" s="1"/>
  <c r="P239" i="2"/>
  <c r="R239" i="2"/>
  <c r="T239" i="2"/>
  <c r="P246" i="2"/>
  <c r="R246" i="2"/>
  <c r="T246" i="2"/>
  <c r="P269" i="2"/>
  <c r="R269" i="2"/>
  <c r="BK295" i="2"/>
  <c r="J295" i="2" s="1"/>
  <c r="J78" i="2" s="1"/>
  <c r="P295" i="2"/>
  <c r="T295" i="2"/>
  <c r="BK314" i="2"/>
  <c r="J314" i="2" s="1"/>
  <c r="J79" i="2" s="1"/>
  <c r="P314" i="2"/>
  <c r="T314" i="2"/>
  <c r="BK319" i="2"/>
  <c r="J319" i="2"/>
  <c r="J80" i="2"/>
  <c r="P319" i="2"/>
  <c r="T319" i="2"/>
  <c r="P88" i="3"/>
  <c r="R88" i="3"/>
  <c r="R87" i="3"/>
  <c r="BK93" i="3"/>
  <c r="J93" i="3"/>
  <c r="J65" i="3"/>
  <c r="P93" i="3"/>
  <c r="T93" i="3"/>
  <c r="P89" i="4"/>
  <c r="R89" i="4"/>
  <c r="T89" i="4"/>
  <c r="P98" i="4"/>
  <c r="R98" i="4"/>
  <c r="T98" i="4"/>
  <c r="BK109" i="4"/>
  <c r="J109" i="4" s="1"/>
  <c r="J66" i="4" s="1"/>
  <c r="P109" i="4"/>
  <c r="T109" i="4"/>
  <c r="BK88" i="5"/>
  <c r="J88" i="5"/>
  <c r="J64" i="5"/>
  <c r="P88" i="5"/>
  <c r="R88" i="5"/>
  <c r="T88" i="5"/>
  <c r="BK107" i="5"/>
  <c r="BK87" i="5" s="1"/>
  <c r="J87" i="5" s="1"/>
  <c r="J63" i="5" s="1"/>
  <c r="J107" i="5"/>
  <c r="J65" i="5" s="1"/>
  <c r="P107" i="5"/>
  <c r="R107" i="5"/>
  <c r="T107" i="5"/>
  <c r="BK94" i="6"/>
  <c r="J94" i="6"/>
  <c r="J65" i="6"/>
  <c r="BK99" i="6"/>
  <c r="J99" i="6"/>
  <c r="J66" i="6" s="1"/>
  <c r="R99" i="6"/>
  <c r="BK100" i="7"/>
  <c r="J100" i="7" s="1"/>
  <c r="J65" i="7" s="1"/>
  <c r="R100" i="7"/>
  <c r="T111" i="7"/>
  <c r="T130" i="7"/>
  <c r="T151" i="7"/>
  <c r="BK171" i="7"/>
  <c r="J171" i="7" s="1"/>
  <c r="J70" i="7" s="1"/>
  <c r="BK190" i="7"/>
  <c r="J190" i="7"/>
  <c r="J71" i="7"/>
  <c r="BK195" i="7"/>
  <c r="J195" i="7"/>
  <c r="J72" i="7"/>
  <c r="T195" i="7"/>
  <c r="R202" i="7"/>
  <c r="BK88" i="9"/>
  <c r="J88" i="9"/>
  <c r="J62" i="9" s="1"/>
  <c r="T94" i="6"/>
  <c r="T90" i="6" s="1"/>
  <c r="P99" i="6"/>
  <c r="P90" i="6" s="1"/>
  <c r="AU61" i="1" s="1"/>
  <c r="BK111" i="7"/>
  <c r="J111" i="7" s="1"/>
  <c r="J66" i="7" s="1"/>
  <c r="BK130" i="7"/>
  <c r="J130" i="7" s="1"/>
  <c r="J67" i="7" s="1"/>
  <c r="P130" i="7"/>
  <c r="P151" i="7"/>
  <c r="R171" i="7"/>
  <c r="R190" i="7"/>
  <c r="P195" i="7"/>
  <c r="BK202" i="7"/>
  <c r="J202" i="7"/>
  <c r="J73" i="7" s="1"/>
  <c r="P88" i="9"/>
  <c r="P84" i="9"/>
  <c r="P83" i="9" s="1"/>
  <c r="AU65" i="1" s="1"/>
  <c r="P94" i="6"/>
  <c r="P111" i="7"/>
  <c r="BK151" i="7"/>
  <c r="J151" i="7"/>
  <c r="J68" i="7"/>
  <c r="T171" i="7"/>
  <c r="P202" i="7"/>
  <c r="T88" i="9"/>
  <c r="T84" i="9"/>
  <c r="T83" i="9" s="1"/>
  <c r="BK102" i="2"/>
  <c r="J102" i="2"/>
  <c r="J61" i="2" s="1"/>
  <c r="BK97" i="7"/>
  <c r="J97" i="7" s="1"/>
  <c r="J64" i="7" s="1"/>
  <c r="BK87" i="8"/>
  <c r="J87" i="8" s="1"/>
  <c r="J64" i="8" s="1"/>
  <c r="BK85" i="9"/>
  <c r="J85" i="9"/>
  <c r="J61" i="9" s="1"/>
  <c r="BK97" i="9"/>
  <c r="J97" i="9"/>
  <c r="J63" i="9" s="1"/>
  <c r="BK292" i="2"/>
  <c r="J292" i="2" s="1"/>
  <c r="J77" i="2" s="1"/>
  <c r="BK91" i="6"/>
  <c r="J91" i="6" s="1"/>
  <c r="J64" i="6" s="1"/>
  <c r="BK106" i="6"/>
  <c r="J106" i="6"/>
  <c r="J67" i="6" s="1"/>
  <c r="BK109" i="6"/>
  <c r="J109" i="6"/>
  <c r="J68" i="6" s="1"/>
  <c r="BK168" i="7"/>
  <c r="J168" i="7" s="1"/>
  <c r="J69" i="7" s="1"/>
  <c r="BK215" i="7"/>
  <c r="J215" i="7" s="1"/>
  <c r="J74" i="7" s="1"/>
  <c r="J52" i="9"/>
  <c r="F55" i="9"/>
  <c r="BE93" i="9"/>
  <c r="BE95" i="9"/>
  <c r="BE98" i="9"/>
  <c r="E73" i="9"/>
  <c r="BE89" i="9"/>
  <c r="J54" i="9"/>
  <c r="J55" i="9"/>
  <c r="BE86" i="9"/>
  <c r="BE91" i="9"/>
  <c r="E50" i="8"/>
  <c r="F58" i="8"/>
  <c r="J80" i="8"/>
  <c r="F83" i="8"/>
  <c r="J83" i="8"/>
  <c r="J58" i="8"/>
  <c r="BE88" i="8"/>
  <c r="J56" i="7"/>
  <c r="J58" i="7"/>
  <c r="J59" i="7"/>
  <c r="E84" i="7"/>
  <c r="BE98" i="7"/>
  <c r="BE101" i="7"/>
  <c r="BE105" i="7"/>
  <c r="BE107" i="7"/>
  <c r="BE109" i="7"/>
  <c r="BE112" i="7"/>
  <c r="BE116" i="7"/>
  <c r="BE118" i="7"/>
  <c r="BE120" i="7"/>
  <c r="BE122" i="7"/>
  <c r="BE124" i="7"/>
  <c r="BE126" i="7"/>
  <c r="BE145" i="7"/>
  <c r="BE149" i="7"/>
  <c r="BE160" i="7"/>
  <c r="BE162" i="7"/>
  <c r="BE164" i="7"/>
  <c r="BE169" i="7"/>
  <c r="BE172" i="7"/>
  <c r="BE174" i="7"/>
  <c r="BE176" i="7"/>
  <c r="BE178" i="7"/>
  <c r="BE180" i="7"/>
  <c r="BE182" i="7"/>
  <c r="BE184" i="7"/>
  <c r="BE186" i="7"/>
  <c r="BE188" i="7"/>
  <c r="BE191" i="7"/>
  <c r="BE193" i="7"/>
  <c r="BE196" i="7"/>
  <c r="BE198" i="7"/>
  <c r="BE200" i="7"/>
  <c r="BE203" i="7"/>
  <c r="BE205" i="7"/>
  <c r="BE207" i="7"/>
  <c r="BE209" i="7"/>
  <c r="BE211" i="7"/>
  <c r="BE213" i="7"/>
  <c r="BE216" i="7"/>
  <c r="F58" i="7"/>
  <c r="F59" i="7"/>
  <c r="BE103" i="7"/>
  <c r="BE114" i="7"/>
  <c r="BE128" i="7"/>
  <c r="BE131" i="7"/>
  <c r="BE133" i="7"/>
  <c r="BE135" i="7"/>
  <c r="BE137" i="7"/>
  <c r="BE139" i="7"/>
  <c r="BE141" i="7"/>
  <c r="BE143" i="7"/>
  <c r="BE147" i="7"/>
  <c r="BE152" i="7"/>
  <c r="BE154" i="7"/>
  <c r="BE156" i="7"/>
  <c r="BE158" i="7"/>
  <c r="BE166" i="7"/>
  <c r="J56" i="6"/>
  <c r="F59" i="6"/>
  <c r="F86" i="6"/>
  <c r="BE92" i="6"/>
  <c r="BE100" i="6"/>
  <c r="BE110" i="6"/>
  <c r="E50" i="6"/>
  <c r="J58" i="6"/>
  <c r="J59" i="6"/>
  <c r="BE95" i="6"/>
  <c r="BE97" i="6"/>
  <c r="BE102" i="6"/>
  <c r="BE104" i="6"/>
  <c r="BE107" i="6"/>
  <c r="J58" i="5"/>
  <c r="E75" i="5"/>
  <c r="BE91" i="5"/>
  <c r="BE99" i="5"/>
  <c r="BE101" i="5"/>
  <c r="BE114" i="5"/>
  <c r="BE118" i="5"/>
  <c r="BE120" i="5"/>
  <c r="BE122" i="5"/>
  <c r="BE124" i="5"/>
  <c r="BE128" i="5"/>
  <c r="BE134" i="5"/>
  <c r="F58" i="5"/>
  <c r="J59" i="5"/>
  <c r="BE89" i="5"/>
  <c r="BE93" i="5"/>
  <c r="BE95" i="5"/>
  <c r="BE97" i="5"/>
  <c r="BE105" i="5"/>
  <c r="BE108" i="5"/>
  <c r="BE110" i="5"/>
  <c r="BE112" i="5"/>
  <c r="BE116" i="5"/>
  <c r="BE132" i="5"/>
  <c r="BE138" i="5"/>
  <c r="J56" i="5"/>
  <c r="F59" i="5"/>
  <c r="BE103" i="5"/>
  <c r="BE126" i="5"/>
  <c r="BE130" i="5"/>
  <c r="BE136" i="5"/>
  <c r="E50" i="4"/>
  <c r="J58" i="4"/>
  <c r="F85" i="4"/>
  <c r="BE90" i="4"/>
  <c r="BE92" i="4"/>
  <c r="BE99" i="4"/>
  <c r="BE105" i="4"/>
  <c r="BE112" i="4"/>
  <c r="BE116" i="4"/>
  <c r="F58" i="4"/>
  <c r="J82" i="4"/>
  <c r="BE94" i="4"/>
  <c r="BE96" i="4"/>
  <c r="BE101" i="4"/>
  <c r="BE103" i="4"/>
  <c r="BE107" i="4"/>
  <c r="BE110" i="4"/>
  <c r="BE114" i="4"/>
  <c r="BE118" i="4"/>
  <c r="J59" i="4"/>
  <c r="E50" i="3"/>
  <c r="F58" i="3"/>
  <c r="F59" i="3"/>
  <c r="J83" i="3"/>
  <c r="J84" i="3"/>
  <c r="BE91" i="3"/>
  <c r="BE106" i="3"/>
  <c r="BE112" i="3"/>
  <c r="BE114" i="3"/>
  <c r="J81" i="3"/>
  <c r="BE89" i="3"/>
  <c r="BE94" i="3"/>
  <c r="BE96" i="3"/>
  <c r="BE102" i="3"/>
  <c r="BE104" i="3"/>
  <c r="BE108" i="3"/>
  <c r="BE98" i="3"/>
  <c r="BE100" i="3"/>
  <c r="BE110" i="3"/>
  <c r="BE116" i="3"/>
  <c r="BE112" i="2"/>
  <c r="BE114" i="2"/>
  <c r="BE123" i="2"/>
  <c r="BE125" i="2"/>
  <c r="BE127" i="2"/>
  <c r="BE131" i="2"/>
  <c r="BE133" i="2"/>
  <c r="BE135" i="2"/>
  <c r="BE139" i="2"/>
  <c r="BE142" i="2"/>
  <c r="BE148" i="2"/>
  <c r="BE152" i="2"/>
  <c r="BE155" i="2"/>
  <c r="BE161" i="2"/>
  <c r="BE168" i="2"/>
  <c r="BE174" i="2"/>
  <c r="BE184" i="2"/>
  <c r="BE186" i="2"/>
  <c r="BE188" i="2"/>
  <c r="BE194" i="2"/>
  <c r="BE197" i="2"/>
  <c r="BE201" i="2"/>
  <c r="BE203" i="2"/>
  <c r="BE207" i="2"/>
  <c r="BE209" i="2"/>
  <c r="BE213" i="2"/>
  <c r="BE215" i="2"/>
  <c r="BE224" i="2"/>
  <c r="BE227" i="2"/>
  <c r="BE229" i="2"/>
  <c r="BE240" i="2"/>
  <c r="BE242" i="2"/>
  <c r="BE244" i="2"/>
  <c r="BE247" i="2"/>
  <c r="BE259" i="2"/>
  <c r="BE261" i="2"/>
  <c r="BE267" i="2"/>
  <c r="BE270" i="2"/>
  <c r="BE274" i="2"/>
  <c r="BE276" i="2"/>
  <c r="BE278" i="2"/>
  <c r="BE282" i="2"/>
  <c r="BE284" i="2"/>
  <c r="BE288" i="2"/>
  <c r="BE290" i="2"/>
  <c r="BE293" i="2"/>
  <c r="BE298" i="2"/>
  <c r="BE306" i="2"/>
  <c r="BE308" i="2"/>
  <c r="BE310" i="2"/>
  <c r="BE326" i="2"/>
  <c r="BE328" i="2"/>
  <c r="E48" i="2"/>
  <c r="J52" i="2"/>
  <c r="F55" i="2"/>
  <c r="F96" i="2"/>
  <c r="BE103" i="2"/>
  <c r="BE110" i="2"/>
  <c r="BE116" i="2"/>
  <c r="BE118" i="2"/>
  <c r="BE120" i="2"/>
  <c r="BE129" i="2"/>
  <c r="BE137" i="2"/>
  <c r="BE144" i="2"/>
  <c r="BE146" i="2"/>
  <c r="BE150" i="2"/>
  <c r="BE157" i="2"/>
  <c r="BE163" i="2"/>
  <c r="BE166" i="2"/>
  <c r="BE170" i="2"/>
  <c r="BE172" i="2"/>
  <c r="BE177" i="2"/>
  <c r="BE179" i="2"/>
  <c r="BE182" i="2"/>
  <c r="BE190" i="2"/>
  <c r="BE192" i="2"/>
  <c r="BE199" i="2"/>
  <c r="BE205" i="2"/>
  <c r="BE211" i="2"/>
  <c r="BE217" i="2"/>
  <c r="BE220" i="2"/>
  <c r="BE222" i="2"/>
  <c r="BE231" i="2"/>
  <c r="BE233" i="2"/>
  <c r="BE235" i="2"/>
  <c r="BE237" i="2"/>
  <c r="BE249" i="2"/>
  <c r="BE251" i="2"/>
  <c r="BE253" i="2"/>
  <c r="BE255" i="2"/>
  <c r="BE257" i="2"/>
  <c r="BE263" i="2"/>
  <c r="BE265" i="2"/>
  <c r="BE272" i="2"/>
  <c r="BE280" i="2"/>
  <c r="BE286" i="2"/>
  <c r="BE296" i="2"/>
  <c r="BE300" i="2"/>
  <c r="BE302" i="2"/>
  <c r="BE304" i="2"/>
  <c r="BE312" i="2"/>
  <c r="BE317" i="2"/>
  <c r="BE320" i="2"/>
  <c r="BE322" i="2"/>
  <c r="BE324" i="2"/>
  <c r="J54" i="2"/>
  <c r="J55" i="2"/>
  <c r="BE106" i="2"/>
  <c r="BE108" i="2"/>
  <c r="BE315" i="2"/>
  <c r="J34" i="2"/>
  <c r="AW55" i="1" s="1"/>
  <c r="F39" i="4"/>
  <c r="BD58" i="1"/>
  <c r="F38" i="4"/>
  <c r="BC58" i="1"/>
  <c r="F37" i="5"/>
  <c r="BB59" i="1"/>
  <c r="J36" i="6"/>
  <c r="AW61" i="1" s="1"/>
  <c r="F38" i="6"/>
  <c r="BC61" i="1"/>
  <c r="F36" i="7"/>
  <c r="BA62" i="1" s="1"/>
  <c r="AX63" i="1"/>
  <c r="AY63" i="1"/>
  <c r="AW63" i="1"/>
  <c r="J34" i="9"/>
  <c r="AW65" i="1" s="1"/>
  <c r="F36" i="9"/>
  <c r="BC65" i="1" s="1"/>
  <c r="F34" i="2"/>
  <c r="BA55" i="1"/>
  <c r="F37" i="2"/>
  <c r="BD55" i="1"/>
  <c r="F38" i="5"/>
  <c r="BC59" i="1" s="1"/>
  <c r="F37" i="7"/>
  <c r="BB62" i="1"/>
  <c r="J35" i="8"/>
  <c r="AV64" i="1" s="1"/>
  <c r="J36" i="8"/>
  <c r="AW64" i="1"/>
  <c r="F37" i="9"/>
  <c r="BD65" i="1"/>
  <c r="F36" i="2"/>
  <c r="BC55" i="1"/>
  <c r="J36" i="4"/>
  <c r="AW58" i="1" s="1"/>
  <c r="F36" i="5"/>
  <c r="BA59" i="1"/>
  <c r="J36" i="5"/>
  <c r="AW59" i="1" s="1"/>
  <c r="F39" i="6"/>
  <c r="BD61" i="1"/>
  <c r="F36" i="6"/>
  <c r="BA61" i="1"/>
  <c r="F37" i="6"/>
  <c r="BB61" i="1"/>
  <c r="F39" i="7"/>
  <c r="BD62" i="1" s="1"/>
  <c r="F35" i="9"/>
  <c r="BB65" i="1"/>
  <c r="F35" i="2"/>
  <c r="BB55" i="1" s="1"/>
  <c r="J36" i="7"/>
  <c r="AW62" i="1"/>
  <c r="F37" i="4"/>
  <c r="BB58" i="1"/>
  <c r="F39" i="5"/>
  <c r="BD59" i="1"/>
  <c r="F34" i="9"/>
  <c r="BA65" i="1" s="1"/>
  <c r="AS54" i="1"/>
  <c r="J36" i="3"/>
  <c r="AW57" i="1"/>
  <c r="F36" i="3"/>
  <c r="BA57" i="1"/>
  <c r="F39" i="3"/>
  <c r="BD57" i="1" s="1"/>
  <c r="F37" i="3"/>
  <c r="BB57" i="1"/>
  <c r="F38" i="3"/>
  <c r="BC57" i="1" s="1"/>
  <c r="F36" i="4"/>
  <c r="BA58" i="1"/>
  <c r="F38" i="7"/>
  <c r="BC62" i="1"/>
  <c r="P101" i="2" l="1"/>
  <c r="P96" i="7"/>
  <c r="AU62" i="1"/>
  <c r="R101" i="2"/>
  <c r="R96" i="7"/>
  <c r="R90" i="6"/>
  <c r="T96" i="7"/>
  <c r="T101" i="2"/>
  <c r="T100" i="2" s="1"/>
  <c r="P87" i="5"/>
  <c r="AU59" i="1"/>
  <c r="R88" i="4"/>
  <c r="T159" i="2"/>
  <c r="T87" i="3"/>
  <c r="R87" i="5"/>
  <c r="T88" i="4"/>
  <c r="R159" i="2"/>
  <c r="R100" i="2" s="1"/>
  <c r="T87" i="5"/>
  <c r="P88" i="4"/>
  <c r="AU58" i="1"/>
  <c r="P87" i="3"/>
  <c r="AU57" i="1" s="1"/>
  <c r="P159" i="2"/>
  <c r="P100" i="2" s="1"/>
  <c r="AU55" i="1" s="1"/>
  <c r="BK84" i="9"/>
  <c r="BK83" i="9"/>
  <c r="J83" i="9"/>
  <c r="J59" i="9" s="1"/>
  <c r="BK101" i="2"/>
  <c r="J101" i="2"/>
  <c r="J60" i="2"/>
  <c r="BK159" i="2"/>
  <c r="J159" i="2" s="1"/>
  <c r="J66" i="2" s="1"/>
  <c r="BK87" i="3"/>
  <c r="J87" i="3"/>
  <c r="J63" i="3"/>
  <c r="BK88" i="4"/>
  <c r="J88" i="4"/>
  <c r="J63" i="4" s="1"/>
  <c r="BK96" i="7"/>
  <c r="J96" i="7"/>
  <c r="J32" i="7" s="1"/>
  <c r="AG62" i="1" s="1"/>
  <c r="BK86" i="8"/>
  <c r="J86" i="8" s="1"/>
  <c r="J32" i="8" s="1"/>
  <c r="AG64" i="1" s="1"/>
  <c r="BK90" i="6"/>
  <c r="J90" i="6" s="1"/>
  <c r="J63" i="6" s="1"/>
  <c r="J33" i="2"/>
  <c r="AV55" i="1" s="1"/>
  <c r="AT55" i="1" s="1"/>
  <c r="F35" i="3"/>
  <c r="AZ57" i="1" s="1"/>
  <c r="F35" i="5"/>
  <c r="AZ59" i="1"/>
  <c r="BD60" i="1"/>
  <c r="F33" i="9"/>
  <c r="AZ65" i="1" s="1"/>
  <c r="AU60" i="1"/>
  <c r="J35" i="4"/>
  <c r="AV58" i="1"/>
  <c r="AT58" i="1"/>
  <c r="J35" i="5"/>
  <c r="AV59" i="1" s="1"/>
  <c r="AT59" i="1" s="1"/>
  <c r="BB60" i="1"/>
  <c r="AX60" i="1"/>
  <c r="BC60" i="1"/>
  <c r="AY60" i="1"/>
  <c r="F35" i="7"/>
  <c r="AZ62" i="1" s="1"/>
  <c r="BC56" i="1"/>
  <c r="AY56" i="1"/>
  <c r="J35" i="7"/>
  <c r="AV62" i="1"/>
  <c r="AT62" i="1" s="1"/>
  <c r="J35" i="3"/>
  <c r="AV57" i="1" s="1"/>
  <c r="AT57" i="1" s="1"/>
  <c r="BD56" i="1"/>
  <c r="BB56" i="1"/>
  <c r="AX56" i="1"/>
  <c r="J32" i="5"/>
  <c r="AG59" i="1" s="1"/>
  <c r="J35" i="6"/>
  <c r="AV61" i="1"/>
  <c r="AT61" i="1"/>
  <c r="BA60" i="1"/>
  <c r="AW60" i="1"/>
  <c r="F35" i="8"/>
  <c r="AZ64" i="1"/>
  <c r="AZ63" i="1"/>
  <c r="AV63" i="1" s="1"/>
  <c r="AT63" i="1" s="1"/>
  <c r="J33" i="9"/>
  <c r="AV65" i="1" s="1"/>
  <c r="AT65" i="1" s="1"/>
  <c r="F33" i="2"/>
  <c r="AZ55" i="1" s="1"/>
  <c r="F35" i="4"/>
  <c r="AZ58" i="1"/>
  <c r="BA56" i="1"/>
  <c r="AW56" i="1"/>
  <c r="F35" i="6"/>
  <c r="AZ61" i="1" s="1"/>
  <c r="AT64" i="1"/>
  <c r="AN64" i="1" l="1"/>
  <c r="AG63" i="1"/>
  <c r="J41" i="8"/>
  <c r="BK100" i="2"/>
  <c r="J100" i="2" s="1"/>
  <c r="J59" i="2" s="1"/>
  <c r="J63" i="7"/>
  <c r="J84" i="9"/>
  <c r="J60" i="9"/>
  <c r="J63" i="8"/>
  <c r="J41" i="7"/>
  <c r="AN59" i="1"/>
  <c r="J41" i="5"/>
  <c r="AN63" i="1"/>
  <c r="AN62" i="1"/>
  <c r="AU56" i="1"/>
  <c r="J32" i="4"/>
  <c r="AG58" i="1"/>
  <c r="AZ56" i="1"/>
  <c r="AV56" i="1"/>
  <c r="AT56" i="1"/>
  <c r="J32" i="6"/>
  <c r="AG61" i="1" s="1"/>
  <c r="AG60" i="1" s="1"/>
  <c r="AN60" i="1" s="1"/>
  <c r="BA54" i="1"/>
  <c r="W30" i="1"/>
  <c r="J30" i="9"/>
  <c r="AG65" i="1"/>
  <c r="J32" i="3"/>
  <c r="AG57" i="1"/>
  <c r="BD54" i="1"/>
  <c r="W33" i="1"/>
  <c r="AZ60" i="1"/>
  <c r="AV60" i="1" s="1"/>
  <c r="AT60" i="1" s="1"/>
  <c r="BC54" i="1"/>
  <c r="W32" i="1"/>
  <c r="BB54" i="1"/>
  <c r="W31" i="1"/>
  <c r="J41" i="4" l="1"/>
  <c r="J41" i="3"/>
  <c r="J39" i="9"/>
  <c r="J41" i="6"/>
  <c r="AN57" i="1"/>
  <c r="AN58" i="1"/>
  <c r="AN61" i="1"/>
  <c r="AN65" i="1"/>
  <c r="AX54" i="1"/>
  <c r="J30" i="2"/>
  <c r="AG55" i="1" s="1"/>
  <c r="AG56" i="1"/>
  <c r="AU54" i="1"/>
  <c r="AW54" i="1"/>
  <c r="AK30" i="1"/>
  <c r="AY54" i="1"/>
  <c r="AZ54" i="1"/>
  <c r="W29" i="1" s="1"/>
  <c r="AN56" i="1" l="1"/>
  <c r="J39" i="2"/>
  <c r="AN55" i="1"/>
  <c r="AG54" i="1"/>
  <c r="AK26" i="1" s="1"/>
  <c r="AK35" i="1" s="1"/>
  <c r="AV54" i="1"/>
  <c r="AK29" i="1"/>
  <c r="AT54" i="1" l="1"/>
  <c r="AN54" i="1"/>
</calcChain>
</file>

<file path=xl/sharedStrings.xml><?xml version="1.0" encoding="utf-8"?>
<sst xmlns="http://schemas.openxmlformats.org/spreadsheetml/2006/main" count="6135" uniqueCount="1200">
  <si>
    <t>Export Komplet</t>
  </si>
  <si>
    <t>VZ</t>
  </si>
  <si>
    <t>2.0</t>
  </si>
  <si>
    <t>ZAMOK</t>
  </si>
  <si>
    <t>False</t>
  </si>
  <si>
    <t>{3a541839-01c3-474d-b786-1793cee8fc28}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</si>
  <si>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</si>
  <si>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</si>
  <si>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</si>
  <si>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</si>
  <si>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</si>
  <si>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</si>
  <si>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</si>
  <si>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</si>
  <si>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D-2401-A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</si>
  <si>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</si>
  <si>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</si>
  <si>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Infrastruktura - stavební E</t>
  </si>
  <si>
    <t>KSO:</t>
  </si>
  <si>
    <t/>
  </si>
  <si>
    <t>CC-CZ:</t>
  </si>
  <si>
    <t>Místo:</t>
  </si>
  <si>
    <t>ZŠ Kamenická</t>
  </si>
  <si>
    <t>Datum:</t>
  </si>
  <si>
    <t>27. 5. 2024</t>
  </si>
  <si>
    <t>Zadavatel:</t>
  </si>
  <si>
    <t>IČ:</t>
  </si>
  <si>
    <t>00261238</t>
  </si>
  <si>
    <t>Statutární město Děčín</t>
  </si>
  <si>
    <t>DIČ:</t>
  </si>
  <si>
    <t>CZ00261238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</si>
  <si>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</si>
  <si>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</si>
  <si>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</si>
  <si>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</si>
  <si>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</si>
  <si>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</si>
  <si>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</si>
  <si>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</si>
  <si>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</si>
  <si>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</si>
  <si>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</si>
  <si>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</si>
  <si>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</si>
  <si>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</si>
  <si>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</si>
  <si>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</si>
  <si>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</si>
  <si>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</si>
  <si>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</si>
  <si>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</si>
  <si>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</si>
  <si>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</si>
  <si>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</si>
  <si>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</si>
  <si>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</si>
  <si>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</si>
  <si>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</si>
  <si>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</si>
  <si>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</si>
  <si>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</si>
  <si>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</si>
  <si>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</si>
  <si>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</si>
  <si>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</si>
  <si>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</si>
  <si>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</si>
  <si>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</si>
  <si>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</si>
  <si>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</si>
  <si>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</si>
  <si>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</si>
  <si>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</si>
  <si>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</si>
  <si>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</si>
  <si>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</si>
  <si>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</si>
  <si>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</si>
  <si>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E01</t>
  </si>
  <si>
    <t>Stavební část</t>
  </si>
  <si>
    <t>STA</t>
  </si>
  <si>
    <t>1</t>
  </si>
  <si>
    <t>{bdcd0e83-8721-43e1-8545-8b2333c5a24c}</t>
  </si>
  <si>
    <t>2</t>
  </si>
  <si>
    <t>E02</t>
  </si>
  <si>
    <t>ZTI a VZT</t>
  </si>
  <si>
    <t>{008d1441-4901-402b-9b4f-e4f40ea1ab29}</t>
  </si>
  <si>
    <t>-1</t>
  </si>
  <si>
    <t>001</t>
  </si>
  <si>
    <t>Chlazení</t>
  </si>
  <si>
    <t>Soupis</t>
  </si>
  <si>
    <t>{f233e580-f888-4a34-88c1-2f0d12b235b0}</t>
  </si>
  <si>
    <t>002</t>
  </si>
  <si>
    <t>VZDUCHOTECHNIKA</t>
  </si>
  <si>
    <t>{39ae4365-a9de-449d-903c-679aba11ef88}</t>
  </si>
  <si>
    <t>003</t>
  </si>
  <si>
    <t>Zdravotně technické instalace</t>
  </si>
  <si>
    <t>{b05cb6f3-2ebe-49ab-af6c-c770e4b9a7ed}</t>
  </si>
  <si>
    <t>E03</t>
  </si>
  <si>
    <t>Elektroinstalace</t>
  </si>
  <si>
    <t>{50fb8659-4b32-41cd-a104-e727e3bc30de}</t>
  </si>
  <si>
    <t>01</t>
  </si>
  <si>
    <t>BEZBARIEROVÉ WC</t>
  </si>
  <si>
    <t>{6c2ad564-a7f0-4c77-be91-877c761927ac}</t>
  </si>
  <si>
    <t>02</t>
  </si>
  <si>
    <t>ODBORNÁ UČEBNA IT</t>
  </si>
  <si>
    <t>{df7aad5c-d165-438c-bd40-5fb6df51e81f}</t>
  </si>
  <si>
    <t>E04</t>
  </si>
  <si>
    <t>Schodolez</t>
  </si>
  <si>
    <t>{1f25c424-a37d-42cd-af89-e47ed6380f71}</t>
  </si>
  <si>
    <t>E04.01</t>
  </si>
  <si>
    <t>{0ff3e605-55b0-497e-9d8e-a2c6bda41619}</t>
  </si>
  <si>
    <t>E05</t>
  </si>
  <si>
    <t>Vedlejší rozpočtové náklady</t>
  </si>
  <si>
    <t>{0230b59e-7e5f-45ba-a29f-b8cbbc464b0b}</t>
  </si>
  <si>
    <t>KRYCÍ LIST SOUPISU PRACÍ</t>
  </si>
  <si>
    <t>Objekt:</t>
  </si>
  <si>
    <t>E01 - Stavební část</t>
  </si>
  <si>
    <t>REKAPITULACE ČLENĚNÍ SOUPISU PRACÍ</t>
  </si>
  <si>
    <t>Kód dílu - Popis</t>
  </si>
  <si>
    <t>Cena celkem [CZK]</t>
  </si>
  <si>
    <t xml:space="preserve">HSV - Práce a dodávky HSV   </t>
  </si>
  <si>
    <t xml:space="preserve">    4 - Vodorovné konstrukce   </t>
  </si>
  <si>
    <t xml:space="preserve">    6 - Úpravy povrchů, podlahy a osazování výplní   </t>
  </si>
  <si>
    <t xml:space="preserve">    9 - Ostatní konstrukce a práce, bourání   </t>
  </si>
  <si>
    <t xml:space="preserve">    997 - Přesun sutě   </t>
  </si>
  <si>
    <t xml:space="preserve">    998 - Přesun hmot   </t>
  </si>
  <si>
    <t xml:space="preserve">PSV - Práce a dodávky PSV   </t>
  </si>
  <si>
    <t xml:space="preserve">    725 - Zdravotechnika - zařizovací předměty   </t>
  </si>
  <si>
    <t xml:space="preserve">    742 - Elektroinstalace - slaboproud   </t>
  </si>
  <si>
    <t xml:space="preserve">    751 - Vzduchotechnika   </t>
  </si>
  <si>
    <t xml:space="preserve">    763 - Konstrukce suché výstavby   </t>
  </si>
  <si>
    <t xml:space="preserve">    766 - Konstrukce truhlářské   </t>
  </si>
  <si>
    <t xml:space="preserve">    767 - Konstrukce zámečnické   </t>
  </si>
  <si>
    <t xml:space="preserve">    771 - Podlahy z dlaždic   </t>
  </si>
  <si>
    <t xml:space="preserve">    775 - Podlahy skládané   </t>
  </si>
  <si>
    <t xml:space="preserve">    776 - Podlahy povlakové   </t>
  </si>
  <si>
    <t xml:space="preserve">    781 - Dokončovací práce - obklady   </t>
  </si>
  <si>
    <t xml:space="preserve">    783 - Dokončovací práce - nátěry   </t>
  </si>
  <si>
    <t xml:space="preserve">    784 - Dokončovací práce - malby a tapety   </t>
  </si>
  <si>
    <t xml:space="preserve">    786 - Zastiňující technika</t>
  </si>
  <si>
    <t xml:space="preserve">    789 - Povrchové úpravy ocelových konstrukcí a technologických zařízení   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</si>
  <si>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</si>
  <si>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</si>
  <si>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</si>
  <si>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</si>
  <si>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</si>
  <si>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</si>
  <si>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</si>
  <si>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</si>
  <si>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</si>
  <si>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</si>
  <si>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</si>
  <si>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</si>
  <si>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</si>
  <si>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</si>
  <si>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Práce a dodávky HSV   </t>
  </si>
  <si>
    <t>ROZPOCET</t>
  </si>
  <si>
    <t>4</t>
  </si>
  <si>
    <t xml:space="preserve">Vodorovné konstrukce   </t>
  </si>
  <si>
    <t>K</t>
  </si>
  <si>
    <t>411388531</t>
  </si>
  <si>
    <t>Zabetonování otvorů ve stropech nebo v klenbách včetně lešení, bednění, odbednění a výztuže (materiál v ceně) ve stropech železobetonových, tvárnicových a prefabrikovaných</t>
  </si>
  <si>
    <t>m3</t>
  </si>
  <si>
    <t>URS 24/I</t>
  </si>
  <si>
    <t>PP</t>
  </si>
  <si>
    <t>6</t>
  </si>
  <si>
    <t xml:space="preserve">Úpravy povrchů, podlahy a osazování výplní   </t>
  </si>
  <si>
    <t>612325422</t>
  </si>
  <si>
    <t>Oprava vápenocementové omítky vnitřních ploch štukové dvouvrstvé, tloušťky do 20 mm a tloušťky štuku do 3 mm stěn, v rozsahu opravované plochy přes 10 do 30%</t>
  </si>
  <si>
    <t>m2</t>
  </si>
  <si>
    <t>3</t>
  </si>
  <si>
    <t>619995001</t>
  </si>
  <si>
    <t>Začištění omítek (s dodáním hmot) kolem oken, dveří, podlah, obkladů apod.</t>
  </si>
  <si>
    <t>m</t>
  </si>
  <si>
    <t>629991011</t>
  </si>
  <si>
    <t>Zakrytí vnějších ploch před znečištěním včetně pozdějšího odkrytí výplní otvorů a svislých ploch fólií přilepenou lepící páskou</t>
  </si>
  <si>
    <t>8</t>
  </si>
  <si>
    <t>5</t>
  </si>
  <si>
    <t>632450134</t>
  </si>
  <si>
    <t>Potěr cementový vyrovnávací ze suchých směsí v ploše o průměrné (střední) tl. přes 40 do 50 mm</t>
  </si>
  <si>
    <t>10</t>
  </si>
  <si>
    <t>632451234</t>
  </si>
  <si>
    <t>Potěr cementový samonivelační litý tř. C 25, tl. přes 45 do 50 mm</t>
  </si>
  <si>
    <t>7</t>
  </si>
  <si>
    <t>632451292</t>
  </si>
  <si>
    <t>Potěr cementový samonivelační litý Příplatek k cenám za každých dalších i započatých 5 mm tloušťky přes 50 mm tř. C 25</t>
  </si>
  <si>
    <t>14</t>
  </si>
  <si>
    <t>632452421</t>
  </si>
  <si>
    <t>Doplnění cementového potěru na mazaninách a betonových podkladech (s dodáním hmot), hlazeného dřevěným nebo ocelovým hladítkem, plochy jednotlivě přes 1 m2 do 4 m2 a tl. přes 10 do 20 mm</t>
  </si>
  <si>
    <t>16</t>
  </si>
  <si>
    <t>9</t>
  </si>
  <si>
    <t>R632450134</t>
  </si>
  <si>
    <t>Vyčištění, vybroušení, vyrovnání st.podlahy do 50 mm včetně materiálu</t>
  </si>
  <si>
    <t>18</t>
  </si>
  <si>
    <t xml:space="preserve">Ostatní konstrukce a práce, bourání   </t>
  </si>
  <si>
    <t>949101112</t>
  </si>
  <si>
    <t>Lešení pomocné pracovní pro objekty pozemních staveb pro zatížení do 150 kg/m2, o výšce lešeňové podlahy přes 1,9 do 3,5 m</t>
  </si>
  <si>
    <t>20</t>
  </si>
  <si>
    <t>11</t>
  </si>
  <si>
    <t>952901111</t>
  </si>
  <si>
    <t>Vyčištění budov nebo objektů před předáním do užívání budov bytové nebo občanské výstavby, světlé výšky podlaží do 4 m</t>
  </si>
  <si>
    <t>22</t>
  </si>
  <si>
    <t>962032432</t>
  </si>
  <si>
    <t>Bourání zdiva nadzákladového z cihel nebo tvárnic z dutých cihel nebo tvárnic pálených nebo nepálených, na maltu vápennou nebo vápenocementovou, objemu přes 1 m3</t>
  </si>
  <si>
    <t>24</t>
  </si>
  <si>
    <t>13</t>
  </si>
  <si>
    <t>965081213</t>
  </si>
  <si>
    <t>Bourání podlah z dlaždic bez podkladního lože nebo mazaniny, s jakoukoliv výplní spár keramických nebo xylolitových tl. do 10 mm, plochy přes 1 m2</t>
  </si>
  <si>
    <t>26</t>
  </si>
  <si>
    <t>971033331</t>
  </si>
  <si>
    <t>Vybourání otvorů ve zdivu základovém nebo nadzákladovém z cihel, tvárnic, příčkovek z cihel pálených na maltu vápennou nebo vápenocementovou plochy do 0,09 m2, tl. do 150 mm</t>
  </si>
  <si>
    <t>kus</t>
  </si>
  <si>
    <t>28</t>
  </si>
  <si>
    <t>15</t>
  </si>
  <si>
    <t>971033351</t>
  </si>
  <si>
    <t>Vybourání otvorů ve zdivu základovém nebo nadzákladovém z cihel, tvárnic, příčkovek z cihel pálených na maltu vápennou nebo vápenocementovou plochy do 0,09 m2, tl. do 450 mm</t>
  </si>
  <si>
    <t>30</t>
  </si>
  <si>
    <t>972055241</t>
  </si>
  <si>
    <t>Vybourání otvorů ve stropech nebo klenbách železobetonových ve stropech z dutých prefabrikátů, plochy do 0,09 m2, tl. přes 120 mm</t>
  </si>
  <si>
    <t>32</t>
  </si>
  <si>
    <t>17</t>
  </si>
  <si>
    <t>974042555</t>
  </si>
  <si>
    <t>Vysekání rýh v betonové nebo jiné monolitické dlažbě s betonovým podkladem do hl. 100 mm a šířky do 200 mm</t>
  </si>
  <si>
    <t>34</t>
  </si>
  <si>
    <t>978059541</t>
  </si>
  <si>
    <t>Odsekání obkladů stěn včetně otlučení podkladní omítky až na zdivo z obkládaček vnitřních, z jakýchkoliv materiálů, plochy přes 1 m2</t>
  </si>
  <si>
    <t>36</t>
  </si>
  <si>
    <t>997</t>
  </si>
  <si>
    <t xml:space="preserve">Přesun sutě   </t>
  </si>
  <si>
    <t>19</t>
  </si>
  <si>
    <t>997013112</t>
  </si>
  <si>
    <t>Vnitrostaveništní doprava suti a vybouraných hmot vodorovně do 50 m svisle s použitím mechanizace pro budovy a haly výšky přes 6 do 9 m</t>
  </si>
  <si>
    <t>t</t>
  </si>
  <si>
    <t>38</t>
  </si>
  <si>
    <t>997013213</t>
  </si>
  <si>
    <t>Vnitrostaveništní doprava suti a vybouraných hmot vodorovně do 50 m svisle ručně pro budovy a haly výšky přes 9 do 12 m</t>
  </si>
  <si>
    <t>40</t>
  </si>
  <si>
    <t>997013501</t>
  </si>
  <si>
    <t>Odvoz suti a vybouraných hmot na skládku nebo meziskládku se složením, na vzdálenost do 1 km</t>
  </si>
  <si>
    <t>42</t>
  </si>
  <si>
    <t>997013509</t>
  </si>
  <si>
    <t>Odvoz suti a vybouraných hmot na skládku nebo meziskládku se složením, na vzdálenost Příplatek k ceně za každý další i započatý 1 km přes 1 km</t>
  </si>
  <si>
    <t>44</t>
  </si>
  <si>
    <t>23</t>
  </si>
  <si>
    <t>997013511</t>
  </si>
  <si>
    <t>Odvoz suti a vybouraných hmot z meziskládky na skládku s naložením a se složením, na vzdálenost do 1 km</t>
  </si>
  <si>
    <t>46</t>
  </si>
  <si>
    <t>997013631</t>
  </si>
  <si>
    <t>Poplatek za uložení stavebního odpadu na skládce (skládkovné) směsného stavebního a demoličního zatříděného do Katalogu odpadů pod kódem 17 09 04</t>
  </si>
  <si>
    <t>48</t>
  </si>
  <si>
    <t>998</t>
  </si>
  <si>
    <t xml:space="preserve">Přesun hmot   </t>
  </si>
  <si>
    <t>25</t>
  </si>
  <si>
    <t>998011002</t>
  </si>
  <si>
    <t>Přesun hmot pro budovy občanské výstavby, bydlení, výrobu a služby s nosnou svislou konstrukcí zděnou z cihel, tvárnic nebo kamene vodorovná dopravní vzdálenost do 100 m pro budovy výšky přes 6 do 12 m</t>
  </si>
  <si>
    <t>50</t>
  </si>
  <si>
    <t>998011015</t>
  </si>
  <si>
    <t>Přesun hmot pro budovy občanské výstavby, bydlení, výrobu a služby s nosnou svislou konstrukcí zděnou z cihel, tvárnic nebo kamene Příplatek k cenám za zvětšený přesun přes vymezenou největší dopravní vzdálenost do 1000 m</t>
  </si>
  <si>
    <t>52</t>
  </si>
  <si>
    <t>PSV</t>
  </si>
  <si>
    <t xml:space="preserve">Práce a dodávky PSV   </t>
  </si>
  <si>
    <t>725</t>
  </si>
  <si>
    <t xml:space="preserve">Zdravotechnika - zařizovací předměty   </t>
  </si>
  <si>
    <t>27</t>
  </si>
  <si>
    <t>725210821</t>
  </si>
  <si>
    <t>Demontáž umyvadel bez výtokových armatur umyvadel</t>
  </si>
  <si>
    <t>soubor</t>
  </si>
  <si>
    <t>54</t>
  </si>
  <si>
    <t>725820801</t>
  </si>
  <si>
    <t>Demontáž baterií nástěnných do G 3/4</t>
  </si>
  <si>
    <t>56</t>
  </si>
  <si>
    <t>742</t>
  </si>
  <si>
    <t xml:space="preserve">Elektroinstalace - slaboproud   </t>
  </si>
  <si>
    <t>29</t>
  </si>
  <si>
    <t>742330801</t>
  </si>
  <si>
    <t>Demontáž strukturované kabeláže rozvaděče</t>
  </si>
  <si>
    <t>58</t>
  </si>
  <si>
    <t>742330811</t>
  </si>
  <si>
    <t>Demontáž strukturované kabeláže zařízení do rozvaděče switche, UPS, DVR, server</t>
  </si>
  <si>
    <t>60</t>
  </si>
  <si>
    <t>31</t>
  </si>
  <si>
    <t>742340821</t>
  </si>
  <si>
    <t>Demontáž jednotného času školního zvonku</t>
  </si>
  <si>
    <t>62</t>
  </si>
  <si>
    <t>742410801</t>
  </si>
  <si>
    <t>Demontáž rozhlasu reproduktoru podhledového, nástěnného, směrového</t>
  </si>
  <si>
    <t>64</t>
  </si>
  <si>
    <t>33</t>
  </si>
  <si>
    <t>742430801</t>
  </si>
  <si>
    <t>Demontáž audiovizuální techniky projektoru včetně držáku</t>
  </si>
  <si>
    <t>66</t>
  </si>
  <si>
    <t>751</t>
  </si>
  <si>
    <t xml:space="preserve">Vzduchotechnika   </t>
  </si>
  <si>
    <t>751510863</t>
  </si>
  <si>
    <t>Demontáž vzduchotechnického potrubí plechového do suti čtyřhranného s přírubou, průřezu přes 0,50 do 1,13 m2</t>
  </si>
  <si>
    <t>68</t>
  </si>
  <si>
    <t>35</t>
  </si>
  <si>
    <t>751581812</t>
  </si>
  <si>
    <t>Demontáž protipožární ochrany vzduchotechnického potrubí přímé potrubí z protipožárních desek čtyřhranné požární odolnost EI 60 nebo EI 90</t>
  </si>
  <si>
    <t>70</t>
  </si>
  <si>
    <t>763</t>
  </si>
  <si>
    <t xml:space="preserve">Konstrukce suché výstavby   </t>
  </si>
  <si>
    <t>763111417</t>
  </si>
  <si>
    <t>Příčka ze sádrokartonových desek s nosnou konstrukcí z jednoduchých ocelových profilů UW, CW dvojitě opláštěná deskami standardními A tl. 2 x 12,5 mm s izolací, EI 60, příčka tl. 150 mm, profil 100, Rw do 56 dB</t>
  </si>
  <si>
    <t>72</t>
  </si>
  <si>
    <t>37</t>
  </si>
  <si>
    <t>763111717</t>
  </si>
  <si>
    <t>Příčka ze sádrokartonových desek ostatní konstrukce a práce na příčkách ze sádrokartonových desek základní penetrační nátěr (oboustranný)</t>
  </si>
  <si>
    <t>74</t>
  </si>
  <si>
    <t>763131431</t>
  </si>
  <si>
    <t>Podhled ze sádrokartonových desek dvouvrstvá zavěšená spodní konstrukce z ocelových profilů CD, UD jednoduše opláštěná deskou protipožární DF, tl. 12,5 mm, bez izolace, REI do 90</t>
  </si>
  <si>
    <t>76</t>
  </si>
  <si>
    <t>39</t>
  </si>
  <si>
    <t>763158121</t>
  </si>
  <si>
    <t>Podlaha ze sádrokartonových desek ostatní práce a konstrukce na sádrokartonových podlahách povrchové úpravy hydroizolační nátěr</t>
  </si>
  <si>
    <t>78</t>
  </si>
  <si>
    <t>763183112</t>
  </si>
  <si>
    <t>Výplně otvorů konstrukcí ze sádrokartonových desek montáž stavebního pouzdra posuvných dveří do sádrokartonové příčky s jednou kapsou pro jedno dveřní křídlo, průchozí šířky přes 800 do 1200 mm</t>
  </si>
  <si>
    <t>80</t>
  </si>
  <si>
    <t>41</t>
  </si>
  <si>
    <t>M</t>
  </si>
  <si>
    <t>55331613</t>
  </si>
  <si>
    <t>pouzdro stavební posuvných dveří jednopouzdrové 900mm standardní rozměr</t>
  </si>
  <si>
    <t>82</t>
  </si>
  <si>
    <t>998763402</t>
  </si>
  <si>
    <t>Přesun hmot pro konstrukce montované z desek stanovený procentní sazbou (%) z ceny vodorovná dopravní vzdálenost do 50 m v objektech výšky přes 6 do 12 m</t>
  </si>
  <si>
    <t>%</t>
  </si>
  <si>
    <t>84</t>
  </si>
  <si>
    <t>766</t>
  </si>
  <si>
    <t xml:space="preserve">Konstrukce truhlářské   </t>
  </si>
  <si>
    <t>43</t>
  </si>
  <si>
    <t>766431811</t>
  </si>
  <si>
    <t>Demontáž obložení sloupů nebo pilířů panely, plochy do 1,5 m2</t>
  </si>
  <si>
    <t>86</t>
  </si>
  <si>
    <t>766441822</t>
  </si>
  <si>
    <t>Demontáž parapetních desek dřevěných nebo plastových šířky přes 300 mm, délky přes 1000 do 2000 mm</t>
  </si>
  <si>
    <t>88</t>
  </si>
  <si>
    <t>45</t>
  </si>
  <si>
    <t>766660729</t>
  </si>
  <si>
    <t>Montáž dveřních doplňků dveřního kování interiérového štítku s klikou</t>
  </si>
  <si>
    <t>90</t>
  </si>
  <si>
    <t>54914610</t>
  </si>
  <si>
    <t>kování dveřní vrchní klika včetně rozet a montážního materiálu R BB nerez PK</t>
  </si>
  <si>
    <t>92</t>
  </si>
  <si>
    <t>47</t>
  </si>
  <si>
    <t>766694122</t>
  </si>
  <si>
    <t>Montáž ostatních truhlářských konstrukcí parapetních desek dřevěných nebo plastových šířky přes 300 mm, délky přes 1000 do 1600 mm</t>
  </si>
  <si>
    <t>94</t>
  </si>
  <si>
    <t>60794104</t>
  </si>
  <si>
    <t>parapet dřevotřískový vnitřní povrch laminátový š 340mm</t>
  </si>
  <si>
    <t>96</t>
  </si>
  <si>
    <t>49</t>
  </si>
  <si>
    <t>998766202</t>
  </si>
  <si>
    <t>Přesun hmot pro konstrukce truhlářské stanovený procentní sazbou (%) z ceny vodorovná dopravní vzdálenost do 50 m v objektech výšky přes 6 do 12 m</t>
  </si>
  <si>
    <t>98</t>
  </si>
  <si>
    <t>R766111820</t>
  </si>
  <si>
    <t>Demontáž dřevěného stupínku</t>
  </si>
  <si>
    <t>100</t>
  </si>
  <si>
    <t>51</t>
  </si>
  <si>
    <t>R766660002</t>
  </si>
  <si>
    <t>Montáž dveřních křídel dřevěných nebo plastových otevíravých do ocelové zárubně povrchově upravených jednokřídlových, šířky přes 800 mm</t>
  </si>
  <si>
    <t>102</t>
  </si>
  <si>
    <t>R62075</t>
  </si>
  <si>
    <t>Posuvné dveře jednokřídlé voštinové povrch laminátový plné 900x1970-2100mm</t>
  </si>
  <si>
    <t>104</t>
  </si>
  <si>
    <t>53</t>
  </si>
  <si>
    <t>766825821</t>
  </si>
  <si>
    <t>Demontáž nábytku vestavěného skříní dvoukřídlových</t>
  </si>
  <si>
    <t>106</t>
  </si>
  <si>
    <t>767</t>
  </si>
  <si>
    <t xml:space="preserve">Konstrukce zámečnické   </t>
  </si>
  <si>
    <t>767649194</t>
  </si>
  <si>
    <t>Montáž dveří ocelových nebo hliníkových doplňků dveří madel</t>
  </si>
  <si>
    <t>108</t>
  </si>
  <si>
    <t>55</t>
  </si>
  <si>
    <t>54914113</t>
  </si>
  <si>
    <t>kování bezpečnostní R1 /madlo Cr</t>
  </si>
  <si>
    <t>110</t>
  </si>
  <si>
    <t>998767202</t>
  </si>
  <si>
    <t>Přesun hmot pro zámečnické konstrukce stanovený procentní sazbou (%) z ceny vodorovná dopravní vzdálenost do 50 m v objektech výšky přes 6 do 12 m</t>
  </si>
  <si>
    <t>112</t>
  </si>
  <si>
    <t>771</t>
  </si>
  <si>
    <t xml:space="preserve">Podlahy z dlaždic   </t>
  </si>
  <si>
    <t>57</t>
  </si>
  <si>
    <t>771121011</t>
  </si>
  <si>
    <t>Příprava podkladu před provedením dlažby nátěr penetrační na podlahu</t>
  </si>
  <si>
    <t>114</t>
  </si>
  <si>
    <t>771151013</t>
  </si>
  <si>
    <t>Příprava podkladu před provedením dlažby samonivelační stěrka min.pevnosti 20 MPa, tloušťky přes 5 do 8 mm</t>
  </si>
  <si>
    <t>116</t>
  </si>
  <si>
    <t>59</t>
  </si>
  <si>
    <t>771574262</t>
  </si>
  <si>
    <t>Montáž podlah z dlaždic keramických lepených flexibilním lepidlem velkoformátových pro vysoké mechanické zatížení protiskluzných nebo reliéfních (bezbariérových) přes 4 do 6 ks/m2</t>
  </si>
  <si>
    <t>118</t>
  </si>
  <si>
    <t>59761420</t>
  </si>
  <si>
    <t>dlažba velkoformátová keramická slinutá protiskluzná do interiéru i exteriéru pro vysoké mechanické namáhání přes 4 do 6ks/m2</t>
  </si>
  <si>
    <t>120</t>
  </si>
  <si>
    <t>61</t>
  </si>
  <si>
    <t>771591117</t>
  </si>
  <si>
    <t>Podlahy - dokončovací práce spárování akrylem</t>
  </si>
  <si>
    <t>122</t>
  </si>
  <si>
    <t>998771202</t>
  </si>
  <si>
    <t>Přesun hmot pro podlahy z dlaždic stanovený procentní sazbou (%) z ceny vodorovná dopravní vzdálenost do 50 m v objektech výšky přes 6 do 12 m</t>
  </si>
  <si>
    <t>124</t>
  </si>
  <si>
    <t>775</t>
  </si>
  <si>
    <t xml:space="preserve">Podlahy skládané   </t>
  </si>
  <si>
    <t>63</t>
  </si>
  <si>
    <t>775429121</t>
  </si>
  <si>
    <t>Montáž lišty přechodové (vyrovnávací) připevněné vruty</t>
  </si>
  <si>
    <t>126</t>
  </si>
  <si>
    <t>55343110</t>
  </si>
  <si>
    <t>profil přechodový Al narážecí 30mm stříbro</t>
  </si>
  <si>
    <t>128</t>
  </si>
  <si>
    <t>65</t>
  </si>
  <si>
    <t>998775202</t>
  </si>
  <si>
    <t>Přesun hmot pro podlahy skládané stanovený procentní sazbou (%) z ceny vodorovná dopravní vzdálenost do 50 m v objektech výšky přes 6 do 12 m</t>
  </si>
  <si>
    <t>130</t>
  </si>
  <si>
    <t>776</t>
  </si>
  <si>
    <t xml:space="preserve">Podlahy povlakové   </t>
  </si>
  <si>
    <t>776111311</t>
  </si>
  <si>
    <t>Příprava podkladu vysátí podlah</t>
  </si>
  <si>
    <t>132</t>
  </si>
  <si>
    <t>67</t>
  </si>
  <si>
    <t>776121112</t>
  </si>
  <si>
    <t>Příprava podkladu penetrace vodou ředitelná podlah</t>
  </si>
  <si>
    <t>134</t>
  </si>
  <si>
    <t>776141122</t>
  </si>
  <si>
    <t>Příprava podkladu vyrovnání samonivelační stěrkou podlah min.pevnosti 30 MPa, tloušťky přes 3 do 5 mm</t>
  </si>
  <si>
    <t>136</t>
  </si>
  <si>
    <t>69</t>
  </si>
  <si>
    <t>776201812</t>
  </si>
  <si>
    <t>Demontáž povlakových podlahovin lepených ručně s podložkou</t>
  </si>
  <si>
    <t>138</t>
  </si>
  <si>
    <t>776221111</t>
  </si>
  <si>
    <t>Montáž podlahovin z PVC lepením standardním lepidlem z pásů standardních</t>
  </si>
  <si>
    <t>140</t>
  </si>
  <si>
    <t>71</t>
  </si>
  <si>
    <t>R11015</t>
  </si>
  <si>
    <t>PVC vinyl heterogenní protiskluzná (třída C) tl 2,00mm, nášlapná vrstva 0,70mm, otlak do 0,05 mm, R10, hořlavost Bfl S1</t>
  </si>
  <si>
    <t>142</t>
  </si>
  <si>
    <t>776411111</t>
  </si>
  <si>
    <t>Montáž soklíků lepením obvodových, výšky do 80 mm</t>
  </si>
  <si>
    <t>144</t>
  </si>
  <si>
    <t>73</t>
  </si>
  <si>
    <t>776421311</t>
  </si>
  <si>
    <t>Montáž lišt přechodových samolepících</t>
  </si>
  <si>
    <t>146</t>
  </si>
  <si>
    <t>28411003</t>
  </si>
  <si>
    <t>lišta soklová PVC 30x30mm</t>
  </si>
  <si>
    <t>148</t>
  </si>
  <si>
    <t>75</t>
  </si>
  <si>
    <t>59054130</t>
  </si>
  <si>
    <t>profil přechodový nerezový samolepící 35mm</t>
  </si>
  <si>
    <t>150</t>
  </si>
  <si>
    <t>998776202</t>
  </si>
  <si>
    <t>Přesun hmot pro podlahy povlakové stanovený procentní sazbou (%) z ceny vodorovná dopravní vzdálenost do 50 m v objektech výšky přes 6 do 12 m</t>
  </si>
  <si>
    <t>152</t>
  </si>
  <si>
    <t>781</t>
  </si>
  <si>
    <t xml:space="preserve">Dokončovací práce - obklady   </t>
  </si>
  <si>
    <t>77</t>
  </si>
  <si>
    <t>781121011</t>
  </si>
  <si>
    <t>Příprava podkladu před provedením obkladu nátěr penetrační na stěnu</t>
  </si>
  <si>
    <t>154</t>
  </si>
  <si>
    <t>781121015</t>
  </si>
  <si>
    <t>Příprava podkladu před provedením obkladu nátěr kontaktní pro nesavé podklady na stěnu</t>
  </si>
  <si>
    <t>156</t>
  </si>
  <si>
    <t>79</t>
  </si>
  <si>
    <t>781131112</t>
  </si>
  <si>
    <t>Izolace stěny pod obklad izolace nátěrem nebo stěrkou ve dvou vrstvách</t>
  </si>
  <si>
    <t>158</t>
  </si>
  <si>
    <t>781151031</t>
  </si>
  <si>
    <t>Příprava podkladu před provedením obkladu celoplošné vyrovnání podkladu stěrkou, tloušťky 3 mm</t>
  </si>
  <si>
    <t>160</t>
  </si>
  <si>
    <t>81</t>
  </si>
  <si>
    <t>781151041</t>
  </si>
  <si>
    <t>Příprava podkladu před provedením obkladu celoplošné vyrovnání podkladu příplatek za každý další 1 mm tloušťky přes 3 mm</t>
  </si>
  <si>
    <t>162</t>
  </si>
  <si>
    <t>781474115</t>
  </si>
  <si>
    <t>Montáž obkladů vnitřních stěn z dlaždic keramických lepených flexibilním lepidlem maloformátových hladkých přes 22 do 25 ks/m2</t>
  </si>
  <si>
    <t>164</t>
  </si>
  <si>
    <t>83</t>
  </si>
  <si>
    <t>59761039</t>
  </si>
  <si>
    <t>obklad keramický hladký přes 22 do 25ks/m2</t>
  </si>
  <si>
    <t>166</t>
  </si>
  <si>
    <t>781477111</t>
  </si>
  <si>
    <t>Montáž obkladů vnitřních stěn z dlaždic keramických Příplatek k cenám za plochu do 10 m2 jednotlivě</t>
  </si>
  <si>
    <t>168</t>
  </si>
  <si>
    <t>85</t>
  </si>
  <si>
    <t>998781102</t>
  </si>
  <si>
    <t>Přesun hmot pro obklady keramické stanovený z hmotnosti přesunovaného materiálu vodorovná dopravní vzdálenost do 50 m v objektech výšky přes 6 do 12 m</t>
  </si>
  <si>
    <t>170</t>
  </si>
  <si>
    <t>58582063</t>
  </si>
  <si>
    <t>lepidlo cementové vysoce flexibilní C2S2</t>
  </si>
  <si>
    <t>kg</t>
  </si>
  <si>
    <t>172</t>
  </si>
  <si>
    <t>87</t>
  </si>
  <si>
    <t>58582019</t>
  </si>
  <si>
    <t>spárovací hmota cementová flexibilní CG2 různé barvy</t>
  </si>
  <si>
    <t>174</t>
  </si>
  <si>
    <t>783</t>
  </si>
  <si>
    <t xml:space="preserve">Dokončovací práce - nátěry   </t>
  </si>
  <si>
    <t>783913151</t>
  </si>
  <si>
    <t>Penetrační nátěr betonových podlah hladkých (z pohledového nebo gletovaného betonu, stěrky apod.) syntetický</t>
  </si>
  <si>
    <t>176</t>
  </si>
  <si>
    <t>784</t>
  </si>
  <si>
    <t xml:space="preserve">Dokončovací práce - malby a tapety   </t>
  </si>
  <si>
    <t>89</t>
  </si>
  <si>
    <t>784121001</t>
  </si>
  <si>
    <t>Oškrabání malby v místnostech výšky do 3,80 m</t>
  </si>
  <si>
    <t>178</t>
  </si>
  <si>
    <t>784161003</t>
  </si>
  <si>
    <t>Tmelení spar a rohů, šířky do 3 mm akrylátovým tmelem v místnostech výšky přes 3,80 do 5,00 m</t>
  </si>
  <si>
    <t>180</t>
  </si>
  <si>
    <t>91</t>
  </si>
  <si>
    <t>784161201</t>
  </si>
  <si>
    <t>Lokální vyrovnání podkladu sádrovou stěrkou, tloušťky do 3 mm, plochy do 0,1 m2 v místnostech výšky do 3,80 m</t>
  </si>
  <si>
    <t>182</t>
  </si>
  <si>
    <t>784171123</t>
  </si>
  <si>
    <t>Zakrytí nemalovaných ploch (materiál ve specifikaci) včetně pozdějšího odkrytí konstrukcí nebo samostatných prvků např. schodišť, nábytku, radiátorů, zábradlí v místnostech výšky přes 3,80 do 5,00</t>
  </si>
  <si>
    <t>184</t>
  </si>
  <si>
    <t>93</t>
  </si>
  <si>
    <t>58124842</t>
  </si>
  <si>
    <t>fólie pro malířské potřeby zakrývací tl 7µ 4x5m</t>
  </si>
  <si>
    <t>186</t>
  </si>
  <si>
    <t>784181103</t>
  </si>
  <si>
    <t>Penetrace podkladu jednonásobná základní akrylátová bezbarvá v místnostech výšky přes 3,80 do 5,00 m</t>
  </si>
  <si>
    <t>188</t>
  </si>
  <si>
    <t>95</t>
  </si>
  <si>
    <t>784191001</t>
  </si>
  <si>
    <t>Čištění vnitřních ploch hrubý úklid po provedení malířských prací omytím oken nebo balkonových dveří jednoduchých</t>
  </si>
  <si>
    <t>190</t>
  </si>
  <si>
    <t>784221101</t>
  </si>
  <si>
    <t>Malby z malířských směsí otěruvzdorných za sucha dvojnásobné, bílé za sucha otěruvzdorné dobře v místnostech výšky do 3,80 m</t>
  </si>
  <si>
    <t>192</t>
  </si>
  <si>
    <t>97</t>
  </si>
  <si>
    <t>784221151</t>
  </si>
  <si>
    <t>Malby z malířských směsí otěruvzdorných za sucha Příplatek k cenám dvojnásobných maleb na tónovacích automatech, v odstínu světlém</t>
  </si>
  <si>
    <t>194</t>
  </si>
  <si>
    <t>786</t>
  </si>
  <si>
    <t>Zastiňující technika</t>
  </si>
  <si>
    <t>786612200</t>
  </si>
  <si>
    <t>Montáž rolet textilních</t>
  </si>
  <si>
    <t>196</t>
  </si>
  <si>
    <t>99</t>
  </si>
  <si>
    <t>61140029</t>
  </si>
  <si>
    <t>Roleta textilní, silná látka, vnitřní 2300 x 2100 mm, manuální řetízkové ovládání, kovová konzole kotvená do stropu s kazetou</t>
  </si>
  <si>
    <t>ks</t>
  </si>
  <si>
    <t>198</t>
  </si>
  <si>
    <t>789</t>
  </si>
  <si>
    <t xml:space="preserve">Povrchové úpravy ocelových konstrukcí a technologických zařízení   </t>
  </si>
  <si>
    <t>789132240</t>
  </si>
  <si>
    <t>Úpravy povrchů pod nátěry potrubí do DN 150 očištění odmaštěním</t>
  </si>
  <si>
    <t>200</t>
  </si>
  <si>
    <t>101</t>
  </si>
  <si>
    <t>789332110</t>
  </si>
  <si>
    <t>Zhotovení nátěru potrubí do DN 150 jednosložkového základního, tloušťky do 40 µm</t>
  </si>
  <si>
    <t>202</t>
  </si>
  <si>
    <t>24629024</t>
  </si>
  <si>
    <t>hmota nátěrová syntetická základní na ocelové konstrukce</t>
  </si>
  <si>
    <t>204</t>
  </si>
  <si>
    <t>103</t>
  </si>
  <si>
    <t>789332120</t>
  </si>
  <si>
    <t>Zhotovení nátěru potrubí do DN 150 jednosložkového krycího (vrchního), tloušťky do 40 µm</t>
  </si>
  <si>
    <t>206</t>
  </si>
  <si>
    <t>24629162</t>
  </si>
  <si>
    <t>hmota nátěrová alkydová krycí (email) na ocelové konstrukce</t>
  </si>
  <si>
    <t>208</t>
  </si>
  <si>
    <t>E02 - ZTI a VZT</t>
  </si>
  <si>
    <t>Soupis:</t>
  </si>
  <si>
    <t>001 - Chlazení</t>
  </si>
  <si>
    <t>CH-01 - KLIMATIZAČNÍ JEDNOTKY</t>
  </si>
  <si>
    <t>CH-02 - POTRUBÍ, IZOLACE OSTATNÍ</t>
  </si>
  <si>
    <t>CH-01</t>
  </si>
  <si>
    <t>KLIMATIZAČNÍ JEDNOTKY</t>
  </si>
  <si>
    <t xml:space="preserve">1.1 </t>
  </si>
  <si>
    <t>Venkovní klimatizační jednotka včetně konzole</t>
  </si>
  <si>
    <t>Vlastní</t>
  </si>
  <si>
    <t>838292717</t>
  </si>
  <si>
    <t>referenční výrobek např. RAS-16 J2AVG-E			
	Výkon chlazení	4,7	kW
	Výkon vytápění	6	kW
	Akustický tlak	49-52	dB(A) v 1m
	Příkon	1,8	W
	Napětí	230	V</t>
  </si>
  <si>
    <t xml:space="preserve">1.2 </t>
  </si>
  <si>
    <t>Nástěnná klimatizační jednotka včetně dálkového ovladače</t>
  </si>
  <si>
    <t>1312481326</t>
  </si>
  <si>
    <t>referenční výrobek např. RAS-B16J2KBRG-E			
	Výkon chlazení	4,7	kW
	Výkon vytápění	6	kW
	Vzduchový výkon	768	 m3/h
	Akustický tlak	22-43	dB(A) v 1m
	Příkon	40	W
	Napětí	230	V</t>
  </si>
  <si>
    <t>CH-02</t>
  </si>
  <si>
    <t>POTRUBÍ, IZOLACE OSTATNÍ</t>
  </si>
  <si>
    <t>1.01</t>
  </si>
  <si>
    <t>Potrubí Cu 6x1</t>
  </si>
  <si>
    <t>1688145080</t>
  </si>
  <si>
    <t>1.02</t>
  </si>
  <si>
    <t>Potrubí Cu 10x1</t>
  </si>
  <si>
    <t>-1242230812</t>
  </si>
  <si>
    <t xml:space="preserve">2. </t>
  </si>
  <si>
    <t>Tlakové zkoušky potrubí do DN 50</t>
  </si>
  <si>
    <t>1440367244</t>
  </si>
  <si>
    <t>3.01</t>
  </si>
  <si>
    <t>Návleková izolace pro chlad  6/9,5</t>
  </si>
  <si>
    <t>1128459725</t>
  </si>
  <si>
    <t>Návleková izolace pro chlad 6/9,5</t>
  </si>
  <si>
    <t>3.02</t>
  </si>
  <si>
    <t>Návleková izolace pro chlad 10/11</t>
  </si>
  <si>
    <t>-1396920698</t>
  </si>
  <si>
    <t xml:space="preserve">4. </t>
  </si>
  <si>
    <t>Odvod kondenzátu ohebné potrubí PE 25</t>
  </si>
  <si>
    <t>-1705157312</t>
  </si>
  <si>
    <t xml:space="preserve">5. </t>
  </si>
  <si>
    <t>Pomocný materiál objímky, konzole, šrouby</t>
  </si>
  <si>
    <t>986646088</t>
  </si>
  <si>
    <t>6.</t>
  </si>
  <si>
    <t>Provozní zkouška</t>
  </si>
  <si>
    <t>hod</t>
  </si>
  <si>
    <t>-1694447684</t>
  </si>
  <si>
    <t xml:space="preserve">7. </t>
  </si>
  <si>
    <t>Drobné stavební úpravy drážky pro potrubí, průchody</t>
  </si>
  <si>
    <t>-1446324887</t>
  </si>
  <si>
    <t xml:space="preserve">8. </t>
  </si>
  <si>
    <t>Vnitrostaveništní přemístění do 16m</t>
  </si>
  <si>
    <t>-1569005868</t>
  </si>
  <si>
    <t>9.</t>
  </si>
  <si>
    <t>Zaučení obsluhy</t>
  </si>
  <si>
    <t>-163473902</t>
  </si>
  <si>
    <t>10.</t>
  </si>
  <si>
    <t>Technický dozor na stavbě</t>
  </si>
  <si>
    <t>-1812570375</t>
  </si>
  <si>
    <t>002 - VZDUCHOTECHNIKA</t>
  </si>
  <si>
    <t>ON - Ostatní náklady</t>
  </si>
  <si>
    <t>VZT-001 - ZAŘÍZENÍ Č.1 - Větrání učebny IT</t>
  </si>
  <si>
    <t>VZT-002 - ZAŘÍZENÍ Č.2 - Větrání WC INVALIDŮ</t>
  </si>
  <si>
    <t>ON</t>
  </si>
  <si>
    <t>Ostatní náklady</t>
  </si>
  <si>
    <t>1.</t>
  </si>
  <si>
    <t>Zprovoznění a zkoušky zařízení</t>
  </si>
  <si>
    <t>1398554950</t>
  </si>
  <si>
    <t>2.</t>
  </si>
  <si>
    <t>Vnitrostaveništní přemístění</t>
  </si>
  <si>
    <t>1636458811</t>
  </si>
  <si>
    <t>3.</t>
  </si>
  <si>
    <t>Drobné stavební úpravy</t>
  </si>
  <si>
    <t>-1867179208</t>
  </si>
  <si>
    <t>4.</t>
  </si>
  <si>
    <t>1558190919</t>
  </si>
  <si>
    <t>VZT-001</t>
  </si>
  <si>
    <t>ZAŘÍZENÍ Č.1 - Větrání učebny IT</t>
  </si>
  <si>
    <t>Decentrální vzt. jednotka s rekuperací vzduchu a el.ohřevem vzduchu , filtr vzduchu, digitální regulace, integrovaný ohřívač vzduchu</t>
  </si>
  <si>
    <t>688882838</t>
  </si>
  <si>
    <t>set potrubí pro připojení, fasádní výustka, atd 					
		rozměry:		2000x800x665	mm
		hmotnost		229	kg
		akust .tlak v 1m		36	dB(A)
		účinnost rekuperace		88	%
	přívod				
		jmen. výkon		750	m3/h
		disp. tlak		100	pa
		topný výkon		1,5	kW
		příkon		0,168	kW
		napětí		230	V
	odvod				
		jmen. výkon		750	m3/h
		disp. tlak		100	pa
		příkon		0,168	kW
		napětí		230	V</t>
  </si>
  <si>
    <t>Pevné kruhové potrubí včetně tvarovek do 25% , d280</t>
  </si>
  <si>
    <t>-1451285822</t>
  </si>
  <si>
    <t xml:space="preserve">1.3 </t>
  </si>
  <si>
    <t>Izolační návlek d280</t>
  </si>
  <si>
    <t>45081433</t>
  </si>
  <si>
    <t>1.4</t>
  </si>
  <si>
    <t>Zapojení a prokabelování ovladače a čidel</t>
  </si>
  <si>
    <t>-1157829388</t>
  </si>
  <si>
    <t xml:space="preserve">1.5 </t>
  </si>
  <si>
    <t>Ostatní</t>
  </si>
  <si>
    <t>-628274091</t>
  </si>
  <si>
    <t>objímky
spojovací materiál
závěsy</t>
  </si>
  <si>
    <t>VZT-002</t>
  </si>
  <si>
    <t>ZAŘÍZENÍ Č.2 - Větrání WC INVALIDŮ</t>
  </si>
  <si>
    <t xml:space="preserve">2.1 </t>
  </si>
  <si>
    <t>Nástěnný radiální ventilátor</t>
  </si>
  <si>
    <t>1844597183</t>
  </si>
  <si>
    <t>např. SILENT 200 CRZ				
	jmen. výkon		80	m3/h
	disp. tlak		20	pa
	příkon		21	W
	napětí		230	V
	akust .tlak v 3m		36	dB(A)</t>
  </si>
  <si>
    <t xml:space="preserve">2.2 </t>
  </si>
  <si>
    <t>Pevné potrubí včetně tvarovek do 30%, SPIRO 125</t>
  </si>
  <si>
    <t>1460911600</t>
  </si>
  <si>
    <t xml:space="preserve">2.3 </t>
  </si>
  <si>
    <t>Protideštová žaluzie PER 125</t>
  </si>
  <si>
    <t>1733731556</t>
  </si>
  <si>
    <t xml:space="preserve">2.4 </t>
  </si>
  <si>
    <t>Dveřní mřížka, součástí dodávky stavby</t>
  </si>
  <si>
    <t>1163138109</t>
  </si>
  <si>
    <t xml:space="preserve">2.5 </t>
  </si>
  <si>
    <t>1194360390</t>
  </si>
  <si>
    <t>003 - Zdravotně technické instalace</t>
  </si>
  <si>
    <t>721 - Vnitřní kanalizace</t>
  </si>
  <si>
    <t>722 - Vnitřní vodovod</t>
  </si>
  <si>
    <t>721</t>
  </si>
  <si>
    <t>Vnitřní kanalizace</t>
  </si>
  <si>
    <t>721-01</t>
  </si>
  <si>
    <t>Potrubí HT d40 včetně tvarovek</t>
  </si>
  <si>
    <t>-195655852</t>
  </si>
  <si>
    <t>721-02</t>
  </si>
  <si>
    <t>Potrubí HT včetně tvarovek d110</t>
  </si>
  <si>
    <t>312187678</t>
  </si>
  <si>
    <t>721-03</t>
  </si>
  <si>
    <t>Zkouška těsnosti</t>
  </si>
  <si>
    <t>-1220710634</t>
  </si>
  <si>
    <t>721-04</t>
  </si>
  <si>
    <t>Umyvadlový sifon-pro imobilní d40</t>
  </si>
  <si>
    <t>91666922</t>
  </si>
  <si>
    <t>721-05</t>
  </si>
  <si>
    <t>Umyvadlový sifon do učebny</t>
  </si>
  <si>
    <t>213353049</t>
  </si>
  <si>
    <t>721-06</t>
  </si>
  <si>
    <t>Napojení na stávající splaškovou kanalizaci</t>
  </si>
  <si>
    <t>81715811</t>
  </si>
  <si>
    <t>721-07</t>
  </si>
  <si>
    <t>-1821251590</t>
  </si>
  <si>
    <t>721-08</t>
  </si>
  <si>
    <t>1245115404</t>
  </si>
  <si>
    <t>721-09</t>
  </si>
  <si>
    <t>Technický dozor</t>
  </si>
  <si>
    <t>1607688299</t>
  </si>
  <si>
    <t>722</t>
  </si>
  <si>
    <t>Vnitřní vodovod</t>
  </si>
  <si>
    <t>725-01.1</t>
  </si>
  <si>
    <t>WC pro invalidy - mísa</t>
  </si>
  <si>
    <t>1010031666</t>
  </si>
  <si>
    <t xml:space="preserve">725-01.2 </t>
  </si>
  <si>
    <t>WC pro invalidy - sedátko</t>
  </si>
  <si>
    <t>-979507718</t>
  </si>
  <si>
    <t>725-02</t>
  </si>
  <si>
    <t>Umyvadlo pro imobilní 60cm</t>
  </si>
  <si>
    <t>-836855396</t>
  </si>
  <si>
    <t>725-03</t>
  </si>
  <si>
    <t>Umyvadlo do učebny 60 cm</t>
  </si>
  <si>
    <t>-1942543753</t>
  </si>
  <si>
    <t>725-04</t>
  </si>
  <si>
    <t>Umyvadlová baterie - stojánková  pro imobilní s keramickou katuší</t>
  </si>
  <si>
    <t>-1608719356</t>
  </si>
  <si>
    <t>Umyvadlová baterie - stojánková pro imobilní s keramickou katuší</t>
  </si>
  <si>
    <t>725-05</t>
  </si>
  <si>
    <t>Umyvadlová baterie - stojánková do učebny</t>
  </si>
  <si>
    <t>951337866</t>
  </si>
  <si>
    <t>722-01</t>
  </si>
  <si>
    <t>Potrubí PPr včetně tvarovek PN 16 d20x2,8</t>
  </si>
  <si>
    <t>-919233082</t>
  </si>
  <si>
    <t>722-02</t>
  </si>
  <si>
    <t>Tlaková zkouška a proplach</t>
  </si>
  <si>
    <t>1127114727</t>
  </si>
  <si>
    <t>722-03</t>
  </si>
  <si>
    <t>Izolace PP 20/20</t>
  </si>
  <si>
    <t>-165739620</t>
  </si>
  <si>
    <t>722-04</t>
  </si>
  <si>
    <t>Sponka, páska</t>
  </si>
  <si>
    <t>kpl</t>
  </si>
  <si>
    <t>-490398042</t>
  </si>
  <si>
    <t>722-05</t>
  </si>
  <si>
    <t>Ventil rohový DN 10</t>
  </si>
  <si>
    <t>1562173991</t>
  </si>
  <si>
    <t>722-06</t>
  </si>
  <si>
    <t>Pancéřová hadička DN 10</t>
  </si>
  <si>
    <t>-616601910</t>
  </si>
  <si>
    <t>722-07</t>
  </si>
  <si>
    <t>Napojení na stávající vnitřní vodovod</t>
  </si>
  <si>
    <t>666253157</t>
  </si>
  <si>
    <t>722-08</t>
  </si>
  <si>
    <t>764871822</t>
  </si>
  <si>
    <t>722-09</t>
  </si>
  <si>
    <t>-1657103887</t>
  </si>
  <si>
    <t>722-10</t>
  </si>
  <si>
    <t>-1483145201</t>
  </si>
  <si>
    <t>E03 - Elektroinstalace</t>
  </si>
  <si>
    <t>01 - BEZBARIEROVÉ WC</t>
  </si>
  <si>
    <t>_1 - Nouzová signalizace 398/2009</t>
  </si>
  <si>
    <t>_2 - Osvětlení</t>
  </si>
  <si>
    <t>_3 - Instalační materiál</t>
  </si>
  <si>
    <t>_4 - Kabely</t>
  </si>
  <si>
    <t>_1</t>
  </si>
  <si>
    <t>Nouzová signalizace 398/2009</t>
  </si>
  <si>
    <t>Pol__0001</t>
  </si>
  <si>
    <t>Sada pro nouzovou signalizaci, kompletní dodávka</t>
  </si>
  <si>
    <t>-811408246</t>
  </si>
  <si>
    <t>_2</t>
  </si>
  <si>
    <t>Osvětlení</t>
  </si>
  <si>
    <t>Pol__0002</t>
  </si>
  <si>
    <t>D - LENTIL IP44 3450/840 32W</t>
  </si>
  <si>
    <t>-2071579804</t>
  </si>
  <si>
    <t>Pol__0003</t>
  </si>
  <si>
    <t>NO - HALM EXIT 1,6W, 1h, piktogram</t>
  </si>
  <si>
    <t>620788425</t>
  </si>
  <si>
    <t>_3</t>
  </si>
  <si>
    <t>Instalační materiál</t>
  </si>
  <si>
    <t>Pol__0004</t>
  </si>
  <si>
    <t>Spínač jednopólový; řazení 1</t>
  </si>
  <si>
    <t>-1467362896</t>
  </si>
  <si>
    <t>Pol__0005</t>
  </si>
  <si>
    <t>Automatické pohybové čidlo</t>
  </si>
  <si>
    <t>1091491758</t>
  </si>
  <si>
    <t>Pol__0006</t>
  </si>
  <si>
    <t>Ventilátor s doběhem 230V</t>
  </si>
  <si>
    <t>1533492333</t>
  </si>
  <si>
    <t>_4</t>
  </si>
  <si>
    <t>Kabely</t>
  </si>
  <si>
    <t>Pol__0007</t>
  </si>
  <si>
    <t>CYKY-J 3x1.5</t>
  </si>
  <si>
    <t>-1830157151</t>
  </si>
  <si>
    <t>M21-PPV</t>
  </si>
  <si>
    <t>Přidružené výkony z montáže : materiál + práce</t>
  </si>
  <si>
    <t>celek</t>
  </si>
  <si>
    <t>-1259066700</t>
  </si>
  <si>
    <t>02 - ODBORNÁ UČEBNA IT</t>
  </si>
  <si>
    <t>M21.0 - Rozváděč RJ7 - úprava</t>
  </si>
  <si>
    <t>M21.01 - Rozváděč RJ7.1</t>
  </si>
  <si>
    <t>M21.02 - Instalační materiál</t>
  </si>
  <si>
    <t>M21.03 - Slaboproudy</t>
  </si>
  <si>
    <t>M21.04 - Kabely</t>
  </si>
  <si>
    <t>M21.05 - Demontáže</t>
  </si>
  <si>
    <t>M21.06 - Ostatní</t>
  </si>
  <si>
    <t>M21.07 - Ukončení vodičů izolovaných s označením a zapojením na svorkovnici s otevřením a uzavřením krytu</t>
  </si>
  <si>
    <t>M21.08 - Zkoušky a prohlídky elektrických rozvodů a zařízení celková prohlídka a vyhotovení revizní zprávy pr</t>
  </si>
  <si>
    <t>M21.09 - Hodinové zúčtovací sazby</t>
  </si>
  <si>
    <t>M21.0</t>
  </si>
  <si>
    <t>Rozváděč RJ7 - úprava</t>
  </si>
  <si>
    <t>Jistič C25/3</t>
  </si>
  <si>
    <t>-779979009</t>
  </si>
  <si>
    <t>M21.01</t>
  </si>
  <si>
    <t>Rozváděč RJ7.1</t>
  </si>
  <si>
    <t>Rozváděč oceloplastový 72M zapuštěný, IP43, Svorka PE+N, DIN, kryty, plechové dveře, schránka,, kompletný</t>
  </si>
  <si>
    <t>-1238000827</t>
  </si>
  <si>
    <t>Hlavní vypínač 40A/3</t>
  </si>
  <si>
    <t>2112820656</t>
  </si>
  <si>
    <t>T2 svodič přepětí, vhodné pro 3-fázový systém TN-S, 160 kA (8/20)</t>
  </si>
  <si>
    <t>-719889470</t>
  </si>
  <si>
    <t>10C-1N-030A Proudový chránič s nadproudovou ochranou, In 10 A, Ue AC 230 V, charakteristika C, Idn, 30 mA, 1+N-pól, šířka 1 modul, Icn 6 kA, typ A</t>
  </si>
  <si>
    <t>-238966994</t>
  </si>
  <si>
    <t>16C-1N-030A Proudový chránič s nadproudovou ochranou, In 10 A, Ue AC 230 V, charakteristika C, Idn, 30 mA, 1+N-pól, šířka 1 modul, Icn 6 kA, typ A</t>
  </si>
  <si>
    <t>1853491205</t>
  </si>
  <si>
    <t>M21.02</t>
  </si>
  <si>
    <t>Zásuvka jednonásobná, s ochranným kolíkem; 2P+PE</t>
  </si>
  <si>
    <t>230325934</t>
  </si>
  <si>
    <t>Pol__0008</t>
  </si>
  <si>
    <t>Dvojzásuvka jednonásobná, s ochranným kolíkem; 2P+PE</t>
  </si>
  <si>
    <t>-369821041</t>
  </si>
  <si>
    <t>Pol__0009</t>
  </si>
  <si>
    <t>SVD-335-1N-AS Svodič přepětí</t>
  </si>
  <si>
    <t>1722207108</t>
  </si>
  <si>
    <t>Pol__0010</t>
  </si>
  <si>
    <t>Přístrojová krabice</t>
  </si>
  <si>
    <t>237094122</t>
  </si>
  <si>
    <t>Pol__0011</t>
  </si>
  <si>
    <t>Ohebná hadice PVC 25</t>
  </si>
  <si>
    <t>-18978847</t>
  </si>
  <si>
    <t>Pol__0012</t>
  </si>
  <si>
    <t>Ohebná hadice PVC 40</t>
  </si>
  <si>
    <t>1354777941</t>
  </si>
  <si>
    <t>Pol__0013</t>
  </si>
  <si>
    <t>Dvojkomorový kabelový žlab do podlahy 150x38</t>
  </si>
  <si>
    <t>1202704632</t>
  </si>
  <si>
    <t>Pol__0014</t>
  </si>
  <si>
    <t>Spínač rolety</t>
  </si>
  <si>
    <t>430758578</t>
  </si>
  <si>
    <t>Pol__0015</t>
  </si>
  <si>
    <t>Reléový box</t>
  </si>
  <si>
    <t>292855064</t>
  </si>
  <si>
    <t>M21.03</t>
  </si>
  <si>
    <t>Slaboproudy</t>
  </si>
  <si>
    <t>Pol__0016</t>
  </si>
  <si>
    <t>Patch kabely cat 6</t>
  </si>
  <si>
    <t>895355441</t>
  </si>
  <si>
    <t>Pol__0017</t>
  </si>
  <si>
    <t>Patch cordy</t>
  </si>
  <si>
    <t>-2064367476</t>
  </si>
  <si>
    <t>Pol__0018</t>
  </si>
  <si>
    <t>WIFI AP</t>
  </si>
  <si>
    <t>1149535422</t>
  </si>
  <si>
    <t>Pol__0019</t>
  </si>
  <si>
    <t>HDMI zásuvka</t>
  </si>
  <si>
    <t>1464068193</t>
  </si>
  <si>
    <t>Pol__0020</t>
  </si>
  <si>
    <t>HDMI kabel 20m</t>
  </si>
  <si>
    <t>1957013700</t>
  </si>
  <si>
    <t>Pol__0021</t>
  </si>
  <si>
    <t>Kabelová chránička pro HDMI kabel</t>
  </si>
  <si>
    <t>1036599722</t>
  </si>
  <si>
    <t>Pol__0022</t>
  </si>
  <si>
    <t>Dvojzásuvka datová RJ45</t>
  </si>
  <si>
    <t>-1347293986</t>
  </si>
  <si>
    <t>Pol__0023</t>
  </si>
  <si>
    <t>Konektor RJ45</t>
  </si>
  <si>
    <t>-1526709591</t>
  </si>
  <si>
    <t>Pol__0024</t>
  </si>
  <si>
    <t>Optický kabel 8 vláken</t>
  </si>
  <si>
    <t>-1192637902</t>
  </si>
  <si>
    <t>Pol__0025</t>
  </si>
  <si>
    <t>Datový kabel LSOH cat6</t>
  </si>
  <si>
    <t>-526859141</t>
  </si>
  <si>
    <t>M21.04</t>
  </si>
  <si>
    <t>Pol__0026</t>
  </si>
  <si>
    <t>CYKY-J 5x6</t>
  </si>
  <si>
    <t>-1549897963</t>
  </si>
  <si>
    <t>Pol__0027</t>
  </si>
  <si>
    <t>135502970</t>
  </si>
  <si>
    <t>Pol__0028</t>
  </si>
  <si>
    <t>CYKY-J 3x2.5</t>
  </si>
  <si>
    <t>-264162777</t>
  </si>
  <si>
    <t>Pol__0029</t>
  </si>
  <si>
    <t>CYKY-J 5x1.5</t>
  </si>
  <si>
    <t>-984400227</t>
  </si>
  <si>
    <t>Pol__0030</t>
  </si>
  <si>
    <t>CYKY-O 3x1.5</t>
  </si>
  <si>
    <t>-1889510217</t>
  </si>
  <si>
    <t>Pol__0031</t>
  </si>
  <si>
    <t>H07 Z-K 1x6</t>
  </si>
  <si>
    <t>1187660042</t>
  </si>
  <si>
    <t>Pol__0032</t>
  </si>
  <si>
    <t>H07 Z-K 1x4</t>
  </si>
  <si>
    <t>-771460870</t>
  </si>
  <si>
    <t>Pol__0033</t>
  </si>
  <si>
    <t>H07 Z-K 1x16</t>
  </si>
  <si>
    <t>1833253755</t>
  </si>
  <si>
    <t>M21.05</t>
  </si>
  <si>
    <t>Demontáže</t>
  </si>
  <si>
    <t>Pol__0034</t>
  </si>
  <si>
    <t>Demontáž stávajícího zařízení</t>
  </si>
  <si>
    <t>-415456990</t>
  </si>
  <si>
    <t>M21.06</t>
  </si>
  <si>
    <t>Pol__0035</t>
  </si>
  <si>
    <t>Protipožární ucpávka</t>
  </si>
  <si>
    <t>-1778712302</t>
  </si>
  <si>
    <t>Pol__0036</t>
  </si>
  <si>
    <t>Drážky pro uložení kabelů</t>
  </si>
  <si>
    <t>-875728978</t>
  </si>
  <si>
    <t>Pol__0037</t>
  </si>
  <si>
    <t>Hrubá výplň kabelových rýh</t>
  </si>
  <si>
    <t>-769919767</t>
  </si>
  <si>
    <t>Pol__0038</t>
  </si>
  <si>
    <t>Jemná omítka kabelových rýh</t>
  </si>
  <si>
    <t>383866605</t>
  </si>
  <si>
    <t>Pol__0039</t>
  </si>
  <si>
    <t>Začištění ostatních otvorů</t>
  </si>
  <si>
    <t>1025786759</t>
  </si>
  <si>
    <t>Pol__0040</t>
  </si>
  <si>
    <t>Oživení, nastavení, uvedení do provozu</t>
  </si>
  <si>
    <t>-284790300</t>
  </si>
  <si>
    <t>Pol__0041</t>
  </si>
  <si>
    <t>Úklid</t>
  </si>
  <si>
    <t>-1883209477</t>
  </si>
  <si>
    <t>Pol__0042</t>
  </si>
  <si>
    <t>Zednické přípomoci</t>
  </si>
  <si>
    <t>662027151</t>
  </si>
  <si>
    <t>Pol__0043</t>
  </si>
  <si>
    <t>Napojení slaboproudů na stávající datový rozvod</t>
  </si>
  <si>
    <t>-1954598559</t>
  </si>
  <si>
    <t>M21.07</t>
  </si>
  <si>
    <t>Ukončení vodičů izolovaných s označením a zapojením na svorkovnici s otevřením a uzavřením krytu</t>
  </si>
  <si>
    <t>Pol__0044</t>
  </si>
  <si>
    <t>Silnoproudé kabely komplet</t>
  </si>
  <si>
    <t>1250858535</t>
  </si>
  <si>
    <t>Pol__0045</t>
  </si>
  <si>
    <t>Slaboproudé kabely komplet</t>
  </si>
  <si>
    <t>1750293746</t>
  </si>
  <si>
    <t>M21.08</t>
  </si>
  <si>
    <t>Zkoušky a prohlídky elektrických rozvodů a zařízení celková prohlídka a vyhotovení revizní zprávy pr</t>
  </si>
  <si>
    <t>Pol__0046</t>
  </si>
  <si>
    <t>Revize</t>
  </si>
  <si>
    <t>952622469</t>
  </si>
  <si>
    <t>Pol__0047</t>
  </si>
  <si>
    <t>Měření osvětlení, protokol</t>
  </si>
  <si>
    <t>-890467938</t>
  </si>
  <si>
    <t>Pol__0048</t>
  </si>
  <si>
    <t>Měření zemních odporů</t>
  </si>
  <si>
    <t>1052028063</t>
  </si>
  <si>
    <t>M21.09</t>
  </si>
  <si>
    <t>Hodinové zúčtovací sazby</t>
  </si>
  <si>
    <t>Pol__0049</t>
  </si>
  <si>
    <t>Zabezpečení pracoviště</t>
  </si>
  <si>
    <t>-291802455</t>
  </si>
  <si>
    <t>Pol__0050</t>
  </si>
  <si>
    <t>Napojení na stávající zařízení</t>
  </si>
  <si>
    <t>-108809602</t>
  </si>
  <si>
    <t>Pol__0051</t>
  </si>
  <si>
    <t>Úprava stávajícího rozváděče</t>
  </si>
  <si>
    <t>-1624351871</t>
  </si>
  <si>
    <t>Pol__0052</t>
  </si>
  <si>
    <t>Nepředvídatelná práce</t>
  </si>
  <si>
    <t>954321283</t>
  </si>
  <si>
    <t>Pol__0053</t>
  </si>
  <si>
    <t>Dokumentace skutečného provedení</t>
  </si>
  <si>
    <t>1699448268</t>
  </si>
  <si>
    <t>Pol__0054</t>
  </si>
  <si>
    <t>Podružný materiál</t>
  </si>
  <si>
    <t>-1778480329</t>
  </si>
  <si>
    <t>233879977</t>
  </si>
  <si>
    <t>E04 - Schodolez</t>
  </si>
  <si>
    <t>E04.01 - Schodolez</t>
  </si>
  <si>
    <t>VOM - Volné prvky</t>
  </si>
  <si>
    <t>VOM</t>
  </si>
  <si>
    <t>Volné prvky</t>
  </si>
  <si>
    <t>SCH-001</t>
  </si>
  <si>
    <t>-2056483313</t>
  </si>
  <si>
    <t>Schodolez – školní pásový schodolez , nosnost min. 130kg, s elektronickou ochranou proti přetížení, kontrolou náklonu, s možností nastavení rychlostí integrovaným diagnostickým systémem,
indikací stavu baterií LED diodami, nouzovým tlačítkem Stop,
Nastavitelné úchytky pro vozíček, bezpečnostní pás, opěrka hlavy, 4 pojezdová kolečka pro rychlý pojezd po rovině, el. šňůra pro nabíjení.</t>
  </si>
  <si>
    <t>E05 - Vedlejší rozpočtové náklady</t>
  </si>
  <si>
    <t xml:space="preserve">VRN - Vedlejší rozpočtové náklady   </t>
  </si>
  <si>
    <t xml:space="preserve">    VRN3 - Zařízení staveniště   </t>
  </si>
  <si>
    <t xml:space="preserve">    VRN4 - Inženýrská činnost   </t>
  </si>
  <si>
    <t xml:space="preserve">    VRN7 - Provozní vlivy   </t>
  </si>
  <si>
    <t>VRN</t>
  </si>
  <si>
    <t xml:space="preserve">Vedlejší rozpočtové náklady   </t>
  </si>
  <si>
    <t>VRN3</t>
  </si>
  <si>
    <t xml:space="preserve">Zařízení staveniště   </t>
  </si>
  <si>
    <t>R032103000</t>
  </si>
  <si>
    <t>Zařízení staveniště - zřízení, provoz, odstranění</t>
  </si>
  <si>
    <t>985581557</t>
  </si>
  <si>
    <t>VRN4</t>
  </si>
  <si>
    <t xml:space="preserve">Inženýrská činnost   </t>
  </si>
  <si>
    <t>043103000</t>
  </si>
  <si>
    <t>Zkoušky bez rozlišení</t>
  </si>
  <si>
    <t>-510531378</t>
  </si>
  <si>
    <t>045303000</t>
  </si>
  <si>
    <t>Koordinační činnost</t>
  </si>
  <si>
    <t>311477084</t>
  </si>
  <si>
    <t>049303000</t>
  </si>
  <si>
    <t>Náklady vzniklé v souvislosti s předáním stavby</t>
  </si>
  <si>
    <t>-204471283</t>
  </si>
  <si>
    <t>R043194000</t>
  </si>
  <si>
    <t>Ostatní zkoušky - měření doby dozvuku po realizaci prací</t>
  </si>
  <si>
    <t>-254286001</t>
  </si>
  <si>
    <t>VRN7</t>
  </si>
  <si>
    <t xml:space="preserve">Provozní vlivy   </t>
  </si>
  <si>
    <t>071103000</t>
  </si>
  <si>
    <t>Provoz investora</t>
  </si>
  <si>
    <t>-1305216044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</si>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</sst>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8" fillId="4" borderId="9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5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5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4" fontId="25" fillId="0" borderId="22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4" fontId="20" fillId="0" borderId="0" xfId="0" applyNumberFormat="1" applyFont="1"/>
    <xf numFmtId="166" fontId="29" fillId="0" borderId="13" xfId="0" applyNumberFormat="1" applyFont="1" applyBorder="1"/>
    <xf numFmtId="166" fontId="29" fillId="0" borderId="14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8" fillId="0" borderId="23" xfId="0" applyFont="1" applyBorder="1" applyAlignment="1">
      <alignment horizontal="center" vertical="center"/>
    </xf>
    <xf numFmtId="49" fontId="18" fillId="0" borderId="23" xfId="0" applyNumberFormat="1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center" vertical="center" wrapText="1"/>
    </xf>
    <xf numFmtId="167" fontId="18" fillId="0" borderId="23" xfId="0" applyNumberFormat="1" applyFont="1" applyBorder="1" applyAlignment="1">
      <alignment vertical="center"/>
    </xf>
    <xf numFmtId="4" fontId="18" fillId="2" borderId="23" xfId="0" applyNumberFormat="1" applyFont="1" applyFill="1" applyBorder="1" applyAlignment="1" applyProtection="1">
      <alignment vertical="center"/>
      <protection locked="0"/>
    </xf>
    <xf numFmtId="4" fontId="18" fillId="0" borderId="23" xfId="0" applyNumberFormat="1" applyFont="1" applyBorder="1" applyAlignment="1">
      <alignment vertical="center"/>
    </xf>
    <xf numFmtId="0" fontId="19" fillId="2" borderId="15" xfId="0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6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3" fillId="0" borderId="23" xfId="0" applyFont="1" applyBorder="1" applyAlignment="1">
      <alignment horizontal="center" vertical="center"/>
    </xf>
    <xf numFmtId="49" fontId="33" fillId="0" borderId="23" xfId="0" applyNumberFormat="1" applyFont="1" applyBorder="1" applyAlignment="1">
      <alignment horizontal="left" vertical="center" wrapText="1"/>
    </xf>
    <xf numFmtId="0" fontId="33" fillId="0" borderId="23" xfId="0" applyFont="1" applyBorder="1" applyAlignment="1">
      <alignment horizontal="left" vertical="center" wrapText="1"/>
    </xf>
    <xf numFmtId="0" fontId="33" fillId="0" borderId="23" xfId="0" applyFont="1" applyBorder="1" applyAlignment="1">
      <alignment horizontal="center" vertical="center" wrapText="1"/>
    </xf>
    <xf numFmtId="167" fontId="33" fillId="0" borderId="23" xfId="0" applyNumberFormat="1" applyFont="1" applyBorder="1" applyAlignment="1">
      <alignment vertical="center"/>
    </xf>
    <xf numFmtId="4" fontId="33" fillId="2" borderId="23" xfId="0" applyNumberFormat="1" applyFont="1" applyFill="1" applyBorder="1" applyAlignment="1" applyProtection="1">
      <alignment vertical="center"/>
      <protection locked="0"/>
    </xf>
    <xf numFmtId="4" fontId="33" fillId="0" borderId="23" xfId="0" applyNumberFormat="1" applyFont="1" applyBorder="1" applyAlignment="1">
      <alignment vertical="center"/>
    </xf>
    <xf numFmtId="0" fontId="34" fillId="0" borderId="4" xfId="0" applyFont="1" applyBorder="1" applyAlignment="1">
      <alignment vertical="center"/>
    </xf>
    <xf numFmtId="0" fontId="33" fillId="2" borderId="15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167" fontId="18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1" xfId="0" applyFont="1" applyBorder="1" applyAlignment="1">
      <alignment vertical="top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8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0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18" fillId="4" borderId="8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8" fillId="0" borderId="1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wrapText="1"/>
    </xf>
    <xf numFmtId="0" fontId="36" fillId="0" borderId="1" xfId="0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37" fillId="0" borderId="29" xfId="0" applyFont="1" applyBorder="1" applyAlignment="1">
      <alignment horizontal="left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7"/>
  <sheetViews>
    <sheetView showGridLines="0" tabSelected="1" workbookViewId="0"/>
  </sheetViews>
  <sheetFormatPr defaultRowHeight="14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>
      <c r="AR2" s="256"/>
      <c r="AS2" s="256"/>
      <c r="AT2" s="256"/>
      <c r="AU2" s="256"/>
      <c r="AV2" s="256"/>
      <c r="AW2" s="256"/>
      <c r="AX2" s="256"/>
      <c r="AY2" s="256"/>
      <c r="AZ2" s="256"/>
      <c r="BA2" s="256"/>
      <c r="BB2" s="256"/>
      <c r="BC2" s="256"/>
      <c r="BD2" s="256"/>
      <c r="BE2" s="256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255" t="s">
        <v>14</v>
      </c>
      <c r="L5" s="256"/>
      <c r="M5" s="256"/>
      <c r="N5" s="256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6"/>
      <c r="AK5" s="256"/>
      <c r="AL5" s="256"/>
      <c r="AM5" s="256"/>
      <c r="AN5" s="256"/>
      <c r="AO5" s="256"/>
      <c r="AR5" s="17"/>
      <c r="BE5" s="252" t="s">
        <v>15</v>
      </c>
      <c r="BS5" s="14" t="s">
        <v>6</v>
      </c>
    </row>
    <row r="6" spans="1:74" ht="36.950000000000003" customHeight="1">
      <c r="B6" s="17"/>
      <c r="D6" s="23" t="s">
        <v>16</v>
      </c>
      <c r="K6" s="257" t="s">
        <v>17</v>
      </c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6"/>
      <c r="AR6" s="17"/>
      <c r="BE6" s="253"/>
      <c r="BS6" s="14" t="s">
        <v>6</v>
      </c>
    </row>
    <row r="7" spans="1:74" ht="12" customHeight="1">
      <c r="B7" s="17"/>
      <c r="D7" s="24" t="s">
        <v>18</v>
      </c>
      <c r="K7" s="22" t="s">
        <v>19</v>
      </c>
      <c r="AK7" s="24" t="s">
        <v>20</v>
      </c>
      <c r="AN7" s="22" t="s">
        <v>19</v>
      </c>
      <c r="AR7" s="17"/>
      <c r="BE7" s="253"/>
      <c r="BS7" s="14" t="s">
        <v>6</v>
      </c>
    </row>
    <row r="8" spans="1:74" ht="12" customHeight="1">
      <c r="B8" s="17"/>
      <c r="D8" s="24" t="s">
        <v>21</v>
      </c>
      <c r="K8" s="22" t="s">
        <v>22</v>
      </c>
      <c r="AK8" s="24" t="s">
        <v>23</v>
      </c>
      <c r="AN8" s="25" t="s">
        <v>24</v>
      </c>
      <c r="AR8" s="17"/>
      <c r="BE8" s="253"/>
      <c r="BS8" s="14" t="s">
        <v>6</v>
      </c>
    </row>
    <row r="9" spans="1:74" ht="14.45" customHeight="1">
      <c r="B9" s="17"/>
      <c r="AR9" s="17"/>
      <c r="BE9" s="253"/>
      <c r="BS9" s="14" t="s">
        <v>6</v>
      </c>
    </row>
    <row r="10" spans="1:74" ht="12" customHeight="1">
      <c r="B10" s="17"/>
      <c r="D10" s="24" t="s">
        <v>25</v>
      </c>
      <c r="AK10" s="24" t="s">
        <v>26</v>
      </c>
      <c r="AN10" s="22" t="s">
        <v>27</v>
      </c>
      <c r="AR10" s="17"/>
      <c r="BE10" s="253"/>
      <c r="BS10" s="14" t="s">
        <v>6</v>
      </c>
    </row>
    <row r="11" spans="1:74" ht="18.399999999999999" customHeight="1">
      <c r="B11" s="17"/>
      <c r="E11" s="22" t="s">
        <v>28</v>
      </c>
      <c r="AK11" s="24" t="s">
        <v>29</v>
      </c>
      <c r="AN11" s="22" t="s">
        <v>30</v>
      </c>
      <c r="AR11" s="17"/>
      <c r="BE11" s="253"/>
      <c r="BS11" s="14" t="s">
        <v>6</v>
      </c>
    </row>
    <row r="12" spans="1:74" ht="6.95" customHeight="1">
      <c r="B12" s="17"/>
      <c r="AR12" s="17"/>
      <c r="BE12" s="253"/>
      <c r="BS12" s="14" t="s">
        <v>6</v>
      </c>
    </row>
    <row r="13" spans="1:74" ht="12" customHeight="1">
      <c r="B13" s="17"/>
      <c r="D13" s="24" t="s">
        <v>31</v>
      </c>
      <c r="AK13" s="24" t="s">
        <v>26</v>
      </c>
      <c r="AN13" s="26" t="s">
        <v>32</v>
      </c>
      <c r="AR13" s="17"/>
      <c r="BE13" s="253"/>
      <c r="BS13" s="14" t="s">
        <v>6</v>
      </c>
    </row>
    <row r="14" spans="1:74" ht="12.75">
      <c r="B14" s="17"/>
      <c r="E14" s="258" t="s">
        <v>32</v>
      </c>
      <c r="F14" s="259"/>
      <c r="G14" s="259"/>
      <c r="H14" s="259"/>
      <c r="I14" s="259"/>
      <c r="J14" s="259"/>
      <c r="K14" s="259"/>
      <c r="L14" s="259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  <c r="AB14" s="259"/>
      <c r="AC14" s="259"/>
      <c r="AD14" s="259"/>
      <c r="AE14" s="259"/>
      <c r="AF14" s="259"/>
      <c r="AG14" s="259"/>
      <c r="AH14" s="259"/>
      <c r="AI14" s="259"/>
      <c r="AJ14" s="259"/>
      <c r="AK14" s="24" t="s">
        <v>29</v>
      </c>
      <c r="AN14" s="26" t="s">
        <v>32</v>
      </c>
      <c r="AR14" s="17"/>
      <c r="BE14" s="253"/>
      <c r="BS14" s="14" t="s">
        <v>6</v>
      </c>
    </row>
    <row r="15" spans="1:74" ht="6.95" customHeight="1">
      <c r="B15" s="17"/>
      <c r="AR15" s="17"/>
      <c r="BE15" s="253"/>
      <c r="BS15" s="14" t="s">
        <v>4</v>
      </c>
    </row>
    <row r="16" spans="1:74" ht="12" customHeight="1">
      <c r="B16" s="17"/>
      <c r="D16" s="24" t="s">
        <v>33</v>
      </c>
      <c r="AK16" s="24" t="s">
        <v>26</v>
      </c>
      <c r="AN16" s="22" t="s">
        <v>19</v>
      </c>
      <c r="AR16" s="17"/>
      <c r="BE16" s="253"/>
      <c r="BS16" s="14" t="s">
        <v>4</v>
      </c>
    </row>
    <row r="17" spans="2:71" ht="18.399999999999999" customHeight="1">
      <c r="B17" s="17"/>
      <c r="E17" s="22" t="s">
        <v>34</v>
      </c>
      <c r="AK17" s="24" t="s">
        <v>29</v>
      </c>
      <c r="AN17" s="22" t="s">
        <v>19</v>
      </c>
      <c r="AR17" s="17"/>
      <c r="BE17" s="253"/>
      <c r="BS17" s="14" t="s">
        <v>35</v>
      </c>
    </row>
    <row r="18" spans="2:71" ht="6.95" customHeight="1">
      <c r="B18" s="17"/>
      <c r="AR18" s="17"/>
      <c r="BE18" s="253"/>
      <c r="BS18" s="14" t="s">
        <v>6</v>
      </c>
    </row>
    <row r="19" spans="2:71" ht="12" customHeight="1">
      <c r="B19" s="17"/>
      <c r="D19" s="24" t="s">
        <v>36</v>
      </c>
      <c r="AK19" s="24" t="s">
        <v>26</v>
      </c>
      <c r="AN19" s="22" t="s">
        <v>19</v>
      </c>
      <c r="AR19" s="17"/>
      <c r="BE19" s="253"/>
      <c r="BS19" s="14" t="s">
        <v>6</v>
      </c>
    </row>
    <row r="20" spans="2:71" ht="18.399999999999999" customHeight="1">
      <c r="B20" s="17"/>
      <c r="E20" s="22" t="s">
        <v>34</v>
      </c>
      <c r="AK20" s="24" t="s">
        <v>29</v>
      </c>
      <c r="AN20" s="22" t="s">
        <v>19</v>
      </c>
      <c r="AR20" s="17"/>
      <c r="BE20" s="253"/>
      <c r="BS20" s="14" t="s">
        <v>35</v>
      </c>
    </row>
    <row r="21" spans="2:71" ht="6.95" customHeight="1">
      <c r="B21" s="17"/>
      <c r="AR21" s="17"/>
      <c r="BE21" s="253"/>
    </row>
    <row r="22" spans="2:71" ht="12" customHeight="1">
      <c r="B22" s="17"/>
      <c r="D22" s="24" t="s">
        <v>37</v>
      </c>
      <c r="AR22" s="17"/>
      <c r="BE22" s="253"/>
    </row>
    <row r="23" spans="2:71" ht="47.25" customHeight="1">
      <c r="B23" s="17"/>
      <c r="E23" s="260" t="s">
        <v>38</v>
      </c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0"/>
      <c r="AD23" s="260"/>
      <c r="AE23" s="260"/>
      <c r="AF23" s="260"/>
      <c r="AG23" s="260"/>
      <c r="AH23" s="260"/>
      <c r="AI23" s="260"/>
      <c r="AJ23" s="260"/>
      <c r="AK23" s="260"/>
      <c r="AL23" s="260"/>
      <c r="AM23" s="260"/>
      <c r="AN23" s="260"/>
      <c r="AR23" s="17"/>
      <c r="BE23" s="253"/>
    </row>
    <row r="24" spans="2:71" ht="6.95" customHeight="1">
      <c r="B24" s="17"/>
      <c r="AR24" s="17"/>
      <c r="BE24" s="253"/>
    </row>
    <row r="25" spans="2:7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53"/>
    </row>
    <row r="26" spans="2:71" s="1" customFormat="1" ht="25.9" customHeight="1">
      <c r="B26" s="29"/>
      <c r="D26" s="30" t="s">
        <v>39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261">
        <f>ROUND(AG54,2)</f>
        <v>0</v>
      </c>
      <c r="AL26" s="262"/>
      <c r="AM26" s="262"/>
      <c r="AN26" s="262"/>
      <c r="AO26" s="262"/>
      <c r="AR26" s="29"/>
      <c r="BE26" s="253"/>
    </row>
    <row r="27" spans="2:71" s="1" customFormat="1" ht="6.95" customHeight="1">
      <c r="B27" s="29"/>
      <c r="AR27" s="29"/>
      <c r="BE27" s="253"/>
    </row>
    <row r="28" spans="2:71" s="1" customFormat="1" ht="12.75">
      <c r="B28" s="29"/>
      <c r="L28" s="263" t="s">
        <v>40</v>
      </c>
      <c r="M28" s="263"/>
      <c r="N28" s="263"/>
      <c r="O28" s="263"/>
      <c r="P28" s="263"/>
      <c r="W28" s="263" t="s">
        <v>41</v>
      </c>
      <c r="X28" s="263"/>
      <c r="Y28" s="263"/>
      <c r="Z28" s="263"/>
      <c r="AA28" s="263"/>
      <c r="AB28" s="263"/>
      <c r="AC28" s="263"/>
      <c r="AD28" s="263"/>
      <c r="AE28" s="263"/>
      <c r="AK28" s="263" t="s">
        <v>42</v>
      </c>
      <c r="AL28" s="263"/>
      <c r="AM28" s="263"/>
      <c r="AN28" s="263"/>
      <c r="AO28" s="263"/>
      <c r="AR28" s="29"/>
      <c r="BE28" s="253"/>
    </row>
    <row r="29" spans="2:71" s="2" customFormat="1" ht="14.45" customHeight="1">
      <c r="B29" s="33"/>
      <c r="D29" s="24" t="s">
        <v>43</v>
      </c>
      <c r="F29" s="24" t="s">
        <v>44</v>
      </c>
      <c r="L29" s="266">
        <v>0.21</v>
      </c>
      <c r="M29" s="265"/>
      <c r="N29" s="265"/>
      <c r="O29" s="265"/>
      <c r="P29" s="265"/>
      <c r="W29" s="264">
        <f>ROUND(AZ54, 2)</f>
        <v>0</v>
      </c>
      <c r="X29" s="265"/>
      <c r="Y29" s="265"/>
      <c r="Z29" s="265"/>
      <c r="AA29" s="265"/>
      <c r="AB29" s="265"/>
      <c r="AC29" s="265"/>
      <c r="AD29" s="265"/>
      <c r="AE29" s="265"/>
      <c r="AK29" s="264">
        <f>ROUND(AV54, 2)</f>
        <v>0</v>
      </c>
      <c r="AL29" s="265"/>
      <c r="AM29" s="265"/>
      <c r="AN29" s="265"/>
      <c r="AO29" s="265"/>
      <c r="AR29" s="33"/>
      <c r="BE29" s="254"/>
    </row>
    <row r="30" spans="2:71" s="2" customFormat="1" ht="14.45" customHeight="1">
      <c r="B30" s="33"/>
      <c r="F30" s="24" t="s">
        <v>45</v>
      </c>
      <c r="L30" s="266">
        <v>0.12</v>
      </c>
      <c r="M30" s="265"/>
      <c r="N30" s="265"/>
      <c r="O30" s="265"/>
      <c r="P30" s="265"/>
      <c r="W30" s="264">
        <f>ROUND(BA54, 2)</f>
        <v>0</v>
      </c>
      <c r="X30" s="265"/>
      <c r="Y30" s="265"/>
      <c r="Z30" s="265"/>
      <c r="AA30" s="265"/>
      <c r="AB30" s="265"/>
      <c r="AC30" s="265"/>
      <c r="AD30" s="265"/>
      <c r="AE30" s="265"/>
      <c r="AK30" s="264">
        <f>ROUND(AW54, 2)</f>
        <v>0</v>
      </c>
      <c r="AL30" s="265"/>
      <c r="AM30" s="265"/>
      <c r="AN30" s="265"/>
      <c r="AO30" s="265"/>
      <c r="AR30" s="33"/>
      <c r="BE30" s="254"/>
    </row>
    <row r="31" spans="2:71" s="2" customFormat="1" ht="14.45" hidden="1" customHeight="1">
      <c r="B31" s="33"/>
      <c r="F31" s="24" t="s">
        <v>46</v>
      </c>
      <c r="L31" s="266">
        <v>0.21</v>
      </c>
      <c r="M31" s="265"/>
      <c r="N31" s="265"/>
      <c r="O31" s="265"/>
      <c r="P31" s="265"/>
      <c r="W31" s="264">
        <f>ROUND(BB54, 2)</f>
        <v>0</v>
      </c>
      <c r="X31" s="265"/>
      <c r="Y31" s="265"/>
      <c r="Z31" s="265"/>
      <c r="AA31" s="265"/>
      <c r="AB31" s="265"/>
      <c r="AC31" s="265"/>
      <c r="AD31" s="265"/>
      <c r="AE31" s="265"/>
      <c r="AK31" s="264">
        <v>0</v>
      </c>
      <c r="AL31" s="265"/>
      <c r="AM31" s="265"/>
      <c r="AN31" s="265"/>
      <c r="AO31" s="265"/>
      <c r="AR31" s="33"/>
      <c r="BE31" s="254"/>
    </row>
    <row r="32" spans="2:71" s="2" customFormat="1" ht="14.45" hidden="1" customHeight="1">
      <c r="B32" s="33"/>
      <c r="F32" s="24" t="s">
        <v>47</v>
      </c>
      <c r="L32" s="266">
        <v>0.12</v>
      </c>
      <c r="M32" s="265"/>
      <c r="N32" s="265"/>
      <c r="O32" s="265"/>
      <c r="P32" s="265"/>
      <c r="W32" s="264">
        <f>ROUND(BC54, 2)</f>
        <v>0</v>
      </c>
      <c r="X32" s="265"/>
      <c r="Y32" s="265"/>
      <c r="Z32" s="265"/>
      <c r="AA32" s="265"/>
      <c r="AB32" s="265"/>
      <c r="AC32" s="265"/>
      <c r="AD32" s="265"/>
      <c r="AE32" s="265"/>
      <c r="AK32" s="264">
        <v>0</v>
      </c>
      <c r="AL32" s="265"/>
      <c r="AM32" s="265"/>
      <c r="AN32" s="265"/>
      <c r="AO32" s="265"/>
      <c r="AR32" s="33"/>
      <c r="BE32" s="254"/>
    </row>
    <row r="33" spans="2:44" s="2" customFormat="1" ht="14.45" hidden="1" customHeight="1">
      <c r="B33" s="33"/>
      <c r="F33" s="24" t="s">
        <v>48</v>
      </c>
      <c r="L33" s="266">
        <v>0</v>
      </c>
      <c r="M33" s="265"/>
      <c r="N33" s="265"/>
      <c r="O33" s="265"/>
      <c r="P33" s="265"/>
      <c r="W33" s="264">
        <f>ROUND(BD54, 2)</f>
        <v>0</v>
      </c>
      <c r="X33" s="265"/>
      <c r="Y33" s="265"/>
      <c r="Z33" s="265"/>
      <c r="AA33" s="265"/>
      <c r="AB33" s="265"/>
      <c r="AC33" s="265"/>
      <c r="AD33" s="265"/>
      <c r="AE33" s="265"/>
      <c r="AK33" s="264">
        <v>0</v>
      </c>
      <c r="AL33" s="265"/>
      <c r="AM33" s="265"/>
      <c r="AN33" s="265"/>
      <c r="AO33" s="265"/>
      <c r="AR33" s="33"/>
    </row>
    <row r="34" spans="2:44" s="1" customFormat="1" ht="6.95" customHeight="1">
      <c r="B34" s="29"/>
      <c r="AR34" s="29"/>
    </row>
    <row r="35" spans="2:44" s="1" customFormat="1" ht="25.9" customHeight="1">
      <c r="B35" s="29"/>
      <c r="C35" s="34"/>
      <c r="D35" s="35" t="s">
        <v>49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50</v>
      </c>
      <c r="U35" s="36"/>
      <c r="V35" s="36"/>
      <c r="W35" s="36"/>
      <c r="X35" s="270" t="s">
        <v>51</v>
      </c>
      <c r="Y35" s="268"/>
      <c r="Z35" s="268"/>
      <c r="AA35" s="268"/>
      <c r="AB35" s="268"/>
      <c r="AC35" s="36"/>
      <c r="AD35" s="36"/>
      <c r="AE35" s="36"/>
      <c r="AF35" s="36"/>
      <c r="AG35" s="36"/>
      <c r="AH35" s="36"/>
      <c r="AI35" s="36"/>
      <c r="AJ35" s="36"/>
      <c r="AK35" s="267">
        <f>SUM(AK26:AK33)</f>
        <v>0</v>
      </c>
      <c r="AL35" s="268"/>
      <c r="AM35" s="268"/>
      <c r="AN35" s="268"/>
      <c r="AO35" s="269"/>
      <c r="AP35" s="34"/>
      <c r="AQ35" s="34"/>
      <c r="AR35" s="29"/>
    </row>
    <row r="36" spans="2:44" s="1" customFormat="1" ht="6.95" customHeight="1">
      <c r="B36" s="29"/>
      <c r="AR36" s="29"/>
    </row>
    <row r="37" spans="2:44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29"/>
    </row>
    <row r="41" spans="2:44" s="1" customFormat="1" ht="6.95" customHeight="1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29"/>
    </row>
    <row r="42" spans="2:44" s="1" customFormat="1" ht="24.95" customHeight="1">
      <c r="B42" s="29"/>
      <c r="C42" s="18" t="s">
        <v>52</v>
      </c>
      <c r="AR42" s="29"/>
    </row>
    <row r="43" spans="2:44" s="1" customFormat="1" ht="6.95" customHeight="1">
      <c r="B43" s="29"/>
      <c r="AR43" s="29"/>
    </row>
    <row r="44" spans="2:44" s="3" customFormat="1" ht="12" customHeight="1">
      <c r="B44" s="42"/>
      <c r="C44" s="24" t="s">
        <v>13</v>
      </c>
      <c r="L44" s="3" t="str">
        <f>K5</f>
        <v>D-2401-A</v>
      </c>
      <c r="AR44" s="42"/>
    </row>
    <row r="45" spans="2:44" s="4" customFormat="1" ht="36.950000000000003" customHeight="1">
      <c r="B45" s="43"/>
      <c r="C45" s="44" t="s">
        <v>16</v>
      </c>
      <c r="L45" s="249" t="str">
        <f>K6</f>
        <v>Infrastruktura - stavební E</v>
      </c>
      <c r="M45" s="250"/>
      <c r="N45" s="250"/>
      <c r="O45" s="250"/>
      <c r="P45" s="250"/>
      <c r="Q45" s="250"/>
      <c r="R45" s="250"/>
      <c r="S45" s="250"/>
      <c r="T45" s="250"/>
      <c r="U45" s="250"/>
      <c r="V45" s="250"/>
      <c r="W45" s="250"/>
      <c r="X45" s="250"/>
      <c r="Y45" s="250"/>
      <c r="Z45" s="250"/>
      <c r="AA45" s="250"/>
      <c r="AB45" s="250"/>
      <c r="AC45" s="250"/>
      <c r="AD45" s="250"/>
      <c r="AE45" s="250"/>
      <c r="AF45" s="250"/>
      <c r="AG45" s="250"/>
      <c r="AH45" s="250"/>
      <c r="AI45" s="250"/>
      <c r="AJ45" s="250"/>
      <c r="AK45" s="250"/>
      <c r="AL45" s="250"/>
      <c r="AM45" s="250"/>
      <c r="AN45" s="250"/>
      <c r="AO45" s="250"/>
      <c r="AR45" s="43"/>
    </row>
    <row r="46" spans="2:44" s="1" customFormat="1" ht="6.95" customHeight="1">
      <c r="B46" s="29"/>
      <c r="AR46" s="29"/>
    </row>
    <row r="47" spans="2:44" s="1" customFormat="1" ht="12" customHeight="1">
      <c r="B47" s="29"/>
      <c r="C47" s="24" t="s">
        <v>21</v>
      </c>
      <c r="L47" s="45" t="str">
        <f>IF(K8="","",K8)</f>
        <v>ZŠ Kamenická</v>
      </c>
      <c r="AI47" s="24" t="s">
        <v>23</v>
      </c>
      <c r="AM47" s="277" t="str">
        <f>IF(AN8= "","",AN8)</f>
        <v>27. 5. 2024</v>
      </c>
      <c r="AN47" s="277"/>
      <c r="AR47" s="29"/>
    </row>
    <row r="48" spans="2:44" s="1" customFormat="1" ht="6.95" customHeight="1">
      <c r="B48" s="29"/>
      <c r="AR48" s="29"/>
    </row>
    <row r="49" spans="1:91" s="1" customFormat="1" ht="15.2" customHeight="1">
      <c r="B49" s="29"/>
      <c r="C49" s="24" t="s">
        <v>25</v>
      </c>
      <c r="L49" s="3" t="str">
        <f>IF(E11= "","",E11)</f>
        <v>Statutární město Děčín</v>
      </c>
      <c r="AI49" s="24" t="s">
        <v>33</v>
      </c>
      <c r="AM49" s="278" t="str">
        <f>IF(E17="","",E17)</f>
        <v xml:space="preserve"> </v>
      </c>
      <c r="AN49" s="279"/>
      <c r="AO49" s="279"/>
      <c r="AP49" s="279"/>
      <c r="AR49" s="29"/>
      <c r="AS49" s="280" t="s">
        <v>53</v>
      </c>
      <c r="AT49" s="281"/>
      <c r="AU49" s="47"/>
      <c r="AV49" s="47"/>
      <c r="AW49" s="47"/>
      <c r="AX49" s="47"/>
      <c r="AY49" s="47"/>
      <c r="AZ49" s="47"/>
      <c r="BA49" s="47"/>
      <c r="BB49" s="47"/>
      <c r="BC49" s="47"/>
      <c r="BD49" s="48"/>
    </row>
    <row r="50" spans="1:91" s="1" customFormat="1" ht="15.2" customHeight="1">
      <c r="B50" s="29"/>
      <c r="C50" s="24" t="s">
        <v>31</v>
      </c>
      <c r="L50" s="3" t="str">
        <f>IF(E14= "Vyplň údaj","",E14)</f>
        <v/>
      </c>
      <c r="AI50" s="24" t="s">
        <v>36</v>
      </c>
      <c r="AM50" s="278" t="str">
        <f>IF(E20="","",E20)</f>
        <v xml:space="preserve"> </v>
      </c>
      <c r="AN50" s="279"/>
      <c r="AO50" s="279"/>
      <c r="AP50" s="279"/>
      <c r="AR50" s="29"/>
      <c r="AS50" s="282"/>
      <c r="AT50" s="283"/>
      <c r="BD50" s="50"/>
    </row>
    <row r="51" spans="1:91" s="1" customFormat="1" ht="10.9" customHeight="1">
      <c r="B51" s="29"/>
      <c r="AR51" s="29"/>
      <c r="AS51" s="282"/>
      <c r="AT51" s="283"/>
      <c r="BD51" s="50"/>
    </row>
    <row r="52" spans="1:91" s="1" customFormat="1" ht="29.25" customHeight="1">
      <c r="B52" s="29"/>
      <c r="C52" s="244" t="s">
        <v>54</v>
      </c>
      <c r="D52" s="245"/>
      <c r="E52" s="245"/>
      <c r="F52" s="245"/>
      <c r="G52" s="245"/>
      <c r="H52" s="51"/>
      <c r="I52" s="248" t="s">
        <v>55</v>
      </c>
      <c r="J52" s="245"/>
      <c r="K52" s="245"/>
      <c r="L52" s="245"/>
      <c r="M52" s="245"/>
      <c r="N52" s="245"/>
      <c r="O52" s="245"/>
      <c r="P52" s="245"/>
      <c r="Q52" s="245"/>
      <c r="R52" s="245"/>
      <c r="S52" s="245"/>
      <c r="T52" s="245"/>
      <c r="U52" s="245"/>
      <c r="V52" s="245"/>
      <c r="W52" s="245"/>
      <c r="X52" s="245"/>
      <c r="Y52" s="245"/>
      <c r="Z52" s="245"/>
      <c r="AA52" s="245"/>
      <c r="AB52" s="245"/>
      <c r="AC52" s="245"/>
      <c r="AD52" s="245"/>
      <c r="AE52" s="245"/>
      <c r="AF52" s="245"/>
      <c r="AG52" s="276" t="s">
        <v>56</v>
      </c>
      <c r="AH52" s="245"/>
      <c r="AI52" s="245"/>
      <c r="AJ52" s="245"/>
      <c r="AK52" s="245"/>
      <c r="AL52" s="245"/>
      <c r="AM52" s="245"/>
      <c r="AN52" s="248" t="s">
        <v>57</v>
      </c>
      <c r="AO52" s="245"/>
      <c r="AP52" s="245"/>
      <c r="AQ52" s="52" t="s">
        <v>58</v>
      </c>
      <c r="AR52" s="29"/>
      <c r="AS52" s="53" t="s">
        <v>59</v>
      </c>
      <c r="AT52" s="54" t="s">
        <v>60</v>
      </c>
      <c r="AU52" s="54" t="s">
        <v>61</v>
      </c>
      <c r="AV52" s="54" t="s">
        <v>62</v>
      </c>
      <c r="AW52" s="54" t="s">
        <v>63</v>
      </c>
      <c r="AX52" s="54" t="s">
        <v>64</v>
      </c>
      <c r="AY52" s="54" t="s">
        <v>65</v>
      </c>
      <c r="AZ52" s="54" t="s">
        <v>66</v>
      </c>
      <c r="BA52" s="54" t="s">
        <v>67</v>
      </c>
      <c r="BB52" s="54" t="s">
        <v>68</v>
      </c>
      <c r="BC52" s="54" t="s">
        <v>69</v>
      </c>
      <c r="BD52" s="55" t="s">
        <v>70</v>
      </c>
    </row>
    <row r="53" spans="1:91" s="1" customFormat="1" ht="10.9" customHeight="1">
      <c r="B53" s="29"/>
      <c r="AR53" s="29"/>
      <c r="AS53" s="56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8"/>
    </row>
    <row r="54" spans="1:91" s="5" customFormat="1" ht="32.450000000000003" customHeight="1">
      <c r="B54" s="57"/>
      <c r="C54" s="58" t="s">
        <v>71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251">
        <f>ROUND(AG55+AG56+AG60+AG63+AG65,2)</f>
        <v>0</v>
      </c>
      <c r="AH54" s="251"/>
      <c r="AI54" s="251"/>
      <c r="AJ54" s="251"/>
      <c r="AK54" s="251"/>
      <c r="AL54" s="251"/>
      <c r="AM54" s="251"/>
      <c r="AN54" s="284">
        <f t="shared" ref="AN54:AN65" si="0">SUM(AG54,AT54)</f>
        <v>0</v>
      </c>
      <c r="AO54" s="284"/>
      <c r="AP54" s="284"/>
      <c r="AQ54" s="61" t="s">
        <v>19</v>
      </c>
      <c r="AR54" s="57"/>
      <c r="AS54" s="62">
        <f>ROUND(AS55+AS56+AS60+AS63+AS65,2)</f>
        <v>0</v>
      </c>
      <c r="AT54" s="63">
        <f t="shared" ref="AT54:AT65" si="1">ROUND(SUM(AV54:AW54),2)</f>
        <v>0</v>
      </c>
      <c r="AU54" s="64">
        <f>ROUND(AU55+AU56+AU60+AU63+AU65,5)</f>
        <v>0</v>
      </c>
      <c r="AV54" s="63">
        <f>ROUND(AZ54*L29,2)</f>
        <v>0</v>
      </c>
      <c r="AW54" s="63">
        <f>ROUND(BA54*L30,2)</f>
        <v>0</v>
      </c>
      <c r="AX54" s="63">
        <f>ROUND(BB54*L29,2)</f>
        <v>0</v>
      </c>
      <c r="AY54" s="63">
        <f>ROUND(BC54*L30,2)</f>
        <v>0</v>
      </c>
      <c r="AZ54" s="63">
        <f>ROUND(AZ55+AZ56+AZ60+AZ63+AZ65,2)</f>
        <v>0</v>
      </c>
      <c r="BA54" s="63">
        <f>ROUND(BA55+BA56+BA60+BA63+BA65,2)</f>
        <v>0</v>
      </c>
      <c r="BB54" s="63">
        <f>ROUND(BB55+BB56+BB60+BB63+BB65,2)</f>
        <v>0</v>
      </c>
      <c r="BC54" s="63">
        <f>ROUND(BC55+BC56+BC60+BC63+BC65,2)</f>
        <v>0</v>
      </c>
      <c r="BD54" s="65">
        <f>ROUND(BD55+BD56+BD60+BD63+BD65,2)</f>
        <v>0</v>
      </c>
      <c r="BS54" s="66" t="s">
        <v>72</v>
      </c>
      <c r="BT54" s="66" t="s">
        <v>73</v>
      </c>
      <c r="BU54" s="67" t="s">
        <v>74</v>
      </c>
      <c r="BV54" s="66" t="s">
        <v>75</v>
      </c>
      <c r="BW54" s="66" t="s">
        <v>5</v>
      </c>
      <c r="BX54" s="66" t="s">
        <v>76</v>
      </c>
      <c r="CL54" s="66" t="s">
        <v>19</v>
      </c>
    </row>
    <row r="55" spans="1:91" s="6" customFormat="1" ht="16.5" customHeight="1">
      <c r="A55" s="68" t="s">
        <v>77</v>
      </c>
      <c r="B55" s="69"/>
      <c r="C55" s="70"/>
      <c r="D55" s="246" t="s">
        <v>78</v>
      </c>
      <c r="E55" s="246"/>
      <c r="F55" s="246"/>
      <c r="G55" s="246"/>
      <c r="H55" s="246"/>
      <c r="I55" s="71"/>
      <c r="J55" s="246" t="s">
        <v>79</v>
      </c>
      <c r="K55" s="246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246"/>
      <c r="AG55" s="275">
        <f>'E01 - Stavební část'!J30</f>
        <v>0</v>
      </c>
      <c r="AH55" s="274"/>
      <c r="AI55" s="274"/>
      <c r="AJ55" s="274"/>
      <c r="AK55" s="274"/>
      <c r="AL55" s="274"/>
      <c r="AM55" s="274"/>
      <c r="AN55" s="275">
        <f t="shared" si="0"/>
        <v>0</v>
      </c>
      <c r="AO55" s="274"/>
      <c r="AP55" s="274"/>
      <c r="AQ55" s="72" t="s">
        <v>80</v>
      </c>
      <c r="AR55" s="69"/>
      <c r="AS55" s="73">
        <v>0</v>
      </c>
      <c r="AT55" s="74">
        <f t="shared" si="1"/>
        <v>0</v>
      </c>
      <c r="AU55" s="75">
        <f>'E01 - Stavební část'!P100</f>
        <v>0</v>
      </c>
      <c r="AV55" s="74">
        <f>'E01 - Stavební část'!J33</f>
        <v>0</v>
      </c>
      <c r="AW55" s="74">
        <f>'E01 - Stavební část'!J34</f>
        <v>0</v>
      </c>
      <c r="AX55" s="74">
        <f>'E01 - Stavební část'!J35</f>
        <v>0</v>
      </c>
      <c r="AY55" s="74">
        <f>'E01 - Stavební část'!J36</f>
        <v>0</v>
      </c>
      <c r="AZ55" s="74">
        <f>'E01 - Stavební část'!F33</f>
        <v>0</v>
      </c>
      <c r="BA55" s="74">
        <f>'E01 - Stavební část'!F34</f>
        <v>0</v>
      </c>
      <c r="BB55" s="74">
        <f>'E01 - Stavební část'!F35</f>
        <v>0</v>
      </c>
      <c r="BC55" s="74">
        <f>'E01 - Stavební část'!F36</f>
        <v>0</v>
      </c>
      <c r="BD55" s="76">
        <f>'E01 - Stavební část'!F37</f>
        <v>0</v>
      </c>
      <c r="BT55" s="77" t="s">
        <v>81</v>
      </c>
      <c r="BV55" s="77" t="s">
        <v>75</v>
      </c>
      <c r="BW55" s="77" t="s">
        <v>82</v>
      </c>
      <c r="BX55" s="77" t="s">
        <v>5</v>
      </c>
      <c r="CL55" s="77" t="s">
        <v>19</v>
      </c>
      <c r="CM55" s="77" t="s">
        <v>83</v>
      </c>
    </row>
    <row r="56" spans="1:91" s="6" customFormat="1" ht="16.5" customHeight="1">
      <c r="B56" s="69"/>
      <c r="C56" s="70"/>
      <c r="D56" s="246" t="s">
        <v>84</v>
      </c>
      <c r="E56" s="246"/>
      <c r="F56" s="246"/>
      <c r="G56" s="246"/>
      <c r="H56" s="246"/>
      <c r="I56" s="71"/>
      <c r="J56" s="246" t="s">
        <v>85</v>
      </c>
      <c r="K56" s="246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246"/>
      <c r="AG56" s="273">
        <f>ROUND(SUM(AG57:AG59),2)</f>
        <v>0</v>
      </c>
      <c r="AH56" s="274"/>
      <c r="AI56" s="274"/>
      <c r="AJ56" s="274"/>
      <c r="AK56" s="274"/>
      <c r="AL56" s="274"/>
      <c r="AM56" s="274"/>
      <c r="AN56" s="275">
        <f t="shared" si="0"/>
        <v>0</v>
      </c>
      <c r="AO56" s="274"/>
      <c r="AP56" s="274"/>
      <c r="AQ56" s="72" t="s">
        <v>80</v>
      </c>
      <c r="AR56" s="69"/>
      <c r="AS56" s="73">
        <f>ROUND(SUM(AS57:AS59),2)</f>
        <v>0</v>
      </c>
      <c r="AT56" s="74">
        <f t="shared" si="1"/>
        <v>0</v>
      </c>
      <c r="AU56" s="75">
        <f>ROUND(SUM(AU57:AU59),5)</f>
        <v>0</v>
      </c>
      <c r="AV56" s="74">
        <f>ROUND(AZ56*L29,2)</f>
        <v>0</v>
      </c>
      <c r="AW56" s="74">
        <f>ROUND(BA56*L30,2)</f>
        <v>0</v>
      </c>
      <c r="AX56" s="74">
        <f>ROUND(BB56*L29,2)</f>
        <v>0</v>
      </c>
      <c r="AY56" s="74">
        <f>ROUND(BC56*L30,2)</f>
        <v>0</v>
      </c>
      <c r="AZ56" s="74">
        <f>ROUND(SUM(AZ57:AZ59),2)</f>
        <v>0</v>
      </c>
      <c r="BA56" s="74">
        <f>ROUND(SUM(BA57:BA59),2)</f>
        <v>0</v>
      </c>
      <c r="BB56" s="74">
        <f>ROUND(SUM(BB57:BB59),2)</f>
        <v>0</v>
      </c>
      <c r="BC56" s="74">
        <f>ROUND(SUM(BC57:BC59),2)</f>
        <v>0</v>
      </c>
      <c r="BD56" s="76">
        <f>ROUND(SUM(BD57:BD59),2)</f>
        <v>0</v>
      </c>
      <c r="BS56" s="77" t="s">
        <v>72</v>
      </c>
      <c r="BT56" s="77" t="s">
        <v>81</v>
      </c>
      <c r="BU56" s="77" t="s">
        <v>74</v>
      </c>
      <c r="BV56" s="77" t="s">
        <v>75</v>
      </c>
      <c r="BW56" s="77" t="s">
        <v>86</v>
      </c>
      <c r="BX56" s="77" t="s">
        <v>5</v>
      </c>
      <c r="CL56" s="77" t="s">
        <v>19</v>
      </c>
      <c r="CM56" s="77" t="s">
        <v>87</v>
      </c>
    </row>
    <row r="57" spans="1:91" s="3" customFormat="1" ht="16.5" customHeight="1">
      <c r="A57" s="68" t="s">
        <v>77</v>
      </c>
      <c r="B57" s="42"/>
      <c r="C57" s="9"/>
      <c r="D57" s="9"/>
      <c r="E57" s="247" t="s">
        <v>88</v>
      </c>
      <c r="F57" s="247"/>
      <c r="G57" s="247"/>
      <c r="H57" s="247"/>
      <c r="I57" s="247"/>
      <c r="J57" s="9"/>
      <c r="K57" s="247" t="s">
        <v>89</v>
      </c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  <c r="AG57" s="271">
        <f>'001 - Chlazení'!J32</f>
        <v>0</v>
      </c>
      <c r="AH57" s="272"/>
      <c r="AI57" s="272"/>
      <c r="AJ57" s="272"/>
      <c r="AK57" s="272"/>
      <c r="AL57" s="272"/>
      <c r="AM57" s="272"/>
      <c r="AN57" s="271">
        <f t="shared" si="0"/>
        <v>0</v>
      </c>
      <c r="AO57" s="272"/>
      <c r="AP57" s="272"/>
      <c r="AQ57" s="78" t="s">
        <v>90</v>
      </c>
      <c r="AR57" s="42"/>
      <c r="AS57" s="79">
        <v>0</v>
      </c>
      <c r="AT57" s="80">
        <f t="shared" si="1"/>
        <v>0</v>
      </c>
      <c r="AU57" s="81">
        <f>'001 - Chlazení'!P87</f>
        <v>0</v>
      </c>
      <c r="AV57" s="80">
        <f>'001 - Chlazení'!J35</f>
        <v>0</v>
      </c>
      <c r="AW57" s="80">
        <f>'001 - Chlazení'!J36</f>
        <v>0</v>
      </c>
      <c r="AX57" s="80">
        <f>'001 - Chlazení'!J37</f>
        <v>0</v>
      </c>
      <c r="AY57" s="80">
        <f>'001 - Chlazení'!J38</f>
        <v>0</v>
      </c>
      <c r="AZ57" s="80">
        <f>'001 - Chlazení'!F35</f>
        <v>0</v>
      </c>
      <c r="BA57" s="80">
        <f>'001 - Chlazení'!F36</f>
        <v>0</v>
      </c>
      <c r="BB57" s="80">
        <f>'001 - Chlazení'!F37</f>
        <v>0</v>
      </c>
      <c r="BC57" s="80">
        <f>'001 - Chlazení'!F38</f>
        <v>0</v>
      </c>
      <c r="BD57" s="82">
        <f>'001 - Chlazení'!F39</f>
        <v>0</v>
      </c>
      <c r="BT57" s="22" t="s">
        <v>83</v>
      </c>
      <c r="BV57" s="22" t="s">
        <v>75</v>
      </c>
      <c r="BW57" s="22" t="s">
        <v>91</v>
      </c>
      <c r="BX57" s="22" t="s">
        <v>86</v>
      </c>
      <c r="CL57" s="22" t="s">
        <v>19</v>
      </c>
    </row>
    <row r="58" spans="1:91" s="3" customFormat="1" ht="16.5" customHeight="1">
      <c r="A58" s="68" t="s">
        <v>77</v>
      </c>
      <c r="B58" s="42"/>
      <c r="C58" s="9"/>
      <c r="D58" s="9"/>
      <c r="E58" s="247" t="s">
        <v>92</v>
      </c>
      <c r="F58" s="247"/>
      <c r="G58" s="247"/>
      <c r="H58" s="247"/>
      <c r="I58" s="247"/>
      <c r="J58" s="9"/>
      <c r="K58" s="247" t="s">
        <v>93</v>
      </c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71">
        <f>'002 - VZDUCHOTECHNIKA'!J32</f>
        <v>0</v>
      </c>
      <c r="AH58" s="272"/>
      <c r="AI58" s="272"/>
      <c r="AJ58" s="272"/>
      <c r="AK58" s="272"/>
      <c r="AL58" s="272"/>
      <c r="AM58" s="272"/>
      <c r="AN58" s="271">
        <f t="shared" si="0"/>
        <v>0</v>
      </c>
      <c r="AO58" s="272"/>
      <c r="AP58" s="272"/>
      <c r="AQ58" s="78" t="s">
        <v>90</v>
      </c>
      <c r="AR58" s="42"/>
      <c r="AS58" s="79">
        <v>0</v>
      </c>
      <c r="AT58" s="80">
        <f t="shared" si="1"/>
        <v>0</v>
      </c>
      <c r="AU58" s="81">
        <f>'002 - VZDUCHOTECHNIKA'!P88</f>
        <v>0</v>
      </c>
      <c r="AV58" s="80">
        <f>'002 - VZDUCHOTECHNIKA'!J35</f>
        <v>0</v>
      </c>
      <c r="AW58" s="80">
        <f>'002 - VZDUCHOTECHNIKA'!J36</f>
        <v>0</v>
      </c>
      <c r="AX58" s="80">
        <f>'002 - VZDUCHOTECHNIKA'!J37</f>
        <v>0</v>
      </c>
      <c r="AY58" s="80">
        <f>'002 - VZDUCHOTECHNIKA'!J38</f>
        <v>0</v>
      </c>
      <c r="AZ58" s="80">
        <f>'002 - VZDUCHOTECHNIKA'!F35</f>
        <v>0</v>
      </c>
      <c r="BA58" s="80">
        <f>'002 - VZDUCHOTECHNIKA'!F36</f>
        <v>0</v>
      </c>
      <c r="BB58" s="80">
        <f>'002 - VZDUCHOTECHNIKA'!F37</f>
        <v>0</v>
      </c>
      <c r="BC58" s="80">
        <f>'002 - VZDUCHOTECHNIKA'!F38</f>
        <v>0</v>
      </c>
      <c r="BD58" s="82">
        <f>'002 - VZDUCHOTECHNIKA'!F39</f>
        <v>0</v>
      </c>
      <c r="BT58" s="22" t="s">
        <v>83</v>
      </c>
      <c r="BV58" s="22" t="s">
        <v>75</v>
      </c>
      <c r="BW58" s="22" t="s">
        <v>94</v>
      </c>
      <c r="BX58" s="22" t="s">
        <v>86</v>
      </c>
      <c r="CL58" s="22" t="s">
        <v>19</v>
      </c>
    </row>
    <row r="59" spans="1:91" s="3" customFormat="1" ht="16.5" customHeight="1">
      <c r="A59" s="68" t="s">
        <v>77</v>
      </c>
      <c r="B59" s="42"/>
      <c r="C59" s="9"/>
      <c r="D59" s="9"/>
      <c r="E59" s="247" t="s">
        <v>95</v>
      </c>
      <c r="F59" s="247"/>
      <c r="G59" s="247"/>
      <c r="H59" s="247"/>
      <c r="I59" s="247"/>
      <c r="J59" s="9"/>
      <c r="K59" s="247" t="s">
        <v>96</v>
      </c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  <c r="AG59" s="271">
        <f>'003 - Zdravotně technické...'!J32</f>
        <v>0</v>
      </c>
      <c r="AH59" s="272"/>
      <c r="AI59" s="272"/>
      <c r="AJ59" s="272"/>
      <c r="AK59" s="272"/>
      <c r="AL59" s="272"/>
      <c r="AM59" s="272"/>
      <c r="AN59" s="271">
        <f t="shared" si="0"/>
        <v>0</v>
      </c>
      <c r="AO59" s="272"/>
      <c r="AP59" s="272"/>
      <c r="AQ59" s="78" t="s">
        <v>90</v>
      </c>
      <c r="AR59" s="42"/>
      <c r="AS59" s="79">
        <v>0</v>
      </c>
      <c r="AT59" s="80">
        <f t="shared" si="1"/>
        <v>0</v>
      </c>
      <c r="AU59" s="81">
        <f>'003 - Zdravotně technické...'!P87</f>
        <v>0</v>
      </c>
      <c r="AV59" s="80">
        <f>'003 - Zdravotně technické...'!J35</f>
        <v>0</v>
      </c>
      <c r="AW59" s="80">
        <f>'003 - Zdravotně technické...'!J36</f>
        <v>0</v>
      </c>
      <c r="AX59" s="80">
        <f>'003 - Zdravotně technické...'!J37</f>
        <v>0</v>
      </c>
      <c r="AY59" s="80">
        <f>'003 - Zdravotně technické...'!J38</f>
        <v>0</v>
      </c>
      <c r="AZ59" s="80">
        <f>'003 - Zdravotně technické...'!F35</f>
        <v>0</v>
      </c>
      <c r="BA59" s="80">
        <f>'003 - Zdravotně technické...'!F36</f>
        <v>0</v>
      </c>
      <c r="BB59" s="80">
        <f>'003 - Zdravotně technické...'!F37</f>
        <v>0</v>
      </c>
      <c r="BC59" s="80">
        <f>'003 - Zdravotně technické...'!F38</f>
        <v>0</v>
      </c>
      <c r="BD59" s="82">
        <f>'003 - Zdravotně technické...'!F39</f>
        <v>0</v>
      </c>
      <c r="BT59" s="22" t="s">
        <v>83</v>
      </c>
      <c r="BV59" s="22" t="s">
        <v>75</v>
      </c>
      <c r="BW59" s="22" t="s">
        <v>97</v>
      </c>
      <c r="BX59" s="22" t="s">
        <v>86</v>
      </c>
      <c r="CL59" s="22" t="s">
        <v>19</v>
      </c>
    </row>
    <row r="60" spans="1:91" s="6" customFormat="1" ht="16.5" customHeight="1">
      <c r="B60" s="69"/>
      <c r="C60" s="70"/>
      <c r="D60" s="246" t="s">
        <v>98</v>
      </c>
      <c r="E60" s="246"/>
      <c r="F60" s="246"/>
      <c r="G60" s="246"/>
      <c r="H60" s="246"/>
      <c r="I60" s="71"/>
      <c r="J60" s="246" t="s">
        <v>99</v>
      </c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46"/>
      <c r="AG60" s="273">
        <f>ROUND(SUM(AG61:AG62),2)</f>
        <v>0</v>
      </c>
      <c r="AH60" s="274"/>
      <c r="AI60" s="274"/>
      <c r="AJ60" s="274"/>
      <c r="AK60" s="274"/>
      <c r="AL60" s="274"/>
      <c r="AM60" s="274"/>
      <c r="AN60" s="275">
        <f t="shared" si="0"/>
        <v>0</v>
      </c>
      <c r="AO60" s="274"/>
      <c r="AP60" s="274"/>
      <c r="AQ60" s="72" t="s">
        <v>80</v>
      </c>
      <c r="AR60" s="69"/>
      <c r="AS60" s="73">
        <f>ROUND(SUM(AS61:AS62),2)</f>
        <v>0</v>
      </c>
      <c r="AT60" s="74">
        <f t="shared" si="1"/>
        <v>0</v>
      </c>
      <c r="AU60" s="75">
        <f>ROUND(SUM(AU61:AU62),5)</f>
        <v>0</v>
      </c>
      <c r="AV60" s="74">
        <f>ROUND(AZ60*L29,2)</f>
        <v>0</v>
      </c>
      <c r="AW60" s="74">
        <f>ROUND(BA60*L30,2)</f>
        <v>0</v>
      </c>
      <c r="AX60" s="74">
        <f>ROUND(BB60*L29,2)</f>
        <v>0</v>
      </c>
      <c r="AY60" s="74">
        <f>ROUND(BC60*L30,2)</f>
        <v>0</v>
      </c>
      <c r="AZ60" s="74">
        <f>ROUND(SUM(AZ61:AZ62),2)</f>
        <v>0</v>
      </c>
      <c r="BA60" s="74">
        <f>ROUND(SUM(BA61:BA62),2)</f>
        <v>0</v>
      </c>
      <c r="BB60" s="74">
        <f>ROUND(SUM(BB61:BB62),2)</f>
        <v>0</v>
      </c>
      <c r="BC60" s="74">
        <f>ROUND(SUM(BC61:BC62),2)</f>
        <v>0</v>
      </c>
      <c r="BD60" s="76">
        <f>ROUND(SUM(BD61:BD62),2)</f>
        <v>0</v>
      </c>
      <c r="BS60" s="77" t="s">
        <v>72</v>
      </c>
      <c r="BT60" s="77" t="s">
        <v>81</v>
      </c>
      <c r="BU60" s="77" t="s">
        <v>74</v>
      </c>
      <c r="BV60" s="77" t="s">
        <v>75</v>
      </c>
      <c r="BW60" s="77" t="s">
        <v>100</v>
      </c>
      <c r="BX60" s="77" t="s">
        <v>5</v>
      </c>
      <c r="CL60" s="77" t="s">
        <v>19</v>
      </c>
      <c r="CM60" s="77" t="s">
        <v>87</v>
      </c>
    </row>
    <row r="61" spans="1:91" s="3" customFormat="1" ht="16.5" customHeight="1">
      <c r="A61" s="68" t="s">
        <v>77</v>
      </c>
      <c r="B61" s="42"/>
      <c r="C61" s="9"/>
      <c r="D61" s="9"/>
      <c r="E61" s="247" t="s">
        <v>101</v>
      </c>
      <c r="F61" s="247"/>
      <c r="G61" s="247"/>
      <c r="H61" s="247"/>
      <c r="I61" s="247"/>
      <c r="J61" s="9"/>
      <c r="K61" s="247" t="s">
        <v>102</v>
      </c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  <c r="AG61" s="271">
        <f>'01 - BEZBARIEROVÉ WC'!J32</f>
        <v>0</v>
      </c>
      <c r="AH61" s="272"/>
      <c r="AI61" s="272"/>
      <c r="AJ61" s="272"/>
      <c r="AK61" s="272"/>
      <c r="AL61" s="272"/>
      <c r="AM61" s="272"/>
      <c r="AN61" s="271">
        <f t="shared" si="0"/>
        <v>0</v>
      </c>
      <c r="AO61" s="272"/>
      <c r="AP61" s="272"/>
      <c r="AQ61" s="78" t="s">
        <v>90</v>
      </c>
      <c r="AR61" s="42"/>
      <c r="AS61" s="79">
        <v>0</v>
      </c>
      <c r="AT61" s="80">
        <f t="shared" si="1"/>
        <v>0</v>
      </c>
      <c r="AU61" s="81">
        <f>'01 - BEZBARIEROVÉ WC'!P90</f>
        <v>0</v>
      </c>
      <c r="AV61" s="80">
        <f>'01 - BEZBARIEROVÉ WC'!J35</f>
        <v>0</v>
      </c>
      <c r="AW61" s="80">
        <f>'01 - BEZBARIEROVÉ WC'!J36</f>
        <v>0</v>
      </c>
      <c r="AX61" s="80">
        <f>'01 - BEZBARIEROVÉ WC'!J37</f>
        <v>0</v>
      </c>
      <c r="AY61" s="80">
        <f>'01 - BEZBARIEROVÉ WC'!J38</f>
        <v>0</v>
      </c>
      <c r="AZ61" s="80">
        <f>'01 - BEZBARIEROVÉ WC'!F35</f>
        <v>0</v>
      </c>
      <c r="BA61" s="80">
        <f>'01 - BEZBARIEROVÉ WC'!F36</f>
        <v>0</v>
      </c>
      <c r="BB61" s="80">
        <f>'01 - BEZBARIEROVÉ WC'!F37</f>
        <v>0</v>
      </c>
      <c r="BC61" s="80">
        <f>'01 - BEZBARIEROVÉ WC'!F38</f>
        <v>0</v>
      </c>
      <c r="BD61" s="82">
        <f>'01 - BEZBARIEROVÉ WC'!F39</f>
        <v>0</v>
      </c>
      <c r="BT61" s="22" t="s">
        <v>83</v>
      </c>
      <c r="BV61" s="22" t="s">
        <v>75</v>
      </c>
      <c r="BW61" s="22" t="s">
        <v>103</v>
      </c>
      <c r="BX61" s="22" t="s">
        <v>100</v>
      </c>
      <c r="CL61" s="22" t="s">
        <v>19</v>
      </c>
    </row>
    <row r="62" spans="1:91" s="3" customFormat="1" ht="16.5" customHeight="1">
      <c r="A62" s="68" t="s">
        <v>77</v>
      </c>
      <c r="B62" s="42"/>
      <c r="C62" s="9"/>
      <c r="D62" s="9"/>
      <c r="E62" s="247" t="s">
        <v>104</v>
      </c>
      <c r="F62" s="247"/>
      <c r="G62" s="247"/>
      <c r="H62" s="247"/>
      <c r="I62" s="247"/>
      <c r="J62" s="9"/>
      <c r="K62" s="247" t="s">
        <v>105</v>
      </c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  <c r="AG62" s="271">
        <f>'02 - ODBORNÁ UČEBNA IT'!J32</f>
        <v>0</v>
      </c>
      <c r="AH62" s="272"/>
      <c r="AI62" s="272"/>
      <c r="AJ62" s="272"/>
      <c r="AK62" s="272"/>
      <c r="AL62" s="272"/>
      <c r="AM62" s="272"/>
      <c r="AN62" s="271">
        <f t="shared" si="0"/>
        <v>0</v>
      </c>
      <c r="AO62" s="272"/>
      <c r="AP62" s="272"/>
      <c r="AQ62" s="78" t="s">
        <v>90</v>
      </c>
      <c r="AR62" s="42"/>
      <c r="AS62" s="79">
        <v>0</v>
      </c>
      <c r="AT62" s="80">
        <f t="shared" si="1"/>
        <v>0</v>
      </c>
      <c r="AU62" s="81">
        <f>'02 - ODBORNÁ UČEBNA IT'!P96</f>
        <v>0</v>
      </c>
      <c r="AV62" s="80">
        <f>'02 - ODBORNÁ UČEBNA IT'!J35</f>
        <v>0</v>
      </c>
      <c r="AW62" s="80">
        <f>'02 - ODBORNÁ UČEBNA IT'!J36</f>
        <v>0</v>
      </c>
      <c r="AX62" s="80">
        <f>'02 - ODBORNÁ UČEBNA IT'!J37</f>
        <v>0</v>
      </c>
      <c r="AY62" s="80">
        <f>'02 - ODBORNÁ UČEBNA IT'!J38</f>
        <v>0</v>
      </c>
      <c r="AZ62" s="80">
        <f>'02 - ODBORNÁ UČEBNA IT'!F35</f>
        <v>0</v>
      </c>
      <c r="BA62" s="80">
        <f>'02 - ODBORNÁ UČEBNA IT'!F36</f>
        <v>0</v>
      </c>
      <c r="BB62" s="80">
        <f>'02 - ODBORNÁ UČEBNA IT'!F37</f>
        <v>0</v>
      </c>
      <c r="BC62" s="80">
        <f>'02 - ODBORNÁ UČEBNA IT'!F38</f>
        <v>0</v>
      </c>
      <c r="BD62" s="82">
        <f>'02 - ODBORNÁ UČEBNA IT'!F39</f>
        <v>0</v>
      </c>
      <c r="BT62" s="22" t="s">
        <v>83</v>
      </c>
      <c r="BV62" s="22" t="s">
        <v>75</v>
      </c>
      <c r="BW62" s="22" t="s">
        <v>106</v>
      </c>
      <c r="BX62" s="22" t="s">
        <v>100</v>
      </c>
      <c r="CL62" s="22" t="s">
        <v>19</v>
      </c>
    </row>
    <row r="63" spans="1:91" s="6" customFormat="1" ht="16.5" customHeight="1">
      <c r="B63" s="69"/>
      <c r="C63" s="70"/>
      <c r="D63" s="246" t="s">
        <v>107</v>
      </c>
      <c r="E63" s="246"/>
      <c r="F63" s="246"/>
      <c r="G63" s="246"/>
      <c r="H63" s="246"/>
      <c r="I63" s="71"/>
      <c r="J63" s="246" t="s">
        <v>108</v>
      </c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46"/>
      <c r="AG63" s="273">
        <f>ROUND(AG64,2)</f>
        <v>0</v>
      </c>
      <c r="AH63" s="274"/>
      <c r="AI63" s="274"/>
      <c r="AJ63" s="274"/>
      <c r="AK63" s="274"/>
      <c r="AL63" s="274"/>
      <c r="AM63" s="274"/>
      <c r="AN63" s="275">
        <f t="shared" si="0"/>
        <v>0</v>
      </c>
      <c r="AO63" s="274"/>
      <c r="AP63" s="274"/>
      <c r="AQ63" s="72" t="s">
        <v>80</v>
      </c>
      <c r="AR63" s="69"/>
      <c r="AS63" s="73">
        <f>ROUND(AS64,2)</f>
        <v>0</v>
      </c>
      <c r="AT63" s="74">
        <f t="shared" si="1"/>
        <v>0</v>
      </c>
      <c r="AU63" s="75">
        <f>ROUND(AU64,5)</f>
        <v>0</v>
      </c>
      <c r="AV63" s="74">
        <f>ROUND(AZ63*L29,2)</f>
        <v>0</v>
      </c>
      <c r="AW63" s="74">
        <f>ROUND(BA63*L30,2)</f>
        <v>0</v>
      </c>
      <c r="AX63" s="74">
        <f>ROUND(BB63*L29,2)</f>
        <v>0</v>
      </c>
      <c r="AY63" s="74">
        <f>ROUND(BC63*L30,2)</f>
        <v>0</v>
      </c>
      <c r="AZ63" s="74">
        <f>ROUND(AZ64,2)</f>
        <v>0</v>
      </c>
      <c r="BA63" s="74">
        <f>ROUND(BA64,2)</f>
        <v>0</v>
      </c>
      <c r="BB63" s="74">
        <f>ROUND(BB64,2)</f>
        <v>0</v>
      </c>
      <c r="BC63" s="74">
        <f>ROUND(BC64,2)</f>
        <v>0</v>
      </c>
      <c r="BD63" s="76">
        <f>ROUND(BD64,2)</f>
        <v>0</v>
      </c>
      <c r="BS63" s="77" t="s">
        <v>72</v>
      </c>
      <c r="BT63" s="77" t="s">
        <v>81</v>
      </c>
      <c r="BU63" s="77" t="s">
        <v>74</v>
      </c>
      <c r="BV63" s="77" t="s">
        <v>75</v>
      </c>
      <c r="BW63" s="77" t="s">
        <v>109</v>
      </c>
      <c r="BX63" s="77" t="s">
        <v>5</v>
      </c>
      <c r="CL63" s="77" t="s">
        <v>19</v>
      </c>
      <c r="CM63" s="77" t="s">
        <v>87</v>
      </c>
    </row>
    <row r="64" spans="1:91" s="3" customFormat="1" ht="16.5" customHeight="1">
      <c r="A64" s="68" t="s">
        <v>77</v>
      </c>
      <c r="B64" s="42"/>
      <c r="C64" s="9"/>
      <c r="D64" s="9"/>
      <c r="E64" s="247" t="s">
        <v>110</v>
      </c>
      <c r="F64" s="247"/>
      <c r="G64" s="247"/>
      <c r="H64" s="247"/>
      <c r="I64" s="247"/>
      <c r="J64" s="9"/>
      <c r="K64" s="247" t="s">
        <v>108</v>
      </c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7"/>
      <c r="AA64" s="247"/>
      <c r="AB64" s="247"/>
      <c r="AC64" s="247"/>
      <c r="AD64" s="247"/>
      <c r="AE64" s="247"/>
      <c r="AF64" s="247"/>
      <c r="AG64" s="271">
        <f>'E04.01 - Schodolez'!J32</f>
        <v>0</v>
      </c>
      <c r="AH64" s="272"/>
      <c r="AI64" s="272"/>
      <c r="AJ64" s="272"/>
      <c r="AK64" s="272"/>
      <c r="AL64" s="272"/>
      <c r="AM64" s="272"/>
      <c r="AN64" s="271">
        <f t="shared" si="0"/>
        <v>0</v>
      </c>
      <c r="AO64" s="272"/>
      <c r="AP64" s="272"/>
      <c r="AQ64" s="78" t="s">
        <v>90</v>
      </c>
      <c r="AR64" s="42"/>
      <c r="AS64" s="79">
        <v>0</v>
      </c>
      <c r="AT64" s="80">
        <f t="shared" si="1"/>
        <v>0</v>
      </c>
      <c r="AU64" s="81">
        <f>'E04.01 - Schodolez'!P86</f>
        <v>0</v>
      </c>
      <c r="AV64" s="80">
        <f>'E04.01 - Schodolez'!J35</f>
        <v>0</v>
      </c>
      <c r="AW64" s="80">
        <f>'E04.01 - Schodolez'!J36</f>
        <v>0</v>
      </c>
      <c r="AX64" s="80">
        <f>'E04.01 - Schodolez'!J37</f>
        <v>0</v>
      </c>
      <c r="AY64" s="80">
        <f>'E04.01 - Schodolez'!J38</f>
        <v>0</v>
      </c>
      <c r="AZ64" s="80">
        <f>'E04.01 - Schodolez'!F35</f>
        <v>0</v>
      </c>
      <c r="BA64" s="80">
        <f>'E04.01 - Schodolez'!F36</f>
        <v>0</v>
      </c>
      <c r="BB64" s="80">
        <f>'E04.01 - Schodolez'!F37</f>
        <v>0</v>
      </c>
      <c r="BC64" s="80">
        <f>'E04.01 - Schodolez'!F38</f>
        <v>0</v>
      </c>
      <c r="BD64" s="82">
        <f>'E04.01 - Schodolez'!F39</f>
        <v>0</v>
      </c>
      <c r="BT64" s="22" t="s">
        <v>83</v>
      </c>
      <c r="BV64" s="22" t="s">
        <v>75</v>
      </c>
      <c r="BW64" s="22" t="s">
        <v>111</v>
      </c>
      <c r="BX64" s="22" t="s">
        <v>109</v>
      </c>
      <c r="CL64" s="22" t="s">
        <v>19</v>
      </c>
    </row>
    <row r="65" spans="1:91" s="6" customFormat="1" ht="16.5" customHeight="1">
      <c r="A65" s="68" t="s">
        <v>77</v>
      </c>
      <c r="B65" s="69"/>
      <c r="C65" s="70"/>
      <c r="D65" s="246" t="s">
        <v>112</v>
      </c>
      <c r="E65" s="246"/>
      <c r="F65" s="246"/>
      <c r="G65" s="246"/>
      <c r="H65" s="246"/>
      <c r="I65" s="71"/>
      <c r="J65" s="246" t="s">
        <v>113</v>
      </c>
      <c r="K65" s="246"/>
      <c r="L65" s="246"/>
      <c r="M65" s="246"/>
      <c r="N65" s="246"/>
      <c r="O65" s="246"/>
      <c r="P65" s="246"/>
      <c r="Q65" s="246"/>
      <c r="R65" s="246"/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46"/>
      <c r="AG65" s="275">
        <f>'E05 - Vedlejší rozpočtové...'!J30</f>
        <v>0</v>
      </c>
      <c r="AH65" s="274"/>
      <c r="AI65" s="274"/>
      <c r="AJ65" s="274"/>
      <c r="AK65" s="274"/>
      <c r="AL65" s="274"/>
      <c r="AM65" s="274"/>
      <c r="AN65" s="275">
        <f t="shared" si="0"/>
        <v>0</v>
      </c>
      <c r="AO65" s="274"/>
      <c r="AP65" s="274"/>
      <c r="AQ65" s="72" t="s">
        <v>80</v>
      </c>
      <c r="AR65" s="69"/>
      <c r="AS65" s="83">
        <v>0</v>
      </c>
      <c r="AT65" s="84">
        <f t="shared" si="1"/>
        <v>0</v>
      </c>
      <c r="AU65" s="85">
        <f>'E05 - Vedlejší rozpočtové...'!P83</f>
        <v>0</v>
      </c>
      <c r="AV65" s="84">
        <f>'E05 - Vedlejší rozpočtové...'!J33</f>
        <v>0</v>
      </c>
      <c r="AW65" s="84">
        <f>'E05 - Vedlejší rozpočtové...'!J34</f>
        <v>0</v>
      </c>
      <c r="AX65" s="84">
        <f>'E05 - Vedlejší rozpočtové...'!J35</f>
        <v>0</v>
      </c>
      <c r="AY65" s="84">
        <f>'E05 - Vedlejší rozpočtové...'!J36</f>
        <v>0</v>
      </c>
      <c r="AZ65" s="84">
        <f>'E05 - Vedlejší rozpočtové...'!F33</f>
        <v>0</v>
      </c>
      <c r="BA65" s="84">
        <f>'E05 - Vedlejší rozpočtové...'!F34</f>
        <v>0</v>
      </c>
      <c r="BB65" s="84">
        <f>'E05 - Vedlejší rozpočtové...'!F35</f>
        <v>0</v>
      </c>
      <c r="BC65" s="84">
        <f>'E05 - Vedlejší rozpočtové...'!F36</f>
        <v>0</v>
      </c>
      <c r="BD65" s="86">
        <f>'E05 - Vedlejší rozpočtové...'!F37</f>
        <v>0</v>
      </c>
      <c r="BT65" s="77" t="s">
        <v>81</v>
      </c>
      <c r="BV65" s="77" t="s">
        <v>75</v>
      </c>
      <c r="BW65" s="77" t="s">
        <v>114</v>
      </c>
      <c r="BX65" s="77" t="s">
        <v>5</v>
      </c>
      <c r="CL65" s="77" t="s">
        <v>19</v>
      </c>
      <c r="CM65" s="77" t="s">
        <v>83</v>
      </c>
    </row>
    <row r="66" spans="1:91" s="1" customFormat="1" ht="30" customHeight="1">
      <c r="B66" s="29"/>
      <c r="AR66" s="29"/>
    </row>
    <row r="67" spans="1:91" s="1" customFormat="1" ht="6.95" customHeight="1"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29"/>
    </row>
  </sheetData>
  <sheetProtection algorithmName="SHA-512" hashValue="o6Ut9QpZ+/csrRGSWJpAoT+l6TwBTkpNXQYMjpq0i3+mkAeE82Ov8kVsFjQm24R4CZFfLnAzsFa00MlpJNrtBg==" saltValue="DaQ6O0NyVRW4m9ZoJBR/E2OxjIvf1U31yshonvzT/xoDDIlZz4DyE3a2aisqnsoYe8qb+9UVSajabMQrp+uEVg==" spinCount="100000" sheet="1" objects="1" scenarios="1" formatColumns="0" formatRows="0"/>
  <mergeCells count="82">
    <mergeCell ref="AS49:AT51"/>
    <mergeCell ref="AN65:AP65"/>
    <mergeCell ref="AG65:AM65"/>
    <mergeCell ref="AN54:AP54"/>
    <mergeCell ref="AM50:AP50"/>
    <mergeCell ref="AN57:AP57"/>
    <mergeCell ref="AN64:AP64"/>
    <mergeCell ref="AN63:AP63"/>
    <mergeCell ref="AN62:AP62"/>
    <mergeCell ref="AN58:AP58"/>
    <mergeCell ref="AN56:AP56"/>
    <mergeCell ref="AN52:AP52"/>
    <mergeCell ref="AN61:AP61"/>
    <mergeCell ref="AN60:AP60"/>
    <mergeCell ref="AN55:AP55"/>
    <mergeCell ref="AN59:AP59"/>
    <mergeCell ref="AK35:AO35"/>
    <mergeCell ref="X35:AB35"/>
    <mergeCell ref="AR2:BE2"/>
    <mergeCell ref="AG64:AM64"/>
    <mergeCell ref="AG63:AM63"/>
    <mergeCell ref="AG62:AM62"/>
    <mergeCell ref="AG61:AM61"/>
    <mergeCell ref="AG60:AM60"/>
    <mergeCell ref="AG55:AM55"/>
    <mergeCell ref="AG52:AM52"/>
    <mergeCell ref="AG57:AM57"/>
    <mergeCell ref="AG59:AM59"/>
    <mergeCell ref="AG58:AM58"/>
    <mergeCell ref="AG56:AM56"/>
    <mergeCell ref="AM47:AN47"/>
    <mergeCell ref="AM49:AP49"/>
    <mergeCell ref="L32:P32"/>
    <mergeCell ref="W32:AE32"/>
    <mergeCell ref="AK32:AO32"/>
    <mergeCell ref="L33:P33"/>
    <mergeCell ref="W33:AE33"/>
    <mergeCell ref="AK33:AO33"/>
    <mergeCell ref="W30:AE30"/>
    <mergeCell ref="AK30:AO30"/>
    <mergeCell ref="L30:P30"/>
    <mergeCell ref="W31:AE31"/>
    <mergeCell ref="L31:P31"/>
    <mergeCell ref="AK31:AO31"/>
    <mergeCell ref="L45:AO45"/>
    <mergeCell ref="D65:H65"/>
    <mergeCell ref="J65:AF6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E64:I64"/>
    <mergeCell ref="E61:I61"/>
    <mergeCell ref="E62:I62"/>
    <mergeCell ref="E57:I57"/>
    <mergeCell ref="I52:AF52"/>
    <mergeCell ref="J56:AF56"/>
    <mergeCell ref="J60:AF60"/>
    <mergeCell ref="J55:AF55"/>
    <mergeCell ref="J63:AF63"/>
    <mergeCell ref="K59:AF59"/>
    <mergeCell ref="K61:AF61"/>
    <mergeCell ref="K62:AF62"/>
    <mergeCell ref="K64:AF64"/>
    <mergeCell ref="K58:AF58"/>
    <mergeCell ref="K57:AF57"/>
    <mergeCell ref="C52:G52"/>
    <mergeCell ref="D60:H60"/>
    <mergeCell ref="D56:H56"/>
    <mergeCell ref="D63:H63"/>
    <mergeCell ref="D55:H55"/>
    <mergeCell ref="E58:I58"/>
    <mergeCell ref="E59:I59"/>
  </mergeCells>
  <hyperlinks>
    <hyperlink ref="A55" location="'E01 - Stavební část'!C2" display="/" xr:uid="{00000000-0004-0000-0000-000000000000}"/>
    <hyperlink ref="A57" location="'001 - Chlazení'!C2" display="/" xr:uid="{00000000-0004-0000-0000-000001000000}"/>
    <hyperlink ref="A58" location="'002 - VZDUCHOTECHNIKA'!C2" display="/" xr:uid="{00000000-0004-0000-0000-000002000000}"/>
    <hyperlink ref="A59" location="'003 - Zdravotně technické...'!C2" display="/" xr:uid="{00000000-0004-0000-0000-000003000000}"/>
    <hyperlink ref="A61" location="'01 - BEZBARIEROVÉ WC'!C2" display="/" xr:uid="{00000000-0004-0000-0000-000004000000}"/>
    <hyperlink ref="A62" location="'02 - ODBORNÁ UČEBNA IT'!C2" display="/" xr:uid="{00000000-0004-0000-0000-000005000000}"/>
    <hyperlink ref="A64" location="'E04.01 - Schodolez'!C2" display="/" xr:uid="{00000000-0004-0000-0000-000006000000}"/>
    <hyperlink ref="A65" location="'E05 - Vedlejší rozpočtové...'!C2" display="/" xr:uid="{00000000-0004-0000-0000-00000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4.25"/>
  <cols>
    <col min="1" max="1" width="8.33203125" style="159" customWidth="1"/>
    <col min="2" max="2" width="1.6640625" style="159" customWidth="1"/>
    <col min="3" max="4" width="5" style="159" customWidth="1"/>
    <col min="5" max="5" width="11.6640625" style="159" customWidth="1"/>
    <col min="6" max="6" width="9.1640625" style="159" customWidth="1"/>
    <col min="7" max="7" width="5" style="159" customWidth="1"/>
    <col min="8" max="8" width="77.83203125" style="159" customWidth="1"/>
    <col min="9" max="10" width="20" style="159" customWidth="1"/>
    <col min="11" max="11" width="1.6640625" style="159" customWidth="1"/>
  </cols>
  <sheetData>
    <row r="1" spans="2:11" customFormat="1" ht="37.5" customHeight="1"/>
    <row r="2" spans="2:11" customFormat="1" ht="7.5" customHeight="1">
      <c r="B2" s="160"/>
      <c r="C2" s="161"/>
      <c r="D2" s="161"/>
      <c r="E2" s="161"/>
      <c r="F2" s="161"/>
      <c r="G2" s="161"/>
      <c r="H2" s="161"/>
      <c r="I2" s="161"/>
      <c r="J2" s="161"/>
      <c r="K2" s="162"/>
    </row>
    <row r="3" spans="2:11" s="12" customFormat="1" ht="45" customHeight="1">
      <c r="B3" s="163"/>
      <c r="C3" s="291" t="s">
        <v>1015</v>
      </c>
      <c r="D3" s="291"/>
      <c r="E3" s="291"/>
      <c r="F3" s="291"/>
      <c r="G3" s="291"/>
      <c r="H3" s="291"/>
      <c r="I3" s="291"/>
      <c r="J3" s="291"/>
      <c r="K3" s="164"/>
    </row>
    <row r="4" spans="2:11" customFormat="1" ht="25.5" customHeight="1">
      <c r="B4" s="165"/>
      <c r="C4" s="290" t="s">
        <v>1016</v>
      </c>
      <c r="D4" s="290"/>
      <c r="E4" s="290"/>
      <c r="F4" s="290"/>
      <c r="G4" s="290"/>
      <c r="H4" s="290"/>
      <c r="I4" s="290"/>
      <c r="J4" s="290"/>
      <c r="K4" s="166"/>
    </row>
    <row r="5" spans="2:11" customFormat="1" ht="5.25" customHeight="1">
      <c r="B5" s="165"/>
      <c r="C5" s="167"/>
      <c r="D5" s="167"/>
      <c r="E5" s="167"/>
      <c r="F5" s="167"/>
      <c r="G5" s="167"/>
      <c r="H5" s="167"/>
      <c r="I5" s="167"/>
      <c r="J5" s="167"/>
      <c r="K5" s="166"/>
    </row>
    <row r="6" spans="2:11" customFormat="1" ht="15" customHeight="1">
      <c r="B6" s="165"/>
      <c r="C6" s="289" t="s">
        <v>1017</v>
      </c>
      <c r="D6" s="289"/>
      <c r="E6" s="289"/>
      <c r="F6" s="289"/>
      <c r="G6" s="289"/>
      <c r="H6" s="289"/>
      <c r="I6" s="289"/>
      <c r="J6" s="289"/>
      <c r="K6" s="166"/>
    </row>
    <row r="7" spans="2:11" customFormat="1" ht="15" customHeight="1">
      <c r="B7" s="169"/>
      <c r="C7" s="289" t="s">
        <v>1018</v>
      </c>
      <c r="D7" s="289"/>
      <c r="E7" s="289"/>
      <c r="F7" s="289"/>
      <c r="G7" s="289"/>
      <c r="H7" s="289"/>
      <c r="I7" s="289"/>
      <c r="J7" s="289"/>
      <c r="K7" s="166"/>
    </row>
    <row r="8" spans="2:11" customFormat="1" ht="12.75" customHeight="1">
      <c r="B8" s="169"/>
      <c r="C8" s="168"/>
      <c r="D8" s="168"/>
      <c r="E8" s="168"/>
      <c r="F8" s="168"/>
      <c r="G8" s="168"/>
      <c r="H8" s="168"/>
      <c r="I8" s="168"/>
      <c r="J8" s="168"/>
      <c r="K8" s="166"/>
    </row>
    <row r="9" spans="2:11" customFormat="1" ht="15" customHeight="1">
      <c r="B9" s="169"/>
      <c r="C9" s="289" t="s">
        <v>1019</v>
      </c>
      <c r="D9" s="289"/>
      <c r="E9" s="289"/>
      <c r="F9" s="289"/>
      <c r="G9" s="289"/>
      <c r="H9" s="289"/>
      <c r="I9" s="289"/>
      <c r="J9" s="289"/>
      <c r="K9" s="166"/>
    </row>
    <row r="10" spans="2:11" customFormat="1" ht="15" customHeight="1">
      <c r="B10" s="169"/>
      <c r="C10" s="168"/>
      <c r="D10" s="289" t="s">
        <v>1020</v>
      </c>
      <c r="E10" s="289"/>
      <c r="F10" s="289"/>
      <c r="G10" s="289"/>
      <c r="H10" s="289"/>
      <c r="I10" s="289"/>
      <c r="J10" s="289"/>
      <c r="K10" s="166"/>
    </row>
    <row r="11" spans="2:11" customFormat="1" ht="15" customHeight="1">
      <c r="B11" s="169"/>
      <c r="C11" s="170"/>
      <c r="D11" s="289" t="s">
        <v>1021</v>
      </c>
      <c r="E11" s="289"/>
      <c r="F11" s="289"/>
      <c r="G11" s="289"/>
      <c r="H11" s="289"/>
      <c r="I11" s="289"/>
      <c r="J11" s="289"/>
      <c r="K11" s="166"/>
    </row>
    <row r="12" spans="2:11" customFormat="1" ht="15" customHeight="1">
      <c r="B12" s="169"/>
      <c r="C12" s="170"/>
      <c r="D12" s="168"/>
      <c r="E12" s="168"/>
      <c r="F12" s="168"/>
      <c r="G12" s="168"/>
      <c r="H12" s="168"/>
      <c r="I12" s="168"/>
      <c r="J12" s="168"/>
      <c r="K12" s="166"/>
    </row>
    <row r="13" spans="2:11" customFormat="1" ht="15" customHeight="1">
      <c r="B13" s="169"/>
      <c r="C13" s="170"/>
      <c r="D13" s="171" t="s">
        <v>1022</v>
      </c>
      <c r="E13" s="168"/>
      <c r="F13" s="168"/>
      <c r="G13" s="168"/>
      <c r="H13" s="168"/>
      <c r="I13" s="168"/>
      <c r="J13" s="168"/>
      <c r="K13" s="166"/>
    </row>
    <row r="14" spans="2:11" customFormat="1" ht="12.75" customHeight="1">
      <c r="B14" s="169"/>
      <c r="C14" s="170"/>
      <c r="D14" s="170"/>
      <c r="E14" s="170"/>
      <c r="F14" s="170"/>
      <c r="G14" s="170"/>
      <c r="H14" s="170"/>
      <c r="I14" s="170"/>
      <c r="J14" s="170"/>
      <c r="K14" s="166"/>
    </row>
    <row r="15" spans="2:11" customFormat="1" ht="15" customHeight="1">
      <c r="B15" s="169"/>
      <c r="C15" s="170"/>
      <c r="D15" s="289" t="s">
        <v>1023</v>
      </c>
      <c r="E15" s="289"/>
      <c r="F15" s="289"/>
      <c r="G15" s="289"/>
      <c r="H15" s="289"/>
      <c r="I15" s="289"/>
      <c r="J15" s="289"/>
      <c r="K15" s="166"/>
    </row>
    <row r="16" spans="2:11" customFormat="1" ht="15" customHeight="1">
      <c r="B16" s="169"/>
      <c r="C16" s="170"/>
      <c r="D16" s="289" t="s">
        <v>1024</v>
      </c>
      <c r="E16" s="289"/>
      <c r="F16" s="289"/>
      <c r="G16" s="289"/>
      <c r="H16" s="289"/>
      <c r="I16" s="289"/>
      <c r="J16" s="289"/>
      <c r="K16" s="166"/>
    </row>
    <row r="17" spans="2:11" customFormat="1" ht="15" customHeight="1">
      <c r="B17" s="169"/>
      <c r="C17" s="170"/>
      <c r="D17" s="289" t="s">
        <v>1025</v>
      </c>
      <c r="E17" s="289"/>
      <c r="F17" s="289"/>
      <c r="G17" s="289"/>
      <c r="H17" s="289"/>
      <c r="I17" s="289"/>
      <c r="J17" s="289"/>
      <c r="K17" s="166"/>
    </row>
    <row r="18" spans="2:11" customFormat="1" ht="15" customHeight="1">
      <c r="B18" s="169"/>
      <c r="C18" s="170"/>
      <c r="D18" s="170"/>
      <c r="E18" s="172" t="s">
        <v>80</v>
      </c>
      <c r="F18" s="289" t="s">
        <v>1026</v>
      </c>
      <c r="G18" s="289"/>
      <c r="H18" s="289"/>
      <c r="I18" s="289"/>
      <c r="J18" s="289"/>
      <c r="K18" s="166"/>
    </row>
    <row r="19" spans="2:11" customFormat="1" ht="15" customHeight="1">
      <c r="B19" s="169"/>
      <c r="C19" s="170"/>
      <c r="D19" s="170"/>
      <c r="E19" s="172" t="s">
        <v>1027</v>
      </c>
      <c r="F19" s="289" t="s">
        <v>1028</v>
      </c>
      <c r="G19" s="289"/>
      <c r="H19" s="289"/>
      <c r="I19" s="289"/>
      <c r="J19" s="289"/>
      <c r="K19" s="166"/>
    </row>
    <row r="20" spans="2:11" customFormat="1" ht="15" customHeight="1">
      <c r="B20" s="169"/>
      <c r="C20" s="170"/>
      <c r="D20" s="170"/>
      <c r="E20" s="172" t="s">
        <v>1029</v>
      </c>
      <c r="F20" s="289" t="s">
        <v>1030</v>
      </c>
      <c r="G20" s="289"/>
      <c r="H20" s="289"/>
      <c r="I20" s="289"/>
      <c r="J20" s="289"/>
      <c r="K20" s="166"/>
    </row>
    <row r="21" spans="2:11" customFormat="1" ht="15" customHeight="1">
      <c r="B21" s="169"/>
      <c r="C21" s="170"/>
      <c r="D21" s="170"/>
      <c r="E21" s="172" t="s">
        <v>1031</v>
      </c>
      <c r="F21" s="289" t="s">
        <v>1032</v>
      </c>
      <c r="G21" s="289"/>
      <c r="H21" s="289"/>
      <c r="I21" s="289"/>
      <c r="J21" s="289"/>
      <c r="K21" s="166"/>
    </row>
    <row r="22" spans="2:11" customFormat="1" ht="15" customHeight="1">
      <c r="B22" s="169"/>
      <c r="C22" s="170"/>
      <c r="D22" s="170"/>
      <c r="E22" s="172" t="s">
        <v>1033</v>
      </c>
      <c r="F22" s="289" t="s">
        <v>655</v>
      </c>
      <c r="G22" s="289"/>
      <c r="H22" s="289"/>
      <c r="I22" s="289"/>
      <c r="J22" s="289"/>
      <c r="K22" s="166"/>
    </row>
    <row r="23" spans="2:11" customFormat="1" ht="15" customHeight="1">
      <c r="B23" s="169"/>
      <c r="C23" s="170"/>
      <c r="D23" s="170"/>
      <c r="E23" s="172" t="s">
        <v>90</v>
      </c>
      <c r="F23" s="289" t="s">
        <v>1034</v>
      </c>
      <c r="G23" s="289"/>
      <c r="H23" s="289"/>
      <c r="I23" s="289"/>
      <c r="J23" s="289"/>
      <c r="K23" s="166"/>
    </row>
    <row r="24" spans="2:11" customFormat="1" ht="12.75" customHeight="1">
      <c r="B24" s="169"/>
      <c r="C24" s="170"/>
      <c r="D24" s="170"/>
      <c r="E24" s="170"/>
      <c r="F24" s="170"/>
      <c r="G24" s="170"/>
      <c r="H24" s="170"/>
      <c r="I24" s="170"/>
      <c r="J24" s="170"/>
      <c r="K24" s="166"/>
    </row>
    <row r="25" spans="2:11" customFormat="1" ht="15" customHeight="1">
      <c r="B25" s="169"/>
      <c r="C25" s="289" t="s">
        <v>1035</v>
      </c>
      <c r="D25" s="289"/>
      <c r="E25" s="289"/>
      <c r="F25" s="289"/>
      <c r="G25" s="289"/>
      <c r="H25" s="289"/>
      <c r="I25" s="289"/>
      <c r="J25" s="289"/>
      <c r="K25" s="166"/>
    </row>
    <row r="26" spans="2:11" customFormat="1" ht="15" customHeight="1">
      <c r="B26" s="169"/>
      <c r="C26" s="289" t="s">
        <v>1036</v>
      </c>
      <c r="D26" s="289"/>
      <c r="E26" s="289"/>
      <c r="F26" s="289"/>
      <c r="G26" s="289"/>
      <c r="H26" s="289"/>
      <c r="I26" s="289"/>
      <c r="J26" s="289"/>
      <c r="K26" s="166"/>
    </row>
    <row r="27" spans="2:11" customFormat="1" ht="15" customHeight="1">
      <c r="B27" s="169"/>
      <c r="C27" s="168"/>
      <c r="D27" s="289" t="s">
        <v>1037</v>
      </c>
      <c r="E27" s="289"/>
      <c r="F27" s="289"/>
      <c r="G27" s="289"/>
      <c r="H27" s="289"/>
      <c r="I27" s="289"/>
      <c r="J27" s="289"/>
      <c r="K27" s="166"/>
    </row>
    <row r="28" spans="2:11" customFormat="1" ht="15" customHeight="1">
      <c r="B28" s="169"/>
      <c r="C28" s="170"/>
      <c r="D28" s="289" t="s">
        <v>1038</v>
      </c>
      <c r="E28" s="289"/>
      <c r="F28" s="289"/>
      <c r="G28" s="289"/>
      <c r="H28" s="289"/>
      <c r="I28" s="289"/>
      <c r="J28" s="289"/>
      <c r="K28" s="166"/>
    </row>
    <row r="29" spans="2:11" customFormat="1" ht="12.75" customHeight="1">
      <c r="B29" s="169"/>
      <c r="C29" s="170"/>
      <c r="D29" s="170"/>
      <c r="E29" s="170"/>
      <c r="F29" s="170"/>
      <c r="G29" s="170"/>
      <c r="H29" s="170"/>
      <c r="I29" s="170"/>
      <c r="J29" s="170"/>
      <c r="K29" s="166"/>
    </row>
    <row r="30" spans="2:11" customFormat="1" ht="15" customHeight="1">
      <c r="B30" s="169"/>
      <c r="C30" s="170"/>
      <c r="D30" s="289" t="s">
        <v>1039</v>
      </c>
      <c r="E30" s="289"/>
      <c r="F30" s="289"/>
      <c r="G30" s="289"/>
      <c r="H30" s="289"/>
      <c r="I30" s="289"/>
      <c r="J30" s="289"/>
      <c r="K30" s="166"/>
    </row>
    <row r="31" spans="2:11" customFormat="1" ht="15" customHeight="1">
      <c r="B31" s="169"/>
      <c r="C31" s="170"/>
      <c r="D31" s="289" t="s">
        <v>1040</v>
      </c>
      <c r="E31" s="289"/>
      <c r="F31" s="289"/>
      <c r="G31" s="289"/>
      <c r="H31" s="289"/>
      <c r="I31" s="289"/>
      <c r="J31" s="289"/>
      <c r="K31" s="166"/>
    </row>
    <row r="32" spans="2:11" customFormat="1" ht="12.75" customHeight="1">
      <c r="B32" s="169"/>
      <c r="C32" s="170"/>
      <c r="D32" s="170"/>
      <c r="E32" s="170"/>
      <c r="F32" s="170"/>
      <c r="G32" s="170"/>
      <c r="H32" s="170"/>
      <c r="I32" s="170"/>
      <c r="J32" s="170"/>
      <c r="K32" s="166"/>
    </row>
    <row r="33" spans="2:11" customFormat="1" ht="15" customHeight="1">
      <c r="B33" s="169"/>
      <c r="C33" s="170"/>
      <c r="D33" s="289" t="s">
        <v>1041</v>
      </c>
      <c r="E33" s="289"/>
      <c r="F33" s="289"/>
      <c r="G33" s="289"/>
      <c r="H33" s="289"/>
      <c r="I33" s="289"/>
      <c r="J33" s="289"/>
      <c r="K33" s="166"/>
    </row>
    <row r="34" spans="2:11" customFormat="1" ht="15" customHeight="1">
      <c r="B34" s="169"/>
      <c r="C34" s="170"/>
      <c r="D34" s="289" t="s">
        <v>1042</v>
      </c>
      <c r="E34" s="289"/>
      <c r="F34" s="289"/>
      <c r="G34" s="289"/>
      <c r="H34" s="289"/>
      <c r="I34" s="289"/>
      <c r="J34" s="289"/>
      <c r="K34" s="166"/>
    </row>
    <row r="35" spans="2:11" customFormat="1" ht="15" customHeight="1">
      <c r="B35" s="169"/>
      <c r="C35" s="170"/>
      <c r="D35" s="289" t="s">
        <v>1043</v>
      </c>
      <c r="E35" s="289"/>
      <c r="F35" s="289"/>
      <c r="G35" s="289"/>
      <c r="H35" s="289"/>
      <c r="I35" s="289"/>
      <c r="J35" s="289"/>
      <c r="K35" s="166"/>
    </row>
    <row r="36" spans="2:11" customFormat="1" ht="15" customHeight="1">
      <c r="B36" s="169"/>
      <c r="C36" s="170"/>
      <c r="D36" s="168"/>
      <c r="E36" s="171" t="s">
        <v>143</v>
      </c>
      <c r="F36" s="168"/>
      <c r="G36" s="289" t="s">
        <v>1044</v>
      </c>
      <c r="H36" s="289"/>
      <c r="I36" s="289"/>
      <c r="J36" s="289"/>
      <c r="K36" s="166"/>
    </row>
    <row r="37" spans="2:11" customFormat="1" ht="30.75" customHeight="1">
      <c r="B37" s="169"/>
      <c r="C37" s="170"/>
      <c r="D37" s="168"/>
      <c r="E37" s="171" t="s">
        <v>1045</v>
      </c>
      <c r="F37" s="168"/>
      <c r="G37" s="289" t="s">
        <v>1046</v>
      </c>
      <c r="H37" s="289"/>
      <c r="I37" s="289"/>
      <c r="J37" s="289"/>
      <c r="K37" s="166"/>
    </row>
    <row r="38" spans="2:11" customFormat="1" ht="15" customHeight="1">
      <c r="B38" s="169"/>
      <c r="C38" s="170"/>
      <c r="D38" s="168"/>
      <c r="E38" s="171" t="s">
        <v>54</v>
      </c>
      <c r="F38" s="168"/>
      <c r="G38" s="289" t="s">
        <v>1047</v>
      </c>
      <c r="H38" s="289"/>
      <c r="I38" s="289"/>
      <c r="J38" s="289"/>
      <c r="K38" s="166"/>
    </row>
    <row r="39" spans="2:11" customFormat="1" ht="15" customHeight="1">
      <c r="B39" s="169"/>
      <c r="C39" s="170"/>
      <c r="D39" s="168"/>
      <c r="E39" s="171" t="s">
        <v>55</v>
      </c>
      <c r="F39" s="168"/>
      <c r="G39" s="289" t="s">
        <v>1048</v>
      </c>
      <c r="H39" s="289"/>
      <c r="I39" s="289"/>
      <c r="J39" s="289"/>
      <c r="K39" s="166"/>
    </row>
    <row r="40" spans="2:11" customFormat="1" ht="15" customHeight="1">
      <c r="B40" s="169"/>
      <c r="C40" s="170"/>
      <c r="D40" s="168"/>
      <c r="E40" s="171" t="s">
        <v>144</v>
      </c>
      <c r="F40" s="168"/>
      <c r="G40" s="289" t="s">
        <v>1049</v>
      </c>
      <c r="H40" s="289"/>
      <c r="I40" s="289"/>
      <c r="J40" s="289"/>
      <c r="K40" s="166"/>
    </row>
    <row r="41" spans="2:11" customFormat="1" ht="15" customHeight="1">
      <c r="B41" s="169"/>
      <c r="C41" s="170"/>
      <c r="D41" s="168"/>
      <c r="E41" s="171" t="s">
        <v>145</v>
      </c>
      <c r="F41" s="168"/>
      <c r="G41" s="289" t="s">
        <v>1050</v>
      </c>
      <c r="H41" s="289"/>
      <c r="I41" s="289"/>
      <c r="J41" s="289"/>
      <c r="K41" s="166"/>
    </row>
    <row r="42" spans="2:11" customFormat="1" ht="15" customHeight="1">
      <c r="B42" s="169"/>
      <c r="C42" s="170"/>
      <c r="D42" s="168"/>
      <c r="E42" s="171" t="s">
        <v>1051</v>
      </c>
      <c r="F42" s="168"/>
      <c r="G42" s="289" t="s">
        <v>1052</v>
      </c>
      <c r="H42" s="289"/>
      <c r="I42" s="289"/>
      <c r="J42" s="289"/>
      <c r="K42" s="166"/>
    </row>
    <row r="43" spans="2:11" customFormat="1" ht="15" customHeight="1">
      <c r="B43" s="169"/>
      <c r="C43" s="170"/>
      <c r="D43" s="168"/>
      <c r="E43" s="171"/>
      <c r="F43" s="168"/>
      <c r="G43" s="289" t="s">
        <v>1053</v>
      </c>
      <c r="H43" s="289"/>
      <c r="I43" s="289"/>
      <c r="J43" s="289"/>
      <c r="K43" s="166"/>
    </row>
    <row r="44" spans="2:11" customFormat="1" ht="15" customHeight="1">
      <c r="B44" s="169"/>
      <c r="C44" s="170"/>
      <c r="D44" s="168"/>
      <c r="E44" s="171" t="s">
        <v>1054</v>
      </c>
      <c r="F44" s="168"/>
      <c r="G44" s="289" t="s">
        <v>1055</v>
      </c>
      <c r="H44" s="289"/>
      <c r="I44" s="289"/>
      <c r="J44" s="289"/>
      <c r="K44" s="166"/>
    </row>
    <row r="45" spans="2:11" customFormat="1" ht="15" customHeight="1">
      <c r="B45" s="169"/>
      <c r="C45" s="170"/>
      <c r="D45" s="168"/>
      <c r="E45" s="171" t="s">
        <v>147</v>
      </c>
      <c r="F45" s="168"/>
      <c r="G45" s="289" t="s">
        <v>1056</v>
      </c>
      <c r="H45" s="289"/>
      <c r="I45" s="289"/>
      <c r="J45" s="289"/>
      <c r="K45" s="166"/>
    </row>
    <row r="46" spans="2:11" customFormat="1" ht="12.75" customHeight="1">
      <c r="B46" s="169"/>
      <c r="C46" s="170"/>
      <c r="D46" s="168"/>
      <c r="E46" s="168"/>
      <c r="F46" s="168"/>
      <c r="G46" s="168"/>
      <c r="H46" s="168"/>
      <c r="I46" s="168"/>
      <c r="J46" s="168"/>
      <c r="K46" s="166"/>
    </row>
    <row r="47" spans="2:11" customFormat="1" ht="15" customHeight="1">
      <c r="B47" s="169"/>
      <c r="C47" s="170"/>
      <c r="D47" s="289" t="s">
        <v>1057</v>
      </c>
      <c r="E47" s="289"/>
      <c r="F47" s="289"/>
      <c r="G47" s="289"/>
      <c r="H47" s="289"/>
      <c r="I47" s="289"/>
      <c r="J47" s="289"/>
      <c r="K47" s="166"/>
    </row>
    <row r="48" spans="2:11" customFormat="1" ht="15" customHeight="1">
      <c r="B48" s="169"/>
      <c r="C48" s="170"/>
      <c r="D48" s="170"/>
      <c r="E48" s="289" t="s">
        <v>1058</v>
      </c>
      <c r="F48" s="289"/>
      <c r="G48" s="289"/>
      <c r="H48" s="289"/>
      <c r="I48" s="289"/>
      <c r="J48" s="289"/>
      <c r="K48" s="166"/>
    </row>
    <row r="49" spans="2:11" customFormat="1" ht="15" customHeight="1">
      <c r="B49" s="169"/>
      <c r="C49" s="170"/>
      <c r="D49" s="170"/>
      <c r="E49" s="289" t="s">
        <v>1059</v>
      </c>
      <c r="F49" s="289"/>
      <c r="G49" s="289"/>
      <c r="H49" s="289"/>
      <c r="I49" s="289"/>
      <c r="J49" s="289"/>
      <c r="K49" s="166"/>
    </row>
    <row r="50" spans="2:11" customFormat="1" ht="15" customHeight="1">
      <c r="B50" s="169"/>
      <c r="C50" s="170"/>
      <c r="D50" s="170"/>
      <c r="E50" s="289" t="s">
        <v>1060</v>
      </c>
      <c r="F50" s="289"/>
      <c r="G50" s="289"/>
      <c r="H50" s="289"/>
      <c r="I50" s="289"/>
      <c r="J50" s="289"/>
      <c r="K50" s="166"/>
    </row>
    <row r="51" spans="2:11" customFormat="1" ht="15" customHeight="1">
      <c r="B51" s="169"/>
      <c r="C51" s="170"/>
      <c r="D51" s="289" t="s">
        <v>1061</v>
      </c>
      <c r="E51" s="289"/>
      <c r="F51" s="289"/>
      <c r="G51" s="289"/>
      <c r="H51" s="289"/>
      <c r="I51" s="289"/>
      <c r="J51" s="289"/>
      <c r="K51" s="166"/>
    </row>
    <row r="52" spans="2:11" customFormat="1" ht="25.5" customHeight="1">
      <c r="B52" s="165"/>
      <c r="C52" s="290" t="s">
        <v>1062</v>
      </c>
      <c r="D52" s="290"/>
      <c r="E52" s="290"/>
      <c r="F52" s="290"/>
      <c r="G52" s="290"/>
      <c r="H52" s="290"/>
      <c r="I52" s="290"/>
      <c r="J52" s="290"/>
      <c r="K52" s="166"/>
    </row>
    <row r="53" spans="2:11" customFormat="1" ht="5.25" customHeight="1">
      <c r="B53" s="165"/>
      <c r="C53" s="167"/>
      <c r="D53" s="167"/>
      <c r="E53" s="167"/>
      <c r="F53" s="167"/>
      <c r="G53" s="167"/>
      <c r="H53" s="167"/>
      <c r="I53" s="167"/>
      <c r="J53" s="167"/>
      <c r="K53" s="166"/>
    </row>
    <row r="54" spans="2:11" customFormat="1" ht="15" customHeight="1">
      <c r="B54" s="165"/>
      <c r="C54" s="289" t="s">
        <v>1063</v>
      </c>
      <c r="D54" s="289"/>
      <c r="E54" s="289"/>
      <c r="F54" s="289"/>
      <c r="G54" s="289"/>
      <c r="H54" s="289"/>
      <c r="I54" s="289"/>
      <c r="J54" s="289"/>
      <c r="K54" s="166"/>
    </row>
    <row r="55" spans="2:11" customFormat="1" ht="15" customHeight="1">
      <c r="B55" s="165"/>
      <c r="C55" s="289" t="s">
        <v>1064</v>
      </c>
      <c r="D55" s="289"/>
      <c r="E55" s="289"/>
      <c r="F55" s="289"/>
      <c r="G55" s="289"/>
      <c r="H55" s="289"/>
      <c r="I55" s="289"/>
      <c r="J55" s="289"/>
      <c r="K55" s="166"/>
    </row>
    <row r="56" spans="2:11" customFormat="1" ht="12.75" customHeight="1">
      <c r="B56" s="165"/>
      <c r="C56" s="168"/>
      <c r="D56" s="168"/>
      <c r="E56" s="168"/>
      <c r="F56" s="168"/>
      <c r="G56" s="168"/>
      <c r="H56" s="168"/>
      <c r="I56" s="168"/>
      <c r="J56" s="168"/>
      <c r="K56" s="166"/>
    </row>
    <row r="57" spans="2:11" customFormat="1" ht="15" customHeight="1">
      <c r="B57" s="165"/>
      <c r="C57" s="289" t="s">
        <v>1065</v>
      </c>
      <c r="D57" s="289"/>
      <c r="E57" s="289"/>
      <c r="F57" s="289"/>
      <c r="G57" s="289"/>
      <c r="H57" s="289"/>
      <c r="I57" s="289"/>
      <c r="J57" s="289"/>
      <c r="K57" s="166"/>
    </row>
    <row r="58" spans="2:11" customFormat="1" ht="15" customHeight="1">
      <c r="B58" s="165"/>
      <c r="C58" s="170"/>
      <c r="D58" s="289" t="s">
        <v>1066</v>
      </c>
      <c r="E58" s="289"/>
      <c r="F58" s="289"/>
      <c r="G58" s="289"/>
      <c r="H58" s="289"/>
      <c r="I58" s="289"/>
      <c r="J58" s="289"/>
      <c r="K58" s="166"/>
    </row>
    <row r="59" spans="2:11" customFormat="1" ht="15" customHeight="1">
      <c r="B59" s="165"/>
      <c r="C59" s="170"/>
      <c r="D59" s="289" t="s">
        <v>1067</v>
      </c>
      <c r="E59" s="289"/>
      <c r="F59" s="289"/>
      <c r="G59" s="289"/>
      <c r="H59" s="289"/>
      <c r="I59" s="289"/>
      <c r="J59" s="289"/>
      <c r="K59" s="166"/>
    </row>
    <row r="60" spans="2:11" customFormat="1" ht="15" customHeight="1">
      <c r="B60" s="165"/>
      <c r="C60" s="170"/>
      <c r="D60" s="289" t="s">
        <v>1068</v>
      </c>
      <c r="E60" s="289"/>
      <c r="F60" s="289"/>
      <c r="G60" s="289"/>
      <c r="H60" s="289"/>
      <c r="I60" s="289"/>
      <c r="J60" s="289"/>
      <c r="K60" s="166"/>
    </row>
    <row r="61" spans="2:11" customFormat="1" ht="15" customHeight="1">
      <c r="B61" s="165"/>
      <c r="C61" s="170"/>
      <c r="D61" s="289" t="s">
        <v>1069</v>
      </c>
      <c r="E61" s="289"/>
      <c r="F61" s="289"/>
      <c r="G61" s="289"/>
      <c r="H61" s="289"/>
      <c r="I61" s="289"/>
      <c r="J61" s="289"/>
      <c r="K61" s="166"/>
    </row>
    <row r="62" spans="2:11" customFormat="1" ht="15" customHeight="1">
      <c r="B62" s="165"/>
      <c r="C62" s="170"/>
      <c r="D62" s="292" t="s">
        <v>1070</v>
      </c>
      <c r="E62" s="292"/>
      <c r="F62" s="292"/>
      <c r="G62" s="292"/>
      <c r="H62" s="292"/>
      <c r="I62" s="292"/>
      <c r="J62" s="292"/>
      <c r="K62" s="166"/>
    </row>
    <row r="63" spans="2:11" customFormat="1" ht="15" customHeight="1">
      <c r="B63" s="165"/>
      <c r="C63" s="170"/>
      <c r="D63" s="289" t="s">
        <v>1071</v>
      </c>
      <c r="E63" s="289"/>
      <c r="F63" s="289"/>
      <c r="G63" s="289"/>
      <c r="H63" s="289"/>
      <c r="I63" s="289"/>
      <c r="J63" s="289"/>
      <c r="K63" s="166"/>
    </row>
    <row r="64" spans="2:11" customFormat="1" ht="12.75" customHeight="1">
      <c r="B64" s="165"/>
      <c r="C64" s="170"/>
      <c r="D64" s="170"/>
      <c r="E64" s="173"/>
      <c r="F64" s="170"/>
      <c r="G64" s="170"/>
      <c r="H64" s="170"/>
      <c r="I64" s="170"/>
      <c r="J64" s="170"/>
      <c r="K64" s="166"/>
    </row>
    <row r="65" spans="2:11" customFormat="1" ht="15" customHeight="1">
      <c r="B65" s="165"/>
      <c r="C65" s="170"/>
      <c r="D65" s="289" t="s">
        <v>1072</v>
      </c>
      <c r="E65" s="289"/>
      <c r="F65" s="289"/>
      <c r="G65" s="289"/>
      <c r="H65" s="289"/>
      <c r="I65" s="289"/>
      <c r="J65" s="289"/>
      <c r="K65" s="166"/>
    </row>
    <row r="66" spans="2:11" customFormat="1" ht="15" customHeight="1">
      <c r="B66" s="165"/>
      <c r="C66" s="170"/>
      <c r="D66" s="292" t="s">
        <v>1073</v>
      </c>
      <c r="E66" s="292"/>
      <c r="F66" s="292"/>
      <c r="G66" s="292"/>
      <c r="H66" s="292"/>
      <c r="I66" s="292"/>
      <c r="J66" s="292"/>
      <c r="K66" s="166"/>
    </row>
    <row r="67" spans="2:11" customFormat="1" ht="15" customHeight="1">
      <c r="B67" s="165"/>
      <c r="C67" s="170"/>
      <c r="D67" s="289" t="s">
        <v>1074</v>
      </c>
      <c r="E67" s="289"/>
      <c r="F67" s="289"/>
      <c r="G67" s="289"/>
      <c r="H67" s="289"/>
      <c r="I67" s="289"/>
      <c r="J67" s="289"/>
      <c r="K67" s="166"/>
    </row>
    <row r="68" spans="2:11" customFormat="1" ht="15" customHeight="1">
      <c r="B68" s="165"/>
      <c r="C68" s="170"/>
      <c r="D68" s="289" t="s">
        <v>1075</v>
      </c>
      <c r="E68" s="289"/>
      <c r="F68" s="289"/>
      <c r="G68" s="289"/>
      <c r="H68" s="289"/>
      <c r="I68" s="289"/>
      <c r="J68" s="289"/>
      <c r="K68" s="166"/>
    </row>
    <row r="69" spans="2:11" customFormat="1" ht="15" customHeight="1">
      <c r="B69" s="165"/>
      <c r="C69" s="170"/>
      <c r="D69" s="289" t="s">
        <v>1076</v>
      </c>
      <c r="E69" s="289"/>
      <c r="F69" s="289"/>
      <c r="G69" s="289"/>
      <c r="H69" s="289"/>
      <c r="I69" s="289"/>
      <c r="J69" s="289"/>
      <c r="K69" s="166"/>
    </row>
    <row r="70" spans="2:11" customFormat="1" ht="15" customHeight="1">
      <c r="B70" s="165"/>
      <c r="C70" s="170"/>
      <c r="D70" s="289" t="s">
        <v>1077</v>
      </c>
      <c r="E70" s="289"/>
      <c r="F70" s="289"/>
      <c r="G70" s="289"/>
      <c r="H70" s="289"/>
      <c r="I70" s="289"/>
      <c r="J70" s="289"/>
      <c r="K70" s="166"/>
    </row>
    <row r="71" spans="2:11" customFormat="1" ht="12.75" customHeight="1">
      <c r="B71" s="174"/>
      <c r="C71" s="175"/>
      <c r="D71" s="175"/>
      <c r="E71" s="175"/>
      <c r="F71" s="175"/>
      <c r="G71" s="175"/>
      <c r="H71" s="175"/>
      <c r="I71" s="175"/>
      <c r="J71" s="175"/>
      <c r="K71" s="176"/>
    </row>
    <row r="72" spans="2:11" customFormat="1" ht="18.75" customHeight="1">
      <c r="B72" s="177"/>
      <c r="C72" s="177"/>
      <c r="D72" s="177"/>
      <c r="E72" s="177"/>
      <c r="F72" s="177"/>
      <c r="G72" s="177"/>
      <c r="H72" s="177"/>
      <c r="I72" s="177"/>
      <c r="J72" s="177"/>
      <c r="K72" s="178"/>
    </row>
    <row r="73" spans="2:11" customFormat="1" ht="18.75" customHeight="1">
      <c r="B73" s="178"/>
      <c r="C73" s="178"/>
      <c r="D73" s="178"/>
      <c r="E73" s="178"/>
      <c r="F73" s="178"/>
      <c r="G73" s="178"/>
      <c r="H73" s="178"/>
      <c r="I73" s="178"/>
      <c r="J73" s="178"/>
      <c r="K73" s="178"/>
    </row>
    <row r="74" spans="2:11" customFormat="1" ht="7.5" customHeight="1">
      <c r="B74" s="179"/>
      <c r="C74" s="180"/>
      <c r="D74" s="180"/>
      <c r="E74" s="180"/>
      <c r="F74" s="180"/>
      <c r="G74" s="180"/>
      <c r="H74" s="180"/>
      <c r="I74" s="180"/>
      <c r="J74" s="180"/>
      <c r="K74" s="181"/>
    </row>
    <row r="75" spans="2:11" customFormat="1" ht="45" customHeight="1">
      <c r="B75" s="182"/>
      <c r="C75" s="293" t="s">
        <v>1078</v>
      </c>
      <c r="D75" s="293"/>
      <c r="E75" s="293"/>
      <c r="F75" s="293"/>
      <c r="G75" s="293"/>
      <c r="H75" s="293"/>
      <c r="I75" s="293"/>
      <c r="J75" s="293"/>
      <c r="K75" s="183"/>
    </row>
    <row r="76" spans="2:11" customFormat="1" ht="17.25" customHeight="1">
      <c r="B76" s="182"/>
      <c r="C76" s="184" t="s">
        <v>1079</v>
      </c>
      <c r="D76" s="184"/>
      <c r="E76" s="184"/>
      <c r="F76" s="184" t="s">
        <v>1080</v>
      </c>
      <c r="G76" s="185"/>
      <c r="H76" s="184" t="s">
        <v>55</v>
      </c>
      <c r="I76" s="184" t="s">
        <v>58</v>
      </c>
      <c r="J76" s="184" t="s">
        <v>1081</v>
      </c>
      <c r="K76" s="183"/>
    </row>
    <row r="77" spans="2:11" customFormat="1" ht="17.25" customHeight="1">
      <c r="B77" s="182"/>
      <c r="C77" s="186" t="s">
        <v>1082</v>
      </c>
      <c r="D77" s="186"/>
      <c r="E77" s="186"/>
      <c r="F77" s="187" t="s">
        <v>1083</v>
      </c>
      <c r="G77" s="188"/>
      <c r="H77" s="186"/>
      <c r="I77" s="186"/>
      <c r="J77" s="186" t="s">
        <v>1084</v>
      </c>
      <c r="K77" s="183"/>
    </row>
    <row r="78" spans="2:11" customFormat="1" ht="5.25" customHeight="1">
      <c r="B78" s="182"/>
      <c r="C78" s="189"/>
      <c r="D78" s="189"/>
      <c r="E78" s="189"/>
      <c r="F78" s="189"/>
      <c r="G78" s="190"/>
      <c r="H78" s="189"/>
      <c r="I78" s="189"/>
      <c r="J78" s="189"/>
      <c r="K78" s="183"/>
    </row>
    <row r="79" spans="2:11" customFormat="1" ht="15" customHeight="1">
      <c r="B79" s="182"/>
      <c r="C79" s="171" t="s">
        <v>54</v>
      </c>
      <c r="D79" s="191"/>
      <c r="E79" s="191"/>
      <c r="F79" s="192" t="s">
        <v>1085</v>
      </c>
      <c r="G79" s="193"/>
      <c r="H79" s="171" t="s">
        <v>1086</v>
      </c>
      <c r="I79" s="171" t="s">
        <v>1087</v>
      </c>
      <c r="J79" s="171">
        <v>20</v>
      </c>
      <c r="K79" s="183"/>
    </row>
    <row r="80" spans="2:11" customFormat="1" ht="15" customHeight="1">
      <c r="B80" s="182"/>
      <c r="C80" s="171" t="s">
        <v>1088</v>
      </c>
      <c r="D80" s="171"/>
      <c r="E80" s="171"/>
      <c r="F80" s="192" t="s">
        <v>1085</v>
      </c>
      <c r="G80" s="193"/>
      <c r="H80" s="171" t="s">
        <v>1089</v>
      </c>
      <c r="I80" s="171" t="s">
        <v>1087</v>
      </c>
      <c r="J80" s="171">
        <v>120</v>
      </c>
      <c r="K80" s="183"/>
    </row>
    <row r="81" spans="2:11" customFormat="1" ht="15" customHeight="1">
      <c r="B81" s="194"/>
      <c r="C81" s="171" t="s">
        <v>1090</v>
      </c>
      <c r="D81" s="171"/>
      <c r="E81" s="171"/>
      <c r="F81" s="192" t="s">
        <v>1091</v>
      </c>
      <c r="G81" s="193"/>
      <c r="H81" s="171" t="s">
        <v>1092</v>
      </c>
      <c r="I81" s="171" t="s">
        <v>1087</v>
      </c>
      <c r="J81" s="171">
        <v>50</v>
      </c>
      <c r="K81" s="183"/>
    </row>
    <row r="82" spans="2:11" customFormat="1" ht="15" customHeight="1">
      <c r="B82" s="194"/>
      <c r="C82" s="171" t="s">
        <v>1093</v>
      </c>
      <c r="D82" s="171"/>
      <c r="E82" s="171"/>
      <c r="F82" s="192" t="s">
        <v>1085</v>
      </c>
      <c r="G82" s="193"/>
      <c r="H82" s="171" t="s">
        <v>1094</v>
      </c>
      <c r="I82" s="171" t="s">
        <v>1095</v>
      </c>
      <c r="J82" s="171"/>
      <c r="K82" s="183"/>
    </row>
    <row r="83" spans="2:11" customFormat="1" ht="15" customHeight="1">
      <c r="B83" s="194"/>
      <c r="C83" s="171" t="s">
        <v>1096</v>
      </c>
      <c r="D83" s="171"/>
      <c r="E83" s="171"/>
      <c r="F83" s="192" t="s">
        <v>1091</v>
      </c>
      <c r="G83" s="171"/>
      <c r="H83" s="171" t="s">
        <v>1097</v>
      </c>
      <c r="I83" s="171" t="s">
        <v>1087</v>
      </c>
      <c r="J83" s="171">
        <v>15</v>
      </c>
      <c r="K83" s="183"/>
    </row>
    <row r="84" spans="2:11" customFormat="1" ht="15" customHeight="1">
      <c r="B84" s="194"/>
      <c r="C84" s="171" t="s">
        <v>1098</v>
      </c>
      <c r="D84" s="171"/>
      <c r="E84" s="171"/>
      <c r="F84" s="192" t="s">
        <v>1091</v>
      </c>
      <c r="G84" s="171"/>
      <c r="H84" s="171" t="s">
        <v>1099</v>
      </c>
      <c r="I84" s="171" t="s">
        <v>1087</v>
      </c>
      <c r="J84" s="171">
        <v>15</v>
      </c>
      <c r="K84" s="183"/>
    </row>
    <row r="85" spans="2:11" customFormat="1" ht="15" customHeight="1">
      <c r="B85" s="194"/>
      <c r="C85" s="171" t="s">
        <v>1100</v>
      </c>
      <c r="D85" s="171"/>
      <c r="E85" s="171"/>
      <c r="F85" s="192" t="s">
        <v>1091</v>
      </c>
      <c r="G85" s="171"/>
      <c r="H85" s="171" t="s">
        <v>1101</v>
      </c>
      <c r="I85" s="171" t="s">
        <v>1087</v>
      </c>
      <c r="J85" s="171">
        <v>20</v>
      </c>
      <c r="K85" s="183"/>
    </row>
    <row r="86" spans="2:11" customFormat="1" ht="15" customHeight="1">
      <c r="B86" s="194"/>
      <c r="C86" s="171" t="s">
        <v>1102</v>
      </c>
      <c r="D86" s="171"/>
      <c r="E86" s="171"/>
      <c r="F86" s="192" t="s">
        <v>1091</v>
      </c>
      <c r="G86" s="171"/>
      <c r="H86" s="171" t="s">
        <v>1103</v>
      </c>
      <c r="I86" s="171" t="s">
        <v>1087</v>
      </c>
      <c r="J86" s="171">
        <v>20</v>
      </c>
      <c r="K86" s="183"/>
    </row>
    <row r="87" spans="2:11" customFormat="1" ht="15" customHeight="1">
      <c r="B87" s="194"/>
      <c r="C87" s="171" t="s">
        <v>1104</v>
      </c>
      <c r="D87" s="171"/>
      <c r="E87" s="171"/>
      <c r="F87" s="192" t="s">
        <v>1091</v>
      </c>
      <c r="G87" s="193"/>
      <c r="H87" s="171" t="s">
        <v>1105</v>
      </c>
      <c r="I87" s="171" t="s">
        <v>1087</v>
      </c>
      <c r="J87" s="171">
        <v>50</v>
      </c>
      <c r="K87" s="183"/>
    </row>
    <row r="88" spans="2:11" customFormat="1" ht="15" customHeight="1">
      <c r="B88" s="194"/>
      <c r="C88" s="171" t="s">
        <v>1106</v>
      </c>
      <c r="D88" s="171"/>
      <c r="E88" s="171"/>
      <c r="F88" s="192" t="s">
        <v>1091</v>
      </c>
      <c r="G88" s="193"/>
      <c r="H88" s="171" t="s">
        <v>1107</v>
      </c>
      <c r="I88" s="171" t="s">
        <v>1087</v>
      </c>
      <c r="J88" s="171">
        <v>20</v>
      </c>
      <c r="K88" s="183"/>
    </row>
    <row r="89" spans="2:11" customFormat="1" ht="15" customHeight="1">
      <c r="B89" s="194"/>
      <c r="C89" s="171" t="s">
        <v>1108</v>
      </c>
      <c r="D89" s="171"/>
      <c r="E89" s="171"/>
      <c r="F89" s="192" t="s">
        <v>1091</v>
      </c>
      <c r="G89" s="193"/>
      <c r="H89" s="171" t="s">
        <v>1109</v>
      </c>
      <c r="I89" s="171" t="s">
        <v>1087</v>
      </c>
      <c r="J89" s="171">
        <v>20</v>
      </c>
      <c r="K89" s="183"/>
    </row>
    <row r="90" spans="2:11" customFormat="1" ht="15" customHeight="1">
      <c r="B90" s="194"/>
      <c r="C90" s="171" t="s">
        <v>1110</v>
      </c>
      <c r="D90" s="171"/>
      <c r="E90" s="171"/>
      <c r="F90" s="192" t="s">
        <v>1091</v>
      </c>
      <c r="G90" s="193"/>
      <c r="H90" s="171" t="s">
        <v>1111</v>
      </c>
      <c r="I90" s="171" t="s">
        <v>1087</v>
      </c>
      <c r="J90" s="171">
        <v>50</v>
      </c>
      <c r="K90" s="183"/>
    </row>
    <row r="91" spans="2:11" customFormat="1" ht="15" customHeight="1">
      <c r="B91" s="194"/>
      <c r="C91" s="171" t="s">
        <v>1112</v>
      </c>
      <c r="D91" s="171"/>
      <c r="E91" s="171"/>
      <c r="F91" s="192" t="s">
        <v>1091</v>
      </c>
      <c r="G91" s="193"/>
      <c r="H91" s="171" t="s">
        <v>1112</v>
      </c>
      <c r="I91" s="171" t="s">
        <v>1087</v>
      </c>
      <c r="J91" s="171">
        <v>50</v>
      </c>
      <c r="K91" s="183"/>
    </row>
    <row r="92" spans="2:11" customFormat="1" ht="15" customHeight="1">
      <c r="B92" s="194"/>
      <c r="C92" s="171" t="s">
        <v>1113</v>
      </c>
      <c r="D92" s="171"/>
      <c r="E92" s="171"/>
      <c r="F92" s="192" t="s">
        <v>1091</v>
      </c>
      <c r="G92" s="193"/>
      <c r="H92" s="171" t="s">
        <v>1114</v>
      </c>
      <c r="I92" s="171" t="s">
        <v>1087</v>
      </c>
      <c r="J92" s="171">
        <v>255</v>
      </c>
      <c r="K92" s="183"/>
    </row>
    <row r="93" spans="2:11" customFormat="1" ht="15" customHeight="1">
      <c r="B93" s="194"/>
      <c r="C93" s="171" t="s">
        <v>1115</v>
      </c>
      <c r="D93" s="171"/>
      <c r="E93" s="171"/>
      <c r="F93" s="192" t="s">
        <v>1085</v>
      </c>
      <c r="G93" s="193"/>
      <c r="H93" s="171" t="s">
        <v>1116</v>
      </c>
      <c r="I93" s="171" t="s">
        <v>1117</v>
      </c>
      <c r="J93" s="171"/>
      <c r="K93" s="183"/>
    </row>
    <row r="94" spans="2:11" customFormat="1" ht="15" customHeight="1">
      <c r="B94" s="194"/>
      <c r="C94" s="171" t="s">
        <v>1118</v>
      </c>
      <c r="D94" s="171"/>
      <c r="E94" s="171"/>
      <c r="F94" s="192" t="s">
        <v>1085</v>
      </c>
      <c r="G94" s="193"/>
      <c r="H94" s="171" t="s">
        <v>1119</v>
      </c>
      <c r="I94" s="171" t="s">
        <v>1120</v>
      </c>
      <c r="J94" s="171"/>
      <c r="K94" s="183"/>
    </row>
    <row r="95" spans="2:11" customFormat="1" ht="15" customHeight="1">
      <c r="B95" s="194"/>
      <c r="C95" s="171" t="s">
        <v>1121</v>
      </c>
      <c r="D95" s="171"/>
      <c r="E95" s="171"/>
      <c r="F95" s="192" t="s">
        <v>1085</v>
      </c>
      <c r="G95" s="193"/>
      <c r="H95" s="171" t="s">
        <v>1121</v>
      </c>
      <c r="I95" s="171" t="s">
        <v>1120</v>
      </c>
      <c r="J95" s="171"/>
      <c r="K95" s="183"/>
    </row>
    <row r="96" spans="2:11" customFormat="1" ht="15" customHeight="1">
      <c r="B96" s="194"/>
      <c r="C96" s="171" t="s">
        <v>39</v>
      </c>
      <c r="D96" s="171"/>
      <c r="E96" s="171"/>
      <c r="F96" s="192" t="s">
        <v>1085</v>
      </c>
      <c r="G96" s="193"/>
      <c r="H96" s="171" t="s">
        <v>1122</v>
      </c>
      <c r="I96" s="171" t="s">
        <v>1120</v>
      </c>
      <c r="J96" s="171"/>
      <c r="K96" s="183"/>
    </row>
    <row r="97" spans="2:11" customFormat="1" ht="15" customHeight="1">
      <c r="B97" s="194"/>
      <c r="C97" s="171" t="s">
        <v>49</v>
      </c>
      <c r="D97" s="171"/>
      <c r="E97" s="171"/>
      <c r="F97" s="192" t="s">
        <v>1085</v>
      </c>
      <c r="G97" s="193"/>
      <c r="H97" s="171" t="s">
        <v>1123</v>
      </c>
      <c r="I97" s="171" t="s">
        <v>1120</v>
      </c>
      <c r="J97" s="171"/>
      <c r="K97" s="183"/>
    </row>
    <row r="98" spans="2:11" customFormat="1" ht="15" customHeight="1">
      <c r="B98" s="195"/>
      <c r="C98" s="196"/>
      <c r="D98" s="196"/>
      <c r="E98" s="196"/>
      <c r="F98" s="196"/>
      <c r="G98" s="196"/>
      <c r="H98" s="196"/>
      <c r="I98" s="196"/>
      <c r="J98" s="196"/>
      <c r="K98" s="197"/>
    </row>
    <row r="99" spans="2:11" customFormat="1" ht="18.75" customHeight="1">
      <c r="B99" s="198"/>
      <c r="C99" s="199"/>
      <c r="D99" s="199"/>
      <c r="E99" s="199"/>
      <c r="F99" s="199"/>
      <c r="G99" s="199"/>
      <c r="H99" s="199"/>
      <c r="I99" s="199"/>
      <c r="J99" s="199"/>
      <c r="K99" s="198"/>
    </row>
    <row r="100" spans="2:11" customFormat="1" ht="18.75" customHeight="1"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</row>
    <row r="101" spans="2:11" customFormat="1" ht="7.5" customHeight="1">
      <c r="B101" s="179"/>
      <c r="C101" s="180"/>
      <c r="D101" s="180"/>
      <c r="E101" s="180"/>
      <c r="F101" s="180"/>
      <c r="G101" s="180"/>
      <c r="H101" s="180"/>
      <c r="I101" s="180"/>
      <c r="J101" s="180"/>
      <c r="K101" s="181"/>
    </row>
    <row r="102" spans="2:11" customFormat="1" ht="45" customHeight="1">
      <c r="B102" s="182"/>
      <c r="C102" s="293" t="s">
        <v>1124</v>
      </c>
      <c r="D102" s="293"/>
      <c r="E102" s="293"/>
      <c r="F102" s="293"/>
      <c r="G102" s="293"/>
      <c r="H102" s="293"/>
      <c r="I102" s="293"/>
      <c r="J102" s="293"/>
      <c r="K102" s="183"/>
    </row>
    <row r="103" spans="2:11" customFormat="1" ht="17.25" customHeight="1">
      <c r="B103" s="182"/>
      <c r="C103" s="184" t="s">
        <v>1079</v>
      </c>
      <c r="D103" s="184"/>
      <c r="E103" s="184"/>
      <c r="F103" s="184" t="s">
        <v>1080</v>
      </c>
      <c r="G103" s="185"/>
      <c r="H103" s="184" t="s">
        <v>55</v>
      </c>
      <c r="I103" s="184" t="s">
        <v>58</v>
      </c>
      <c r="J103" s="184" t="s">
        <v>1081</v>
      </c>
      <c r="K103" s="183"/>
    </row>
    <row r="104" spans="2:11" customFormat="1" ht="17.25" customHeight="1">
      <c r="B104" s="182"/>
      <c r="C104" s="186" t="s">
        <v>1082</v>
      </c>
      <c r="D104" s="186"/>
      <c r="E104" s="186"/>
      <c r="F104" s="187" t="s">
        <v>1083</v>
      </c>
      <c r="G104" s="188"/>
      <c r="H104" s="186"/>
      <c r="I104" s="186"/>
      <c r="J104" s="186" t="s">
        <v>1084</v>
      </c>
      <c r="K104" s="183"/>
    </row>
    <row r="105" spans="2:11" customFormat="1" ht="5.25" customHeight="1">
      <c r="B105" s="182"/>
      <c r="C105" s="184"/>
      <c r="D105" s="184"/>
      <c r="E105" s="184"/>
      <c r="F105" s="184"/>
      <c r="G105" s="200"/>
      <c r="H105" s="184"/>
      <c r="I105" s="184"/>
      <c r="J105" s="184"/>
      <c r="K105" s="183"/>
    </row>
    <row r="106" spans="2:11" customFormat="1" ht="15" customHeight="1">
      <c r="B106" s="182"/>
      <c r="C106" s="171" t="s">
        <v>54</v>
      </c>
      <c r="D106" s="191"/>
      <c r="E106" s="191"/>
      <c r="F106" s="192" t="s">
        <v>1085</v>
      </c>
      <c r="G106" s="171"/>
      <c r="H106" s="171" t="s">
        <v>1125</v>
      </c>
      <c r="I106" s="171" t="s">
        <v>1087</v>
      </c>
      <c r="J106" s="171">
        <v>20</v>
      </c>
      <c r="K106" s="183"/>
    </row>
    <row r="107" spans="2:11" customFormat="1" ht="15" customHeight="1">
      <c r="B107" s="182"/>
      <c r="C107" s="171" t="s">
        <v>1088</v>
      </c>
      <c r="D107" s="171"/>
      <c r="E107" s="171"/>
      <c r="F107" s="192" t="s">
        <v>1085</v>
      </c>
      <c r="G107" s="171"/>
      <c r="H107" s="171" t="s">
        <v>1125</v>
      </c>
      <c r="I107" s="171" t="s">
        <v>1087</v>
      </c>
      <c r="J107" s="171">
        <v>120</v>
      </c>
      <c r="K107" s="183"/>
    </row>
    <row r="108" spans="2:11" customFormat="1" ht="15" customHeight="1">
      <c r="B108" s="194"/>
      <c r="C108" s="171" t="s">
        <v>1090</v>
      </c>
      <c r="D108" s="171"/>
      <c r="E108" s="171"/>
      <c r="F108" s="192" t="s">
        <v>1091</v>
      </c>
      <c r="G108" s="171"/>
      <c r="H108" s="171" t="s">
        <v>1125</v>
      </c>
      <c r="I108" s="171" t="s">
        <v>1087</v>
      </c>
      <c r="J108" s="171">
        <v>50</v>
      </c>
      <c r="K108" s="183"/>
    </row>
    <row r="109" spans="2:11" customFormat="1" ht="15" customHeight="1">
      <c r="B109" s="194"/>
      <c r="C109" s="171" t="s">
        <v>1093</v>
      </c>
      <c r="D109" s="171"/>
      <c r="E109" s="171"/>
      <c r="F109" s="192" t="s">
        <v>1085</v>
      </c>
      <c r="G109" s="171"/>
      <c r="H109" s="171" t="s">
        <v>1125</v>
      </c>
      <c r="I109" s="171" t="s">
        <v>1095</v>
      </c>
      <c r="J109" s="171"/>
      <c r="K109" s="183"/>
    </row>
    <row r="110" spans="2:11" customFormat="1" ht="15" customHeight="1">
      <c r="B110" s="194"/>
      <c r="C110" s="171" t="s">
        <v>1104</v>
      </c>
      <c r="D110" s="171"/>
      <c r="E110" s="171"/>
      <c r="F110" s="192" t="s">
        <v>1091</v>
      </c>
      <c r="G110" s="171"/>
      <c r="H110" s="171" t="s">
        <v>1125</v>
      </c>
      <c r="I110" s="171" t="s">
        <v>1087</v>
      </c>
      <c r="J110" s="171">
        <v>50</v>
      </c>
      <c r="K110" s="183"/>
    </row>
    <row r="111" spans="2:11" customFormat="1" ht="15" customHeight="1">
      <c r="B111" s="194"/>
      <c r="C111" s="171" t="s">
        <v>1112</v>
      </c>
      <c r="D111" s="171"/>
      <c r="E111" s="171"/>
      <c r="F111" s="192" t="s">
        <v>1091</v>
      </c>
      <c r="G111" s="171"/>
      <c r="H111" s="171" t="s">
        <v>1125</v>
      </c>
      <c r="I111" s="171" t="s">
        <v>1087</v>
      </c>
      <c r="J111" s="171">
        <v>50</v>
      </c>
      <c r="K111" s="183"/>
    </row>
    <row r="112" spans="2:11" customFormat="1" ht="15" customHeight="1">
      <c r="B112" s="194"/>
      <c r="C112" s="171" t="s">
        <v>1110</v>
      </c>
      <c r="D112" s="171"/>
      <c r="E112" s="171"/>
      <c r="F112" s="192" t="s">
        <v>1091</v>
      </c>
      <c r="G112" s="171"/>
      <c r="H112" s="171" t="s">
        <v>1125</v>
      </c>
      <c r="I112" s="171" t="s">
        <v>1087</v>
      </c>
      <c r="J112" s="171">
        <v>50</v>
      </c>
      <c r="K112" s="183"/>
    </row>
    <row r="113" spans="2:11" customFormat="1" ht="15" customHeight="1">
      <c r="B113" s="194"/>
      <c r="C113" s="171" t="s">
        <v>54</v>
      </c>
      <c r="D113" s="171"/>
      <c r="E113" s="171"/>
      <c r="F113" s="192" t="s">
        <v>1085</v>
      </c>
      <c r="G113" s="171"/>
      <c r="H113" s="171" t="s">
        <v>1126</v>
      </c>
      <c r="I113" s="171" t="s">
        <v>1087</v>
      </c>
      <c r="J113" s="171">
        <v>20</v>
      </c>
      <c r="K113" s="183"/>
    </row>
    <row r="114" spans="2:11" customFormat="1" ht="15" customHeight="1">
      <c r="B114" s="194"/>
      <c r="C114" s="171" t="s">
        <v>1127</v>
      </c>
      <c r="D114" s="171"/>
      <c r="E114" s="171"/>
      <c r="F114" s="192" t="s">
        <v>1085</v>
      </c>
      <c r="G114" s="171"/>
      <c r="H114" s="171" t="s">
        <v>1128</v>
      </c>
      <c r="I114" s="171" t="s">
        <v>1087</v>
      </c>
      <c r="J114" s="171">
        <v>120</v>
      </c>
      <c r="K114" s="183"/>
    </row>
    <row r="115" spans="2:11" customFormat="1" ht="15" customHeight="1">
      <c r="B115" s="194"/>
      <c r="C115" s="171" t="s">
        <v>39</v>
      </c>
      <c r="D115" s="171"/>
      <c r="E115" s="171"/>
      <c r="F115" s="192" t="s">
        <v>1085</v>
      </c>
      <c r="G115" s="171"/>
      <c r="H115" s="171" t="s">
        <v>1129</v>
      </c>
      <c r="I115" s="171" t="s">
        <v>1120</v>
      </c>
      <c r="J115" s="171"/>
      <c r="K115" s="183"/>
    </row>
    <row r="116" spans="2:11" customFormat="1" ht="15" customHeight="1">
      <c r="B116" s="194"/>
      <c r="C116" s="171" t="s">
        <v>49</v>
      </c>
      <c r="D116" s="171"/>
      <c r="E116" s="171"/>
      <c r="F116" s="192" t="s">
        <v>1085</v>
      </c>
      <c r="G116" s="171"/>
      <c r="H116" s="171" t="s">
        <v>1130</v>
      </c>
      <c r="I116" s="171" t="s">
        <v>1120</v>
      </c>
      <c r="J116" s="171"/>
      <c r="K116" s="183"/>
    </row>
    <row r="117" spans="2:11" customFormat="1" ht="15" customHeight="1">
      <c r="B117" s="194"/>
      <c r="C117" s="171" t="s">
        <v>58</v>
      </c>
      <c r="D117" s="171"/>
      <c r="E117" s="171"/>
      <c r="F117" s="192" t="s">
        <v>1085</v>
      </c>
      <c r="G117" s="171"/>
      <c r="H117" s="171" t="s">
        <v>1131</v>
      </c>
      <c r="I117" s="171" t="s">
        <v>1132</v>
      </c>
      <c r="J117" s="171"/>
      <c r="K117" s="183"/>
    </row>
    <row r="118" spans="2:11" customFormat="1" ht="15" customHeight="1">
      <c r="B118" s="195"/>
      <c r="C118" s="201"/>
      <c r="D118" s="201"/>
      <c r="E118" s="201"/>
      <c r="F118" s="201"/>
      <c r="G118" s="201"/>
      <c r="H118" s="201"/>
      <c r="I118" s="201"/>
      <c r="J118" s="201"/>
      <c r="K118" s="197"/>
    </row>
    <row r="119" spans="2:11" customFormat="1" ht="18.75" customHeight="1">
      <c r="B119" s="202"/>
      <c r="C119" s="203"/>
      <c r="D119" s="203"/>
      <c r="E119" s="203"/>
      <c r="F119" s="204"/>
      <c r="G119" s="203"/>
      <c r="H119" s="203"/>
      <c r="I119" s="203"/>
      <c r="J119" s="203"/>
      <c r="K119" s="202"/>
    </row>
    <row r="120" spans="2:11" customFormat="1" ht="18.75" customHeight="1"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</row>
    <row r="121" spans="2:11" customFormat="1" ht="7.5" customHeight="1">
      <c r="B121" s="205"/>
      <c r="C121" s="206"/>
      <c r="D121" s="206"/>
      <c r="E121" s="206"/>
      <c r="F121" s="206"/>
      <c r="G121" s="206"/>
      <c r="H121" s="206"/>
      <c r="I121" s="206"/>
      <c r="J121" s="206"/>
      <c r="K121" s="207"/>
    </row>
    <row r="122" spans="2:11" customFormat="1" ht="45" customHeight="1">
      <c r="B122" s="208"/>
      <c r="C122" s="291" t="s">
        <v>1133</v>
      </c>
      <c r="D122" s="291"/>
      <c r="E122" s="291"/>
      <c r="F122" s="291"/>
      <c r="G122" s="291"/>
      <c r="H122" s="291"/>
      <c r="I122" s="291"/>
      <c r="J122" s="291"/>
      <c r="K122" s="209"/>
    </row>
    <row r="123" spans="2:11" customFormat="1" ht="17.25" customHeight="1">
      <c r="B123" s="210"/>
      <c r="C123" s="184" t="s">
        <v>1079</v>
      </c>
      <c r="D123" s="184"/>
      <c r="E123" s="184"/>
      <c r="F123" s="184" t="s">
        <v>1080</v>
      </c>
      <c r="G123" s="185"/>
      <c r="H123" s="184" t="s">
        <v>55</v>
      </c>
      <c r="I123" s="184" t="s">
        <v>58</v>
      </c>
      <c r="J123" s="184" t="s">
        <v>1081</v>
      </c>
      <c r="K123" s="211"/>
    </row>
    <row r="124" spans="2:11" customFormat="1" ht="17.25" customHeight="1">
      <c r="B124" s="210"/>
      <c r="C124" s="186" t="s">
        <v>1082</v>
      </c>
      <c r="D124" s="186"/>
      <c r="E124" s="186"/>
      <c r="F124" s="187" t="s">
        <v>1083</v>
      </c>
      <c r="G124" s="188"/>
      <c r="H124" s="186"/>
      <c r="I124" s="186"/>
      <c r="J124" s="186" t="s">
        <v>1084</v>
      </c>
      <c r="K124" s="211"/>
    </row>
    <row r="125" spans="2:11" customFormat="1" ht="5.25" customHeight="1">
      <c r="B125" s="212"/>
      <c r="C125" s="189"/>
      <c r="D125" s="189"/>
      <c r="E125" s="189"/>
      <c r="F125" s="189"/>
      <c r="G125" s="213"/>
      <c r="H125" s="189"/>
      <c r="I125" s="189"/>
      <c r="J125" s="189"/>
      <c r="K125" s="214"/>
    </row>
    <row r="126" spans="2:11" customFormat="1" ht="15" customHeight="1">
      <c r="B126" s="212"/>
      <c r="C126" s="171" t="s">
        <v>1088</v>
      </c>
      <c r="D126" s="191"/>
      <c r="E126" s="191"/>
      <c r="F126" s="192" t="s">
        <v>1085</v>
      </c>
      <c r="G126" s="171"/>
      <c r="H126" s="171" t="s">
        <v>1125</v>
      </c>
      <c r="I126" s="171" t="s">
        <v>1087</v>
      </c>
      <c r="J126" s="171">
        <v>120</v>
      </c>
      <c r="K126" s="215"/>
    </row>
    <row r="127" spans="2:11" customFormat="1" ht="15" customHeight="1">
      <c r="B127" s="212"/>
      <c r="C127" s="171" t="s">
        <v>1134</v>
      </c>
      <c r="D127" s="171"/>
      <c r="E127" s="171"/>
      <c r="F127" s="192" t="s">
        <v>1085</v>
      </c>
      <c r="G127" s="171"/>
      <c r="H127" s="171" t="s">
        <v>1135</v>
      </c>
      <c r="I127" s="171" t="s">
        <v>1087</v>
      </c>
      <c r="J127" s="171" t="s">
        <v>1136</v>
      </c>
      <c r="K127" s="215"/>
    </row>
    <row r="128" spans="2:11" customFormat="1" ht="15" customHeight="1">
      <c r="B128" s="212"/>
      <c r="C128" s="171" t="s">
        <v>90</v>
      </c>
      <c r="D128" s="171"/>
      <c r="E128" s="171"/>
      <c r="F128" s="192" t="s">
        <v>1085</v>
      </c>
      <c r="G128" s="171"/>
      <c r="H128" s="171" t="s">
        <v>1137</v>
      </c>
      <c r="I128" s="171" t="s">
        <v>1087</v>
      </c>
      <c r="J128" s="171" t="s">
        <v>1136</v>
      </c>
      <c r="K128" s="215"/>
    </row>
    <row r="129" spans="2:11" customFormat="1" ht="15" customHeight="1">
      <c r="B129" s="212"/>
      <c r="C129" s="171" t="s">
        <v>1096</v>
      </c>
      <c r="D129" s="171"/>
      <c r="E129" s="171"/>
      <c r="F129" s="192" t="s">
        <v>1091</v>
      </c>
      <c r="G129" s="171"/>
      <c r="H129" s="171" t="s">
        <v>1097</v>
      </c>
      <c r="I129" s="171" t="s">
        <v>1087</v>
      </c>
      <c r="J129" s="171">
        <v>15</v>
      </c>
      <c r="K129" s="215"/>
    </row>
    <row r="130" spans="2:11" customFormat="1" ht="15" customHeight="1">
      <c r="B130" s="212"/>
      <c r="C130" s="171" t="s">
        <v>1098</v>
      </c>
      <c r="D130" s="171"/>
      <c r="E130" s="171"/>
      <c r="F130" s="192" t="s">
        <v>1091</v>
      </c>
      <c r="G130" s="171"/>
      <c r="H130" s="171" t="s">
        <v>1099</v>
      </c>
      <c r="I130" s="171" t="s">
        <v>1087</v>
      </c>
      <c r="J130" s="171">
        <v>15</v>
      </c>
      <c r="K130" s="215"/>
    </row>
    <row r="131" spans="2:11" customFormat="1" ht="15" customHeight="1">
      <c r="B131" s="212"/>
      <c r="C131" s="171" t="s">
        <v>1100</v>
      </c>
      <c r="D131" s="171"/>
      <c r="E131" s="171"/>
      <c r="F131" s="192" t="s">
        <v>1091</v>
      </c>
      <c r="G131" s="171"/>
      <c r="H131" s="171" t="s">
        <v>1101</v>
      </c>
      <c r="I131" s="171" t="s">
        <v>1087</v>
      </c>
      <c r="J131" s="171">
        <v>20</v>
      </c>
      <c r="K131" s="215"/>
    </row>
    <row r="132" spans="2:11" customFormat="1" ht="15" customHeight="1">
      <c r="B132" s="212"/>
      <c r="C132" s="171" t="s">
        <v>1102</v>
      </c>
      <c r="D132" s="171"/>
      <c r="E132" s="171"/>
      <c r="F132" s="192" t="s">
        <v>1091</v>
      </c>
      <c r="G132" s="171"/>
      <c r="H132" s="171" t="s">
        <v>1103</v>
      </c>
      <c r="I132" s="171" t="s">
        <v>1087</v>
      </c>
      <c r="J132" s="171">
        <v>20</v>
      </c>
      <c r="K132" s="215"/>
    </row>
    <row r="133" spans="2:11" customFormat="1" ht="15" customHeight="1">
      <c r="B133" s="212"/>
      <c r="C133" s="171" t="s">
        <v>1090</v>
      </c>
      <c r="D133" s="171"/>
      <c r="E133" s="171"/>
      <c r="F133" s="192" t="s">
        <v>1091</v>
      </c>
      <c r="G133" s="171"/>
      <c r="H133" s="171" t="s">
        <v>1125</v>
      </c>
      <c r="I133" s="171" t="s">
        <v>1087</v>
      </c>
      <c r="J133" s="171">
        <v>50</v>
      </c>
      <c r="K133" s="215"/>
    </row>
    <row r="134" spans="2:11" customFormat="1" ht="15" customHeight="1">
      <c r="B134" s="212"/>
      <c r="C134" s="171" t="s">
        <v>1104</v>
      </c>
      <c r="D134" s="171"/>
      <c r="E134" s="171"/>
      <c r="F134" s="192" t="s">
        <v>1091</v>
      </c>
      <c r="G134" s="171"/>
      <c r="H134" s="171" t="s">
        <v>1125</v>
      </c>
      <c r="I134" s="171" t="s">
        <v>1087</v>
      </c>
      <c r="J134" s="171">
        <v>50</v>
      </c>
      <c r="K134" s="215"/>
    </row>
    <row r="135" spans="2:11" customFormat="1" ht="15" customHeight="1">
      <c r="B135" s="212"/>
      <c r="C135" s="171" t="s">
        <v>1110</v>
      </c>
      <c r="D135" s="171"/>
      <c r="E135" s="171"/>
      <c r="F135" s="192" t="s">
        <v>1091</v>
      </c>
      <c r="G135" s="171"/>
      <c r="H135" s="171" t="s">
        <v>1125</v>
      </c>
      <c r="I135" s="171" t="s">
        <v>1087</v>
      </c>
      <c r="J135" s="171">
        <v>50</v>
      </c>
      <c r="K135" s="215"/>
    </row>
    <row r="136" spans="2:11" customFormat="1" ht="15" customHeight="1">
      <c r="B136" s="212"/>
      <c r="C136" s="171" t="s">
        <v>1112</v>
      </c>
      <c r="D136" s="171"/>
      <c r="E136" s="171"/>
      <c r="F136" s="192" t="s">
        <v>1091</v>
      </c>
      <c r="G136" s="171"/>
      <c r="H136" s="171" t="s">
        <v>1125</v>
      </c>
      <c r="I136" s="171" t="s">
        <v>1087</v>
      </c>
      <c r="J136" s="171">
        <v>50</v>
      </c>
      <c r="K136" s="215"/>
    </row>
    <row r="137" spans="2:11" customFormat="1" ht="15" customHeight="1">
      <c r="B137" s="212"/>
      <c r="C137" s="171" t="s">
        <v>1113</v>
      </c>
      <c r="D137" s="171"/>
      <c r="E137" s="171"/>
      <c r="F137" s="192" t="s">
        <v>1091</v>
      </c>
      <c r="G137" s="171"/>
      <c r="H137" s="171" t="s">
        <v>1138</v>
      </c>
      <c r="I137" s="171" t="s">
        <v>1087</v>
      </c>
      <c r="J137" s="171">
        <v>255</v>
      </c>
      <c r="K137" s="215"/>
    </row>
    <row r="138" spans="2:11" customFormat="1" ht="15" customHeight="1">
      <c r="B138" s="212"/>
      <c r="C138" s="171" t="s">
        <v>1115</v>
      </c>
      <c r="D138" s="171"/>
      <c r="E138" s="171"/>
      <c r="F138" s="192" t="s">
        <v>1085</v>
      </c>
      <c r="G138" s="171"/>
      <c r="H138" s="171" t="s">
        <v>1139</v>
      </c>
      <c r="I138" s="171" t="s">
        <v>1117</v>
      </c>
      <c r="J138" s="171"/>
      <c r="K138" s="215"/>
    </row>
    <row r="139" spans="2:11" customFormat="1" ht="15" customHeight="1">
      <c r="B139" s="212"/>
      <c r="C139" s="171" t="s">
        <v>1118</v>
      </c>
      <c r="D139" s="171"/>
      <c r="E139" s="171"/>
      <c r="F139" s="192" t="s">
        <v>1085</v>
      </c>
      <c r="G139" s="171"/>
      <c r="H139" s="171" t="s">
        <v>1140</v>
      </c>
      <c r="I139" s="171" t="s">
        <v>1120</v>
      </c>
      <c r="J139" s="171"/>
      <c r="K139" s="215"/>
    </row>
    <row r="140" spans="2:11" customFormat="1" ht="15" customHeight="1">
      <c r="B140" s="212"/>
      <c r="C140" s="171" t="s">
        <v>1121</v>
      </c>
      <c r="D140" s="171"/>
      <c r="E140" s="171"/>
      <c r="F140" s="192" t="s">
        <v>1085</v>
      </c>
      <c r="G140" s="171"/>
      <c r="H140" s="171" t="s">
        <v>1121</v>
      </c>
      <c r="I140" s="171" t="s">
        <v>1120</v>
      </c>
      <c r="J140" s="171"/>
      <c r="K140" s="215"/>
    </row>
    <row r="141" spans="2:11" customFormat="1" ht="15" customHeight="1">
      <c r="B141" s="212"/>
      <c r="C141" s="171" t="s">
        <v>39</v>
      </c>
      <c r="D141" s="171"/>
      <c r="E141" s="171"/>
      <c r="F141" s="192" t="s">
        <v>1085</v>
      </c>
      <c r="G141" s="171"/>
      <c r="H141" s="171" t="s">
        <v>1141</v>
      </c>
      <c r="I141" s="171" t="s">
        <v>1120</v>
      </c>
      <c r="J141" s="171"/>
      <c r="K141" s="215"/>
    </row>
    <row r="142" spans="2:11" customFormat="1" ht="15" customHeight="1">
      <c r="B142" s="212"/>
      <c r="C142" s="171" t="s">
        <v>1142</v>
      </c>
      <c r="D142" s="171"/>
      <c r="E142" s="171"/>
      <c r="F142" s="192" t="s">
        <v>1085</v>
      </c>
      <c r="G142" s="171"/>
      <c r="H142" s="171" t="s">
        <v>1143</v>
      </c>
      <c r="I142" s="171" t="s">
        <v>1120</v>
      </c>
      <c r="J142" s="171"/>
      <c r="K142" s="215"/>
    </row>
    <row r="143" spans="2:11" customFormat="1" ht="15" customHeight="1">
      <c r="B143" s="216"/>
      <c r="C143" s="217"/>
      <c r="D143" s="217"/>
      <c r="E143" s="217"/>
      <c r="F143" s="217"/>
      <c r="G143" s="217"/>
      <c r="H143" s="217"/>
      <c r="I143" s="217"/>
      <c r="J143" s="217"/>
      <c r="K143" s="218"/>
    </row>
    <row r="144" spans="2:11" customFormat="1" ht="18.75" customHeight="1">
      <c r="B144" s="203"/>
      <c r="C144" s="203"/>
      <c r="D144" s="203"/>
      <c r="E144" s="203"/>
      <c r="F144" s="204"/>
      <c r="G144" s="203"/>
      <c r="H144" s="203"/>
      <c r="I144" s="203"/>
      <c r="J144" s="203"/>
      <c r="K144" s="203"/>
    </row>
    <row r="145" spans="2:11" customFormat="1" ht="18.75" customHeight="1"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</row>
    <row r="146" spans="2:11" customFormat="1" ht="7.5" customHeight="1">
      <c r="B146" s="179"/>
      <c r="C146" s="180"/>
      <c r="D146" s="180"/>
      <c r="E146" s="180"/>
      <c r="F146" s="180"/>
      <c r="G146" s="180"/>
      <c r="H146" s="180"/>
      <c r="I146" s="180"/>
      <c r="J146" s="180"/>
      <c r="K146" s="181"/>
    </row>
    <row r="147" spans="2:11" customFormat="1" ht="45" customHeight="1">
      <c r="B147" s="182"/>
      <c r="C147" s="293" t="s">
        <v>1144</v>
      </c>
      <c r="D147" s="293"/>
      <c r="E147" s="293"/>
      <c r="F147" s="293"/>
      <c r="G147" s="293"/>
      <c r="H147" s="293"/>
      <c r="I147" s="293"/>
      <c r="J147" s="293"/>
      <c r="K147" s="183"/>
    </row>
    <row r="148" spans="2:11" customFormat="1" ht="17.25" customHeight="1">
      <c r="B148" s="182"/>
      <c r="C148" s="184" t="s">
        <v>1079</v>
      </c>
      <c r="D148" s="184"/>
      <c r="E148" s="184"/>
      <c r="F148" s="184" t="s">
        <v>1080</v>
      </c>
      <c r="G148" s="185"/>
      <c r="H148" s="184" t="s">
        <v>55</v>
      </c>
      <c r="I148" s="184" t="s">
        <v>58</v>
      </c>
      <c r="J148" s="184" t="s">
        <v>1081</v>
      </c>
      <c r="K148" s="183"/>
    </row>
    <row r="149" spans="2:11" customFormat="1" ht="17.25" customHeight="1">
      <c r="B149" s="182"/>
      <c r="C149" s="186" t="s">
        <v>1082</v>
      </c>
      <c r="D149" s="186"/>
      <c r="E149" s="186"/>
      <c r="F149" s="187" t="s">
        <v>1083</v>
      </c>
      <c r="G149" s="188"/>
      <c r="H149" s="186"/>
      <c r="I149" s="186"/>
      <c r="J149" s="186" t="s">
        <v>1084</v>
      </c>
      <c r="K149" s="183"/>
    </row>
    <row r="150" spans="2:11" customFormat="1" ht="5.25" customHeight="1">
      <c r="B150" s="194"/>
      <c r="C150" s="189"/>
      <c r="D150" s="189"/>
      <c r="E150" s="189"/>
      <c r="F150" s="189"/>
      <c r="G150" s="190"/>
      <c r="H150" s="189"/>
      <c r="I150" s="189"/>
      <c r="J150" s="189"/>
      <c r="K150" s="215"/>
    </row>
    <row r="151" spans="2:11" customFormat="1" ht="15" customHeight="1">
      <c r="B151" s="194"/>
      <c r="C151" s="219" t="s">
        <v>1088</v>
      </c>
      <c r="D151" s="171"/>
      <c r="E151" s="171"/>
      <c r="F151" s="220" t="s">
        <v>1085</v>
      </c>
      <c r="G151" s="171"/>
      <c r="H151" s="219" t="s">
        <v>1125</v>
      </c>
      <c r="I151" s="219" t="s">
        <v>1087</v>
      </c>
      <c r="J151" s="219">
        <v>120</v>
      </c>
      <c r="K151" s="215"/>
    </row>
    <row r="152" spans="2:11" customFormat="1" ht="15" customHeight="1">
      <c r="B152" s="194"/>
      <c r="C152" s="219" t="s">
        <v>1134</v>
      </c>
      <c r="D152" s="171"/>
      <c r="E152" s="171"/>
      <c r="F152" s="220" t="s">
        <v>1085</v>
      </c>
      <c r="G152" s="171"/>
      <c r="H152" s="219" t="s">
        <v>1145</v>
      </c>
      <c r="I152" s="219" t="s">
        <v>1087</v>
      </c>
      <c r="J152" s="219" t="s">
        <v>1136</v>
      </c>
      <c r="K152" s="215"/>
    </row>
    <row r="153" spans="2:11" customFormat="1" ht="15" customHeight="1">
      <c r="B153" s="194"/>
      <c r="C153" s="219" t="s">
        <v>90</v>
      </c>
      <c r="D153" s="171"/>
      <c r="E153" s="171"/>
      <c r="F153" s="220" t="s">
        <v>1085</v>
      </c>
      <c r="G153" s="171"/>
      <c r="H153" s="219" t="s">
        <v>1146</v>
      </c>
      <c r="I153" s="219" t="s">
        <v>1087</v>
      </c>
      <c r="J153" s="219" t="s">
        <v>1136</v>
      </c>
      <c r="K153" s="215"/>
    </row>
    <row r="154" spans="2:11" customFormat="1" ht="15" customHeight="1">
      <c r="B154" s="194"/>
      <c r="C154" s="219" t="s">
        <v>1090</v>
      </c>
      <c r="D154" s="171"/>
      <c r="E154" s="171"/>
      <c r="F154" s="220" t="s">
        <v>1091</v>
      </c>
      <c r="G154" s="171"/>
      <c r="H154" s="219" t="s">
        <v>1125</v>
      </c>
      <c r="I154" s="219" t="s">
        <v>1087</v>
      </c>
      <c r="J154" s="219">
        <v>50</v>
      </c>
      <c r="K154" s="215"/>
    </row>
    <row r="155" spans="2:11" customFormat="1" ht="15" customHeight="1">
      <c r="B155" s="194"/>
      <c r="C155" s="219" t="s">
        <v>1093</v>
      </c>
      <c r="D155" s="171"/>
      <c r="E155" s="171"/>
      <c r="F155" s="220" t="s">
        <v>1085</v>
      </c>
      <c r="G155" s="171"/>
      <c r="H155" s="219" t="s">
        <v>1125</v>
      </c>
      <c r="I155" s="219" t="s">
        <v>1095</v>
      </c>
      <c r="J155" s="219"/>
      <c r="K155" s="215"/>
    </row>
    <row r="156" spans="2:11" customFormat="1" ht="15" customHeight="1">
      <c r="B156" s="194"/>
      <c r="C156" s="219" t="s">
        <v>1104</v>
      </c>
      <c r="D156" s="171"/>
      <c r="E156" s="171"/>
      <c r="F156" s="220" t="s">
        <v>1091</v>
      </c>
      <c r="G156" s="171"/>
      <c r="H156" s="219" t="s">
        <v>1125</v>
      </c>
      <c r="I156" s="219" t="s">
        <v>1087</v>
      </c>
      <c r="J156" s="219">
        <v>50</v>
      </c>
      <c r="K156" s="215"/>
    </row>
    <row r="157" spans="2:11" customFormat="1" ht="15" customHeight="1">
      <c r="B157" s="194"/>
      <c r="C157" s="219" t="s">
        <v>1112</v>
      </c>
      <c r="D157" s="171"/>
      <c r="E157" s="171"/>
      <c r="F157" s="220" t="s">
        <v>1091</v>
      </c>
      <c r="G157" s="171"/>
      <c r="H157" s="219" t="s">
        <v>1125</v>
      </c>
      <c r="I157" s="219" t="s">
        <v>1087</v>
      </c>
      <c r="J157" s="219">
        <v>50</v>
      </c>
      <c r="K157" s="215"/>
    </row>
    <row r="158" spans="2:11" customFormat="1" ht="15" customHeight="1">
      <c r="B158" s="194"/>
      <c r="C158" s="219" t="s">
        <v>1110</v>
      </c>
      <c r="D158" s="171"/>
      <c r="E158" s="171"/>
      <c r="F158" s="220" t="s">
        <v>1091</v>
      </c>
      <c r="G158" s="171"/>
      <c r="H158" s="219" t="s">
        <v>1125</v>
      </c>
      <c r="I158" s="219" t="s">
        <v>1087</v>
      </c>
      <c r="J158" s="219">
        <v>50</v>
      </c>
      <c r="K158" s="215"/>
    </row>
    <row r="159" spans="2:11" customFormat="1" ht="15" customHeight="1">
      <c r="B159" s="194"/>
      <c r="C159" s="219" t="s">
        <v>119</v>
      </c>
      <c r="D159" s="171"/>
      <c r="E159" s="171"/>
      <c r="F159" s="220" t="s">
        <v>1085</v>
      </c>
      <c r="G159" s="171"/>
      <c r="H159" s="219" t="s">
        <v>1147</v>
      </c>
      <c r="I159" s="219" t="s">
        <v>1087</v>
      </c>
      <c r="J159" s="219" t="s">
        <v>1148</v>
      </c>
      <c r="K159" s="215"/>
    </row>
    <row r="160" spans="2:11" customFormat="1" ht="15" customHeight="1">
      <c r="B160" s="194"/>
      <c r="C160" s="219" t="s">
        <v>1149</v>
      </c>
      <c r="D160" s="171"/>
      <c r="E160" s="171"/>
      <c r="F160" s="220" t="s">
        <v>1085</v>
      </c>
      <c r="G160" s="171"/>
      <c r="H160" s="219" t="s">
        <v>1150</v>
      </c>
      <c r="I160" s="219" t="s">
        <v>1120</v>
      </c>
      <c r="J160" s="219"/>
      <c r="K160" s="215"/>
    </row>
    <row r="161" spans="2:11" customFormat="1" ht="15" customHeight="1">
      <c r="B161" s="221"/>
      <c r="C161" s="201"/>
      <c r="D161" s="201"/>
      <c r="E161" s="201"/>
      <c r="F161" s="201"/>
      <c r="G161" s="201"/>
      <c r="H161" s="201"/>
      <c r="I161" s="201"/>
      <c r="J161" s="201"/>
      <c r="K161" s="222"/>
    </row>
    <row r="162" spans="2:11" customFormat="1" ht="18.75" customHeight="1">
      <c r="B162" s="203"/>
      <c r="C162" s="213"/>
      <c r="D162" s="213"/>
      <c r="E162" s="213"/>
      <c r="F162" s="223"/>
      <c r="G162" s="213"/>
      <c r="H162" s="213"/>
      <c r="I162" s="213"/>
      <c r="J162" s="213"/>
      <c r="K162" s="203"/>
    </row>
    <row r="163" spans="2:11" customFormat="1" ht="18.75" customHeight="1">
      <c r="B163" s="178"/>
      <c r="C163" s="178"/>
      <c r="D163" s="178"/>
      <c r="E163" s="178"/>
      <c r="F163" s="178"/>
      <c r="G163" s="178"/>
      <c r="H163" s="178"/>
      <c r="I163" s="178"/>
      <c r="J163" s="178"/>
      <c r="K163" s="178"/>
    </row>
    <row r="164" spans="2:11" customFormat="1" ht="7.5" customHeight="1">
      <c r="B164" s="160"/>
      <c r="C164" s="161"/>
      <c r="D164" s="161"/>
      <c r="E164" s="161"/>
      <c r="F164" s="161"/>
      <c r="G164" s="161"/>
      <c r="H164" s="161"/>
      <c r="I164" s="161"/>
      <c r="J164" s="161"/>
      <c r="K164" s="162"/>
    </row>
    <row r="165" spans="2:11" customFormat="1" ht="45" customHeight="1">
      <c r="B165" s="163"/>
      <c r="C165" s="291" t="s">
        <v>1151</v>
      </c>
      <c r="D165" s="291"/>
      <c r="E165" s="291"/>
      <c r="F165" s="291"/>
      <c r="G165" s="291"/>
      <c r="H165" s="291"/>
      <c r="I165" s="291"/>
      <c r="J165" s="291"/>
      <c r="K165" s="164"/>
    </row>
    <row r="166" spans="2:11" customFormat="1" ht="17.25" customHeight="1">
      <c r="B166" s="163"/>
      <c r="C166" s="184" t="s">
        <v>1079</v>
      </c>
      <c r="D166" s="184"/>
      <c r="E166" s="184"/>
      <c r="F166" s="184" t="s">
        <v>1080</v>
      </c>
      <c r="G166" s="224"/>
      <c r="H166" s="225" t="s">
        <v>55</v>
      </c>
      <c r="I166" s="225" t="s">
        <v>58</v>
      </c>
      <c r="J166" s="184" t="s">
        <v>1081</v>
      </c>
      <c r="K166" s="164"/>
    </row>
    <row r="167" spans="2:11" customFormat="1" ht="17.25" customHeight="1">
      <c r="B167" s="165"/>
      <c r="C167" s="186" t="s">
        <v>1082</v>
      </c>
      <c r="D167" s="186"/>
      <c r="E167" s="186"/>
      <c r="F167" s="187" t="s">
        <v>1083</v>
      </c>
      <c r="G167" s="226"/>
      <c r="H167" s="227"/>
      <c r="I167" s="227"/>
      <c r="J167" s="186" t="s">
        <v>1084</v>
      </c>
      <c r="K167" s="166"/>
    </row>
    <row r="168" spans="2:11" customFormat="1" ht="5.25" customHeight="1">
      <c r="B168" s="194"/>
      <c r="C168" s="189"/>
      <c r="D168" s="189"/>
      <c r="E168" s="189"/>
      <c r="F168" s="189"/>
      <c r="G168" s="190"/>
      <c r="H168" s="189"/>
      <c r="I168" s="189"/>
      <c r="J168" s="189"/>
      <c r="K168" s="215"/>
    </row>
    <row r="169" spans="2:11" customFormat="1" ht="15" customHeight="1">
      <c r="B169" s="194"/>
      <c r="C169" s="171" t="s">
        <v>1088</v>
      </c>
      <c r="D169" s="171"/>
      <c r="E169" s="171"/>
      <c r="F169" s="192" t="s">
        <v>1085</v>
      </c>
      <c r="G169" s="171"/>
      <c r="H169" s="171" t="s">
        <v>1125</v>
      </c>
      <c r="I169" s="171" t="s">
        <v>1087</v>
      </c>
      <c r="J169" s="171">
        <v>120</v>
      </c>
      <c r="K169" s="215"/>
    </row>
    <row r="170" spans="2:11" customFormat="1" ht="15" customHeight="1">
      <c r="B170" s="194"/>
      <c r="C170" s="171" t="s">
        <v>1134</v>
      </c>
      <c r="D170" s="171"/>
      <c r="E170" s="171"/>
      <c r="F170" s="192" t="s">
        <v>1085</v>
      </c>
      <c r="G170" s="171"/>
      <c r="H170" s="171" t="s">
        <v>1135</v>
      </c>
      <c r="I170" s="171" t="s">
        <v>1087</v>
      </c>
      <c r="J170" s="171" t="s">
        <v>1136</v>
      </c>
      <c r="K170" s="215"/>
    </row>
    <row r="171" spans="2:11" customFormat="1" ht="15" customHeight="1">
      <c r="B171" s="194"/>
      <c r="C171" s="171" t="s">
        <v>90</v>
      </c>
      <c r="D171" s="171"/>
      <c r="E171" s="171"/>
      <c r="F171" s="192" t="s">
        <v>1085</v>
      </c>
      <c r="G171" s="171"/>
      <c r="H171" s="171" t="s">
        <v>1152</v>
      </c>
      <c r="I171" s="171" t="s">
        <v>1087</v>
      </c>
      <c r="J171" s="171" t="s">
        <v>1136</v>
      </c>
      <c r="K171" s="215"/>
    </row>
    <row r="172" spans="2:11" customFormat="1" ht="15" customHeight="1">
      <c r="B172" s="194"/>
      <c r="C172" s="171" t="s">
        <v>1090</v>
      </c>
      <c r="D172" s="171"/>
      <c r="E172" s="171"/>
      <c r="F172" s="192" t="s">
        <v>1091</v>
      </c>
      <c r="G172" s="171"/>
      <c r="H172" s="171" t="s">
        <v>1152</v>
      </c>
      <c r="I172" s="171" t="s">
        <v>1087</v>
      </c>
      <c r="J172" s="171">
        <v>50</v>
      </c>
      <c r="K172" s="215"/>
    </row>
    <row r="173" spans="2:11" customFormat="1" ht="15" customHeight="1">
      <c r="B173" s="194"/>
      <c r="C173" s="171" t="s">
        <v>1093</v>
      </c>
      <c r="D173" s="171"/>
      <c r="E173" s="171"/>
      <c r="F173" s="192" t="s">
        <v>1085</v>
      </c>
      <c r="G173" s="171"/>
      <c r="H173" s="171" t="s">
        <v>1152</v>
      </c>
      <c r="I173" s="171" t="s">
        <v>1095</v>
      </c>
      <c r="J173" s="171"/>
      <c r="K173" s="215"/>
    </row>
    <row r="174" spans="2:11" customFormat="1" ht="15" customHeight="1">
      <c r="B174" s="194"/>
      <c r="C174" s="171" t="s">
        <v>1104</v>
      </c>
      <c r="D174" s="171"/>
      <c r="E174" s="171"/>
      <c r="F174" s="192" t="s">
        <v>1091</v>
      </c>
      <c r="G174" s="171"/>
      <c r="H174" s="171" t="s">
        <v>1152</v>
      </c>
      <c r="I174" s="171" t="s">
        <v>1087</v>
      </c>
      <c r="J174" s="171">
        <v>50</v>
      </c>
      <c r="K174" s="215"/>
    </row>
    <row r="175" spans="2:11" customFormat="1" ht="15" customHeight="1">
      <c r="B175" s="194"/>
      <c r="C175" s="171" t="s">
        <v>1112</v>
      </c>
      <c r="D175" s="171"/>
      <c r="E175" s="171"/>
      <c r="F175" s="192" t="s">
        <v>1091</v>
      </c>
      <c r="G175" s="171"/>
      <c r="H175" s="171" t="s">
        <v>1152</v>
      </c>
      <c r="I175" s="171" t="s">
        <v>1087</v>
      </c>
      <c r="J175" s="171">
        <v>50</v>
      </c>
      <c r="K175" s="215"/>
    </row>
    <row r="176" spans="2:11" customFormat="1" ht="15" customHeight="1">
      <c r="B176" s="194"/>
      <c r="C176" s="171" t="s">
        <v>1110</v>
      </c>
      <c r="D176" s="171"/>
      <c r="E176" s="171"/>
      <c r="F176" s="192" t="s">
        <v>1091</v>
      </c>
      <c r="G176" s="171"/>
      <c r="H176" s="171" t="s">
        <v>1152</v>
      </c>
      <c r="I176" s="171" t="s">
        <v>1087</v>
      </c>
      <c r="J176" s="171">
        <v>50</v>
      </c>
      <c r="K176" s="215"/>
    </row>
    <row r="177" spans="2:11" customFormat="1" ht="15" customHeight="1">
      <c r="B177" s="194"/>
      <c r="C177" s="171" t="s">
        <v>143</v>
      </c>
      <c r="D177" s="171"/>
      <c r="E177" s="171"/>
      <c r="F177" s="192" t="s">
        <v>1085</v>
      </c>
      <c r="G177" s="171"/>
      <c r="H177" s="171" t="s">
        <v>1153</v>
      </c>
      <c r="I177" s="171" t="s">
        <v>1154</v>
      </c>
      <c r="J177" s="171"/>
      <c r="K177" s="215"/>
    </row>
    <row r="178" spans="2:11" customFormat="1" ht="15" customHeight="1">
      <c r="B178" s="194"/>
      <c r="C178" s="171" t="s">
        <v>58</v>
      </c>
      <c r="D178" s="171"/>
      <c r="E178" s="171"/>
      <c r="F178" s="192" t="s">
        <v>1085</v>
      </c>
      <c r="G178" s="171"/>
      <c r="H178" s="171" t="s">
        <v>1155</v>
      </c>
      <c r="I178" s="171" t="s">
        <v>1156</v>
      </c>
      <c r="J178" s="171">
        <v>1</v>
      </c>
      <c r="K178" s="215"/>
    </row>
    <row r="179" spans="2:11" customFormat="1" ht="15" customHeight="1">
      <c r="B179" s="194"/>
      <c r="C179" s="171" t="s">
        <v>54</v>
      </c>
      <c r="D179" s="171"/>
      <c r="E179" s="171"/>
      <c r="F179" s="192" t="s">
        <v>1085</v>
      </c>
      <c r="G179" s="171"/>
      <c r="H179" s="171" t="s">
        <v>1157</v>
      </c>
      <c r="I179" s="171" t="s">
        <v>1087</v>
      </c>
      <c r="J179" s="171">
        <v>20</v>
      </c>
      <c r="K179" s="215"/>
    </row>
    <row r="180" spans="2:11" customFormat="1" ht="15" customHeight="1">
      <c r="B180" s="194"/>
      <c r="C180" s="171" t="s">
        <v>55</v>
      </c>
      <c r="D180" s="171"/>
      <c r="E180" s="171"/>
      <c r="F180" s="192" t="s">
        <v>1085</v>
      </c>
      <c r="G180" s="171"/>
      <c r="H180" s="171" t="s">
        <v>1158</v>
      </c>
      <c r="I180" s="171" t="s">
        <v>1087</v>
      </c>
      <c r="J180" s="171">
        <v>255</v>
      </c>
      <c r="K180" s="215"/>
    </row>
    <row r="181" spans="2:11" customFormat="1" ht="15" customHeight="1">
      <c r="B181" s="194"/>
      <c r="C181" s="171" t="s">
        <v>144</v>
      </c>
      <c r="D181" s="171"/>
      <c r="E181" s="171"/>
      <c r="F181" s="192" t="s">
        <v>1085</v>
      </c>
      <c r="G181" s="171"/>
      <c r="H181" s="171" t="s">
        <v>1049</v>
      </c>
      <c r="I181" s="171" t="s">
        <v>1087</v>
      </c>
      <c r="J181" s="171">
        <v>10</v>
      </c>
      <c r="K181" s="215"/>
    </row>
    <row r="182" spans="2:11" customFormat="1" ht="15" customHeight="1">
      <c r="B182" s="194"/>
      <c r="C182" s="171" t="s">
        <v>145</v>
      </c>
      <c r="D182" s="171"/>
      <c r="E182" s="171"/>
      <c r="F182" s="192" t="s">
        <v>1085</v>
      </c>
      <c r="G182" s="171"/>
      <c r="H182" s="171" t="s">
        <v>1159</v>
      </c>
      <c r="I182" s="171" t="s">
        <v>1120</v>
      </c>
      <c r="J182" s="171"/>
      <c r="K182" s="215"/>
    </row>
    <row r="183" spans="2:11" customFormat="1" ht="15" customHeight="1">
      <c r="B183" s="194"/>
      <c r="C183" s="171" t="s">
        <v>1160</v>
      </c>
      <c r="D183" s="171"/>
      <c r="E183" s="171"/>
      <c r="F183" s="192" t="s">
        <v>1085</v>
      </c>
      <c r="G183" s="171"/>
      <c r="H183" s="171" t="s">
        <v>1161</v>
      </c>
      <c r="I183" s="171" t="s">
        <v>1120</v>
      </c>
      <c r="J183" s="171"/>
      <c r="K183" s="215"/>
    </row>
    <row r="184" spans="2:11" customFormat="1" ht="15" customHeight="1">
      <c r="B184" s="194"/>
      <c r="C184" s="171" t="s">
        <v>1149</v>
      </c>
      <c r="D184" s="171"/>
      <c r="E184" s="171"/>
      <c r="F184" s="192" t="s">
        <v>1085</v>
      </c>
      <c r="G184" s="171"/>
      <c r="H184" s="171" t="s">
        <v>1162</v>
      </c>
      <c r="I184" s="171" t="s">
        <v>1120</v>
      </c>
      <c r="J184" s="171"/>
      <c r="K184" s="215"/>
    </row>
    <row r="185" spans="2:11" customFormat="1" ht="15" customHeight="1">
      <c r="B185" s="194"/>
      <c r="C185" s="171" t="s">
        <v>147</v>
      </c>
      <c r="D185" s="171"/>
      <c r="E185" s="171"/>
      <c r="F185" s="192" t="s">
        <v>1091</v>
      </c>
      <c r="G185" s="171"/>
      <c r="H185" s="171" t="s">
        <v>1163</v>
      </c>
      <c r="I185" s="171" t="s">
        <v>1087</v>
      </c>
      <c r="J185" s="171">
        <v>50</v>
      </c>
      <c r="K185" s="215"/>
    </row>
    <row r="186" spans="2:11" customFormat="1" ht="15" customHeight="1">
      <c r="B186" s="194"/>
      <c r="C186" s="171" t="s">
        <v>1164</v>
      </c>
      <c r="D186" s="171"/>
      <c r="E186" s="171"/>
      <c r="F186" s="192" t="s">
        <v>1091</v>
      </c>
      <c r="G186" s="171"/>
      <c r="H186" s="171" t="s">
        <v>1165</v>
      </c>
      <c r="I186" s="171" t="s">
        <v>1166</v>
      </c>
      <c r="J186" s="171"/>
      <c r="K186" s="215"/>
    </row>
    <row r="187" spans="2:11" customFormat="1" ht="15" customHeight="1">
      <c r="B187" s="194"/>
      <c r="C187" s="171" t="s">
        <v>1167</v>
      </c>
      <c r="D187" s="171"/>
      <c r="E187" s="171"/>
      <c r="F187" s="192" t="s">
        <v>1091</v>
      </c>
      <c r="G187" s="171"/>
      <c r="H187" s="171" t="s">
        <v>1168</v>
      </c>
      <c r="I187" s="171" t="s">
        <v>1166</v>
      </c>
      <c r="J187" s="171"/>
      <c r="K187" s="215"/>
    </row>
    <row r="188" spans="2:11" customFormat="1" ht="15" customHeight="1">
      <c r="B188" s="194"/>
      <c r="C188" s="171" t="s">
        <v>1169</v>
      </c>
      <c r="D188" s="171"/>
      <c r="E188" s="171"/>
      <c r="F188" s="192" t="s">
        <v>1091</v>
      </c>
      <c r="G188" s="171"/>
      <c r="H188" s="171" t="s">
        <v>1170</v>
      </c>
      <c r="I188" s="171" t="s">
        <v>1166</v>
      </c>
      <c r="J188" s="171"/>
      <c r="K188" s="215"/>
    </row>
    <row r="189" spans="2:11" customFormat="1" ht="15" customHeight="1">
      <c r="B189" s="194"/>
      <c r="C189" s="228" t="s">
        <v>1171</v>
      </c>
      <c r="D189" s="171"/>
      <c r="E189" s="171"/>
      <c r="F189" s="192" t="s">
        <v>1091</v>
      </c>
      <c r="G189" s="171"/>
      <c r="H189" s="171" t="s">
        <v>1172</v>
      </c>
      <c r="I189" s="171" t="s">
        <v>1173</v>
      </c>
      <c r="J189" s="229" t="s">
        <v>1174</v>
      </c>
      <c r="K189" s="215"/>
    </row>
    <row r="190" spans="2:11" customFormat="1" ht="15" customHeight="1">
      <c r="B190" s="230"/>
      <c r="C190" s="231" t="s">
        <v>1175</v>
      </c>
      <c r="D190" s="232"/>
      <c r="E190" s="232"/>
      <c r="F190" s="233" t="s">
        <v>1091</v>
      </c>
      <c r="G190" s="232"/>
      <c r="H190" s="232" t="s">
        <v>1176</v>
      </c>
      <c r="I190" s="232" t="s">
        <v>1173</v>
      </c>
      <c r="J190" s="234" t="s">
        <v>1174</v>
      </c>
      <c r="K190" s="235"/>
    </row>
    <row r="191" spans="2:11" customFormat="1" ht="15" customHeight="1">
      <c r="B191" s="194"/>
      <c r="C191" s="228" t="s">
        <v>43</v>
      </c>
      <c r="D191" s="171"/>
      <c r="E191" s="171"/>
      <c r="F191" s="192" t="s">
        <v>1085</v>
      </c>
      <c r="G191" s="171"/>
      <c r="H191" s="168" t="s">
        <v>1177</v>
      </c>
      <c r="I191" s="171" t="s">
        <v>1178</v>
      </c>
      <c r="J191" s="171"/>
      <c r="K191" s="215"/>
    </row>
    <row r="192" spans="2:11" customFormat="1" ht="15" customHeight="1">
      <c r="B192" s="194"/>
      <c r="C192" s="228" t="s">
        <v>1179</v>
      </c>
      <c r="D192" s="171"/>
      <c r="E192" s="171"/>
      <c r="F192" s="192" t="s">
        <v>1085</v>
      </c>
      <c r="G192" s="171"/>
      <c r="H192" s="171" t="s">
        <v>1180</v>
      </c>
      <c r="I192" s="171" t="s">
        <v>1120</v>
      </c>
      <c r="J192" s="171"/>
      <c r="K192" s="215"/>
    </row>
    <row r="193" spans="2:11" customFormat="1" ht="15" customHeight="1">
      <c r="B193" s="194"/>
      <c r="C193" s="228" t="s">
        <v>1181</v>
      </c>
      <c r="D193" s="171"/>
      <c r="E193" s="171"/>
      <c r="F193" s="192" t="s">
        <v>1085</v>
      </c>
      <c r="G193" s="171"/>
      <c r="H193" s="171" t="s">
        <v>1182</v>
      </c>
      <c r="I193" s="171" t="s">
        <v>1120</v>
      </c>
      <c r="J193" s="171"/>
      <c r="K193" s="215"/>
    </row>
    <row r="194" spans="2:11" customFormat="1" ht="15" customHeight="1">
      <c r="B194" s="194"/>
      <c r="C194" s="228" t="s">
        <v>1183</v>
      </c>
      <c r="D194" s="171"/>
      <c r="E194" s="171"/>
      <c r="F194" s="192" t="s">
        <v>1091</v>
      </c>
      <c r="G194" s="171"/>
      <c r="H194" s="171" t="s">
        <v>1184</v>
      </c>
      <c r="I194" s="171" t="s">
        <v>1120</v>
      </c>
      <c r="J194" s="171"/>
      <c r="K194" s="215"/>
    </row>
    <row r="195" spans="2:11" customFormat="1" ht="15" customHeight="1">
      <c r="B195" s="221"/>
      <c r="C195" s="236"/>
      <c r="D195" s="201"/>
      <c r="E195" s="201"/>
      <c r="F195" s="201"/>
      <c r="G195" s="201"/>
      <c r="H195" s="201"/>
      <c r="I195" s="201"/>
      <c r="J195" s="201"/>
      <c r="K195" s="222"/>
    </row>
    <row r="196" spans="2:11" customFormat="1" ht="18.75" customHeight="1">
      <c r="B196" s="203"/>
      <c r="C196" s="213"/>
      <c r="D196" s="213"/>
      <c r="E196" s="213"/>
      <c r="F196" s="223"/>
      <c r="G196" s="213"/>
      <c r="H196" s="213"/>
      <c r="I196" s="213"/>
      <c r="J196" s="213"/>
      <c r="K196" s="203"/>
    </row>
    <row r="197" spans="2:11" customFormat="1" ht="18.75" customHeight="1">
      <c r="B197" s="203"/>
      <c r="C197" s="213"/>
      <c r="D197" s="213"/>
      <c r="E197" s="213"/>
      <c r="F197" s="223"/>
      <c r="G197" s="213"/>
      <c r="H197" s="213"/>
      <c r="I197" s="213"/>
      <c r="J197" s="213"/>
      <c r="K197" s="203"/>
    </row>
    <row r="198" spans="2:11" customFormat="1" ht="18.75" customHeight="1">
      <c r="B198" s="178"/>
      <c r="C198" s="178"/>
      <c r="D198" s="178"/>
      <c r="E198" s="178"/>
      <c r="F198" s="178"/>
      <c r="G198" s="178"/>
      <c r="H198" s="178"/>
      <c r="I198" s="178"/>
      <c r="J198" s="178"/>
      <c r="K198" s="178"/>
    </row>
    <row r="199" spans="2:11" customFormat="1" ht="13.5">
      <c r="B199" s="160"/>
      <c r="C199" s="161"/>
      <c r="D199" s="161"/>
      <c r="E199" s="161"/>
      <c r="F199" s="161"/>
      <c r="G199" s="161"/>
      <c r="H199" s="161"/>
      <c r="I199" s="161"/>
      <c r="J199" s="161"/>
      <c r="K199" s="162"/>
    </row>
    <row r="200" spans="2:11" customFormat="1" ht="21">
      <c r="B200" s="163"/>
      <c r="C200" s="291" t="s">
        <v>1185</v>
      </c>
      <c r="D200" s="291"/>
      <c r="E200" s="291"/>
      <c r="F200" s="291"/>
      <c r="G200" s="291"/>
      <c r="H200" s="291"/>
      <c r="I200" s="291"/>
      <c r="J200" s="291"/>
      <c r="K200" s="164"/>
    </row>
    <row r="201" spans="2:11" customFormat="1" ht="25.5" customHeight="1">
      <c r="B201" s="163"/>
      <c r="C201" s="237" t="s">
        <v>1186</v>
      </c>
      <c r="D201" s="237"/>
      <c r="E201" s="237"/>
      <c r="F201" s="237" t="s">
        <v>1187</v>
      </c>
      <c r="G201" s="238"/>
      <c r="H201" s="294" t="s">
        <v>1188</v>
      </c>
      <c r="I201" s="294"/>
      <c r="J201" s="294"/>
      <c r="K201" s="164"/>
    </row>
    <row r="202" spans="2:11" customFormat="1" ht="5.25" customHeight="1">
      <c r="B202" s="194"/>
      <c r="C202" s="189"/>
      <c r="D202" s="189"/>
      <c r="E202" s="189"/>
      <c r="F202" s="189"/>
      <c r="G202" s="213"/>
      <c r="H202" s="189"/>
      <c r="I202" s="189"/>
      <c r="J202" s="189"/>
      <c r="K202" s="215"/>
    </row>
    <row r="203" spans="2:11" customFormat="1" ht="15" customHeight="1">
      <c r="B203" s="194"/>
      <c r="C203" s="171" t="s">
        <v>1178</v>
      </c>
      <c r="D203" s="171"/>
      <c r="E203" s="171"/>
      <c r="F203" s="192" t="s">
        <v>44</v>
      </c>
      <c r="G203" s="171"/>
      <c r="H203" s="295" t="s">
        <v>1189</v>
      </c>
      <c r="I203" s="295"/>
      <c r="J203" s="295"/>
      <c r="K203" s="215"/>
    </row>
    <row r="204" spans="2:11" customFormat="1" ht="15" customHeight="1">
      <c r="B204" s="194"/>
      <c r="C204" s="171"/>
      <c r="D204" s="171"/>
      <c r="E204" s="171"/>
      <c r="F204" s="192" t="s">
        <v>45</v>
      </c>
      <c r="G204" s="171"/>
      <c r="H204" s="295" t="s">
        <v>1190</v>
      </c>
      <c r="I204" s="295"/>
      <c r="J204" s="295"/>
      <c r="K204" s="215"/>
    </row>
    <row r="205" spans="2:11" customFormat="1" ht="15" customHeight="1">
      <c r="B205" s="194"/>
      <c r="C205" s="171"/>
      <c r="D205" s="171"/>
      <c r="E205" s="171"/>
      <c r="F205" s="192" t="s">
        <v>48</v>
      </c>
      <c r="G205" s="171"/>
      <c r="H205" s="295" t="s">
        <v>1191</v>
      </c>
      <c r="I205" s="295"/>
      <c r="J205" s="295"/>
      <c r="K205" s="215"/>
    </row>
    <row r="206" spans="2:11" customFormat="1" ht="15" customHeight="1">
      <c r="B206" s="194"/>
      <c r="C206" s="171"/>
      <c r="D206" s="171"/>
      <c r="E206" s="171"/>
      <c r="F206" s="192" t="s">
        <v>46</v>
      </c>
      <c r="G206" s="171"/>
      <c r="H206" s="295" t="s">
        <v>1192</v>
      </c>
      <c r="I206" s="295"/>
      <c r="J206" s="295"/>
      <c r="K206" s="215"/>
    </row>
    <row r="207" spans="2:11" customFormat="1" ht="15" customHeight="1">
      <c r="B207" s="194"/>
      <c r="C207" s="171"/>
      <c r="D207" s="171"/>
      <c r="E207" s="171"/>
      <c r="F207" s="192" t="s">
        <v>47</v>
      </c>
      <c r="G207" s="171"/>
      <c r="H207" s="295" t="s">
        <v>1193</v>
      </c>
      <c r="I207" s="295"/>
      <c r="J207" s="295"/>
      <c r="K207" s="215"/>
    </row>
    <row r="208" spans="2:11" customFormat="1" ht="15" customHeight="1">
      <c r="B208" s="194"/>
      <c r="C208" s="171"/>
      <c r="D208" s="171"/>
      <c r="E208" s="171"/>
      <c r="F208" s="192"/>
      <c r="G208" s="171"/>
      <c r="H208" s="171"/>
      <c r="I208" s="171"/>
      <c r="J208" s="171"/>
      <c r="K208" s="215"/>
    </row>
    <row r="209" spans="2:11" customFormat="1" ht="15" customHeight="1">
      <c r="B209" s="194"/>
      <c r="C209" s="171" t="s">
        <v>1132</v>
      </c>
      <c r="D209" s="171"/>
      <c r="E209" s="171"/>
      <c r="F209" s="192" t="s">
        <v>80</v>
      </c>
      <c r="G209" s="171"/>
      <c r="H209" s="295" t="s">
        <v>1194</v>
      </c>
      <c r="I209" s="295"/>
      <c r="J209" s="295"/>
      <c r="K209" s="215"/>
    </row>
    <row r="210" spans="2:11" customFormat="1" ht="15" customHeight="1">
      <c r="B210" s="194"/>
      <c r="C210" s="171"/>
      <c r="D210" s="171"/>
      <c r="E210" s="171"/>
      <c r="F210" s="192" t="s">
        <v>1029</v>
      </c>
      <c r="G210" s="171"/>
      <c r="H210" s="295" t="s">
        <v>1030</v>
      </c>
      <c r="I210" s="295"/>
      <c r="J210" s="295"/>
      <c r="K210" s="215"/>
    </row>
    <row r="211" spans="2:11" customFormat="1" ht="15" customHeight="1">
      <c r="B211" s="194"/>
      <c r="C211" s="171"/>
      <c r="D211" s="171"/>
      <c r="E211" s="171"/>
      <c r="F211" s="192" t="s">
        <v>1027</v>
      </c>
      <c r="G211" s="171"/>
      <c r="H211" s="295" t="s">
        <v>1195</v>
      </c>
      <c r="I211" s="295"/>
      <c r="J211" s="295"/>
      <c r="K211" s="215"/>
    </row>
    <row r="212" spans="2:11" customFormat="1" ht="15" customHeight="1">
      <c r="B212" s="239"/>
      <c r="C212" s="171"/>
      <c r="D212" s="171"/>
      <c r="E212" s="171"/>
      <c r="F212" s="192" t="s">
        <v>1031</v>
      </c>
      <c r="G212" s="228"/>
      <c r="H212" s="296" t="s">
        <v>1032</v>
      </c>
      <c r="I212" s="296"/>
      <c r="J212" s="296"/>
      <c r="K212" s="240"/>
    </row>
    <row r="213" spans="2:11" customFormat="1" ht="15" customHeight="1">
      <c r="B213" s="239"/>
      <c r="C213" s="171"/>
      <c r="D213" s="171"/>
      <c r="E213" s="171"/>
      <c r="F213" s="192" t="s">
        <v>1033</v>
      </c>
      <c r="G213" s="228"/>
      <c r="H213" s="296" t="s">
        <v>629</v>
      </c>
      <c r="I213" s="296"/>
      <c r="J213" s="296"/>
      <c r="K213" s="240"/>
    </row>
    <row r="214" spans="2:11" customFormat="1" ht="15" customHeight="1">
      <c r="B214" s="239"/>
      <c r="C214" s="171"/>
      <c r="D214" s="171"/>
      <c r="E214" s="171"/>
      <c r="F214" s="192"/>
      <c r="G214" s="228"/>
      <c r="H214" s="219"/>
      <c r="I214" s="219"/>
      <c r="J214" s="219"/>
      <c r="K214" s="240"/>
    </row>
    <row r="215" spans="2:11" customFormat="1" ht="15" customHeight="1">
      <c r="B215" s="239"/>
      <c r="C215" s="171" t="s">
        <v>1156</v>
      </c>
      <c r="D215" s="171"/>
      <c r="E215" s="171"/>
      <c r="F215" s="192">
        <v>1</v>
      </c>
      <c r="G215" s="228"/>
      <c r="H215" s="296" t="s">
        <v>1196</v>
      </c>
      <c r="I215" s="296"/>
      <c r="J215" s="296"/>
      <c r="K215" s="240"/>
    </row>
    <row r="216" spans="2:11" customFormat="1" ht="15" customHeight="1">
      <c r="B216" s="239"/>
      <c r="C216" s="171"/>
      <c r="D216" s="171"/>
      <c r="E216" s="171"/>
      <c r="F216" s="192">
        <v>2</v>
      </c>
      <c r="G216" s="228"/>
      <c r="H216" s="296" t="s">
        <v>1197</v>
      </c>
      <c r="I216" s="296"/>
      <c r="J216" s="296"/>
      <c r="K216" s="240"/>
    </row>
    <row r="217" spans="2:11" customFormat="1" ht="15" customHeight="1">
      <c r="B217" s="239"/>
      <c r="C217" s="171"/>
      <c r="D217" s="171"/>
      <c r="E217" s="171"/>
      <c r="F217" s="192">
        <v>3</v>
      </c>
      <c r="G217" s="228"/>
      <c r="H217" s="296" t="s">
        <v>1198</v>
      </c>
      <c r="I217" s="296"/>
      <c r="J217" s="296"/>
      <c r="K217" s="240"/>
    </row>
    <row r="218" spans="2:11" customFormat="1" ht="15" customHeight="1">
      <c r="B218" s="239"/>
      <c r="C218" s="171"/>
      <c r="D218" s="171"/>
      <c r="E218" s="171"/>
      <c r="F218" s="192">
        <v>4</v>
      </c>
      <c r="G218" s="228"/>
      <c r="H218" s="296" t="s">
        <v>1199</v>
      </c>
      <c r="I218" s="296"/>
      <c r="J218" s="296"/>
      <c r="K218" s="240"/>
    </row>
    <row r="219" spans="2:11" customFormat="1" ht="12.75" customHeight="1">
      <c r="B219" s="241"/>
      <c r="C219" s="242"/>
      <c r="D219" s="242"/>
      <c r="E219" s="242"/>
      <c r="F219" s="242"/>
      <c r="G219" s="242"/>
      <c r="H219" s="242"/>
      <c r="I219" s="242"/>
      <c r="J219" s="242"/>
      <c r="K219" s="24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30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AT2" s="14" t="s">
        <v>82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2:46" ht="24.95" customHeight="1">
      <c r="B4" s="17"/>
      <c r="D4" s="18" t="s">
        <v>115</v>
      </c>
      <c r="L4" s="17"/>
      <c r="M4" s="87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85" t="str">
        <f>'Rekapitulace stavby'!K6</f>
        <v>Infrastruktura - stavební E</v>
      </c>
      <c r="F7" s="286"/>
      <c r="G7" s="286"/>
      <c r="H7" s="286"/>
      <c r="L7" s="17"/>
    </row>
    <row r="8" spans="2:46" s="1" customFormat="1" ht="12" customHeight="1">
      <c r="B8" s="29"/>
      <c r="D8" s="24" t="s">
        <v>116</v>
      </c>
      <c r="L8" s="29"/>
    </row>
    <row r="9" spans="2:46" s="1" customFormat="1" ht="16.5" customHeight="1">
      <c r="B9" s="29"/>
      <c r="E9" s="249" t="s">
        <v>117</v>
      </c>
      <c r="F9" s="287"/>
      <c r="G9" s="287"/>
      <c r="H9" s="287"/>
      <c r="L9" s="29"/>
    </row>
    <row r="10" spans="2:46" s="1" customFormat="1" ht="11.25">
      <c r="B10" s="29"/>
      <c r="L10" s="29"/>
    </row>
    <row r="11" spans="2:46" s="1" customFormat="1" ht="12" customHeight="1">
      <c r="B11" s="29"/>
      <c r="D11" s="24" t="s">
        <v>18</v>
      </c>
      <c r="F11" s="22" t="s">
        <v>19</v>
      </c>
      <c r="I11" s="24" t="s">
        <v>20</v>
      </c>
      <c r="J11" s="22" t="s">
        <v>19</v>
      </c>
      <c r="L11" s="29"/>
    </row>
    <row r="12" spans="2:46" s="1" customFormat="1" ht="12" customHeight="1">
      <c r="B12" s="29"/>
      <c r="D12" s="24" t="s">
        <v>21</v>
      </c>
      <c r="F12" s="22" t="s">
        <v>34</v>
      </c>
      <c r="I12" s="24" t="s">
        <v>23</v>
      </c>
      <c r="J12" s="46" t="str">
        <f>'Rekapitulace stavby'!AN8</f>
        <v>27. 5. 2024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4" t="s">
        <v>25</v>
      </c>
      <c r="I14" s="24" t="s">
        <v>26</v>
      </c>
      <c r="J14" s="22" t="str">
        <f>IF('Rekapitulace stavby'!AN10="","",'Rekapitulace stavby'!AN10)</f>
        <v>00261238</v>
      </c>
      <c r="L14" s="29"/>
    </row>
    <row r="15" spans="2:46" s="1" customFormat="1" ht="18" customHeight="1">
      <c r="B15" s="29"/>
      <c r="E15" s="22" t="str">
        <f>IF('Rekapitulace stavby'!E11="","",'Rekapitulace stavby'!E11)</f>
        <v>Statutární město Děčín</v>
      </c>
      <c r="I15" s="24" t="s">
        <v>29</v>
      </c>
      <c r="J15" s="22" t="str">
        <f>IF('Rekapitulace stavby'!AN11="","",'Rekapitulace stavby'!AN11)</f>
        <v>CZ00261238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31</v>
      </c>
      <c r="I17" s="24" t="s">
        <v>26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88" t="str">
        <f>'Rekapitulace stavby'!E14</f>
        <v>Vyplň údaj</v>
      </c>
      <c r="F18" s="255"/>
      <c r="G18" s="255"/>
      <c r="H18" s="255"/>
      <c r="I18" s="24" t="s">
        <v>29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33</v>
      </c>
      <c r="I20" s="24" t="s">
        <v>26</v>
      </c>
      <c r="J20" s="22" t="str">
        <f>IF('Rekapitulace stavby'!AN16="","",'Rekapitulace stavby'!AN16)</f>
        <v/>
      </c>
      <c r="L20" s="29"/>
    </row>
    <row r="21" spans="2:12" s="1" customFormat="1" ht="18" customHeight="1">
      <c r="B21" s="29"/>
      <c r="E21" s="22" t="str">
        <f>IF('Rekapitulace stavby'!E17="","",'Rekapitulace stavby'!E17)</f>
        <v xml:space="preserve"> </v>
      </c>
      <c r="I21" s="24" t="s">
        <v>29</v>
      </c>
      <c r="J21" s="22" t="str">
        <f>IF('Rekapitulace stavby'!AN17="","",'Rekapitulace stavby'!AN17)</f>
        <v/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36</v>
      </c>
      <c r="I23" s="24" t="s">
        <v>26</v>
      </c>
      <c r="J23" s="22" t="str">
        <f>IF('Rekapitulace stavby'!AN19="","",'Rekapitulace stavby'!AN19)</f>
        <v/>
      </c>
      <c r="L23" s="29"/>
    </row>
    <row r="24" spans="2:12" s="1" customFormat="1" ht="18" customHeight="1">
      <c r="B24" s="29"/>
      <c r="E24" s="22" t="str">
        <f>IF('Rekapitulace stavby'!E20="","",'Rekapitulace stavby'!E20)</f>
        <v xml:space="preserve"> </v>
      </c>
      <c r="I24" s="24" t="s">
        <v>29</v>
      </c>
      <c r="J24" s="22" t="str">
        <f>IF('Rekapitulace stavby'!AN20="","",'Rekapitulace stavby'!AN20)</f>
        <v/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37</v>
      </c>
      <c r="L26" s="29"/>
    </row>
    <row r="27" spans="2:12" s="7" customFormat="1" ht="16.5" customHeight="1">
      <c r="B27" s="88"/>
      <c r="E27" s="260" t="s">
        <v>19</v>
      </c>
      <c r="F27" s="260"/>
      <c r="G27" s="260"/>
      <c r="H27" s="260"/>
      <c r="L27" s="88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9" t="s">
        <v>39</v>
      </c>
      <c r="J30" s="60">
        <f>ROUND(J100, 2)</f>
        <v>0</v>
      </c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5" customHeight="1">
      <c r="B32" s="29"/>
      <c r="F32" s="32" t="s">
        <v>41</v>
      </c>
      <c r="I32" s="32" t="s">
        <v>40</v>
      </c>
      <c r="J32" s="32" t="s">
        <v>42</v>
      </c>
      <c r="L32" s="29"/>
    </row>
    <row r="33" spans="2:12" s="1" customFormat="1" ht="14.45" customHeight="1">
      <c r="B33" s="29"/>
      <c r="D33" s="49" t="s">
        <v>43</v>
      </c>
      <c r="E33" s="24" t="s">
        <v>44</v>
      </c>
      <c r="F33" s="80">
        <f>ROUND((SUM(BE100:BE329)),  2)</f>
        <v>0</v>
      </c>
      <c r="I33" s="90">
        <v>0.21</v>
      </c>
      <c r="J33" s="80">
        <f>ROUND(((SUM(BE100:BE329))*I33),  2)</f>
        <v>0</v>
      </c>
      <c r="L33" s="29"/>
    </row>
    <row r="34" spans="2:12" s="1" customFormat="1" ht="14.45" customHeight="1">
      <c r="B34" s="29"/>
      <c r="E34" s="24" t="s">
        <v>45</v>
      </c>
      <c r="F34" s="80">
        <f>ROUND((SUM(BF100:BF329)),  2)</f>
        <v>0</v>
      </c>
      <c r="I34" s="90">
        <v>0.12</v>
      </c>
      <c r="J34" s="80">
        <f>ROUND(((SUM(BF100:BF329))*I34),  2)</f>
        <v>0</v>
      </c>
      <c r="L34" s="29"/>
    </row>
    <row r="35" spans="2:12" s="1" customFormat="1" ht="14.45" hidden="1" customHeight="1">
      <c r="B35" s="29"/>
      <c r="E35" s="24" t="s">
        <v>46</v>
      </c>
      <c r="F35" s="80">
        <f>ROUND((SUM(BG100:BG329)),  2)</f>
        <v>0</v>
      </c>
      <c r="I35" s="90">
        <v>0.21</v>
      </c>
      <c r="J35" s="80">
        <f>0</f>
        <v>0</v>
      </c>
      <c r="L35" s="29"/>
    </row>
    <row r="36" spans="2:12" s="1" customFormat="1" ht="14.45" hidden="1" customHeight="1">
      <c r="B36" s="29"/>
      <c r="E36" s="24" t="s">
        <v>47</v>
      </c>
      <c r="F36" s="80">
        <f>ROUND((SUM(BH100:BH329)),  2)</f>
        <v>0</v>
      </c>
      <c r="I36" s="90">
        <v>0.12</v>
      </c>
      <c r="J36" s="80">
        <f>0</f>
        <v>0</v>
      </c>
      <c r="L36" s="29"/>
    </row>
    <row r="37" spans="2:12" s="1" customFormat="1" ht="14.45" hidden="1" customHeight="1">
      <c r="B37" s="29"/>
      <c r="E37" s="24" t="s">
        <v>48</v>
      </c>
      <c r="F37" s="80">
        <f>ROUND((SUM(BI100:BI329)),  2)</f>
        <v>0</v>
      </c>
      <c r="I37" s="90">
        <v>0</v>
      </c>
      <c r="J37" s="80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1"/>
      <c r="D39" s="92" t="s">
        <v>49</v>
      </c>
      <c r="E39" s="51"/>
      <c r="F39" s="51"/>
      <c r="G39" s="93" t="s">
        <v>50</v>
      </c>
      <c r="H39" s="94" t="s">
        <v>51</v>
      </c>
      <c r="I39" s="51"/>
      <c r="J39" s="95">
        <f>SUM(J30:J37)</f>
        <v>0</v>
      </c>
      <c r="K39" s="96"/>
      <c r="L39" s="29"/>
    </row>
    <row r="40" spans="2:12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5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5" customHeight="1">
      <c r="B45" s="29"/>
      <c r="C45" s="18" t="s">
        <v>118</v>
      </c>
      <c r="L45" s="29"/>
    </row>
    <row r="46" spans="2:12" s="1" customFormat="1" ht="6.95" customHeight="1">
      <c r="B46" s="29"/>
      <c r="L46" s="29"/>
    </row>
    <row r="47" spans="2:12" s="1" customFormat="1" ht="12" customHeight="1">
      <c r="B47" s="29"/>
      <c r="C47" s="24" t="s">
        <v>16</v>
      </c>
      <c r="L47" s="29"/>
    </row>
    <row r="48" spans="2:12" s="1" customFormat="1" ht="16.5" customHeight="1">
      <c r="B48" s="29"/>
      <c r="E48" s="285" t="str">
        <f>E7</f>
        <v>Infrastruktura - stavební E</v>
      </c>
      <c r="F48" s="286"/>
      <c r="G48" s="286"/>
      <c r="H48" s="286"/>
      <c r="L48" s="29"/>
    </row>
    <row r="49" spans="2:47" s="1" customFormat="1" ht="12" customHeight="1">
      <c r="B49" s="29"/>
      <c r="C49" s="24" t="s">
        <v>116</v>
      </c>
      <c r="L49" s="29"/>
    </row>
    <row r="50" spans="2:47" s="1" customFormat="1" ht="16.5" customHeight="1">
      <c r="B50" s="29"/>
      <c r="E50" s="249" t="str">
        <f>E9</f>
        <v>E01 - Stavební část</v>
      </c>
      <c r="F50" s="287"/>
      <c r="G50" s="287"/>
      <c r="H50" s="287"/>
      <c r="L50" s="29"/>
    </row>
    <row r="51" spans="2:47" s="1" customFormat="1" ht="6.95" customHeight="1">
      <c r="B51" s="29"/>
      <c r="L51" s="29"/>
    </row>
    <row r="52" spans="2:47" s="1" customFormat="1" ht="12" customHeight="1">
      <c r="B52" s="29"/>
      <c r="C52" s="24" t="s">
        <v>21</v>
      </c>
      <c r="F52" s="22" t="str">
        <f>F12</f>
        <v xml:space="preserve"> </v>
      </c>
      <c r="I52" s="24" t="s">
        <v>23</v>
      </c>
      <c r="J52" s="46" t="str">
        <f>IF(J12="","",J12)</f>
        <v>27. 5. 2024</v>
      </c>
      <c r="L52" s="29"/>
    </row>
    <row r="53" spans="2:47" s="1" customFormat="1" ht="6.95" customHeight="1">
      <c r="B53" s="29"/>
      <c r="L53" s="29"/>
    </row>
    <row r="54" spans="2:47" s="1" customFormat="1" ht="15.2" customHeight="1">
      <c r="B54" s="29"/>
      <c r="C54" s="24" t="s">
        <v>25</v>
      </c>
      <c r="F54" s="22" t="str">
        <f>E15</f>
        <v>Statutární město Děčín</v>
      </c>
      <c r="I54" s="24" t="s">
        <v>33</v>
      </c>
      <c r="J54" s="27" t="str">
        <f>E21</f>
        <v xml:space="preserve"> </v>
      </c>
      <c r="L54" s="29"/>
    </row>
    <row r="55" spans="2:47" s="1" customFormat="1" ht="15.2" customHeight="1">
      <c r="B55" s="29"/>
      <c r="C55" s="24" t="s">
        <v>31</v>
      </c>
      <c r="F55" s="22" t="str">
        <f>IF(E18="","",E18)</f>
        <v>Vyplň údaj</v>
      </c>
      <c r="I55" s="24" t="s">
        <v>36</v>
      </c>
      <c r="J55" s="27" t="str">
        <f>E24</f>
        <v xml:space="preserve"> 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7" t="s">
        <v>119</v>
      </c>
      <c r="D57" s="91"/>
      <c r="E57" s="91"/>
      <c r="F57" s="91"/>
      <c r="G57" s="91"/>
      <c r="H57" s="91"/>
      <c r="I57" s="91"/>
      <c r="J57" s="98" t="s">
        <v>120</v>
      </c>
      <c r="K57" s="91"/>
      <c r="L57" s="29"/>
    </row>
    <row r="58" spans="2:47" s="1" customFormat="1" ht="10.35" customHeight="1">
      <c r="B58" s="29"/>
      <c r="L58" s="29"/>
    </row>
    <row r="59" spans="2:47" s="1" customFormat="1" ht="22.9" customHeight="1">
      <c r="B59" s="29"/>
      <c r="C59" s="99" t="s">
        <v>71</v>
      </c>
      <c r="J59" s="60">
        <f>J100</f>
        <v>0</v>
      </c>
      <c r="L59" s="29"/>
      <c r="AU59" s="14" t="s">
        <v>87</v>
      </c>
    </row>
    <row r="60" spans="2:47" s="8" customFormat="1" ht="24.95" customHeight="1">
      <c r="B60" s="100"/>
      <c r="D60" s="101" t="s">
        <v>121</v>
      </c>
      <c r="E60" s="102"/>
      <c r="F60" s="102"/>
      <c r="G60" s="102"/>
      <c r="H60" s="102"/>
      <c r="I60" s="102"/>
      <c r="J60" s="103">
        <f>J101</f>
        <v>0</v>
      </c>
      <c r="L60" s="100"/>
    </row>
    <row r="61" spans="2:47" s="9" customFormat="1" ht="19.899999999999999" customHeight="1">
      <c r="B61" s="104"/>
      <c r="D61" s="105" t="s">
        <v>122</v>
      </c>
      <c r="E61" s="106"/>
      <c r="F61" s="106"/>
      <c r="G61" s="106"/>
      <c r="H61" s="106"/>
      <c r="I61" s="106"/>
      <c r="J61" s="107">
        <f>J102</f>
        <v>0</v>
      </c>
      <c r="L61" s="104"/>
    </row>
    <row r="62" spans="2:47" s="9" customFormat="1" ht="19.899999999999999" customHeight="1">
      <c r="B62" s="104"/>
      <c r="D62" s="105" t="s">
        <v>123</v>
      </c>
      <c r="E62" s="106"/>
      <c r="F62" s="106"/>
      <c r="G62" s="106"/>
      <c r="H62" s="106"/>
      <c r="I62" s="106"/>
      <c r="J62" s="107">
        <f>J105</f>
        <v>0</v>
      </c>
      <c r="L62" s="104"/>
    </row>
    <row r="63" spans="2:47" s="9" customFormat="1" ht="19.899999999999999" customHeight="1">
      <c r="B63" s="104"/>
      <c r="D63" s="105" t="s">
        <v>124</v>
      </c>
      <c r="E63" s="106"/>
      <c r="F63" s="106"/>
      <c r="G63" s="106"/>
      <c r="H63" s="106"/>
      <c r="I63" s="106"/>
      <c r="J63" s="107">
        <f>J122</f>
        <v>0</v>
      </c>
      <c r="L63" s="104"/>
    </row>
    <row r="64" spans="2:47" s="9" customFormat="1" ht="19.899999999999999" customHeight="1">
      <c r="B64" s="104"/>
      <c r="D64" s="105" t="s">
        <v>125</v>
      </c>
      <c r="E64" s="106"/>
      <c r="F64" s="106"/>
      <c r="G64" s="106"/>
      <c r="H64" s="106"/>
      <c r="I64" s="106"/>
      <c r="J64" s="107">
        <f>J141</f>
        <v>0</v>
      </c>
      <c r="L64" s="104"/>
    </row>
    <row r="65" spans="2:12" s="9" customFormat="1" ht="19.899999999999999" customHeight="1">
      <c r="B65" s="104"/>
      <c r="D65" s="105" t="s">
        <v>126</v>
      </c>
      <c r="E65" s="106"/>
      <c r="F65" s="106"/>
      <c r="G65" s="106"/>
      <c r="H65" s="106"/>
      <c r="I65" s="106"/>
      <c r="J65" s="107">
        <f>J154</f>
        <v>0</v>
      </c>
      <c r="L65" s="104"/>
    </row>
    <row r="66" spans="2:12" s="8" customFormat="1" ht="24.95" customHeight="1">
      <c r="B66" s="100"/>
      <c r="D66" s="101" t="s">
        <v>127</v>
      </c>
      <c r="E66" s="102"/>
      <c r="F66" s="102"/>
      <c r="G66" s="102"/>
      <c r="H66" s="102"/>
      <c r="I66" s="102"/>
      <c r="J66" s="103">
        <f>J159</f>
        <v>0</v>
      </c>
      <c r="L66" s="100"/>
    </row>
    <row r="67" spans="2:12" s="9" customFormat="1" ht="19.899999999999999" customHeight="1">
      <c r="B67" s="104"/>
      <c r="D67" s="105" t="s">
        <v>128</v>
      </c>
      <c r="E67" s="106"/>
      <c r="F67" s="106"/>
      <c r="G67" s="106"/>
      <c r="H67" s="106"/>
      <c r="I67" s="106"/>
      <c r="J67" s="107">
        <f>J160</f>
        <v>0</v>
      </c>
      <c r="L67" s="104"/>
    </row>
    <row r="68" spans="2:12" s="9" customFormat="1" ht="19.899999999999999" customHeight="1">
      <c r="B68" s="104"/>
      <c r="D68" s="105" t="s">
        <v>129</v>
      </c>
      <c r="E68" s="106"/>
      <c r="F68" s="106"/>
      <c r="G68" s="106"/>
      <c r="H68" s="106"/>
      <c r="I68" s="106"/>
      <c r="J68" s="107">
        <f>J165</f>
        <v>0</v>
      </c>
      <c r="L68" s="104"/>
    </row>
    <row r="69" spans="2:12" s="9" customFormat="1" ht="19.899999999999999" customHeight="1">
      <c r="B69" s="104"/>
      <c r="D69" s="105" t="s">
        <v>130</v>
      </c>
      <c r="E69" s="106"/>
      <c r="F69" s="106"/>
      <c r="G69" s="106"/>
      <c r="H69" s="106"/>
      <c r="I69" s="106"/>
      <c r="J69" s="107">
        <f>J176</f>
        <v>0</v>
      </c>
      <c r="L69" s="104"/>
    </row>
    <row r="70" spans="2:12" s="9" customFormat="1" ht="19.899999999999999" customHeight="1">
      <c r="B70" s="104"/>
      <c r="D70" s="105" t="s">
        <v>131</v>
      </c>
      <c r="E70" s="106"/>
      <c r="F70" s="106"/>
      <c r="G70" s="106"/>
      <c r="H70" s="106"/>
      <c r="I70" s="106"/>
      <c r="J70" s="107">
        <f>J181</f>
        <v>0</v>
      </c>
      <c r="L70" s="104"/>
    </row>
    <row r="71" spans="2:12" s="9" customFormat="1" ht="19.899999999999999" customHeight="1">
      <c r="B71" s="104"/>
      <c r="D71" s="105" t="s">
        <v>132</v>
      </c>
      <c r="E71" s="106"/>
      <c r="F71" s="106"/>
      <c r="G71" s="106"/>
      <c r="H71" s="106"/>
      <c r="I71" s="106"/>
      <c r="J71" s="107">
        <f>J196</f>
        <v>0</v>
      </c>
      <c r="L71" s="104"/>
    </row>
    <row r="72" spans="2:12" s="9" customFormat="1" ht="19.899999999999999" customHeight="1">
      <c r="B72" s="104"/>
      <c r="D72" s="105" t="s">
        <v>133</v>
      </c>
      <c r="E72" s="106"/>
      <c r="F72" s="106"/>
      <c r="G72" s="106"/>
      <c r="H72" s="106"/>
      <c r="I72" s="106"/>
      <c r="J72" s="107">
        <f>J219</f>
        <v>0</v>
      </c>
      <c r="L72" s="104"/>
    </row>
    <row r="73" spans="2:12" s="9" customFormat="1" ht="19.899999999999999" customHeight="1">
      <c r="B73" s="104"/>
      <c r="D73" s="105" t="s">
        <v>134</v>
      </c>
      <c r="E73" s="106"/>
      <c r="F73" s="106"/>
      <c r="G73" s="106"/>
      <c r="H73" s="106"/>
      <c r="I73" s="106"/>
      <c r="J73" s="107">
        <f>J226</f>
        <v>0</v>
      </c>
      <c r="L73" s="104"/>
    </row>
    <row r="74" spans="2:12" s="9" customFormat="1" ht="19.899999999999999" customHeight="1">
      <c r="B74" s="104"/>
      <c r="D74" s="105" t="s">
        <v>135</v>
      </c>
      <c r="E74" s="106"/>
      <c r="F74" s="106"/>
      <c r="G74" s="106"/>
      <c r="H74" s="106"/>
      <c r="I74" s="106"/>
      <c r="J74" s="107">
        <f>J239</f>
        <v>0</v>
      </c>
      <c r="L74" s="104"/>
    </row>
    <row r="75" spans="2:12" s="9" customFormat="1" ht="19.899999999999999" customHeight="1">
      <c r="B75" s="104"/>
      <c r="D75" s="105" t="s">
        <v>136</v>
      </c>
      <c r="E75" s="106"/>
      <c r="F75" s="106"/>
      <c r="G75" s="106"/>
      <c r="H75" s="106"/>
      <c r="I75" s="106"/>
      <c r="J75" s="107">
        <f>J246</f>
        <v>0</v>
      </c>
      <c r="L75" s="104"/>
    </row>
    <row r="76" spans="2:12" s="9" customFormat="1" ht="19.899999999999999" customHeight="1">
      <c r="B76" s="104"/>
      <c r="D76" s="105" t="s">
        <v>137</v>
      </c>
      <c r="E76" s="106"/>
      <c r="F76" s="106"/>
      <c r="G76" s="106"/>
      <c r="H76" s="106"/>
      <c r="I76" s="106"/>
      <c r="J76" s="107">
        <f>J269</f>
        <v>0</v>
      </c>
      <c r="L76" s="104"/>
    </row>
    <row r="77" spans="2:12" s="9" customFormat="1" ht="19.899999999999999" customHeight="1">
      <c r="B77" s="104"/>
      <c r="D77" s="105" t="s">
        <v>138</v>
      </c>
      <c r="E77" s="106"/>
      <c r="F77" s="106"/>
      <c r="G77" s="106"/>
      <c r="H77" s="106"/>
      <c r="I77" s="106"/>
      <c r="J77" s="107">
        <f>J292</f>
        <v>0</v>
      </c>
      <c r="L77" s="104"/>
    </row>
    <row r="78" spans="2:12" s="9" customFormat="1" ht="19.899999999999999" customHeight="1">
      <c r="B78" s="104"/>
      <c r="D78" s="105" t="s">
        <v>139</v>
      </c>
      <c r="E78" s="106"/>
      <c r="F78" s="106"/>
      <c r="G78" s="106"/>
      <c r="H78" s="106"/>
      <c r="I78" s="106"/>
      <c r="J78" s="107">
        <f>J295</f>
        <v>0</v>
      </c>
      <c r="L78" s="104"/>
    </row>
    <row r="79" spans="2:12" s="9" customFormat="1" ht="19.899999999999999" customHeight="1">
      <c r="B79" s="104"/>
      <c r="D79" s="105" t="s">
        <v>140</v>
      </c>
      <c r="E79" s="106"/>
      <c r="F79" s="106"/>
      <c r="G79" s="106"/>
      <c r="H79" s="106"/>
      <c r="I79" s="106"/>
      <c r="J79" s="107">
        <f>J314</f>
        <v>0</v>
      </c>
      <c r="L79" s="104"/>
    </row>
    <row r="80" spans="2:12" s="9" customFormat="1" ht="19.899999999999999" customHeight="1">
      <c r="B80" s="104"/>
      <c r="D80" s="105" t="s">
        <v>141</v>
      </c>
      <c r="E80" s="106"/>
      <c r="F80" s="106"/>
      <c r="G80" s="106"/>
      <c r="H80" s="106"/>
      <c r="I80" s="106"/>
      <c r="J80" s="107">
        <f>J319</f>
        <v>0</v>
      </c>
      <c r="L80" s="104"/>
    </row>
    <row r="81" spans="2:12" s="1" customFormat="1" ht="21.75" customHeight="1">
      <c r="B81" s="29"/>
      <c r="L81" s="29"/>
    </row>
    <row r="82" spans="2:12" s="1" customFormat="1" ht="6.95" customHeight="1"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29"/>
    </row>
    <row r="86" spans="2:12" s="1" customFormat="1" ht="6.95" customHeight="1"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29"/>
    </row>
    <row r="87" spans="2:12" s="1" customFormat="1" ht="24.95" customHeight="1">
      <c r="B87" s="29"/>
      <c r="C87" s="18" t="s">
        <v>142</v>
      </c>
      <c r="L87" s="29"/>
    </row>
    <row r="88" spans="2:12" s="1" customFormat="1" ht="6.95" customHeight="1">
      <c r="B88" s="29"/>
      <c r="L88" s="29"/>
    </row>
    <row r="89" spans="2:12" s="1" customFormat="1" ht="12" customHeight="1">
      <c r="B89" s="29"/>
      <c r="C89" s="24" t="s">
        <v>16</v>
      </c>
      <c r="L89" s="29"/>
    </row>
    <row r="90" spans="2:12" s="1" customFormat="1" ht="16.5" customHeight="1">
      <c r="B90" s="29"/>
      <c r="E90" s="285" t="str">
        <f>E7</f>
        <v>Infrastruktura - stavební E</v>
      </c>
      <c r="F90" s="286"/>
      <c r="G90" s="286"/>
      <c r="H90" s="286"/>
      <c r="L90" s="29"/>
    </row>
    <row r="91" spans="2:12" s="1" customFormat="1" ht="12" customHeight="1">
      <c r="B91" s="29"/>
      <c r="C91" s="24" t="s">
        <v>116</v>
      </c>
      <c r="L91" s="29"/>
    </row>
    <row r="92" spans="2:12" s="1" customFormat="1" ht="16.5" customHeight="1">
      <c r="B92" s="29"/>
      <c r="E92" s="249" t="str">
        <f>E9</f>
        <v>E01 - Stavební část</v>
      </c>
      <c r="F92" s="287"/>
      <c r="G92" s="287"/>
      <c r="H92" s="287"/>
      <c r="L92" s="29"/>
    </row>
    <row r="93" spans="2:12" s="1" customFormat="1" ht="6.95" customHeight="1">
      <c r="B93" s="29"/>
      <c r="L93" s="29"/>
    </row>
    <row r="94" spans="2:12" s="1" customFormat="1" ht="12" customHeight="1">
      <c r="B94" s="29"/>
      <c r="C94" s="24" t="s">
        <v>21</v>
      </c>
      <c r="F94" s="22" t="str">
        <f>F12</f>
        <v xml:space="preserve"> </v>
      </c>
      <c r="I94" s="24" t="s">
        <v>23</v>
      </c>
      <c r="J94" s="46" t="str">
        <f>IF(J12="","",J12)</f>
        <v>27. 5. 2024</v>
      </c>
      <c r="L94" s="29"/>
    </row>
    <row r="95" spans="2:12" s="1" customFormat="1" ht="6.95" customHeight="1">
      <c r="B95" s="29"/>
      <c r="L95" s="29"/>
    </row>
    <row r="96" spans="2:12" s="1" customFormat="1" ht="15.2" customHeight="1">
      <c r="B96" s="29"/>
      <c r="C96" s="24" t="s">
        <v>25</v>
      </c>
      <c r="F96" s="22" t="str">
        <f>E15</f>
        <v>Statutární město Děčín</v>
      </c>
      <c r="I96" s="24" t="s">
        <v>33</v>
      </c>
      <c r="J96" s="27" t="str">
        <f>E21</f>
        <v xml:space="preserve"> </v>
      </c>
      <c r="L96" s="29"/>
    </row>
    <row r="97" spans="2:65" s="1" customFormat="1" ht="15.2" customHeight="1">
      <c r="B97" s="29"/>
      <c r="C97" s="24" t="s">
        <v>31</v>
      </c>
      <c r="F97" s="22" t="str">
        <f>IF(E18="","",E18)</f>
        <v>Vyplň údaj</v>
      </c>
      <c r="I97" s="24" t="s">
        <v>36</v>
      </c>
      <c r="J97" s="27" t="str">
        <f>E24</f>
        <v xml:space="preserve"> </v>
      </c>
      <c r="L97" s="29"/>
    </row>
    <row r="98" spans="2:65" s="1" customFormat="1" ht="10.35" customHeight="1">
      <c r="B98" s="29"/>
      <c r="L98" s="29"/>
    </row>
    <row r="99" spans="2:65" s="10" customFormat="1" ht="29.25" customHeight="1">
      <c r="B99" s="108"/>
      <c r="C99" s="109" t="s">
        <v>143</v>
      </c>
      <c r="D99" s="110" t="s">
        <v>58</v>
      </c>
      <c r="E99" s="110" t="s">
        <v>54</v>
      </c>
      <c r="F99" s="110" t="s">
        <v>55</v>
      </c>
      <c r="G99" s="110" t="s">
        <v>144</v>
      </c>
      <c r="H99" s="110" t="s">
        <v>145</v>
      </c>
      <c r="I99" s="110" t="s">
        <v>146</v>
      </c>
      <c r="J99" s="110" t="s">
        <v>120</v>
      </c>
      <c r="K99" s="111" t="s">
        <v>147</v>
      </c>
      <c r="L99" s="108"/>
      <c r="M99" s="53" t="s">
        <v>19</v>
      </c>
      <c r="N99" s="54" t="s">
        <v>43</v>
      </c>
      <c r="O99" s="54" t="s">
        <v>148</v>
      </c>
      <c r="P99" s="54" t="s">
        <v>149</v>
      </c>
      <c r="Q99" s="54" t="s">
        <v>150</v>
      </c>
      <c r="R99" s="54" t="s">
        <v>151</v>
      </c>
      <c r="S99" s="54" t="s">
        <v>152</v>
      </c>
      <c r="T99" s="55" t="s">
        <v>153</v>
      </c>
    </row>
    <row r="100" spans="2:65" s="1" customFormat="1" ht="22.9" customHeight="1">
      <c r="B100" s="29"/>
      <c r="C100" s="58" t="s">
        <v>154</v>
      </c>
      <c r="J100" s="112">
        <f>BK100</f>
        <v>0</v>
      </c>
      <c r="L100" s="29"/>
      <c r="M100" s="56"/>
      <c r="N100" s="47"/>
      <c r="O100" s="47"/>
      <c r="P100" s="113">
        <f>P101+P159</f>
        <v>0</v>
      </c>
      <c r="Q100" s="47"/>
      <c r="R100" s="113">
        <f>R101+R159</f>
        <v>12.648599999999998</v>
      </c>
      <c r="S100" s="47"/>
      <c r="T100" s="114">
        <f>T101+T159</f>
        <v>0</v>
      </c>
      <c r="AT100" s="14" t="s">
        <v>72</v>
      </c>
      <c r="AU100" s="14" t="s">
        <v>87</v>
      </c>
      <c r="BK100" s="115">
        <f>BK101+BK159</f>
        <v>0</v>
      </c>
    </row>
    <row r="101" spans="2:65" s="11" customFormat="1" ht="25.9" customHeight="1">
      <c r="B101" s="116"/>
      <c r="D101" s="117" t="s">
        <v>72</v>
      </c>
      <c r="E101" s="118" t="s">
        <v>155</v>
      </c>
      <c r="F101" s="118" t="s">
        <v>156</v>
      </c>
      <c r="I101" s="119"/>
      <c r="J101" s="120">
        <f>BK101</f>
        <v>0</v>
      </c>
      <c r="L101" s="116"/>
      <c r="M101" s="121"/>
      <c r="P101" s="122">
        <f>P102+P105+P122+P141+P154</f>
        <v>0</v>
      </c>
      <c r="R101" s="122">
        <f>R102+R105+R122+R141+R154</f>
        <v>10.12975</v>
      </c>
      <c r="T101" s="123">
        <f>T102+T105+T122+T141+T154</f>
        <v>0</v>
      </c>
      <c r="AR101" s="117" t="s">
        <v>81</v>
      </c>
      <c r="AT101" s="124" t="s">
        <v>72</v>
      </c>
      <c r="AU101" s="124" t="s">
        <v>73</v>
      </c>
      <c r="AY101" s="117" t="s">
        <v>157</v>
      </c>
      <c r="BK101" s="125">
        <f>BK102+BK105+BK122+BK141+BK154</f>
        <v>0</v>
      </c>
    </row>
    <row r="102" spans="2:65" s="11" customFormat="1" ht="22.9" customHeight="1">
      <c r="B102" s="116"/>
      <c r="D102" s="117" t="s">
        <v>72</v>
      </c>
      <c r="E102" s="126" t="s">
        <v>158</v>
      </c>
      <c r="F102" s="126" t="s">
        <v>159</v>
      </c>
      <c r="I102" s="119"/>
      <c r="J102" s="127">
        <f>BK102</f>
        <v>0</v>
      </c>
      <c r="L102" s="116"/>
      <c r="M102" s="121"/>
      <c r="P102" s="122">
        <f>SUM(P103:P104)</f>
        <v>0</v>
      </c>
      <c r="R102" s="122">
        <f>SUM(R103:R104)</f>
        <v>1.0844000000000011</v>
      </c>
      <c r="T102" s="123">
        <f>SUM(T103:T104)</f>
        <v>0</v>
      </c>
      <c r="AR102" s="117" t="s">
        <v>81</v>
      </c>
      <c r="AT102" s="124" t="s">
        <v>72</v>
      </c>
      <c r="AU102" s="124" t="s">
        <v>81</v>
      </c>
      <c r="AY102" s="117" t="s">
        <v>157</v>
      </c>
      <c r="BK102" s="125">
        <f>SUM(BK103:BK104)</f>
        <v>0</v>
      </c>
    </row>
    <row r="103" spans="2:65" s="1" customFormat="1" ht="24.2" customHeight="1">
      <c r="B103" s="29"/>
      <c r="C103" s="128" t="s">
        <v>81</v>
      </c>
      <c r="D103" s="128" t="s">
        <v>160</v>
      </c>
      <c r="E103" s="129" t="s">
        <v>161</v>
      </c>
      <c r="F103" s="130" t="s">
        <v>162</v>
      </c>
      <c r="G103" s="131" t="s">
        <v>163</v>
      </c>
      <c r="H103" s="132">
        <v>0.45</v>
      </c>
      <c r="I103" s="133"/>
      <c r="J103" s="134">
        <f>ROUND(I103*H103,2)</f>
        <v>0</v>
      </c>
      <c r="K103" s="130" t="s">
        <v>164</v>
      </c>
      <c r="L103" s="29"/>
      <c r="M103" s="135" t="s">
        <v>19</v>
      </c>
      <c r="N103" s="136" t="s">
        <v>44</v>
      </c>
      <c r="P103" s="137">
        <f>O103*H103</f>
        <v>0</v>
      </c>
      <c r="Q103" s="137">
        <v>2.40977777777778</v>
      </c>
      <c r="R103" s="137">
        <f>Q103*H103</f>
        <v>1.0844000000000011</v>
      </c>
      <c r="S103" s="137">
        <v>0</v>
      </c>
      <c r="T103" s="138">
        <f>S103*H103</f>
        <v>0</v>
      </c>
      <c r="AR103" s="139" t="s">
        <v>158</v>
      </c>
      <c r="AT103" s="139" t="s">
        <v>160</v>
      </c>
      <c r="AU103" s="139" t="s">
        <v>83</v>
      </c>
      <c r="AY103" s="14" t="s">
        <v>157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4" t="s">
        <v>81</v>
      </c>
      <c r="BK103" s="140">
        <f>ROUND(I103*H103,2)</f>
        <v>0</v>
      </c>
      <c r="BL103" s="14" t="s">
        <v>158</v>
      </c>
      <c r="BM103" s="139" t="s">
        <v>83</v>
      </c>
    </row>
    <row r="104" spans="2:65" s="1" customFormat="1" ht="19.5">
      <c r="B104" s="29"/>
      <c r="D104" s="141" t="s">
        <v>165</v>
      </c>
      <c r="F104" s="142" t="s">
        <v>162</v>
      </c>
      <c r="I104" s="143"/>
      <c r="L104" s="29"/>
      <c r="M104" s="144"/>
      <c r="T104" s="50"/>
      <c r="AT104" s="14" t="s">
        <v>165</v>
      </c>
      <c r="AU104" s="14" t="s">
        <v>83</v>
      </c>
    </row>
    <row r="105" spans="2:65" s="11" customFormat="1" ht="22.9" customHeight="1">
      <c r="B105" s="116"/>
      <c r="D105" s="117" t="s">
        <v>72</v>
      </c>
      <c r="E105" s="126" t="s">
        <v>166</v>
      </c>
      <c r="F105" s="126" t="s">
        <v>167</v>
      </c>
      <c r="I105" s="119"/>
      <c r="J105" s="127">
        <f>BK105</f>
        <v>0</v>
      </c>
      <c r="L105" s="116"/>
      <c r="M105" s="121"/>
      <c r="P105" s="122">
        <f>SUM(P106:P121)</f>
        <v>0</v>
      </c>
      <c r="R105" s="122">
        <f>SUM(R106:R121)</f>
        <v>9.0277599999999989</v>
      </c>
      <c r="T105" s="123">
        <f>SUM(T106:T121)</f>
        <v>0</v>
      </c>
      <c r="AR105" s="117" t="s">
        <v>81</v>
      </c>
      <c r="AT105" s="124" t="s">
        <v>72</v>
      </c>
      <c r="AU105" s="124" t="s">
        <v>81</v>
      </c>
      <c r="AY105" s="117" t="s">
        <v>157</v>
      </c>
      <c r="BK105" s="125">
        <f>SUM(BK106:BK121)</f>
        <v>0</v>
      </c>
    </row>
    <row r="106" spans="2:65" s="1" customFormat="1" ht="24.2" customHeight="1">
      <c r="B106" s="29"/>
      <c r="C106" s="128" t="s">
        <v>83</v>
      </c>
      <c r="D106" s="128" t="s">
        <v>160</v>
      </c>
      <c r="E106" s="129" t="s">
        <v>168</v>
      </c>
      <c r="F106" s="130" t="s">
        <v>169</v>
      </c>
      <c r="G106" s="131" t="s">
        <v>170</v>
      </c>
      <c r="H106" s="132">
        <v>91.53</v>
      </c>
      <c r="I106" s="133"/>
      <c r="J106" s="134">
        <f>ROUND(I106*H106,2)</f>
        <v>0</v>
      </c>
      <c r="K106" s="130" t="s">
        <v>164</v>
      </c>
      <c r="L106" s="29"/>
      <c r="M106" s="135" t="s">
        <v>19</v>
      </c>
      <c r="N106" s="136" t="s">
        <v>44</v>
      </c>
      <c r="P106" s="137">
        <f>O106*H106</f>
        <v>0</v>
      </c>
      <c r="Q106" s="137">
        <v>1.7000000000000001E-2</v>
      </c>
      <c r="R106" s="137">
        <f>Q106*H106</f>
        <v>1.5560100000000001</v>
      </c>
      <c r="S106" s="137">
        <v>0</v>
      </c>
      <c r="T106" s="138">
        <f>S106*H106</f>
        <v>0</v>
      </c>
      <c r="AR106" s="139" t="s">
        <v>158</v>
      </c>
      <c r="AT106" s="139" t="s">
        <v>160</v>
      </c>
      <c r="AU106" s="139" t="s">
        <v>83</v>
      </c>
      <c r="AY106" s="14" t="s">
        <v>157</v>
      </c>
      <c r="BE106" s="140">
        <f>IF(N106="základní",J106,0)</f>
        <v>0</v>
      </c>
      <c r="BF106" s="140">
        <f>IF(N106="snížená",J106,0)</f>
        <v>0</v>
      </c>
      <c r="BG106" s="140">
        <f>IF(N106="zákl. přenesená",J106,0)</f>
        <v>0</v>
      </c>
      <c r="BH106" s="140">
        <f>IF(N106="sníž. přenesená",J106,0)</f>
        <v>0</v>
      </c>
      <c r="BI106" s="140">
        <f>IF(N106="nulová",J106,0)</f>
        <v>0</v>
      </c>
      <c r="BJ106" s="14" t="s">
        <v>81</v>
      </c>
      <c r="BK106" s="140">
        <f>ROUND(I106*H106,2)</f>
        <v>0</v>
      </c>
      <c r="BL106" s="14" t="s">
        <v>158</v>
      </c>
      <c r="BM106" s="139" t="s">
        <v>158</v>
      </c>
    </row>
    <row r="107" spans="2:65" s="1" customFormat="1" ht="19.5">
      <c r="B107" s="29"/>
      <c r="D107" s="141" t="s">
        <v>165</v>
      </c>
      <c r="F107" s="142" t="s">
        <v>169</v>
      </c>
      <c r="I107" s="143"/>
      <c r="L107" s="29"/>
      <c r="M107" s="144"/>
      <c r="T107" s="50"/>
      <c r="AT107" s="14" t="s">
        <v>165</v>
      </c>
      <c r="AU107" s="14" t="s">
        <v>83</v>
      </c>
    </row>
    <row r="108" spans="2:65" s="1" customFormat="1" ht="16.5" customHeight="1">
      <c r="B108" s="29"/>
      <c r="C108" s="128" t="s">
        <v>171</v>
      </c>
      <c r="D108" s="128" t="s">
        <v>160</v>
      </c>
      <c r="E108" s="129" t="s">
        <v>172</v>
      </c>
      <c r="F108" s="130" t="s">
        <v>173</v>
      </c>
      <c r="G108" s="131" t="s">
        <v>174</v>
      </c>
      <c r="H108" s="132">
        <v>27.58</v>
      </c>
      <c r="I108" s="133"/>
      <c r="J108" s="134">
        <f>ROUND(I108*H108,2)</f>
        <v>0</v>
      </c>
      <c r="K108" s="130" t="s">
        <v>164</v>
      </c>
      <c r="L108" s="29"/>
      <c r="M108" s="135" t="s">
        <v>19</v>
      </c>
      <c r="N108" s="136" t="s">
        <v>44</v>
      </c>
      <c r="P108" s="137">
        <f>O108*H108</f>
        <v>0</v>
      </c>
      <c r="Q108" s="137">
        <v>1.5E-3</v>
      </c>
      <c r="R108" s="137">
        <f>Q108*H108</f>
        <v>4.1369999999999997E-2</v>
      </c>
      <c r="S108" s="137">
        <v>0</v>
      </c>
      <c r="T108" s="138">
        <f>S108*H108</f>
        <v>0</v>
      </c>
      <c r="AR108" s="139" t="s">
        <v>158</v>
      </c>
      <c r="AT108" s="139" t="s">
        <v>160</v>
      </c>
      <c r="AU108" s="139" t="s">
        <v>83</v>
      </c>
      <c r="AY108" s="14" t="s">
        <v>157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4" t="s">
        <v>81</v>
      </c>
      <c r="BK108" s="140">
        <f>ROUND(I108*H108,2)</f>
        <v>0</v>
      </c>
      <c r="BL108" s="14" t="s">
        <v>158</v>
      </c>
      <c r="BM108" s="139" t="s">
        <v>166</v>
      </c>
    </row>
    <row r="109" spans="2:65" s="1" customFormat="1" ht="11.25">
      <c r="B109" s="29"/>
      <c r="D109" s="141" t="s">
        <v>165</v>
      </c>
      <c r="F109" s="142" t="s">
        <v>173</v>
      </c>
      <c r="I109" s="143"/>
      <c r="L109" s="29"/>
      <c r="M109" s="144"/>
      <c r="T109" s="50"/>
      <c r="AT109" s="14" t="s">
        <v>165</v>
      </c>
      <c r="AU109" s="14" t="s">
        <v>83</v>
      </c>
    </row>
    <row r="110" spans="2:65" s="1" customFormat="1" ht="24.2" customHeight="1">
      <c r="B110" s="29"/>
      <c r="C110" s="128" t="s">
        <v>158</v>
      </c>
      <c r="D110" s="128" t="s">
        <v>160</v>
      </c>
      <c r="E110" s="129" t="s">
        <v>175</v>
      </c>
      <c r="F110" s="130" t="s">
        <v>176</v>
      </c>
      <c r="G110" s="131" t="s">
        <v>170</v>
      </c>
      <c r="H110" s="132">
        <v>19.100000000000001</v>
      </c>
      <c r="I110" s="133"/>
      <c r="J110" s="134">
        <f>ROUND(I110*H110,2)</f>
        <v>0</v>
      </c>
      <c r="K110" s="130" t="s">
        <v>164</v>
      </c>
      <c r="L110" s="29"/>
      <c r="M110" s="135" t="s">
        <v>19</v>
      </c>
      <c r="N110" s="136" t="s">
        <v>44</v>
      </c>
      <c r="P110" s="137">
        <f>O110*H110</f>
        <v>0</v>
      </c>
      <c r="Q110" s="137">
        <v>0</v>
      </c>
      <c r="R110" s="137">
        <f>Q110*H110</f>
        <v>0</v>
      </c>
      <c r="S110" s="137">
        <v>0</v>
      </c>
      <c r="T110" s="138">
        <f>S110*H110</f>
        <v>0</v>
      </c>
      <c r="AR110" s="139" t="s">
        <v>158</v>
      </c>
      <c r="AT110" s="139" t="s">
        <v>160</v>
      </c>
      <c r="AU110" s="139" t="s">
        <v>83</v>
      </c>
      <c r="AY110" s="14" t="s">
        <v>157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4" t="s">
        <v>81</v>
      </c>
      <c r="BK110" s="140">
        <f>ROUND(I110*H110,2)</f>
        <v>0</v>
      </c>
      <c r="BL110" s="14" t="s">
        <v>158</v>
      </c>
      <c r="BM110" s="139" t="s">
        <v>177</v>
      </c>
    </row>
    <row r="111" spans="2:65" s="1" customFormat="1" ht="11.25">
      <c r="B111" s="29"/>
      <c r="D111" s="141" t="s">
        <v>165</v>
      </c>
      <c r="F111" s="142" t="s">
        <v>176</v>
      </c>
      <c r="I111" s="143"/>
      <c r="L111" s="29"/>
      <c r="M111" s="144"/>
      <c r="T111" s="50"/>
      <c r="AT111" s="14" t="s">
        <v>165</v>
      </c>
      <c r="AU111" s="14" t="s">
        <v>83</v>
      </c>
    </row>
    <row r="112" spans="2:65" s="1" customFormat="1" ht="21.75" customHeight="1">
      <c r="B112" s="29"/>
      <c r="C112" s="128" t="s">
        <v>178</v>
      </c>
      <c r="D112" s="128" t="s">
        <v>160</v>
      </c>
      <c r="E112" s="129" t="s">
        <v>179</v>
      </c>
      <c r="F112" s="130" t="s">
        <v>180</v>
      </c>
      <c r="G112" s="131" t="s">
        <v>170</v>
      </c>
      <c r="H112" s="132">
        <v>6.35</v>
      </c>
      <c r="I112" s="133"/>
      <c r="J112" s="134">
        <f>ROUND(I112*H112,2)</f>
        <v>0</v>
      </c>
      <c r="K112" s="130" t="s">
        <v>164</v>
      </c>
      <c r="L112" s="29"/>
      <c r="M112" s="135" t="s">
        <v>19</v>
      </c>
      <c r="N112" s="136" t="s">
        <v>44</v>
      </c>
      <c r="P112" s="137">
        <f>O112*H112</f>
        <v>0</v>
      </c>
      <c r="Q112" s="137">
        <v>0.105</v>
      </c>
      <c r="R112" s="137">
        <f>Q112*H112</f>
        <v>0.66674999999999995</v>
      </c>
      <c r="S112" s="137">
        <v>0</v>
      </c>
      <c r="T112" s="138">
        <f>S112*H112</f>
        <v>0</v>
      </c>
      <c r="AR112" s="139" t="s">
        <v>158</v>
      </c>
      <c r="AT112" s="139" t="s">
        <v>160</v>
      </c>
      <c r="AU112" s="139" t="s">
        <v>83</v>
      </c>
      <c r="AY112" s="14" t="s">
        <v>157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4" t="s">
        <v>81</v>
      </c>
      <c r="BK112" s="140">
        <f>ROUND(I112*H112,2)</f>
        <v>0</v>
      </c>
      <c r="BL112" s="14" t="s">
        <v>158</v>
      </c>
      <c r="BM112" s="139" t="s">
        <v>181</v>
      </c>
    </row>
    <row r="113" spans="2:65" s="1" customFormat="1" ht="11.25">
      <c r="B113" s="29"/>
      <c r="D113" s="141" t="s">
        <v>165</v>
      </c>
      <c r="F113" s="142" t="s">
        <v>180</v>
      </c>
      <c r="I113" s="143"/>
      <c r="L113" s="29"/>
      <c r="M113" s="144"/>
      <c r="T113" s="50"/>
      <c r="AT113" s="14" t="s">
        <v>165</v>
      </c>
      <c r="AU113" s="14" t="s">
        <v>83</v>
      </c>
    </row>
    <row r="114" spans="2:65" s="1" customFormat="1" ht="16.5" customHeight="1">
      <c r="B114" s="29"/>
      <c r="C114" s="128" t="s">
        <v>166</v>
      </c>
      <c r="D114" s="128" t="s">
        <v>160</v>
      </c>
      <c r="E114" s="129" t="s">
        <v>182</v>
      </c>
      <c r="F114" s="130" t="s">
        <v>183</v>
      </c>
      <c r="G114" s="131" t="s">
        <v>170</v>
      </c>
      <c r="H114" s="132">
        <v>1.6</v>
      </c>
      <c r="I114" s="133"/>
      <c r="J114" s="134">
        <f>ROUND(I114*H114,2)</f>
        <v>0</v>
      </c>
      <c r="K114" s="130" t="s">
        <v>164</v>
      </c>
      <c r="L114" s="29"/>
      <c r="M114" s="135" t="s">
        <v>19</v>
      </c>
      <c r="N114" s="136" t="s">
        <v>44</v>
      </c>
      <c r="P114" s="137">
        <f>O114*H114</f>
        <v>0</v>
      </c>
      <c r="Q114" s="137">
        <v>0.11</v>
      </c>
      <c r="R114" s="137">
        <f>Q114*H114</f>
        <v>0.17600000000000002</v>
      </c>
      <c r="S114" s="137">
        <v>0</v>
      </c>
      <c r="T114" s="138">
        <f>S114*H114</f>
        <v>0</v>
      </c>
      <c r="AR114" s="139" t="s">
        <v>158</v>
      </c>
      <c r="AT114" s="139" t="s">
        <v>160</v>
      </c>
      <c r="AU114" s="139" t="s">
        <v>83</v>
      </c>
      <c r="AY114" s="14" t="s">
        <v>157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4" t="s">
        <v>81</v>
      </c>
      <c r="BK114" s="140">
        <f>ROUND(I114*H114,2)</f>
        <v>0</v>
      </c>
      <c r="BL114" s="14" t="s">
        <v>158</v>
      </c>
      <c r="BM114" s="139" t="s">
        <v>8</v>
      </c>
    </row>
    <row r="115" spans="2:65" s="1" customFormat="1" ht="11.25">
      <c r="B115" s="29"/>
      <c r="D115" s="141" t="s">
        <v>165</v>
      </c>
      <c r="F115" s="142" t="s">
        <v>183</v>
      </c>
      <c r="I115" s="143"/>
      <c r="L115" s="29"/>
      <c r="M115" s="144"/>
      <c r="T115" s="50"/>
      <c r="AT115" s="14" t="s">
        <v>165</v>
      </c>
      <c r="AU115" s="14" t="s">
        <v>83</v>
      </c>
    </row>
    <row r="116" spans="2:65" s="1" customFormat="1" ht="24.2" customHeight="1">
      <c r="B116" s="29"/>
      <c r="C116" s="128" t="s">
        <v>184</v>
      </c>
      <c r="D116" s="128" t="s">
        <v>160</v>
      </c>
      <c r="E116" s="129" t="s">
        <v>185</v>
      </c>
      <c r="F116" s="130" t="s">
        <v>186</v>
      </c>
      <c r="G116" s="131" t="s">
        <v>170</v>
      </c>
      <c r="H116" s="132">
        <v>1.6</v>
      </c>
      <c r="I116" s="133"/>
      <c r="J116" s="134">
        <f>ROUND(I116*H116,2)</f>
        <v>0</v>
      </c>
      <c r="K116" s="130" t="s">
        <v>164</v>
      </c>
      <c r="L116" s="29"/>
      <c r="M116" s="135" t="s">
        <v>19</v>
      </c>
      <c r="N116" s="136" t="s">
        <v>44</v>
      </c>
      <c r="P116" s="137">
        <f>O116*H116</f>
        <v>0</v>
      </c>
      <c r="Q116" s="137">
        <v>1.0999999999999999E-2</v>
      </c>
      <c r="R116" s="137">
        <f>Q116*H116</f>
        <v>1.7600000000000001E-2</v>
      </c>
      <c r="S116" s="137">
        <v>0</v>
      </c>
      <c r="T116" s="138">
        <f>S116*H116</f>
        <v>0</v>
      </c>
      <c r="AR116" s="139" t="s">
        <v>158</v>
      </c>
      <c r="AT116" s="139" t="s">
        <v>160</v>
      </c>
      <c r="AU116" s="139" t="s">
        <v>83</v>
      </c>
      <c r="AY116" s="14" t="s">
        <v>157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4" t="s">
        <v>81</v>
      </c>
      <c r="BK116" s="140">
        <f>ROUND(I116*H116,2)</f>
        <v>0</v>
      </c>
      <c r="BL116" s="14" t="s">
        <v>158</v>
      </c>
      <c r="BM116" s="139" t="s">
        <v>187</v>
      </c>
    </row>
    <row r="117" spans="2:65" s="1" customFormat="1" ht="11.25">
      <c r="B117" s="29"/>
      <c r="D117" s="141" t="s">
        <v>165</v>
      </c>
      <c r="F117" s="142" t="s">
        <v>186</v>
      </c>
      <c r="I117" s="143"/>
      <c r="L117" s="29"/>
      <c r="M117" s="144"/>
      <c r="T117" s="50"/>
      <c r="AT117" s="14" t="s">
        <v>165</v>
      </c>
      <c r="AU117" s="14" t="s">
        <v>83</v>
      </c>
    </row>
    <row r="118" spans="2:65" s="1" customFormat="1" ht="33" customHeight="1">
      <c r="B118" s="29"/>
      <c r="C118" s="128" t="s">
        <v>177</v>
      </c>
      <c r="D118" s="128" t="s">
        <v>160</v>
      </c>
      <c r="E118" s="129" t="s">
        <v>188</v>
      </c>
      <c r="F118" s="130" t="s">
        <v>189</v>
      </c>
      <c r="G118" s="131" t="s">
        <v>170</v>
      </c>
      <c r="H118" s="132">
        <v>4.9000000000000004</v>
      </c>
      <c r="I118" s="133"/>
      <c r="J118" s="134">
        <f>ROUND(I118*H118,2)</f>
        <v>0</v>
      </c>
      <c r="K118" s="130" t="s">
        <v>164</v>
      </c>
      <c r="L118" s="29"/>
      <c r="M118" s="135" t="s">
        <v>19</v>
      </c>
      <c r="N118" s="136" t="s">
        <v>44</v>
      </c>
      <c r="P118" s="137">
        <f>O118*H118</f>
        <v>0</v>
      </c>
      <c r="Q118" s="137">
        <v>4.8679591836734697E-2</v>
      </c>
      <c r="R118" s="137">
        <f>Q118*H118</f>
        <v>0.23853000000000002</v>
      </c>
      <c r="S118" s="137">
        <v>0</v>
      </c>
      <c r="T118" s="138">
        <f>S118*H118</f>
        <v>0</v>
      </c>
      <c r="AR118" s="139" t="s">
        <v>158</v>
      </c>
      <c r="AT118" s="139" t="s">
        <v>160</v>
      </c>
      <c r="AU118" s="139" t="s">
        <v>83</v>
      </c>
      <c r="AY118" s="14" t="s">
        <v>157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4" t="s">
        <v>81</v>
      </c>
      <c r="BK118" s="140">
        <f>ROUND(I118*H118,2)</f>
        <v>0</v>
      </c>
      <c r="BL118" s="14" t="s">
        <v>158</v>
      </c>
      <c r="BM118" s="139" t="s">
        <v>190</v>
      </c>
    </row>
    <row r="119" spans="2:65" s="1" customFormat="1" ht="19.5">
      <c r="B119" s="29"/>
      <c r="D119" s="141" t="s">
        <v>165</v>
      </c>
      <c r="F119" s="142" t="s">
        <v>189</v>
      </c>
      <c r="I119" s="143"/>
      <c r="L119" s="29"/>
      <c r="M119" s="144"/>
      <c r="T119" s="50"/>
      <c r="AT119" s="14" t="s">
        <v>165</v>
      </c>
      <c r="AU119" s="14" t="s">
        <v>83</v>
      </c>
    </row>
    <row r="120" spans="2:65" s="1" customFormat="1" ht="16.5" customHeight="1">
      <c r="B120" s="29"/>
      <c r="C120" s="128" t="s">
        <v>191</v>
      </c>
      <c r="D120" s="128" t="s">
        <v>160</v>
      </c>
      <c r="E120" s="129" t="s">
        <v>192</v>
      </c>
      <c r="F120" s="130" t="s">
        <v>193</v>
      </c>
      <c r="G120" s="131" t="s">
        <v>170</v>
      </c>
      <c r="H120" s="132">
        <v>60.3</v>
      </c>
      <c r="I120" s="133"/>
      <c r="J120" s="134">
        <f>ROUND(I120*H120,2)</f>
        <v>0</v>
      </c>
      <c r="K120" s="130" t="s">
        <v>19</v>
      </c>
      <c r="L120" s="29"/>
      <c r="M120" s="135" t="s">
        <v>19</v>
      </c>
      <c r="N120" s="136" t="s">
        <v>44</v>
      </c>
      <c r="P120" s="137">
        <f>O120*H120</f>
        <v>0</v>
      </c>
      <c r="Q120" s="137">
        <v>0.105</v>
      </c>
      <c r="R120" s="137">
        <f>Q120*H120</f>
        <v>6.3314999999999992</v>
      </c>
      <c r="S120" s="137">
        <v>0</v>
      </c>
      <c r="T120" s="138">
        <f>S120*H120</f>
        <v>0</v>
      </c>
      <c r="AR120" s="139" t="s">
        <v>158</v>
      </c>
      <c r="AT120" s="139" t="s">
        <v>160</v>
      </c>
      <c r="AU120" s="139" t="s">
        <v>83</v>
      </c>
      <c r="AY120" s="14" t="s">
        <v>157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4" t="s">
        <v>81</v>
      </c>
      <c r="BK120" s="140">
        <f>ROUND(I120*H120,2)</f>
        <v>0</v>
      </c>
      <c r="BL120" s="14" t="s">
        <v>158</v>
      </c>
      <c r="BM120" s="139" t="s">
        <v>194</v>
      </c>
    </row>
    <row r="121" spans="2:65" s="1" customFormat="1" ht="11.25">
      <c r="B121" s="29"/>
      <c r="D121" s="141" t="s">
        <v>165</v>
      </c>
      <c r="F121" s="142" t="s">
        <v>193</v>
      </c>
      <c r="I121" s="143"/>
      <c r="L121" s="29"/>
      <c r="M121" s="144"/>
      <c r="T121" s="50"/>
      <c r="AT121" s="14" t="s">
        <v>165</v>
      </c>
      <c r="AU121" s="14" t="s">
        <v>83</v>
      </c>
    </row>
    <row r="122" spans="2:65" s="11" customFormat="1" ht="22.9" customHeight="1">
      <c r="B122" s="116"/>
      <c r="D122" s="117" t="s">
        <v>72</v>
      </c>
      <c r="E122" s="126" t="s">
        <v>191</v>
      </c>
      <c r="F122" s="126" t="s">
        <v>195</v>
      </c>
      <c r="I122" s="119"/>
      <c r="J122" s="127">
        <f>BK122</f>
        <v>0</v>
      </c>
      <c r="L122" s="116"/>
      <c r="M122" s="121"/>
      <c r="P122" s="122">
        <f>SUM(P123:P140)</f>
        <v>0</v>
      </c>
      <c r="R122" s="122">
        <f>SUM(R123:R140)</f>
        <v>1.758999999999997E-2</v>
      </c>
      <c r="T122" s="123">
        <f>SUM(T123:T140)</f>
        <v>0</v>
      </c>
      <c r="AR122" s="117" t="s">
        <v>81</v>
      </c>
      <c r="AT122" s="124" t="s">
        <v>72</v>
      </c>
      <c r="AU122" s="124" t="s">
        <v>81</v>
      </c>
      <c r="AY122" s="117" t="s">
        <v>157</v>
      </c>
      <c r="BK122" s="125">
        <f>SUM(BK123:BK140)</f>
        <v>0</v>
      </c>
    </row>
    <row r="123" spans="2:65" s="1" customFormat="1" ht="24.2" customHeight="1">
      <c r="B123" s="29"/>
      <c r="C123" s="128" t="s">
        <v>181</v>
      </c>
      <c r="D123" s="128" t="s">
        <v>160</v>
      </c>
      <c r="E123" s="129" t="s">
        <v>196</v>
      </c>
      <c r="F123" s="130" t="s">
        <v>197</v>
      </c>
      <c r="G123" s="131" t="s">
        <v>170</v>
      </c>
      <c r="H123" s="132">
        <v>72.3</v>
      </c>
      <c r="I123" s="133"/>
      <c r="J123" s="134">
        <f>ROUND(I123*H123,2)</f>
        <v>0</v>
      </c>
      <c r="K123" s="130" t="s">
        <v>164</v>
      </c>
      <c r="L123" s="29"/>
      <c r="M123" s="135" t="s">
        <v>19</v>
      </c>
      <c r="N123" s="136" t="s">
        <v>44</v>
      </c>
      <c r="P123" s="137">
        <f>O123*H123</f>
        <v>0</v>
      </c>
      <c r="Q123" s="137">
        <v>2.09958506224066E-4</v>
      </c>
      <c r="R123" s="137">
        <f>Q123*H123</f>
        <v>1.5179999999999971E-2</v>
      </c>
      <c r="S123" s="137">
        <v>0</v>
      </c>
      <c r="T123" s="138">
        <f>S123*H123</f>
        <v>0</v>
      </c>
      <c r="AR123" s="139" t="s">
        <v>158</v>
      </c>
      <c r="AT123" s="139" t="s">
        <v>160</v>
      </c>
      <c r="AU123" s="139" t="s">
        <v>83</v>
      </c>
      <c r="AY123" s="14" t="s">
        <v>157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4" t="s">
        <v>81</v>
      </c>
      <c r="BK123" s="140">
        <f>ROUND(I123*H123,2)</f>
        <v>0</v>
      </c>
      <c r="BL123" s="14" t="s">
        <v>158</v>
      </c>
      <c r="BM123" s="139" t="s">
        <v>198</v>
      </c>
    </row>
    <row r="124" spans="2:65" s="1" customFormat="1" ht="11.25">
      <c r="B124" s="29"/>
      <c r="D124" s="141" t="s">
        <v>165</v>
      </c>
      <c r="F124" s="142" t="s">
        <v>197</v>
      </c>
      <c r="I124" s="143"/>
      <c r="L124" s="29"/>
      <c r="M124" s="144"/>
      <c r="T124" s="50"/>
      <c r="AT124" s="14" t="s">
        <v>165</v>
      </c>
      <c r="AU124" s="14" t="s">
        <v>83</v>
      </c>
    </row>
    <row r="125" spans="2:65" s="1" customFormat="1" ht="24.2" customHeight="1">
      <c r="B125" s="29"/>
      <c r="C125" s="128" t="s">
        <v>199</v>
      </c>
      <c r="D125" s="128" t="s">
        <v>160</v>
      </c>
      <c r="E125" s="129" t="s">
        <v>200</v>
      </c>
      <c r="F125" s="130" t="s">
        <v>201</v>
      </c>
      <c r="G125" s="131" t="s">
        <v>170</v>
      </c>
      <c r="H125" s="132">
        <v>60.3</v>
      </c>
      <c r="I125" s="133"/>
      <c r="J125" s="134">
        <f>ROUND(I125*H125,2)</f>
        <v>0</v>
      </c>
      <c r="K125" s="130" t="s">
        <v>164</v>
      </c>
      <c r="L125" s="29"/>
      <c r="M125" s="135" t="s">
        <v>19</v>
      </c>
      <c r="N125" s="136" t="s">
        <v>44</v>
      </c>
      <c r="P125" s="137">
        <f>O125*H125</f>
        <v>0</v>
      </c>
      <c r="Q125" s="137">
        <v>3.9966832504145898E-5</v>
      </c>
      <c r="R125" s="137">
        <f>Q125*H125</f>
        <v>2.4099999999999976E-3</v>
      </c>
      <c r="S125" s="137">
        <v>0</v>
      </c>
      <c r="T125" s="138">
        <f>S125*H125</f>
        <v>0</v>
      </c>
      <c r="AR125" s="139" t="s">
        <v>158</v>
      </c>
      <c r="AT125" s="139" t="s">
        <v>160</v>
      </c>
      <c r="AU125" s="139" t="s">
        <v>83</v>
      </c>
      <c r="AY125" s="14" t="s">
        <v>157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4" t="s">
        <v>81</v>
      </c>
      <c r="BK125" s="140">
        <f>ROUND(I125*H125,2)</f>
        <v>0</v>
      </c>
      <c r="BL125" s="14" t="s">
        <v>158</v>
      </c>
      <c r="BM125" s="139" t="s">
        <v>202</v>
      </c>
    </row>
    <row r="126" spans="2:65" s="1" customFormat="1" ht="11.25">
      <c r="B126" s="29"/>
      <c r="D126" s="141" t="s">
        <v>165</v>
      </c>
      <c r="F126" s="142" t="s">
        <v>201</v>
      </c>
      <c r="I126" s="143"/>
      <c r="L126" s="29"/>
      <c r="M126" s="144"/>
      <c r="T126" s="50"/>
      <c r="AT126" s="14" t="s">
        <v>165</v>
      </c>
      <c r="AU126" s="14" t="s">
        <v>83</v>
      </c>
    </row>
    <row r="127" spans="2:65" s="1" customFormat="1" ht="24.2" customHeight="1">
      <c r="B127" s="29"/>
      <c r="C127" s="128" t="s">
        <v>8</v>
      </c>
      <c r="D127" s="128" t="s">
        <v>160</v>
      </c>
      <c r="E127" s="129" t="s">
        <v>203</v>
      </c>
      <c r="F127" s="130" t="s">
        <v>204</v>
      </c>
      <c r="G127" s="131" t="s">
        <v>163</v>
      </c>
      <c r="H127" s="132">
        <v>1.67</v>
      </c>
      <c r="I127" s="133"/>
      <c r="J127" s="134">
        <f>ROUND(I127*H127,2)</f>
        <v>0</v>
      </c>
      <c r="K127" s="130" t="s">
        <v>164</v>
      </c>
      <c r="L127" s="29"/>
      <c r="M127" s="135" t="s">
        <v>19</v>
      </c>
      <c r="N127" s="136" t="s">
        <v>44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158</v>
      </c>
      <c r="AT127" s="139" t="s">
        <v>160</v>
      </c>
      <c r="AU127" s="139" t="s">
        <v>83</v>
      </c>
      <c r="AY127" s="14" t="s">
        <v>157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4" t="s">
        <v>81</v>
      </c>
      <c r="BK127" s="140">
        <f>ROUND(I127*H127,2)</f>
        <v>0</v>
      </c>
      <c r="BL127" s="14" t="s">
        <v>158</v>
      </c>
      <c r="BM127" s="139" t="s">
        <v>205</v>
      </c>
    </row>
    <row r="128" spans="2:65" s="1" customFormat="1" ht="19.5">
      <c r="B128" s="29"/>
      <c r="D128" s="141" t="s">
        <v>165</v>
      </c>
      <c r="F128" s="142" t="s">
        <v>204</v>
      </c>
      <c r="I128" s="143"/>
      <c r="L128" s="29"/>
      <c r="M128" s="144"/>
      <c r="T128" s="50"/>
      <c r="AT128" s="14" t="s">
        <v>165</v>
      </c>
      <c r="AU128" s="14" t="s">
        <v>83</v>
      </c>
    </row>
    <row r="129" spans="2:65" s="1" customFormat="1" ht="24.2" customHeight="1">
      <c r="B129" s="29"/>
      <c r="C129" s="128" t="s">
        <v>206</v>
      </c>
      <c r="D129" s="128" t="s">
        <v>160</v>
      </c>
      <c r="E129" s="129" t="s">
        <v>207</v>
      </c>
      <c r="F129" s="130" t="s">
        <v>208</v>
      </c>
      <c r="G129" s="131" t="s">
        <v>170</v>
      </c>
      <c r="H129" s="132">
        <v>4.9000000000000004</v>
      </c>
      <c r="I129" s="133"/>
      <c r="J129" s="134">
        <f>ROUND(I129*H129,2)</f>
        <v>0</v>
      </c>
      <c r="K129" s="130" t="s">
        <v>164</v>
      </c>
      <c r="L129" s="29"/>
      <c r="M129" s="135" t="s">
        <v>19</v>
      </c>
      <c r="N129" s="136" t="s">
        <v>44</v>
      </c>
      <c r="P129" s="137">
        <f>O129*H129</f>
        <v>0</v>
      </c>
      <c r="Q129" s="137">
        <v>0</v>
      </c>
      <c r="R129" s="137">
        <f>Q129*H129</f>
        <v>0</v>
      </c>
      <c r="S129" s="137">
        <v>0</v>
      </c>
      <c r="T129" s="138">
        <f>S129*H129</f>
        <v>0</v>
      </c>
      <c r="AR129" s="139" t="s">
        <v>158</v>
      </c>
      <c r="AT129" s="139" t="s">
        <v>160</v>
      </c>
      <c r="AU129" s="139" t="s">
        <v>83</v>
      </c>
      <c r="AY129" s="14" t="s">
        <v>157</v>
      </c>
      <c r="BE129" s="140">
        <f>IF(N129="základní",J129,0)</f>
        <v>0</v>
      </c>
      <c r="BF129" s="140">
        <f>IF(N129="snížená",J129,0)</f>
        <v>0</v>
      </c>
      <c r="BG129" s="140">
        <f>IF(N129="zákl. přenesená",J129,0)</f>
        <v>0</v>
      </c>
      <c r="BH129" s="140">
        <f>IF(N129="sníž. přenesená",J129,0)</f>
        <v>0</v>
      </c>
      <c r="BI129" s="140">
        <f>IF(N129="nulová",J129,0)</f>
        <v>0</v>
      </c>
      <c r="BJ129" s="14" t="s">
        <v>81</v>
      </c>
      <c r="BK129" s="140">
        <f>ROUND(I129*H129,2)</f>
        <v>0</v>
      </c>
      <c r="BL129" s="14" t="s">
        <v>158</v>
      </c>
      <c r="BM129" s="139" t="s">
        <v>209</v>
      </c>
    </row>
    <row r="130" spans="2:65" s="1" customFormat="1" ht="19.5">
      <c r="B130" s="29"/>
      <c r="D130" s="141" t="s">
        <v>165</v>
      </c>
      <c r="F130" s="142" t="s">
        <v>208</v>
      </c>
      <c r="I130" s="143"/>
      <c r="L130" s="29"/>
      <c r="M130" s="144"/>
      <c r="T130" s="50"/>
      <c r="AT130" s="14" t="s">
        <v>165</v>
      </c>
      <c r="AU130" s="14" t="s">
        <v>83</v>
      </c>
    </row>
    <row r="131" spans="2:65" s="1" customFormat="1" ht="24.2" customHeight="1">
      <c r="B131" s="29"/>
      <c r="C131" s="128" t="s">
        <v>187</v>
      </c>
      <c r="D131" s="128" t="s">
        <v>160</v>
      </c>
      <c r="E131" s="129" t="s">
        <v>210</v>
      </c>
      <c r="F131" s="130" t="s">
        <v>211</v>
      </c>
      <c r="G131" s="131" t="s">
        <v>212</v>
      </c>
      <c r="H131" s="132">
        <v>2</v>
      </c>
      <c r="I131" s="133"/>
      <c r="J131" s="134">
        <f>ROUND(I131*H131,2)</f>
        <v>0</v>
      </c>
      <c r="K131" s="130" t="s">
        <v>164</v>
      </c>
      <c r="L131" s="29"/>
      <c r="M131" s="135" t="s">
        <v>19</v>
      </c>
      <c r="N131" s="136" t="s">
        <v>44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158</v>
      </c>
      <c r="AT131" s="139" t="s">
        <v>160</v>
      </c>
      <c r="AU131" s="139" t="s">
        <v>83</v>
      </c>
      <c r="AY131" s="14" t="s">
        <v>157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4" t="s">
        <v>81</v>
      </c>
      <c r="BK131" s="140">
        <f>ROUND(I131*H131,2)</f>
        <v>0</v>
      </c>
      <c r="BL131" s="14" t="s">
        <v>158</v>
      </c>
      <c r="BM131" s="139" t="s">
        <v>213</v>
      </c>
    </row>
    <row r="132" spans="2:65" s="1" customFormat="1" ht="19.5">
      <c r="B132" s="29"/>
      <c r="D132" s="141" t="s">
        <v>165</v>
      </c>
      <c r="F132" s="142" t="s">
        <v>211</v>
      </c>
      <c r="I132" s="143"/>
      <c r="L132" s="29"/>
      <c r="M132" s="144"/>
      <c r="T132" s="50"/>
      <c r="AT132" s="14" t="s">
        <v>165</v>
      </c>
      <c r="AU132" s="14" t="s">
        <v>83</v>
      </c>
    </row>
    <row r="133" spans="2:65" s="1" customFormat="1" ht="24.2" customHeight="1">
      <c r="B133" s="29"/>
      <c r="C133" s="128" t="s">
        <v>214</v>
      </c>
      <c r="D133" s="128" t="s">
        <v>160</v>
      </c>
      <c r="E133" s="129" t="s">
        <v>215</v>
      </c>
      <c r="F133" s="130" t="s">
        <v>216</v>
      </c>
      <c r="G133" s="131" t="s">
        <v>212</v>
      </c>
      <c r="H133" s="132">
        <v>1</v>
      </c>
      <c r="I133" s="133"/>
      <c r="J133" s="134">
        <f>ROUND(I133*H133,2)</f>
        <v>0</v>
      </c>
      <c r="K133" s="130" t="s">
        <v>164</v>
      </c>
      <c r="L133" s="29"/>
      <c r="M133" s="135" t="s">
        <v>19</v>
      </c>
      <c r="N133" s="136" t="s">
        <v>44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158</v>
      </c>
      <c r="AT133" s="139" t="s">
        <v>160</v>
      </c>
      <c r="AU133" s="139" t="s">
        <v>83</v>
      </c>
      <c r="AY133" s="14" t="s">
        <v>157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4" t="s">
        <v>81</v>
      </c>
      <c r="BK133" s="140">
        <f>ROUND(I133*H133,2)</f>
        <v>0</v>
      </c>
      <c r="BL133" s="14" t="s">
        <v>158</v>
      </c>
      <c r="BM133" s="139" t="s">
        <v>217</v>
      </c>
    </row>
    <row r="134" spans="2:65" s="1" customFormat="1" ht="19.5">
      <c r="B134" s="29"/>
      <c r="D134" s="141" t="s">
        <v>165</v>
      </c>
      <c r="F134" s="142" t="s">
        <v>216</v>
      </c>
      <c r="I134" s="143"/>
      <c r="L134" s="29"/>
      <c r="M134" s="144"/>
      <c r="T134" s="50"/>
      <c r="AT134" s="14" t="s">
        <v>165</v>
      </c>
      <c r="AU134" s="14" t="s">
        <v>83</v>
      </c>
    </row>
    <row r="135" spans="2:65" s="1" customFormat="1" ht="24.2" customHeight="1">
      <c r="B135" s="29"/>
      <c r="C135" s="128" t="s">
        <v>190</v>
      </c>
      <c r="D135" s="128" t="s">
        <v>160</v>
      </c>
      <c r="E135" s="129" t="s">
        <v>218</v>
      </c>
      <c r="F135" s="130" t="s">
        <v>219</v>
      </c>
      <c r="G135" s="131" t="s">
        <v>212</v>
      </c>
      <c r="H135" s="132">
        <v>1</v>
      </c>
      <c r="I135" s="133"/>
      <c r="J135" s="134">
        <f>ROUND(I135*H135,2)</f>
        <v>0</v>
      </c>
      <c r="K135" s="130" t="s">
        <v>164</v>
      </c>
      <c r="L135" s="29"/>
      <c r="M135" s="135" t="s">
        <v>19</v>
      </c>
      <c r="N135" s="136" t="s">
        <v>44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158</v>
      </c>
      <c r="AT135" s="139" t="s">
        <v>160</v>
      </c>
      <c r="AU135" s="139" t="s">
        <v>83</v>
      </c>
      <c r="AY135" s="14" t="s">
        <v>157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4" t="s">
        <v>81</v>
      </c>
      <c r="BK135" s="140">
        <f>ROUND(I135*H135,2)</f>
        <v>0</v>
      </c>
      <c r="BL135" s="14" t="s">
        <v>158</v>
      </c>
      <c r="BM135" s="139" t="s">
        <v>220</v>
      </c>
    </row>
    <row r="136" spans="2:65" s="1" customFormat="1" ht="11.25">
      <c r="B136" s="29"/>
      <c r="D136" s="141" t="s">
        <v>165</v>
      </c>
      <c r="F136" s="142" t="s">
        <v>219</v>
      </c>
      <c r="I136" s="143"/>
      <c r="L136" s="29"/>
      <c r="M136" s="144"/>
      <c r="T136" s="50"/>
      <c r="AT136" s="14" t="s">
        <v>165</v>
      </c>
      <c r="AU136" s="14" t="s">
        <v>83</v>
      </c>
    </row>
    <row r="137" spans="2:65" s="1" customFormat="1" ht="24.2" customHeight="1">
      <c r="B137" s="29"/>
      <c r="C137" s="128" t="s">
        <v>221</v>
      </c>
      <c r="D137" s="128" t="s">
        <v>160</v>
      </c>
      <c r="E137" s="129" t="s">
        <v>222</v>
      </c>
      <c r="F137" s="130" t="s">
        <v>223</v>
      </c>
      <c r="G137" s="131" t="s">
        <v>174</v>
      </c>
      <c r="H137" s="132">
        <v>17.399999999999999</v>
      </c>
      <c r="I137" s="133"/>
      <c r="J137" s="134">
        <f>ROUND(I137*H137,2)</f>
        <v>0</v>
      </c>
      <c r="K137" s="130" t="s">
        <v>164</v>
      </c>
      <c r="L137" s="29"/>
      <c r="M137" s="135" t="s">
        <v>19</v>
      </c>
      <c r="N137" s="136" t="s">
        <v>44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158</v>
      </c>
      <c r="AT137" s="139" t="s">
        <v>160</v>
      </c>
      <c r="AU137" s="139" t="s">
        <v>83</v>
      </c>
      <c r="AY137" s="14" t="s">
        <v>157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4" t="s">
        <v>81</v>
      </c>
      <c r="BK137" s="140">
        <f>ROUND(I137*H137,2)</f>
        <v>0</v>
      </c>
      <c r="BL137" s="14" t="s">
        <v>158</v>
      </c>
      <c r="BM137" s="139" t="s">
        <v>224</v>
      </c>
    </row>
    <row r="138" spans="2:65" s="1" customFormat="1" ht="11.25">
      <c r="B138" s="29"/>
      <c r="D138" s="141" t="s">
        <v>165</v>
      </c>
      <c r="F138" s="142" t="s">
        <v>223</v>
      </c>
      <c r="I138" s="143"/>
      <c r="L138" s="29"/>
      <c r="M138" s="144"/>
      <c r="T138" s="50"/>
      <c r="AT138" s="14" t="s">
        <v>165</v>
      </c>
      <c r="AU138" s="14" t="s">
        <v>83</v>
      </c>
    </row>
    <row r="139" spans="2:65" s="1" customFormat="1" ht="24.2" customHeight="1">
      <c r="B139" s="29"/>
      <c r="C139" s="128" t="s">
        <v>194</v>
      </c>
      <c r="D139" s="128" t="s">
        <v>160</v>
      </c>
      <c r="E139" s="129" t="s">
        <v>225</v>
      </c>
      <c r="F139" s="130" t="s">
        <v>226</v>
      </c>
      <c r="G139" s="131" t="s">
        <v>170</v>
      </c>
      <c r="H139" s="132">
        <v>2.88</v>
      </c>
      <c r="I139" s="133"/>
      <c r="J139" s="134">
        <f>ROUND(I139*H139,2)</f>
        <v>0</v>
      </c>
      <c r="K139" s="130" t="s">
        <v>164</v>
      </c>
      <c r="L139" s="29"/>
      <c r="M139" s="135" t="s">
        <v>19</v>
      </c>
      <c r="N139" s="136" t="s">
        <v>44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158</v>
      </c>
      <c r="AT139" s="139" t="s">
        <v>160</v>
      </c>
      <c r="AU139" s="139" t="s">
        <v>83</v>
      </c>
      <c r="AY139" s="14" t="s">
        <v>157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4" t="s">
        <v>81</v>
      </c>
      <c r="BK139" s="140">
        <f>ROUND(I139*H139,2)</f>
        <v>0</v>
      </c>
      <c r="BL139" s="14" t="s">
        <v>158</v>
      </c>
      <c r="BM139" s="139" t="s">
        <v>227</v>
      </c>
    </row>
    <row r="140" spans="2:65" s="1" customFormat="1" ht="11.25">
      <c r="B140" s="29"/>
      <c r="D140" s="141" t="s">
        <v>165</v>
      </c>
      <c r="F140" s="142" t="s">
        <v>226</v>
      </c>
      <c r="I140" s="143"/>
      <c r="L140" s="29"/>
      <c r="M140" s="144"/>
      <c r="T140" s="50"/>
      <c r="AT140" s="14" t="s">
        <v>165</v>
      </c>
      <c r="AU140" s="14" t="s">
        <v>83</v>
      </c>
    </row>
    <row r="141" spans="2:65" s="11" customFormat="1" ht="22.9" customHeight="1">
      <c r="B141" s="116"/>
      <c r="D141" s="117" t="s">
        <v>72</v>
      </c>
      <c r="E141" s="126" t="s">
        <v>228</v>
      </c>
      <c r="F141" s="126" t="s">
        <v>229</v>
      </c>
      <c r="I141" s="119"/>
      <c r="J141" s="127">
        <f>BK141</f>
        <v>0</v>
      </c>
      <c r="L141" s="116"/>
      <c r="M141" s="121"/>
      <c r="P141" s="122">
        <f>SUM(P142:P153)</f>
        <v>0</v>
      </c>
      <c r="R141" s="122">
        <f>SUM(R142:R153)</f>
        <v>0</v>
      </c>
      <c r="T141" s="123">
        <f>SUM(T142:T153)</f>
        <v>0</v>
      </c>
      <c r="AR141" s="117" t="s">
        <v>81</v>
      </c>
      <c r="AT141" s="124" t="s">
        <v>72</v>
      </c>
      <c r="AU141" s="124" t="s">
        <v>81</v>
      </c>
      <c r="AY141" s="117" t="s">
        <v>157</v>
      </c>
      <c r="BK141" s="125">
        <f>SUM(BK142:BK153)</f>
        <v>0</v>
      </c>
    </row>
    <row r="142" spans="2:65" s="1" customFormat="1" ht="24.2" customHeight="1">
      <c r="B142" s="29"/>
      <c r="C142" s="128" t="s">
        <v>230</v>
      </c>
      <c r="D142" s="128" t="s">
        <v>160</v>
      </c>
      <c r="E142" s="129" t="s">
        <v>231</v>
      </c>
      <c r="F142" s="130" t="s">
        <v>232</v>
      </c>
      <c r="G142" s="131" t="s">
        <v>233</v>
      </c>
      <c r="H142" s="132">
        <v>4.5620000000000003</v>
      </c>
      <c r="I142" s="133"/>
      <c r="J142" s="134">
        <f>ROUND(I142*H142,2)</f>
        <v>0</v>
      </c>
      <c r="K142" s="130" t="s">
        <v>164</v>
      </c>
      <c r="L142" s="29"/>
      <c r="M142" s="135" t="s">
        <v>19</v>
      </c>
      <c r="N142" s="136" t="s">
        <v>44</v>
      </c>
      <c r="P142" s="137">
        <f>O142*H142</f>
        <v>0</v>
      </c>
      <c r="Q142" s="137">
        <v>0</v>
      </c>
      <c r="R142" s="137">
        <f>Q142*H142</f>
        <v>0</v>
      </c>
      <c r="S142" s="137">
        <v>0</v>
      </c>
      <c r="T142" s="138">
        <f>S142*H142</f>
        <v>0</v>
      </c>
      <c r="AR142" s="139" t="s">
        <v>158</v>
      </c>
      <c r="AT142" s="139" t="s">
        <v>160</v>
      </c>
      <c r="AU142" s="139" t="s">
        <v>83</v>
      </c>
      <c r="AY142" s="14" t="s">
        <v>157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4" t="s">
        <v>81</v>
      </c>
      <c r="BK142" s="140">
        <f>ROUND(I142*H142,2)</f>
        <v>0</v>
      </c>
      <c r="BL142" s="14" t="s">
        <v>158</v>
      </c>
      <c r="BM142" s="139" t="s">
        <v>234</v>
      </c>
    </row>
    <row r="143" spans="2:65" s="1" customFormat="1" ht="19.5">
      <c r="B143" s="29"/>
      <c r="D143" s="141" t="s">
        <v>165</v>
      </c>
      <c r="F143" s="142" t="s">
        <v>232</v>
      </c>
      <c r="I143" s="143"/>
      <c r="L143" s="29"/>
      <c r="M143" s="144"/>
      <c r="T143" s="50"/>
      <c r="AT143" s="14" t="s">
        <v>165</v>
      </c>
      <c r="AU143" s="14" t="s">
        <v>83</v>
      </c>
    </row>
    <row r="144" spans="2:65" s="1" customFormat="1" ht="24.2" customHeight="1">
      <c r="B144" s="29"/>
      <c r="C144" s="128" t="s">
        <v>198</v>
      </c>
      <c r="D144" s="128" t="s">
        <v>160</v>
      </c>
      <c r="E144" s="129" t="s">
        <v>235</v>
      </c>
      <c r="F144" s="130" t="s">
        <v>236</v>
      </c>
      <c r="G144" s="131" t="s">
        <v>233</v>
      </c>
      <c r="H144" s="132">
        <v>4.5620000000000003</v>
      </c>
      <c r="I144" s="133"/>
      <c r="J144" s="134">
        <f>ROUND(I144*H144,2)</f>
        <v>0</v>
      </c>
      <c r="K144" s="130" t="s">
        <v>164</v>
      </c>
      <c r="L144" s="29"/>
      <c r="M144" s="135" t="s">
        <v>19</v>
      </c>
      <c r="N144" s="136" t="s">
        <v>44</v>
      </c>
      <c r="P144" s="137">
        <f>O144*H144</f>
        <v>0</v>
      </c>
      <c r="Q144" s="137">
        <v>0</v>
      </c>
      <c r="R144" s="137">
        <f>Q144*H144</f>
        <v>0</v>
      </c>
      <c r="S144" s="137">
        <v>0</v>
      </c>
      <c r="T144" s="138">
        <f>S144*H144</f>
        <v>0</v>
      </c>
      <c r="AR144" s="139" t="s">
        <v>158</v>
      </c>
      <c r="AT144" s="139" t="s">
        <v>160</v>
      </c>
      <c r="AU144" s="139" t="s">
        <v>83</v>
      </c>
      <c r="AY144" s="14" t="s">
        <v>157</v>
      </c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s="14" t="s">
        <v>81</v>
      </c>
      <c r="BK144" s="140">
        <f>ROUND(I144*H144,2)</f>
        <v>0</v>
      </c>
      <c r="BL144" s="14" t="s">
        <v>158</v>
      </c>
      <c r="BM144" s="139" t="s">
        <v>237</v>
      </c>
    </row>
    <row r="145" spans="2:65" s="1" customFormat="1" ht="11.25">
      <c r="B145" s="29"/>
      <c r="D145" s="141" t="s">
        <v>165</v>
      </c>
      <c r="F145" s="142" t="s">
        <v>236</v>
      </c>
      <c r="I145" s="143"/>
      <c r="L145" s="29"/>
      <c r="M145" s="144"/>
      <c r="T145" s="50"/>
      <c r="AT145" s="14" t="s">
        <v>165</v>
      </c>
      <c r="AU145" s="14" t="s">
        <v>83</v>
      </c>
    </row>
    <row r="146" spans="2:65" s="1" customFormat="1" ht="21.75" customHeight="1">
      <c r="B146" s="29"/>
      <c r="C146" s="128" t="s">
        <v>7</v>
      </c>
      <c r="D146" s="128" t="s">
        <v>160</v>
      </c>
      <c r="E146" s="129" t="s">
        <v>238</v>
      </c>
      <c r="F146" s="130" t="s">
        <v>239</v>
      </c>
      <c r="G146" s="131" t="s">
        <v>233</v>
      </c>
      <c r="H146" s="132">
        <v>4.5620000000000003</v>
      </c>
      <c r="I146" s="133"/>
      <c r="J146" s="134">
        <f>ROUND(I146*H146,2)</f>
        <v>0</v>
      </c>
      <c r="K146" s="130" t="s">
        <v>164</v>
      </c>
      <c r="L146" s="29"/>
      <c r="M146" s="135" t="s">
        <v>19</v>
      </c>
      <c r="N146" s="136" t="s">
        <v>44</v>
      </c>
      <c r="P146" s="137">
        <f>O146*H146</f>
        <v>0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158</v>
      </c>
      <c r="AT146" s="139" t="s">
        <v>160</v>
      </c>
      <c r="AU146" s="139" t="s">
        <v>83</v>
      </c>
      <c r="AY146" s="14" t="s">
        <v>157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4" t="s">
        <v>81</v>
      </c>
      <c r="BK146" s="140">
        <f>ROUND(I146*H146,2)</f>
        <v>0</v>
      </c>
      <c r="BL146" s="14" t="s">
        <v>158</v>
      </c>
      <c r="BM146" s="139" t="s">
        <v>240</v>
      </c>
    </row>
    <row r="147" spans="2:65" s="1" customFormat="1" ht="11.25">
      <c r="B147" s="29"/>
      <c r="D147" s="141" t="s">
        <v>165</v>
      </c>
      <c r="F147" s="142" t="s">
        <v>239</v>
      </c>
      <c r="I147" s="143"/>
      <c r="L147" s="29"/>
      <c r="M147" s="144"/>
      <c r="T147" s="50"/>
      <c r="AT147" s="14" t="s">
        <v>165</v>
      </c>
      <c r="AU147" s="14" t="s">
        <v>83</v>
      </c>
    </row>
    <row r="148" spans="2:65" s="1" customFormat="1" ht="24.2" customHeight="1">
      <c r="B148" s="29"/>
      <c r="C148" s="128" t="s">
        <v>202</v>
      </c>
      <c r="D148" s="128" t="s">
        <v>160</v>
      </c>
      <c r="E148" s="129" t="s">
        <v>241</v>
      </c>
      <c r="F148" s="130" t="s">
        <v>242</v>
      </c>
      <c r="G148" s="131" t="s">
        <v>233</v>
      </c>
      <c r="H148" s="132">
        <v>24.425000000000001</v>
      </c>
      <c r="I148" s="133"/>
      <c r="J148" s="134">
        <f>ROUND(I148*H148,2)</f>
        <v>0</v>
      </c>
      <c r="K148" s="130" t="s">
        <v>164</v>
      </c>
      <c r="L148" s="29"/>
      <c r="M148" s="135" t="s">
        <v>19</v>
      </c>
      <c r="N148" s="136" t="s">
        <v>44</v>
      </c>
      <c r="P148" s="137">
        <f>O148*H148</f>
        <v>0</v>
      </c>
      <c r="Q148" s="137">
        <v>0</v>
      </c>
      <c r="R148" s="137">
        <f>Q148*H148</f>
        <v>0</v>
      </c>
      <c r="S148" s="137">
        <v>0</v>
      </c>
      <c r="T148" s="138">
        <f>S148*H148</f>
        <v>0</v>
      </c>
      <c r="AR148" s="139" t="s">
        <v>158</v>
      </c>
      <c r="AT148" s="139" t="s">
        <v>160</v>
      </c>
      <c r="AU148" s="139" t="s">
        <v>83</v>
      </c>
      <c r="AY148" s="14" t="s">
        <v>157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4" t="s">
        <v>81</v>
      </c>
      <c r="BK148" s="140">
        <f>ROUND(I148*H148,2)</f>
        <v>0</v>
      </c>
      <c r="BL148" s="14" t="s">
        <v>158</v>
      </c>
      <c r="BM148" s="139" t="s">
        <v>243</v>
      </c>
    </row>
    <row r="149" spans="2:65" s="1" customFormat="1" ht="19.5">
      <c r="B149" s="29"/>
      <c r="D149" s="141" t="s">
        <v>165</v>
      </c>
      <c r="F149" s="142" t="s">
        <v>242</v>
      </c>
      <c r="I149" s="143"/>
      <c r="L149" s="29"/>
      <c r="M149" s="144"/>
      <c r="T149" s="50"/>
      <c r="AT149" s="14" t="s">
        <v>165</v>
      </c>
      <c r="AU149" s="14" t="s">
        <v>83</v>
      </c>
    </row>
    <row r="150" spans="2:65" s="1" customFormat="1" ht="21.75" customHeight="1">
      <c r="B150" s="29"/>
      <c r="C150" s="128" t="s">
        <v>244</v>
      </c>
      <c r="D150" s="128" t="s">
        <v>160</v>
      </c>
      <c r="E150" s="129" t="s">
        <v>245</v>
      </c>
      <c r="F150" s="130" t="s">
        <v>246</v>
      </c>
      <c r="G150" s="131" t="s">
        <v>233</v>
      </c>
      <c r="H150" s="132">
        <v>4.5620000000000003</v>
      </c>
      <c r="I150" s="133"/>
      <c r="J150" s="134">
        <f>ROUND(I150*H150,2)</f>
        <v>0</v>
      </c>
      <c r="K150" s="130" t="s">
        <v>164</v>
      </c>
      <c r="L150" s="29"/>
      <c r="M150" s="135" t="s">
        <v>19</v>
      </c>
      <c r="N150" s="136" t="s">
        <v>44</v>
      </c>
      <c r="P150" s="137">
        <f>O150*H150</f>
        <v>0</v>
      </c>
      <c r="Q150" s="137">
        <v>0</v>
      </c>
      <c r="R150" s="137">
        <f>Q150*H150</f>
        <v>0</v>
      </c>
      <c r="S150" s="137">
        <v>0</v>
      </c>
      <c r="T150" s="138">
        <f>S150*H150</f>
        <v>0</v>
      </c>
      <c r="AR150" s="139" t="s">
        <v>158</v>
      </c>
      <c r="AT150" s="139" t="s">
        <v>160</v>
      </c>
      <c r="AU150" s="139" t="s">
        <v>83</v>
      </c>
      <c r="AY150" s="14" t="s">
        <v>157</v>
      </c>
      <c r="BE150" s="140">
        <f>IF(N150="základní",J150,0)</f>
        <v>0</v>
      </c>
      <c r="BF150" s="140">
        <f>IF(N150="snížená",J150,0)</f>
        <v>0</v>
      </c>
      <c r="BG150" s="140">
        <f>IF(N150="zákl. přenesená",J150,0)</f>
        <v>0</v>
      </c>
      <c r="BH150" s="140">
        <f>IF(N150="sníž. přenesená",J150,0)</f>
        <v>0</v>
      </c>
      <c r="BI150" s="140">
        <f>IF(N150="nulová",J150,0)</f>
        <v>0</v>
      </c>
      <c r="BJ150" s="14" t="s">
        <v>81</v>
      </c>
      <c r="BK150" s="140">
        <f>ROUND(I150*H150,2)</f>
        <v>0</v>
      </c>
      <c r="BL150" s="14" t="s">
        <v>158</v>
      </c>
      <c r="BM150" s="139" t="s">
        <v>247</v>
      </c>
    </row>
    <row r="151" spans="2:65" s="1" customFormat="1" ht="11.25">
      <c r="B151" s="29"/>
      <c r="D151" s="141" t="s">
        <v>165</v>
      </c>
      <c r="F151" s="142" t="s">
        <v>246</v>
      </c>
      <c r="I151" s="143"/>
      <c r="L151" s="29"/>
      <c r="M151" s="144"/>
      <c r="T151" s="50"/>
      <c r="AT151" s="14" t="s">
        <v>165</v>
      </c>
      <c r="AU151" s="14" t="s">
        <v>83</v>
      </c>
    </row>
    <row r="152" spans="2:65" s="1" customFormat="1" ht="24.2" customHeight="1">
      <c r="B152" s="29"/>
      <c r="C152" s="128" t="s">
        <v>205</v>
      </c>
      <c r="D152" s="128" t="s">
        <v>160</v>
      </c>
      <c r="E152" s="129" t="s">
        <v>248</v>
      </c>
      <c r="F152" s="130" t="s">
        <v>249</v>
      </c>
      <c r="G152" s="131" t="s">
        <v>233</v>
      </c>
      <c r="H152" s="132">
        <v>4.8849999999999998</v>
      </c>
      <c r="I152" s="133"/>
      <c r="J152" s="134">
        <f>ROUND(I152*H152,2)</f>
        <v>0</v>
      </c>
      <c r="K152" s="130" t="s">
        <v>164</v>
      </c>
      <c r="L152" s="29"/>
      <c r="M152" s="135" t="s">
        <v>19</v>
      </c>
      <c r="N152" s="136" t="s">
        <v>44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158</v>
      </c>
      <c r="AT152" s="139" t="s">
        <v>160</v>
      </c>
      <c r="AU152" s="139" t="s">
        <v>83</v>
      </c>
      <c r="AY152" s="14" t="s">
        <v>157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4" t="s">
        <v>81</v>
      </c>
      <c r="BK152" s="140">
        <f>ROUND(I152*H152,2)</f>
        <v>0</v>
      </c>
      <c r="BL152" s="14" t="s">
        <v>158</v>
      </c>
      <c r="BM152" s="139" t="s">
        <v>250</v>
      </c>
    </row>
    <row r="153" spans="2:65" s="1" customFormat="1" ht="19.5">
      <c r="B153" s="29"/>
      <c r="D153" s="141" t="s">
        <v>165</v>
      </c>
      <c r="F153" s="142" t="s">
        <v>249</v>
      </c>
      <c r="I153" s="143"/>
      <c r="L153" s="29"/>
      <c r="M153" s="144"/>
      <c r="T153" s="50"/>
      <c r="AT153" s="14" t="s">
        <v>165</v>
      </c>
      <c r="AU153" s="14" t="s">
        <v>83</v>
      </c>
    </row>
    <row r="154" spans="2:65" s="11" customFormat="1" ht="22.9" customHeight="1">
      <c r="B154" s="116"/>
      <c r="D154" s="117" t="s">
        <v>72</v>
      </c>
      <c r="E154" s="126" t="s">
        <v>251</v>
      </c>
      <c r="F154" s="126" t="s">
        <v>252</v>
      </c>
      <c r="I154" s="119"/>
      <c r="J154" s="127">
        <f>BK154</f>
        <v>0</v>
      </c>
      <c r="L154" s="116"/>
      <c r="M154" s="121"/>
      <c r="P154" s="122">
        <f>SUM(P155:P158)</f>
        <v>0</v>
      </c>
      <c r="R154" s="122">
        <f>SUM(R155:R158)</f>
        <v>0</v>
      </c>
      <c r="T154" s="123">
        <f>SUM(T155:T158)</f>
        <v>0</v>
      </c>
      <c r="AR154" s="117" t="s">
        <v>81</v>
      </c>
      <c r="AT154" s="124" t="s">
        <v>72</v>
      </c>
      <c r="AU154" s="124" t="s">
        <v>81</v>
      </c>
      <c r="AY154" s="117" t="s">
        <v>157</v>
      </c>
      <c r="BK154" s="125">
        <f>SUM(BK155:BK158)</f>
        <v>0</v>
      </c>
    </row>
    <row r="155" spans="2:65" s="1" customFormat="1" ht="33" customHeight="1">
      <c r="B155" s="29"/>
      <c r="C155" s="128" t="s">
        <v>253</v>
      </c>
      <c r="D155" s="128" t="s">
        <v>160</v>
      </c>
      <c r="E155" s="129" t="s">
        <v>254</v>
      </c>
      <c r="F155" s="130" t="s">
        <v>255</v>
      </c>
      <c r="G155" s="131" t="s">
        <v>233</v>
      </c>
      <c r="H155" s="132">
        <v>10.130000000000001</v>
      </c>
      <c r="I155" s="133"/>
      <c r="J155" s="134">
        <f>ROUND(I155*H155,2)</f>
        <v>0</v>
      </c>
      <c r="K155" s="130" t="s">
        <v>164</v>
      </c>
      <c r="L155" s="29"/>
      <c r="M155" s="135" t="s">
        <v>19</v>
      </c>
      <c r="N155" s="136" t="s">
        <v>44</v>
      </c>
      <c r="P155" s="137">
        <f>O155*H155</f>
        <v>0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158</v>
      </c>
      <c r="AT155" s="139" t="s">
        <v>160</v>
      </c>
      <c r="AU155" s="139" t="s">
        <v>83</v>
      </c>
      <c r="AY155" s="14" t="s">
        <v>157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4" t="s">
        <v>81</v>
      </c>
      <c r="BK155" s="140">
        <f>ROUND(I155*H155,2)</f>
        <v>0</v>
      </c>
      <c r="BL155" s="14" t="s">
        <v>158</v>
      </c>
      <c r="BM155" s="139" t="s">
        <v>256</v>
      </c>
    </row>
    <row r="156" spans="2:65" s="1" customFormat="1" ht="19.5">
      <c r="B156" s="29"/>
      <c r="D156" s="141" t="s">
        <v>165</v>
      </c>
      <c r="F156" s="142" t="s">
        <v>255</v>
      </c>
      <c r="I156" s="143"/>
      <c r="L156" s="29"/>
      <c r="M156" s="144"/>
      <c r="T156" s="50"/>
      <c r="AT156" s="14" t="s">
        <v>165</v>
      </c>
      <c r="AU156" s="14" t="s">
        <v>83</v>
      </c>
    </row>
    <row r="157" spans="2:65" s="1" customFormat="1" ht="37.9" customHeight="1">
      <c r="B157" s="29"/>
      <c r="C157" s="128" t="s">
        <v>209</v>
      </c>
      <c r="D157" s="128" t="s">
        <v>160</v>
      </c>
      <c r="E157" s="129" t="s">
        <v>257</v>
      </c>
      <c r="F157" s="130" t="s">
        <v>258</v>
      </c>
      <c r="G157" s="131" t="s">
        <v>233</v>
      </c>
      <c r="H157" s="132">
        <v>10.130000000000001</v>
      </c>
      <c r="I157" s="133"/>
      <c r="J157" s="134">
        <f>ROUND(I157*H157,2)</f>
        <v>0</v>
      </c>
      <c r="K157" s="130" t="s">
        <v>164</v>
      </c>
      <c r="L157" s="29"/>
      <c r="M157" s="135" t="s">
        <v>19</v>
      </c>
      <c r="N157" s="136" t="s">
        <v>44</v>
      </c>
      <c r="P157" s="137">
        <f>O157*H157</f>
        <v>0</v>
      </c>
      <c r="Q157" s="137">
        <v>0</v>
      </c>
      <c r="R157" s="137">
        <f>Q157*H157</f>
        <v>0</v>
      </c>
      <c r="S157" s="137">
        <v>0</v>
      </c>
      <c r="T157" s="138">
        <f>S157*H157</f>
        <v>0</v>
      </c>
      <c r="AR157" s="139" t="s">
        <v>158</v>
      </c>
      <c r="AT157" s="139" t="s">
        <v>160</v>
      </c>
      <c r="AU157" s="139" t="s">
        <v>83</v>
      </c>
      <c r="AY157" s="14" t="s">
        <v>157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4" t="s">
        <v>81</v>
      </c>
      <c r="BK157" s="140">
        <f>ROUND(I157*H157,2)</f>
        <v>0</v>
      </c>
      <c r="BL157" s="14" t="s">
        <v>158</v>
      </c>
      <c r="BM157" s="139" t="s">
        <v>259</v>
      </c>
    </row>
    <row r="158" spans="2:65" s="1" customFormat="1" ht="19.5">
      <c r="B158" s="29"/>
      <c r="D158" s="141" t="s">
        <v>165</v>
      </c>
      <c r="F158" s="142" t="s">
        <v>258</v>
      </c>
      <c r="I158" s="143"/>
      <c r="L158" s="29"/>
      <c r="M158" s="144"/>
      <c r="T158" s="50"/>
      <c r="AT158" s="14" t="s">
        <v>165</v>
      </c>
      <c r="AU158" s="14" t="s">
        <v>83</v>
      </c>
    </row>
    <row r="159" spans="2:65" s="11" customFormat="1" ht="25.9" customHeight="1">
      <c r="B159" s="116"/>
      <c r="D159" s="117" t="s">
        <v>72</v>
      </c>
      <c r="E159" s="118" t="s">
        <v>260</v>
      </c>
      <c r="F159" s="118" t="s">
        <v>261</v>
      </c>
      <c r="I159" s="119"/>
      <c r="J159" s="120">
        <f>BK159</f>
        <v>0</v>
      </c>
      <c r="L159" s="116"/>
      <c r="M159" s="121"/>
      <c r="P159" s="122">
        <f>P160+P165+P176+P181+P196+P219+P226+P239+P246+P269+P292+P295+P314+P319</f>
        <v>0</v>
      </c>
      <c r="R159" s="122">
        <f>R160+R165+R176+R181+R196+R219+R226+R239+R246+R269+R292+R295+R314+R319</f>
        <v>2.5188499999999996</v>
      </c>
      <c r="T159" s="123">
        <f>T160+T165+T176+T181+T196+T219+T226+T239+T246+T269+T292+T295+T314+T319</f>
        <v>0</v>
      </c>
      <c r="AR159" s="117" t="s">
        <v>83</v>
      </c>
      <c r="AT159" s="124" t="s">
        <v>72</v>
      </c>
      <c r="AU159" s="124" t="s">
        <v>73</v>
      </c>
      <c r="AY159" s="117" t="s">
        <v>157</v>
      </c>
      <c r="BK159" s="125">
        <f>BK160+BK165+BK176+BK181+BK196+BK219+BK226+BK239+BK246+BK269+BK292+BK295+BK314+BK319</f>
        <v>0</v>
      </c>
    </row>
    <row r="160" spans="2:65" s="11" customFormat="1" ht="22.9" customHeight="1">
      <c r="B160" s="116"/>
      <c r="D160" s="117" t="s">
        <v>72</v>
      </c>
      <c r="E160" s="126" t="s">
        <v>262</v>
      </c>
      <c r="F160" s="126" t="s">
        <v>263</v>
      </c>
      <c r="I160" s="119"/>
      <c r="J160" s="127">
        <f>BK160</f>
        <v>0</v>
      </c>
      <c r="L160" s="116"/>
      <c r="M160" s="121"/>
      <c r="P160" s="122">
        <f>SUM(P161:P164)</f>
        <v>0</v>
      </c>
      <c r="R160" s="122">
        <f>SUM(R161:R164)</f>
        <v>0</v>
      </c>
      <c r="T160" s="123">
        <f>SUM(T161:T164)</f>
        <v>0</v>
      </c>
      <c r="AR160" s="117" t="s">
        <v>83</v>
      </c>
      <c r="AT160" s="124" t="s">
        <v>72</v>
      </c>
      <c r="AU160" s="124" t="s">
        <v>81</v>
      </c>
      <c r="AY160" s="117" t="s">
        <v>157</v>
      </c>
      <c r="BK160" s="125">
        <f>SUM(BK161:BK164)</f>
        <v>0</v>
      </c>
    </row>
    <row r="161" spans="2:65" s="1" customFormat="1" ht="16.5" customHeight="1">
      <c r="B161" s="29"/>
      <c r="C161" s="128" t="s">
        <v>264</v>
      </c>
      <c r="D161" s="128" t="s">
        <v>160</v>
      </c>
      <c r="E161" s="129" t="s">
        <v>265</v>
      </c>
      <c r="F161" s="130" t="s">
        <v>266</v>
      </c>
      <c r="G161" s="131" t="s">
        <v>267</v>
      </c>
      <c r="H161" s="132">
        <v>1</v>
      </c>
      <c r="I161" s="133"/>
      <c r="J161" s="134">
        <f>ROUND(I161*H161,2)</f>
        <v>0</v>
      </c>
      <c r="K161" s="130" t="s">
        <v>164</v>
      </c>
      <c r="L161" s="29"/>
      <c r="M161" s="135" t="s">
        <v>19</v>
      </c>
      <c r="N161" s="136" t="s">
        <v>44</v>
      </c>
      <c r="P161" s="137">
        <f>O161*H161</f>
        <v>0</v>
      </c>
      <c r="Q161" s="137">
        <v>0</v>
      </c>
      <c r="R161" s="137">
        <f>Q161*H161</f>
        <v>0</v>
      </c>
      <c r="S161" s="137">
        <v>0</v>
      </c>
      <c r="T161" s="138">
        <f>S161*H161</f>
        <v>0</v>
      </c>
      <c r="AR161" s="139" t="s">
        <v>190</v>
      </c>
      <c r="AT161" s="139" t="s">
        <v>160</v>
      </c>
      <c r="AU161" s="139" t="s">
        <v>83</v>
      </c>
      <c r="AY161" s="14" t="s">
        <v>157</v>
      </c>
      <c r="BE161" s="140">
        <f>IF(N161="základní",J161,0)</f>
        <v>0</v>
      </c>
      <c r="BF161" s="140">
        <f>IF(N161="snížená",J161,0)</f>
        <v>0</v>
      </c>
      <c r="BG161" s="140">
        <f>IF(N161="zákl. přenesená",J161,0)</f>
        <v>0</v>
      </c>
      <c r="BH161" s="140">
        <f>IF(N161="sníž. přenesená",J161,0)</f>
        <v>0</v>
      </c>
      <c r="BI161" s="140">
        <f>IF(N161="nulová",J161,0)</f>
        <v>0</v>
      </c>
      <c r="BJ161" s="14" t="s">
        <v>81</v>
      </c>
      <c r="BK161" s="140">
        <f>ROUND(I161*H161,2)</f>
        <v>0</v>
      </c>
      <c r="BL161" s="14" t="s">
        <v>190</v>
      </c>
      <c r="BM161" s="139" t="s">
        <v>268</v>
      </c>
    </row>
    <row r="162" spans="2:65" s="1" customFormat="1" ht="11.25">
      <c r="B162" s="29"/>
      <c r="D162" s="141" t="s">
        <v>165</v>
      </c>
      <c r="F162" s="142" t="s">
        <v>266</v>
      </c>
      <c r="I162" s="143"/>
      <c r="L162" s="29"/>
      <c r="M162" s="144"/>
      <c r="T162" s="50"/>
      <c r="AT162" s="14" t="s">
        <v>165</v>
      </c>
      <c r="AU162" s="14" t="s">
        <v>83</v>
      </c>
    </row>
    <row r="163" spans="2:65" s="1" customFormat="1" ht="16.5" customHeight="1">
      <c r="B163" s="29"/>
      <c r="C163" s="128" t="s">
        <v>213</v>
      </c>
      <c r="D163" s="128" t="s">
        <v>160</v>
      </c>
      <c r="E163" s="129" t="s">
        <v>269</v>
      </c>
      <c r="F163" s="130" t="s">
        <v>270</v>
      </c>
      <c r="G163" s="131" t="s">
        <v>267</v>
      </c>
      <c r="H163" s="132">
        <v>1</v>
      </c>
      <c r="I163" s="133"/>
      <c r="J163" s="134">
        <f>ROUND(I163*H163,2)</f>
        <v>0</v>
      </c>
      <c r="K163" s="130" t="s">
        <v>164</v>
      </c>
      <c r="L163" s="29"/>
      <c r="M163" s="135" t="s">
        <v>19</v>
      </c>
      <c r="N163" s="136" t="s">
        <v>44</v>
      </c>
      <c r="P163" s="137">
        <f>O163*H163</f>
        <v>0</v>
      </c>
      <c r="Q163" s="137">
        <v>0</v>
      </c>
      <c r="R163" s="137">
        <f>Q163*H163</f>
        <v>0</v>
      </c>
      <c r="S163" s="137">
        <v>0</v>
      </c>
      <c r="T163" s="138">
        <f>S163*H163</f>
        <v>0</v>
      </c>
      <c r="AR163" s="139" t="s">
        <v>190</v>
      </c>
      <c r="AT163" s="139" t="s">
        <v>160</v>
      </c>
      <c r="AU163" s="139" t="s">
        <v>83</v>
      </c>
      <c r="AY163" s="14" t="s">
        <v>157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4" t="s">
        <v>81</v>
      </c>
      <c r="BK163" s="140">
        <f>ROUND(I163*H163,2)</f>
        <v>0</v>
      </c>
      <c r="BL163" s="14" t="s">
        <v>190</v>
      </c>
      <c r="BM163" s="139" t="s">
        <v>271</v>
      </c>
    </row>
    <row r="164" spans="2:65" s="1" customFormat="1" ht="11.25">
      <c r="B164" s="29"/>
      <c r="D164" s="141" t="s">
        <v>165</v>
      </c>
      <c r="F164" s="142" t="s">
        <v>270</v>
      </c>
      <c r="I164" s="143"/>
      <c r="L164" s="29"/>
      <c r="M164" s="144"/>
      <c r="T164" s="50"/>
      <c r="AT164" s="14" t="s">
        <v>165</v>
      </c>
      <c r="AU164" s="14" t="s">
        <v>83</v>
      </c>
    </row>
    <row r="165" spans="2:65" s="11" customFormat="1" ht="22.9" customHeight="1">
      <c r="B165" s="116"/>
      <c r="D165" s="117" t="s">
        <v>72</v>
      </c>
      <c r="E165" s="126" t="s">
        <v>272</v>
      </c>
      <c r="F165" s="126" t="s">
        <v>273</v>
      </c>
      <c r="I165" s="119"/>
      <c r="J165" s="127">
        <f>BK165</f>
        <v>0</v>
      </c>
      <c r="L165" s="116"/>
      <c r="M165" s="121"/>
      <c r="P165" s="122">
        <f>SUM(P166:P175)</f>
        <v>0</v>
      </c>
      <c r="R165" s="122">
        <f>SUM(R166:R175)</f>
        <v>0</v>
      </c>
      <c r="T165" s="123">
        <f>SUM(T166:T175)</f>
        <v>0</v>
      </c>
      <c r="AR165" s="117" t="s">
        <v>83</v>
      </c>
      <c r="AT165" s="124" t="s">
        <v>72</v>
      </c>
      <c r="AU165" s="124" t="s">
        <v>81</v>
      </c>
      <c r="AY165" s="117" t="s">
        <v>157</v>
      </c>
      <c r="BK165" s="125">
        <f>SUM(BK166:BK175)</f>
        <v>0</v>
      </c>
    </row>
    <row r="166" spans="2:65" s="1" customFormat="1" ht="16.5" customHeight="1">
      <c r="B166" s="29"/>
      <c r="C166" s="128" t="s">
        <v>274</v>
      </c>
      <c r="D166" s="128" t="s">
        <v>160</v>
      </c>
      <c r="E166" s="129" t="s">
        <v>275</v>
      </c>
      <c r="F166" s="130" t="s">
        <v>276</v>
      </c>
      <c r="G166" s="131" t="s">
        <v>212</v>
      </c>
      <c r="H166" s="132">
        <v>1</v>
      </c>
      <c r="I166" s="133"/>
      <c r="J166" s="134">
        <f>ROUND(I166*H166,2)</f>
        <v>0</v>
      </c>
      <c r="K166" s="130" t="s">
        <v>164</v>
      </c>
      <c r="L166" s="29"/>
      <c r="M166" s="135" t="s">
        <v>19</v>
      </c>
      <c r="N166" s="136" t="s">
        <v>44</v>
      </c>
      <c r="P166" s="137">
        <f>O166*H166</f>
        <v>0</v>
      </c>
      <c r="Q166" s="137">
        <v>0</v>
      </c>
      <c r="R166" s="137">
        <f>Q166*H166</f>
        <v>0</v>
      </c>
      <c r="S166" s="137">
        <v>0</v>
      </c>
      <c r="T166" s="138">
        <f>S166*H166</f>
        <v>0</v>
      </c>
      <c r="AR166" s="139" t="s">
        <v>190</v>
      </c>
      <c r="AT166" s="139" t="s">
        <v>160</v>
      </c>
      <c r="AU166" s="139" t="s">
        <v>83</v>
      </c>
      <c r="AY166" s="14" t="s">
        <v>157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4" t="s">
        <v>81</v>
      </c>
      <c r="BK166" s="140">
        <f>ROUND(I166*H166,2)</f>
        <v>0</v>
      </c>
      <c r="BL166" s="14" t="s">
        <v>190</v>
      </c>
      <c r="BM166" s="139" t="s">
        <v>277</v>
      </c>
    </row>
    <row r="167" spans="2:65" s="1" customFormat="1" ht="11.25">
      <c r="B167" s="29"/>
      <c r="D167" s="141" t="s">
        <v>165</v>
      </c>
      <c r="F167" s="142" t="s">
        <v>276</v>
      </c>
      <c r="I167" s="143"/>
      <c r="L167" s="29"/>
      <c r="M167" s="144"/>
      <c r="T167" s="50"/>
      <c r="AT167" s="14" t="s">
        <v>165</v>
      </c>
      <c r="AU167" s="14" t="s">
        <v>83</v>
      </c>
    </row>
    <row r="168" spans="2:65" s="1" customFormat="1" ht="16.5" customHeight="1">
      <c r="B168" s="29"/>
      <c r="C168" s="128" t="s">
        <v>217</v>
      </c>
      <c r="D168" s="128" t="s">
        <v>160</v>
      </c>
      <c r="E168" s="129" t="s">
        <v>278</v>
      </c>
      <c r="F168" s="130" t="s">
        <v>279</v>
      </c>
      <c r="G168" s="131" t="s">
        <v>212</v>
      </c>
      <c r="H168" s="132">
        <v>1</v>
      </c>
      <c r="I168" s="133"/>
      <c r="J168" s="134">
        <f>ROUND(I168*H168,2)</f>
        <v>0</v>
      </c>
      <c r="K168" s="130" t="s">
        <v>164</v>
      </c>
      <c r="L168" s="29"/>
      <c r="M168" s="135" t="s">
        <v>19</v>
      </c>
      <c r="N168" s="136" t="s">
        <v>44</v>
      </c>
      <c r="P168" s="137">
        <f>O168*H168</f>
        <v>0</v>
      </c>
      <c r="Q168" s="137">
        <v>0</v>
      </c>
      <c r="R168" s="137">
        <f>Q168*H168</f>
        <v>0</v>
      </c>
      <c r="S168" s="137">
        <v>0</v>
      </c>
      <c r="T168" s="138">
        <f>S168*H168</f>
        <v>0</v>
      </c>
      <c r="AR168" s="139" t="s">
        <v>190</v>
      </c>
      <c r="AT168" s="139" t="s">
        <v>160</v>
      </c>
      <c r="AU168" s="139" t="s">
        <v>83</v>
      </c>
      <c r="AY168" s="14" t="s">
        <v>157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4" t="s">
        <v>81</v>
      </c>
      <c r="BK168" s="140">
        <f>ROUND(I168*H168,2)</f>
        <v>0</v>
      </c>
      <c r="BL168" s="14" t="s">
        <v>190</v>
      </c>
      <c r="BM168" s="139" t="s">
        <v>280</v>
      </c>
    </row>
    <row r="169" spans="2:65" s="1" customFormat="1" ht="11.25">
      <c r="B169" s="29"/>
      <c r="D169" s="141" t="s">
        <v>165</v>
      </c>
      <c r="F169" s="142" t="s">
        <v>279</v>
      </c>
      <c r="I169" s="143"/>
      <c r="L169" s="29"/>
      <c r="M169" s="144"/>
      <c r="T169" s="50"/>
      <c r="AT169" s="14" t="s">
        <v>165</v>
      </c>
      <c r="AU169" s="14" t="s">
        <v>83</v>
      </c>
    </row>
    <row r="170" spans="2:65" s="1" customFormat="1" ht="16.5" customHeight="1">
      <c r="B170" s="29"/>
      <c r="C170" s="128" t="s">
        <v>281</v>
      </c>
      <c r="D170" s="128" t="s">
        <v>160</v>
      </c>
      <c r="E170" s="129" t="s">
        <v>282</v>
      </c>
      <c r="F170" s="130" t="s">
        <v>283</v>
      </c>
      <c r="G170" s="131" t="s">
        <v>212</v>
      </c>
      <c r="H170" s="132">
        <v>1</v>
      </c>
      <c r="I170" s="133"/>
      <c r="J170" s="134">
        <f>ROUND(I170*H170,2)</f>
        <v>0</v>
      </c>
      <c r="K170" s="130" t="s">
        <v>164</v>
      </c>
      <c r="L170" s="29"/>
      <c r="M170" s="135" t="s">
        <v>19</v>
      </c>
      <c r="N170" s="136" t="s">
        <v>44</v>
      </c>
      <c r="P170" s="137">
        <f>O170*H170</f>
        <v>0</v>
      </c>
      <c r="Q170" s="137">
        <v>0</v>
      </c>
      <c r="R170" s="137">
        <f>Q170*H170</f>
        <v>0</v>
      </c>
      <c r="S170" s="137">
        <v>0</v>
      </c>
      <c r="T170" s="138">
        <f>S170*H170</f>
        <v>0</v>
      </c>
      <c r="AR170" s="139" t="s">
        <v>190</v>
      </c>
      <c r="AT170" s="139" t="s">
        <v>160</v>
      </c>
      <c r="AU170" s="139" t="s">
        <v>83</v>
      </c>
      <c r="AY170" s="14" t="s">
        <v>157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4" t="s">
        <v>81</v>
      </c>
      <c r="BK170" s="140">
        <f>ROUND(I170*H170,2)</f>
        <v>0</v>
      </c>
      <c r="BL170" s="14" t="s">
        <v>190</v>
      </c>
      <c r="BM170" s="139" t="s">
        <v>284</v>
      </c>
    </row>
    <row r="171" spans="2:65" s="1" customFormat="1" ht="11.25">
      <c r="B171" s="29"/>
      <c r="D171" s="141" t="s">
        <v>165</v>
      </c>
      <c r="F171" s="142" t="s">
        <v>283</v>
      </c>
      <c r="I171" s="143"/>
      <c r="L171" s="29"/>
      <c r="M171" s="144"/>
      <c r="T171" s="50"/>
      <c r="AT171" s="14" t="s">
        <v>165</v>
      </c>
      <c r="AU171" s="14" t="s">
        <v>83</v>
      </c>
    </row>
    <row r="172" spans="2:65" s="1" customFormat="1" ht="16.5" customHeight="1">
      <c r="B172" s="29"/>
      <c r="C172" s="128" t="s">
        <v>220</v>
      </c>
      <c r="D172" s="128" t="s">
        <v>160</v>
      </c>
      <c r="E172" s="129" t="s">
        <v>285</v>
      </c>
      <c r="F172" s="130" t="s">
        <v>286</v>
      </c>
      <c r="G172" s="131" t="s">
        <v>212</v>
      </c>
      <c r="H172" s="132">
        <v>1</v>
      </c>
      <c r="I172" s="133"/>
      <c r="J172" s="134">
        <f>ROUND(I172*H172,2)</f>
        <v>0</v>
      </c>
      <c r="K172" s="130" t="s">
        <v>164</v>
      </c>
      <c r="L172" s="29"/>
      <c r="M172" s="135" t="s">
        <v>19</v>
      </c>
      <c r="N172" s="136" t="s">
        <v>44</v>
      </c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190</v>
      </c>
      <c r="AT172" s="139" t="s">
        <v>160</v>
      </c>
      <c r="AU172" s="139" t="s">
        <v>83</v>
      </c>
      <c r="AY172" s="14" t="s">
        <v>157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4" t="s">
        <v>81</v>
      </c>
      <c r="BK172" s="140">
        <f>ROUND(I172*H172,2)</f>
        <v>0</v>
      </c>
      <c r="BL172" s="14" t="s">
        <v>190</v>
      </c>
      <c r="BM172" s="139" t="s">
        <v>287</v>
      </c>
    </row>
    <row r="173" spans="2:65" s="1" customFormat="1" ht="11.25">
      <c r="B173" s="29"/>
      <c r="D173" s="141" t="s">
        <v>165</v>
      </c>
      <c r="F173" s="142" t="s">
        <v>286</v>
      </c>
      <c r="I173" s="143"/>
      <c r="L173" s="29"/>
      <c r="M173" s="144"/>
      <c r="T173" s="50"/>
      <c r="AT173" s="14" t="s">
        <v>165</v>
      </c>
      <c r="AU173" s="14" t="s">
        <v>83</v>
      </c>
    </row>
    <row r="174" spans="2:65" s="1" customFormat="1" ht="16.5" customHeight="1">
      <c r="B174" s="29"/>
      <c r="C174" s="128" t="s">
        <v>288</v>
      </c>
      <c r="D174" s="128" t="s">
        <v>160</v>
      </c>
      <c r="E174" s="129" t="s">
        <v>289</v>
      </c>
      <c r="F174" s="130" t="s">
        <v>290</v>
      </c>
      <c r="G174" s="131" t="s">
        <v>212</v>
      </c>
      <c r="H174" s="132">
        <v>1</v>
      </c>
      <c r="I174" s="133"/>
      <c r="J174" s="134">
        <f>ROUND(I174*H174,2)</f>
        <v>0</v>
      </c>
      <c r="K174" s="130" t="s">
        <v>164</v>
      </c>
      <c r="L174" s="29"/>
      <c r="M174" s="135" t="s">
        <v>19</v>
      </c>
      <c r="N174" s="136" t="s">
        <v>44</v>
      </c>
      <c r="P174" s="137">
        <f>O174*H174</f>
        <v>0</v>
      </c>
      <c r="Q174" s="137">
        <v>0</v>
      </c>
      <c r="R174" s="137">
        <f>Q174*H174</f>
        <v>0</v>
      </c>
      <c r="S174" s="137">
        <v>0</v>
      </c>
      <c r="T174" s="138">
        <f>S174*H174</f>
        <v>0</v>
      </c>
      <c r="AR174" s="139" t="s">
        <v>190</v>
      </c>
      <c r="AT174" s="139" t="s">
        <v>160</v>
      </c>
      <c r="AU174" s="139" t="s">
        <v>83</v>
      </c>
      <c r="AY174" s="14" t="s">
        <v>157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4" t="s">
        <v>81</v>
      </c>
      <c r="BK174" s="140">
        <f>ROUND(I174*H174,2)</f>
        <v>0</v>
      </c>
      <c r="BL174" s="14" t="s">
        <v>190</v>
      </c>
      <c r="BM174" s="139" t="s">
        <v>291</v>
      </c>
    </row>
    <row r="175" spans="2:65" s="1" customFormat="1" ht="11.25">
      <c r="B175" s="29"/>
      <c r="D175" s="141" t="s">
        <v>165</v>
      </c>
      <c r="F175" s="142" t="s">
        <v>290</v>
      </c>
      <c r="I175" s="143"/>
      <c r="L175" s="29"/>
      <c r="M175" s="144"/>
      <c r="T175" s="50"/>
      <c r="AT175" s="14" t="s">
        <v>165</v>
      </c>
      <c r="AU175" s="14" t="s">
        <v>83</v>
      </c>
    </row>
    <row r="176" spans="2:65" s="11" customFormat="1" ht="22.9" customHeight="1">
      <c r="B176" s="116"/>
      <c r="D176" s="117" t="s">
        <v>72</v>
      </c>
      <c r="E176" s="126" t="s">
        <v>292</v>
      </c>
      <c r="F176" s="126" t="s">
        <v>293</v>
      </c>
      <c r="I176" s="119"/>
      <c r="J176" s="127">
        <f>BK176</f>
        <v>0</v>
      </c>
      <c r="L176" s="116"/>
      <c r="M176" s="121"/>
      <c r="P176" s="122">
        <f>SUM(P177:P180)</f>
        <v>0</v>
      </c>
      <c r="R176" s="122">
        <f>SUM(R177:R180)</f>
        <v>0</v>
      </c>
      <c r="T176" s="123">
        <f>SUM(T177:T180)</f>
        <v>0</v>
      </c>
      <c r="AR176" s="117" t="s">
        <v>83</v>
      </c>
      <c r="AT176" s="124" t="s">
        <v>72</v>
      </c>
      <c r="AU176" s="124" t="s">
        <v>81</v>
      </c>
      <c r="AY176" s="117" t="s">
        <v>157</v>
      </c>
      <c r="BK176" s="125">
        <f>SUM(BK177:BK180)</f>
        <v>0</v>
      </c>
    </row>
    <row r="177" spans="2:65" s="1" customFormat="1" ht="24.2" customHeight="1">
      <c r="B177" s="29"/>
      <c r="C177" s="128" t="s">
        <v>224</v>
      </c>
      <c r="D177" s="128" t="s">
        <v>160</v>
      </c>
      <c r="E177" s="129" t="s">
        <v>294</v>
      </c>
      <c r="F177" s="130" t="s">
        <v>295</v>
      </c>
      <c r="G177" s="131" t="s">
        <v>174</v>
      </c>
      <c r="H177" s="132">
        <v>7.5</v>
      </c>
      <c r="I177" s="133"/>
      <c r="J177" s="134">
        <f>ROUND(I177*H177,2)</f>
        <v>0</v>
      </c>
      <c r="K177" s="130" t="s">
        <v>164</v>
      </c>
      <c r="L177" s="29"/>
      <c r="M177" s="135" t="s">
        <v>19</v>
      </c>
      <c r="N177" s="136" t="s">
        <v>44</v>
      </c>
      <c r="P177" s="137">
        <f>O177*H177</f>
        <v>0</v>
      </c>
      <c r="Q177" s="137">
        <v>0</v>
      </c>
      <c r="R177" s="137">
        <f>Q177*H177</f>
        <v>0</v>
      </c>
      <c r="S177" s="137">
        <v>0</v>
      </c>
      <c r="T177" s="138">
        <f>S177*H177</f>
        <v>0</v>
      </c>
      <c r="AR177" s="139" t="s">
        <v>190</v>
      </c>
      <c r="AT177" s="139" t="s">
        <v>160</v>
      </c>
      <c r="AU177" s="139" t="s">
        <v>83</v>
      </c>
      <c r="AY177" s="14" t="s">
        <v>157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4" t="s">
        <v>81</v>
      </c>
      <c r="BK177" s="140">
        <f>ROUND(I177*H177,2)</f>
        <v>0</v>
      </c>
      <c r="BL177" s="14" t="s">
        <v>190</v>
      </c>
      <c r="BM177" s="139" t="s">
        <v>296</v>
      </c>
    </row>
    <row r="178" spans="2:65" s="1" customFormat="1" ht="11.25">
      <c r="B178" s="29"/>
      <c r="D178" s="141" t="s">
        <v>165</v>
      </c>
      <c r="F178" s="142" t="s">
        <v>295</v>
      </c>
      <c r="I178" s="143"/>
      <c r="L178" s="29"/>
      <c r="M178" s="144"/>
      <c r="T178" s="50"/>
      <c r="AT178" s="14" t="s">
        <v>165</v>
      </c>
      <c r="AU178" s="14" t="s">
        <v>83</v>
      </c>
    </row>
    <row r="179" spans="2:65" s="1" customFormat="1" ht="24.2" customHeight="1">
      <c r="B179" s="29"/>
      <c r="C179" s="128" t="s">
        <v>297</v>
      </c>
      <c r="D179" s="128" t="s">
        <v>160</v>
      </c>
      <c r="E179" s="129" t="s">
        <v>298</v>
      </c>
      <c r="F179" s="130" t="s">
        <v>299</v>
      </c>
      <c r="G179" s="131" t="s">
        <v>170</v>
      </c>
      <c r="H179" s="132">
        <v>1</v>
      </c>
      <c r="I179" s="133"/>
      <c r="J179" s="134">
        <f>ROUND(I179*H179,2)</f>
        <v>0</v>
      </c>
      <c r="K179" s="130" t="s">
        <v>164</v>
      </c>
      <c r="L179" s="29"/>
      <c r="M179" s="135" t="s">
        <v>19</v>
      </c>
      <c r="N179" s="136" t="s">
        <v>44</v>
      </c>
      <c r="P179" s="137">
        <f>O179*H179</f>
        <v>0</v>
      </c>
      <c r="Q179" s="137">
        <v>0</v>
      </c>
      <c r="R179" s="137">
        <f>Q179*H179</f>
        <v>0</v>
      </c>
      <c r="S179" s="137">
        <v>0</v>
      </c>
      <c r="T179" s="138">
        <f>S179*H179</f>
        <v>0</v>
      </c>
      <c r="AR179" s="139" t="s">
        <v>190</v>
      </c>
      <c r="AT179" s="139" t="s">
        <v>160</v>
      </c>
      <c r="AU179" s="139" t="s">
        <v>83</v>
      </c>
      <c r="AY179" s="14" t="s">
        <v>157</v>
      </c>
      <c r="BE179" s="140">
        <f>IF(N179="základní",J179,0)</f>
        <v>0</v>
      </c>
      <c r="BF179" s="140">
        <f>IF(N179="snížená",J179,0)</f>
        <v>0</v>
      </c>
      <c r="BG179" s="140">
        <f>IF(N179="zákl. přenesená",J179,0)</f>
        <v>0</v>
      </c>
      <c r="BH179" s="140">
        <f>IF(N179="sníž. přenesená",J179,0)</f>
        <v>0</v>
      </c>
      <c r="BI179" s="140">
        <f>IF(N179="nulová",J179,0)</f>
        <v>0</v>
      </c>
      <c r="BJ179" s="14" t="s">
        <v>81</v>
      </c>
      <c r="BK179" s="140">
        <f>ROUND(I179*H179,2)</f>
        <v>0</v>
      </c>
      <c r="BL179" s="14" t="s">
        <v>190</v>
      </c>
      <c r="BM179" s="139" t="s">
        <v>300</v>
      </c>
    </row>
    <row r="180" spans="2:65" s="1" customFormat="1" ht="19.5">
      <c r="B180" s="29"/>
      <c r="D180" s="141" t="s">
        <v>165</v>
      </c>
      <c r="F180" s="142" t="s">
        <v>299</v>
      </c>
      <c r="I180" s="143"/>
      <c r="L180" s="29"/>
      <c r="M180" s="144"/>
      <c r="T180" s="50"/>
      <c r="AT180" s="14" t="s">
        <v>165</v>
      </c>
      <c r="AU180" s="14" t="s">
        <v>83</v>
      </c>
    </row>
    <row r="181" spans="2:65" s="11" customFormat="1" ht="22.9" customHeight="1">
      <c r="B181" s="116"/>
      <c r="D181" s="117" t="s">
        <v>72</v>
      </c>
      <c r="E181" s="126" t="s">
        <v>301</v>
      </c>
      <c r="F181" s="126" t="s">
        <v>302</v>
      </c>
      <c r="I181" s="119"/>
      <c r="J181" s="127">
        <f>BK181</f>
        <v>0</v>
      </c>
      <c r="L181" s="116"/>
      <c r="M181" s="121"/>
      <c r="P181" s="122">
        <f>SUM(P182:P195)</f>
        <v>0</v>
      </c>
      <c r="R181" s="122">
        <f>SUM(R182:R195)</f>
        <v>0.95951999999999948</v>
      </c>
      <c r="T181" s="123">
        <f>SUM(T182:T195)</f>
        <v>0</v>
      </c>
      <c r="AR181" s="117" t="s">
        <v>83</v>
      </c>
      <c r="AT181" s="124" t="s">
        <v>72</v>
      </c>
      <c r="AU181" s="124" t="s">
        <v>81</v>
      </c>
      <c r="AY181" s="117" t="s">
        <v>157</v>
      </c>
      <c r="BK181" s="125">
        <f>SUM(BK182:BK195)</f>
        <v>0</v>
      </c>
    </row>
    <row r="182" spans="2:65" s="1" customFormat="1" ht="33" customHeight="1">
      <c r="B182" s="29"/>
      <c r="C182" s="128" t="s">
        <v>227</v>
      </c>
      <c r="D182" s="128" t="s">
        <v>160</v>
      </c>
      <c r="E182" s="129" t="s">
        <v>303</v>
      </c>
      <c r="F182" s="130" t="s">
        <v>304</v>
      </c>
      <c r="G182" s="131" t="s">
        <v>170</v>
      </c>
      <c r="H182" s="132">
        <v>18.63</v>
      </c>
      <c r="I182" s="133"/>
      <c r="J182" s="134">
        <f>ROUND(I182*H182,2)</f>
        <v>0</v>
      </c>
      <c r="K182" s="130" t="s">
        <v>164</v>
      </c>
      <c r="L182" s="29"/>
      <c r="M182" s="135" t="s">
        <v>19</v>
      </c>
      <c r="N182" s="136" t="s">
        <v>44</v>
      </c>
      <c r="P182" s="137">
        <f>O182*H182</f>
        <v>0</v>
      </c>
      <c r="Q182" s="137">
        <v>4.5699946323134698E-2</v>
      </c>
      <c r="R182" s="137">
        <f>Q182*H182</f>
        <v>0.85138999999999943</v>
      </c>
      <c r="S182" s="137">
        <v>0</v>
      </c>
      <c r="T182" s="138">
        <f>S182*H182</f>
        <v>0</v>
      </c>
      <c r="AR182" s="139" t="s">
        <v>190</v>
      </c>
      <c r="AT182" s="139" t="s">
        <v>160</v>
      </c>
      <c r="AU182" s="139" t="s">
        <v>83</v>
      </c>
      <c r="AY182" s="14" t="s">
        <v>157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4" t="s">
        <v>81</v>
      </c>
      <c r="BK182" s="140">
        <f>ROUND(I182*H182,2)</f>
        <v>0</v>
      </c>
      <c r="BL182" s="14" t="s">
        <v>190</v>
      </c>
      <c r="BM182" s="139" t="s">
        <v>305</v>
      </c>
    </row>
    <row r="183" spans="2:65" s="1" customFormat="1" ht="19.5">
      <c r="B183" s="29"/>
      <c r="D183" s="141" t="s">
        <v>165</v>
      </c>
      <c r="F183" s="142" t="s">
        <v>304</v>
      </c>
      <c r="I183" s="143"/>
      <c r="L183" s="29"/>
      <c r="M183" s="144"/>
      <c r="T183" s="50"/>
      <c r="AT183" s="14" t="s">
        <v>165</v>
      </c>
      <c r="AU183" s="14" t="s">
        <v>83</v>
      </c>
    </row>
    <row r="184" spans="2:65" s="1" customFormat="1" ht="24.2" customHeight="1">
      <c r="B184" s="29"/>
      <c r="C184" s="128" t="s">
        <v>306</v>
      </c>
      <c r="D184" s="128" t="s">
        <v>160</v>
      </c>
      <c r="E184" s="129" t="s">
        <v>307</v>
      </c>
      <c r="F184" s="130" t="s">
        <v>308</v>
      </c>
      <c r="G184" s="131" t="s">
        <v>170</v>
      </c>
      <c r="H184" s="132">
        <v>18.63</v>
      </c>
      <c r="I184" s="133"/>
      <c r="J184" s="134">
        <f>ROUND(I184*H184,2)</f>
        <v>0</v>
      </c>
      <c r="K184" s="130" t="s">
        <v>164</v>
      </c>
      <c r="L184" s="29"/>
      <c r="M184" s="135" t="s">
        <v>19</v>
      </c>
      <c r="N184" s="136" t="s">
        <v>44</v>
      </c>
      <c r="P184" s="137">
        <f>O184*H184</f>
        <v>0</v>
      </c>
      <c r="Q184" s="137">
        <v>2.0021470746108401E-4</v>
      </c>
      <c r="R184" s="137">
        <f>Q184*H184</f>
        <v>3.729999999999995E-3</v>
      </c>
      <c r="S184" s="137">
        <v>0</v>
      </c>
      <c r="T184" s="138">
        <f>S184*H184</f>
        <v>0</v>
      </c>
      <c r="AR184" s="139" t="s">
        <v>190</v>
      </c>
      <c r="AT184" s="139" t="s">
        <v>160</v>
      </c>
      <c r="AU184" s="139" t="s">
        <v>83</v>
      </c>
      <c r="AY184" s="14" t="s">
        <v>157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4" t="s">
        <v>81</v>
      </c>
      <c r="BK184" s="140">
        <f>ROUND(I184*H184,2)</f>
        <v>0</v>
      </c>
      <c r="BL184" s="14" t="s">
        <v>190</v>
      </c>
      <c r="BM184" s="139" t="s">
        <v>309</v>
      </c>
    </row>
    <row r="185" spans="2:65" s="1" customFormat="1" ht="19.5">
      <c r="B185" s="29"/>
      <c r="D185" s="141" t="s">
        <v>165</v>
      </c>
      <c r="F185" s="142" t="s">
        <v>308</v>
      </c>
      <c r="I185" s="143"/>
      <c r="L185" s="29"/>
      <c r="M185" s="144"/>
      <c r="T185" s="50"/>
      <c r="AT185" s="14" t="s">
        <v>165</v>
      </c>
      <c r="AU185" s="14" t="s">
        <v>83</v>
      </c>
    </row>
    <row r="186" spans="2:65" s="1" customFormat="1" ht="24.2" customHeight="1">
      <c r="B186" s="29"/>
      <c r="C186" s="128" t="s">
        <v>234</v>
      </c>
      <c r="D186" s="128" t="s">
        <v>160</v>
      </c>
      <c r="E186" s="129" t="s">
        <v>310</v>
      </c>
      <c r="F186" s="130" t="s">
        <v>311</v>
      </c>
      <c r="G186" s="131" t="s">
        <v>170</v>
      </c>
      <c r="H186" s="132">
        <v>3.87</v>
      </c>
      <c r="I186" s="133"/>
      <c r="J186" s="134">
        <f>ROUND(I186*H186,2)</f>
        <v>0</v>
      </c>
      <c r="K186" s="130" t="s">
        <v>164</v>
      </c>
      <c r="L186" s="29"/>
      <c r="M186" s="135" t="s">
        <v>19</v>
      </c>
      <c r="N186" s="136" t="s">
        <v>44</v>
      </c>
      <c r="P186" s="137">
        <f>O186*H186</f>
        <v>0</v>
      </c>
      <c r="Q186" s="137">
        <v>1.38501291989664E-2</v>
      </c>
      <c r="R186" s="137">
        <f>Q186*H186</f>
        <v>5.3599999999999967E-2</v>
      </c>
      <c r="S186" s="137">
        <v>0</v>
      </c>
      <c r="T186" s="138">
        <f>S186*H186</f>
        <v>0</v>
      </c>
      <c r="AR186" s="139" t="s">
        <v>190</v>
      </c>
      <c r="AT186" s="139" t="s">
        <v>160</v>
      </c>
      <c r="AU186" s="139" t="s">
        <v>83</v>
      </c>
      <c r="AY186" s="14" t="s">
        <v>157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4" t="s">
        <v>81</v>
      </c>
      <c r="BK186" s="140">
        <f>ROUND(I186*H186,2)</f>
        <v>0</v>
      </c>
      <c r="BL186" s="14" t="s">
        <v>190</v>
      </c>
      <c r="BM186" s="139" t="s">
        <v>312</v>
      </c>
    </row>
    <row r="187" spans="2:65" s="1" customFormat="1" ht="19.5">
      <c r="B187" s="29"/>
      <c r="D187" s="141" t="s">
        <v>165</v>
      </c>
      <c r="F187" s="142" t="s">
        <v>311</v>
      </c>
      <c r="I187" s="143"/>
      <c r="L187" s="29"/>
      <c r="M187" s="144"/>
      <c r="T187" s="50"/>
      <c r="AT187" s="14" t="s">
        <v>165</v>
      </c>
      <c r="AU187" s="14" t="s">
        <v>83</v>
      </c>
    </row>
    <row r="188" spans="2:65" s="1" customFormat="1" ht="24.2" customHeight="1">
      <c r="B188" s="29"/>
      <c r="C188" s="128" t="s">
        <v>313</v>
      </c>
      <c r="D188" s="128" t="s">
        <v>160</v>
      </c>
      <c r="E188" s="129" t="s">
        <v>314</v>
      </c>
      <c r="F188" s="130" t="s">
        <v>315</v>
      </c>
      <c r="G188" s="131" t="s">
        <v>170</v>
      </c>
      <c r="H188" s="132">
        <v>3.87</v>
      </c>
      <c r="I188" s="133"/>
      <c r="J188" s="134">
        <f>ROUND(I188*H188,2)</f>
        <v>0</v>
      </c>
      <c r="K188" s="130" t="s">
        <v>164</v>
      </c>
      <c r="L188" s="29"/>
      <c r="M188" s="135" t="s">
        <v>19</v>
      </c>
      <c r="N188" s="136" t="s">
        <v>44</v>
      </c>
      <c r="P188" s="137">
        <f>O188*H188</f>
        <v>0</v>
      </c>
      <c r="Q188" s="137">
        <v>1.4987080103359199E-3</v>
      </c>
      <c r="R188" s="137">
        <f>Q188*H188</f>
        <v>5.80000000000001E-3</v>
      </c>
      <c r="S188" s="137">
        <v>0</v>
      </c>
      <c r="T188" s="138">
        <f>S188*H188</f>
        <v>0</v>
      </c>
      <c r="AR188" s="139" t="s">
        <v>190</v>
      </c>
      <c r="AT188" s="139" t="s">
        <v>160</v>
      </c>
      <c r="AU188" s="139" t="s">
        <v>83</v>
      </c>
      <c r="AY188" s="14" t="s">
        <v>157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4" t="s">
        <v>81</v>
      </c>
      <c r="BK188" s="140">
        <f>ROUND(I188*H188,2)</f>
        <v>0</v>
      </c>
      <c r="BL188" s="14" t="s">
        <v>190</v>
      </c>
      <c r="BM188" s="139" t="s">
        <v>316</v>
      </c>
    </row>
    <row r="189" spans="2:65" s="1" customFormat="1" ht="11.25">
      <c r="B189" s="29"/>
      <c r="D189" s="141" t="s">
        <v>165</v>
      </c>
      <c r="F189" s="142" t="s">
        <v>315</v>
      </c>
      <c r="I189" s="143"/>
      <c r="L189" s="29"/>
      <c r="M189" s="144"/>
      <c r="T189" s="50"/>
      <c r="AT189" s="14" t="s">
        <v>165</v>
      </c>
      <c r="AU189" s="14" t="s">
        <v>83</v>
      </c>
    </row>
    <row r="190" spans="2:65" s="1" customFormat="1" ht="33" customHeight="1">
      <c r="B190" s="29"/>
      <c r="C190" s="128" t="s">
        <v>237</v>
      </c>
      <c r="D190" s="128" t="s">
        <v>160</v>
      </c>
      <c r="E190" s="129" t="s">
        <v>317</v>
      </c>
      <c r="F190" s="130" t="s">
        <v>318</v>
      </c>
      <c r="G190" s="131" t="s">
        <v>212</v>
      </c>
      <c r="H190" s="132">
        <v>1</v>
      </c>
      <c r="I190" s="133"/>
      <c r="J190" s="134">
        <f>ROUND(I190*H190,2)</f>
        <v>0</v>
      </c>
      <c r="K190" s="130" t="s">
        <v>164</v>
      </c>
      <c r="L190" s="29"/>
      <c r="M190" s="135" t="s">
        <v>19</v>
      </c>
      <c r="N190" s="136" t="s">
        <v>44</v>
      </c>
      <c r="P190" s="137">
        <f>O190*H190</f>
        <v>0</v>
      </c>
      <c r="Q190" s="137">
        <v>0</v>
      </c>
      <c r="R190" s="137">
        <f>Q190*H190</f>
        <v>0</v>
      </c>
      <c r="S190" s="137">
        <v>0</v>
      </c>
      <c r="T190" s="138">
        <f>S190*H190</f>
        <v>0</v>
      </c>
      <c r="AR190" s="139" t="s">
        <v>190</v>
      </c>
      <c r="AT190" s="139" t="s">
        <v>160</v>
      </c>
      <c r="AU190" s="139" t="s">
        <v>83</v>
      </c>
      <c r="AY190" s="14" t="s">
        <v>157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4" t="s">
        <v>81</v>
      </c>
      <c r="BK190" s="140">
        <f>ROUND(I190*H190,2)</f>
        <v>0</v>
      </c>
      <c r="BL190" s="14" t="s">
        <v>190</v>
      </c>
      <c r="BM190" s="139" t="s">
        <v>319</v>
      </c>
    </row>
    <row r="191" spans="2:65" s="1" customFormat="1" ht="19.5">
      <c r="B191" s="29"/>
      <c r="D191" s="141" t="s">
        <v>165</v>
      </c>
      <c r="F191" s="142" t="s">
        <v>318</v>
      </c>
      <c r="I191" s="143"/>
      <c r="L191" s="29"/>
      <c r="M191" s="144"/>
      <c r="T191" s="50"/>
      <c r="AT191" s="14" t="s">
        <v>165</v>
      </c>
      <c r="AU191" s="14" t="s">
        <v>83</v>
      </c>
    </row>
    <row r="192" spans="2:65" s="1" customFormat="1" ht="16.5" customHeight="1">
      <c r="B192" s="29"/>
      <c r="C192" s="145" t="s">
        <v>320</v>
      </c>
      <c r="D192" s="145" t="s">
        <v>321</v>
      </c>
      <c r="E192" s="146" t="s">
        <v>322</v>
      </c>
      <c r="F192" s="147" t="s">
        <v>323</v>
      </c>
      <c r="G192" s="148" t="s">
        <v>212</v>
      </c>
      <c r="H192" s="149">
        <v>1</v>
      </c>
      <c r="I192" s="150"/>
      <c r="J192" s="151">
        <f>ROUND(I192*H192,2)</f>
        <v>0</v>
      </c>
      <c r="K192" s="147" t="s">
        <v>164</v>
      </c>
      <c r="L192" s="152"/>
      <c r="M192" s="153" t="s">
        <v>19</v>
      </c>
      <c r="N192" s="154" t="s">
        <v>44</v>
      </c>
      <c r="P192" s="137">
        <f>O192*H192</f>
        <v>0</v>
      </c>
      <c r="Q192" s="137">
        <v>4.4999999999999998E-2</v>
      </c>
      <c r="R192" s="137">
        <f>Q192*H192</f>
        <v>4.4999999999999998E-2</v>
      </c>
      <c r="S192" s="137">
        <v>0</v>
      </c>
      <c r="T192" s="138">
        <f>S192*H192</f>
        <v>0</v>
      </c>
      <c r="AR192" s="139" t="s">
        <v>220</v>
      </c>
      <c r="AT192" s="139" t="s">
        <v>321</v>
      </c>
      <c r="AU192" s="139" t="s">
        <v>83</v>
      </c>
      <c r="AY192" s="14" t="s">
        <v>157</v>
      </c>
      <c r="BE192" s="140">
        <f>IF(N192="základní",J192,0)</f>
        <v>0</v>
      </c>
      <c r="BF192" s="140">
        <f>IF(N192="snížená",J192,0)</f>
        <v>0</v>
      </c>
      <c r="BG192" s="140">
        <f>IF(N192="zákl. přenesená",J192,0)</f>
        <v>0</v>
      </c>
      <c r="BH192" s="140">
        <f>IF(N192="sníž. přenesená",J192,0)</f>
        <v>0</v>
      </c>
      <c r="BI192" s="140">
        <f>IF(N192="nulová",J192,0)</f>
        <v>0</v>
      </c>
      <c r="BJ192" s="14" t="s">
        <v>81</v>
      </c>
      <c r="BK192" s="140">
        <f>ROUND(I192*H192,2)</f>
        <v>0</v>
      </c>
      <c r="BL192" s="14" t="s">
        <v>190</v>
      </c>
      <c r="BM192" s="139" t="s">
        <v>324</v>
      </c>
    </row>
    <row r="193" spans="2:65" s="1" customFormat="1" ht="11.25">
      <c r="B193" s="29"/>
      <c r="D193" s="141" t="s">
        <v>165</v>
      </c>
      <c r="F193" s="142" t="s">
        <v>323</v>
      </c>
      <c r="I193" s="143"/>
      <c r="L193" s="29"/>
      <c r="M193" s="144"/>
      <c r="T193" s="50"/>
      <c r="AT193" s="14" t="s">
        <v>165</v>
      </c>
      <c r="AU193" s="14" t="s">
        <v>83</v>
      </c>
    </row>
    <row r="194" spans="2:65" s="1" customFormat="1" ht="24.2" customHeight="1">
      <c r="B194" s="29"/>
      <c r="C194" s="128" t="s">
        <v>240</v>
      </c>
      <c r="D194" s="128" t="s">
        <v>160</v>
      </c>
      <c r="E194" s="129" t="s">
        <v>325</v>
      </c>
      <c r="F194" s="130" t="s">
        <v>326</v>
      </c>
      <c r="G194" s="131" t="s">
        <v>327</v>
      </c>
      <c r="H194" s="155"/>
      <c r="I194" s="133"/>
      <c r="J194" s="134">
        <f>ROUND(I194*H194,2)</f>
        <v>0</v>
      </c>
      <c r="K194" s="130" t="s">
        <v>164</v>
      </c>
      <c r="L194" s="29"/>
      <c r="M194" s="135" t="s">
        <v>19</v>
      </c>
      <c r="N194" s="136" t="s">
        <v>44</v>
      </c>
      <c r="P194" s="137">
        <f>O194*H194</f>
        <v>0</v>
      </c>
      <c r="Q194" s="137">
        <v>0</v>
      </c>
      <c r="R194" s="137">
        <f>Q194*H194</f>
        <v>0</v>
      </c>
      <c r="S194" s="137">
        <v>0</v>
      </c>
      <c r="T194" s="138">
        <f>S194*H194</f>
        <v>0</v>
      </c>
      <c r="AR194" s="139" t="s">
        <v>190</v>
      </c>
      <c r="AT194" s="139" t="s">
        <v>160</v>
      </c>
      <c r="AU194" s="139" t="s">
        <v>83</v>
      </c>
      <c r="AY194" s="14" t="s">
        <v>157</v>
      </c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s="14" t="s">
        <v>81</v>
      </c>
      <c r="BK194" s="140">
        <f>ROUND(I194*H194,2)</f>
        <v>0</v>
      </c>
      <c r="BL194" s="14" t="s">
        <v>190</v>
      </c>
      <c r="BM194" s="139" t="s">
        <v>328</v>
      </c>
    </row>
    <row r="195" spans="2:65" s="1" customFormat="1" ht="19.5">
      <c r="B195" s="29"/>
      <c r="D195" s="141" t="s">
        <v>165</v>
      </c>
      <c r="F195" s="142" t="s">
        <v>326</v>
      </c>
      <c r="I195" s="143"/>
      <c r="L195" s="29"/>
      <c r="M195" s="144"/>
      <c r="T195" s="50"/>
      <c r="AT195" s="14" t="s">
        <v>165</v>
      </c>
      <c r="AU195" s="14" t="s">
        <v>83</v>
      </c>
    </row>
    <row r="196" spans="2:65" s="11" customFormat="1" ht="22.9" customHeight="1">
      <c r="B196" s="116"/>
      <c r="D196" s="117" t="s">
        <v>72</v>
      </c>
      <c r="E196" s="126" t="s">
        <v>329</v>
      </c>
      <c r="F196" s="126" t="s">
        <v>330</v>
      </c>
      <c r="I196" s="119"/>
      <c r="J196" s="127">
        <f>BK196</f>
        <v>0</v>
      </c>
      <c r="L196" s="116"/>
      <c r="M196" s="121"/>
      <c r="P196" s="122">
        <f>SUM(P197:P218)</f>
        <v>0</v>
      </c>
      <c r="R196" s="122">
        <f>SUM(R197:R218)</f>
        <v>6.9800000000000001E-2</v>
      </c>
      <c r="T196" s="123">
        <f>SUM(T197:T218)</f>
        <v>0</v>
      </c>
      <c r="AR196" s="117" t="s">
        <v>83</v>
      </c>
      <c r="AT196" s="124" t="s">
        <v>72</v>
      </c>
      <c r="AU196" s="124" t="s">
        <v>81</v>
      </c>
      <c r="AY196" s="117" t="s">
        <v>157</v>
      </c>
      <c r="BK196" s="125">
        <f>SUM(BK197:BK218)</f>
        <v>0</v>
      </c>
    </row>
    <row r="197" spans="2:65" s="1" customFormat="1" ht="16.5" customHeight="1">
      <c r="B197" s="29"/>
      <c r="C197" s="128" t="s">
        <v>331</v>
      </c>
      <c r="D197" s="128" t="s">
        <v>160</v>
      </c>
      <c r="E197" s="129" t="s">
        <v>332</v>
      </c>
      <c r="F197" s="130" t="s">
        <v>333</v>
      </c>
      <c r="G197" s="131" t="s">
        <v>170</v>
      </c>
      <c r="H197" s="132">
        <v>4.59</v>
      </c>
      <c r="I197" s="133"/>
      <c r="J197" s="134">
        <f>ROUND(I197*H197,2)</f>
        <v>0</v>
      </c>
      <c r="K197" s="130" t="s">
        <v>164</v>
      </c>
      <c r="L197" s="29"/>
      <c r="M197" s="135" t="s">
        <v>19</v>
      </c>
      <c r="N197" s="136" t="s">
        <v>44</v>
      </c>
      <c r="P197" s="137">
        <f>O197*H197</f>
        <v>0</v>
      </c>
      <c r="Q197" s="137">
        <v>0</v>
      </c>
      <c r="R197" s="137">
        <f>Q197*H197</f>
        <v>0</v>
      </c>
      <c r="S197" s="137">
        <v>0</v>
      </c>
      <c r="T197" s="138">
        <f>S197*H197</f>
        <v>0</v>
      </c>
      <c r="AR197" s="139" t="s">
        <v>190</v>
      </c>
      <c r="AT197" s="139" t="s">
        <v>160</v>
      </c>
      <c r="AU197" s="139" t="s">
        <v>83</v>
      </c>
      <c r="AY197" s="14" t="s">
        <v>157</v>
      </c>
      <c r="BE197" s="140">
        <f>IF(N197="základní",J197,0)</f>
        <v>0</v>
      </c>
      <c r="BF197" s="140">
        <f>IF(N197="snížená",J197,0)</f>
        <v>0</v>
      </c>
      <c r="BG197" s="140">
        <f>IF(N197="zákl. přenesená",J197,0)</f>
        <v>0</v>
      </c>
      <c r="BH197" s="140">
        <f>IF(N197="sníž. přenesená",J197,0)</f>
        <v>0</v>
      </c>
      <c r="BI197" s="140">
        <f>IF(N197="nulová",J197,0)</f>
        <v>0</v>
      </c>
      <c r="BJ197" s="14" t="s">
        <v>81</v>
      </c>
      <c r="BK197" s="140">
        <f>ROUND(I197*H197,2)</f>
        <v>0</v>
      </c>
      <c r="BL197" s="14" t="s">
        <v>190</v>
      </c>
      <c r="BM197" s="139" t="s">
        <v>334</v>
      </c>
    </row>
    <row r="198" spans="2:65" s="1" customFormat="1" ht="11.25">
      <c r="B198" s="29"/>
      <c r="D198" s="141" t="s">
        <v>165</v>
      </c>
      <c r="F198" s="142" t="s">
        <v>333</v>
      </c>
      <c r="I198" s="143"/>
      <c r="L198" s="29"/>
      <c r="M198" s="144"/>
      <c r="T198" s="50"/>
      <c r="AT198" s="14" t="s">
        <v>165</v>
      </c>
      <c r="AU198" s="14" t="s">
        <v>83</v>
      </c>
    </row>
    <row r="199" spans="2:65" s="1" customFormat="1" ht="21.75" customHeight="1">
      <c r="B199" s="29"/>
      <c r="C199" s="128" t="s">
        <v>243</v>
      </c>
      <c r="D199" s="128" t="s">
        <v>160</v>
      </c>
      <c r="E199" s="129" t="s">
        <v>335</v>
      </c>
      <c r="F199" s="130" t="s">
        <v>336</v>
      </c>
      <c r="G199" s="131" t="s">
        <v>212</v>
      </c>
      <c r="H199" s="132">
        <v>8</v>
      </c>
      <c r="I199" s="133"/>
      <c r="J199" s="134">
        <f>ROUND(I199*H199,2)</f>
        <v>0</v>
      </c>
      <c r="K199" s="130" t="s">
        <v>19</v>
      </c>
      <c r="L199" s="29"/>
      <c r="M199" s="135" t="s">
        <v>19</v>
      </c>
      <c r="N199" s="136" t="s">
        <v>44</v>
      </c>
      <c r="P199" s="137">
        <f>O199*H199</f>
        <v>0</v>
      </c>
      <c r="Q199" s="137">
        <v>0</v>
      </c>
      <c r="R199" s="137">
        <f>Q199*H199</f>
        <v>0</v>
      </c>
      <c r="S199" s="137">
        <v>0</v>
      </c>
      <c r="T199" s="138">
        <f>S199*H199</f>
        <v>0</v>
      </c>
      <c r="AR199" s="139" t="s">
        <v>190</v>
      </c>
      <c r="AT199" s="139" t="s">
        <v>160</v>
      </c>
      <c r="AU199" s="139" t="s">
        <v>83</v>
      </c>
      <c r="AY199" s="14" t="s">
        <v>157</v>
      </c>
      <c r="BE199" s="140">
        <f>IF(N199="základní",J199,0)</f>
        <v>0</v>
      </c>
      <c r="BF199" s="140">
        <f>IF(N199="snížená",J199,0)</f>
        <v>0</v>
      </c>
      <c r="BG199" s="140">
        <f>IF(N199="zákl. přenesená",J199,0)</f>
        <v>0</v>
      </c>
      <c r="BH199" s="140">
        <f>IF(N199="sníž. přenesená",J199,0)</f>
        <v>0</v>
      </c>
      <c r="BI199" s="140">
        <f>IF(N199="nulová",J199,0)</f>
        <v>0</v>
      </c>
      <c r="BJ199" s="14" t="s">
        <v>81</v>
      </c>
      <c r="BK199" s="140">
        <f>ROUND(I199*H199,2)</f>
        <v>0</v>
      </c>
      <c r="BL199" s="14" t="s">
        <v>190</v>
      </c>
      <c r="BM199" s="139" t="s">
        <v>337</v>
      </c>
    </row>
    <row r="200" spans="2:65" s="1" customFormat="1" ht="11.25">
      <c r="B200" s="29"/>
      <c r="D200" s="141" t="s">
        <v>165</v>
      </c>
      <c r="F200" s="142" t="s">
        <v>336</v>
      </c>
      <c r="I200" s="143"/>
      <c r="L200" s="29"/>
      <c r="M200" s="144"/>
      <c r="T200" s="50"/>
      <c r="AT200" s="14" t="s">
        <v>165</v>
      </c>
      <c r="AU200" s="14" t="s">
        <v>83</v>
      </c>
    </row>
    <row r="201" spans="2:65" s="1" customFormat="1" ht="16.5" customHeight="1">
      <c r="B201" s="29"/>
      <c r="C201" s="128" t="s">
        <v>338</v>
      </c>
      <c r="D201" s="128" t="s">
        <v>160</v>
      </c>
      <c r="E201" s="129" t="s">
        <v>339</v>
      </c>
      <c r="F201" s="130" t="s">
        <v>340</v>
      </c>
      <c r="G201" s="131" t="s">
        <v>212</v>
      </c>
      <c r="H201" s="132">
        <v>2</v>
      </c>
      <c r="I201" s="133"/>
      <c r="J201" s="134">
        <f>ROUND(I201*H201,2)</f>
        <v>0</v>
      </c>
      <c r="K201" s="130" t="s">
        <v>164</v>
      </c>
      <c r="L201" s="29"/>
      <c r="M201" s="135" t="s">
        <v>19</v>
      </c>
      <c r="N201" s="136" t="s">
        <v>44</v>
      </c>
      <c r="P201" s="137">
        <f>O201*H201</f>
        <v>0</v>
      </c>
      <c r="Q201" s="137">
        <v>0</v>
      </c>
      <c r="R201" s="137">
        <f>Q201*H201</f>
        <v>0</v>
      </c>
      <c r="S201" s="137">
        <v>0</v>
      </c>
      <c r="T201" s="138">
        <f>S201*H201</f>
        <v>0</v>
      </c>
      <c r="AR201" s="139" t="s">
        <v>190</v>
      </c>
      <c r="AT201" s="139" t="s">
        <v>160</v>
      </c>
      <c r="AU201" s="139" t="s">
        <v>83</v>
      </c>
      <c r="AY201" s="14" t="s">
        <v>157</v>
      </c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s="14" t="s">
        <v>81</v>
      </c>
      <c r="BK201" s="140">
        <f>ROUND(I201*H201,2)</f>
        <v>0</v>
      </c>
      <c r="BL201" s="14" t="s">
        <v>190</v>
      </c>
      <c r="BM201" s="139" t="s">
        <v>341</v>
      </c>
    </row>
    <row r="202" spans="2:65" s="1" customFormat="1" ht="11.25">
      <c r="B202" s="29"/>
      <c r="D202" s="141" t="s">
        <v>165</v>
      </c>
      <c r="F202" s="142" t="s">
        <v>340</v>
      </c>
      <c r="I202" s="143"/>
      <c r="L202" s="29"/>
      <c r="M202" s="144"/>
      <c r="T202" s="50"/>
      <c r="AT202" s="14" t="s">
        <v>165</v>
      </c>
      <c r="AU202" s="14" t="s">
        <v>83</v>
      </c>
    </row>
    <row r="203" spans="2:65" s="1" customFormat="1" ht="16.5" customHeight="1">
      <c r="B203" s="29"/>
      <c r="C203" s="145" t="s">
        <v>247</v>
      </c>
      <c r="D203" s="145" t="s">
        <v>321</v>
      </c>
      <c r="E203" s="146" t="s">
        <v>342</v>
      </c>
      <c r="F203" s="147" t="s">
        <v>343</v>
      </c>
      <c r="G203" s="148" t="s">
        <v>212</v>
      </c>
      <c r="H203" s="149">
        <v>2</v>
      </c>
      <c r="I203" s="150"/>
      <c r="J203" s="151">
        <f>ROUND(I203*H203,2)</f>
        <v>0</v>
      </c>
      <c r="K203" s="147" t="s">
        <v>19</v>
      </c>
      <c r="L203" s="152"/>
      <c r="M203" s="153" t="s">
        <v>19</v>
      </c>
      <c r="N203" s="154" t="s">
        <v>44</v>
      </c>
      <c r="P203" s="137">
        <f>O203*H203</f>
        <v>0</v>
      </c>
      <c r="Q203" s="137">
        <v>1.1999999999999999E-3</v>
      </c>
      <c r="R203" s="137">
        <f>Q203*H203</f>
        <v>2.3999999999999998E-3</v>
      </c>
      <c r="S203" s="137">
        <v>0</v>
      </c>
      <c r="T203" s="138">
        <f>S203*H203</f>
        <v>0</v>
      </c>
      <c r="AR203" s="139" t="s">
        <v>220</v>
      </c>
      <c r="AT203" s="139" t="s">
        <v>321</v>
      </c>
      <c r="AU203" s="139" t="s">
        <v>83</v>
      </c>
      <c r="AY203" s="14" t="s">
        <v>157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4" t="s">
        <v>81</v>
      </c>
      <c r="BK203" s="140">
        <f>ROUND(I203*H203,2)</f>
        <v>0</v>
      </c>
      <c r="BL203" s="14" t="s">
        <v>190</v>
      </c>
      <c r="BM203" s="139" t="s">
        <v>344</v>
      </c>
    </row>
    <row r="204" spans="2:65" s="1" customFormat="1" ht="11.25">
      <c r="B204" s="29"/>
      <c r="D204" s="141" t="s">
        <v>165</v>
      </c>
      <c r="F204" s="142" t="s">
        <v>343</v>
      </c>
      <c r="I204" s="143"/>
      <c r="L204" s="29"/>
      <c r="M204" s="144"/>
      <c r="T204" s="50"/>
      <c r="AT204" s="14" t="s">
        <v>165</v>
      </c>
      <c r="AU204" s="14" t="s">
        <v>83</v>
      </c>
    </row>
    <row r="205" spans="2:65" s="1" customFormat="1" ht="24.2" customHeight="1">
      <c r="B205" s="29"/>
      <c r="C205" s="128" t="s">
        <v>345</v>
      </c>
      <c r="D205" s="128" t="s">
        <v>160</v>
      </c>
      <c r="E205" s="129" t="s">
        <v>346</v>
      </c>
      <c r="F205" s="130" t="s">
        <v>347</v>
      </c>
      <c r="G205" s="131" t="s">
        <v>212</v>
      </c>
      <c r="H205" s="132">
        <v>8.4</v>
      </c>
      <c r="I205" s="133"/>
      <c r="J205" s="134">
        <f>ROUND(I205*H205,2)</f>
        <v>0</v>
      </c>
      <c r="K205" s="130" t="s">
        <v>19</v>
      </c>
      <c r="L205" s="29"/>
      <c r="M205" s="135" t="s">
        <v>19</v>
      </c>
      <c r="N205" s="136" t="s">
        <v>44</v>
      </c>
      <c r="P205" s="137">
        <f>O205*H205</f>
        <v>0</v>
      </c>
      <c r="Q205" s="137">
        <v>0</v>
      </c>
      <c r="R205" s="137">
        <f>Q205*H205</f>
        <v>0</v>
      </c>
      <c r="S205" s="137">
        <v>0</v>
      </c>
      <c r="T205" s="138">
        <f>S205*H205</f>
        <v>0</v>
      </c>
      <c r="AR205" s="139" t="s">
        <v>190</v>
      </c>
      <c r="AT205" s="139" t="s">
        <v>160</v>
      </c>
      <c r="AU205" s="139" t="s">
        <v>83</v>
      </c>
      <c r="AY205" s="14" t="s">
        <v>157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4" t="s">
        <v>81</v>
      </c>
      <c r="BK205" s="140">
        <f>ROUND(I205*H205,2)</f>
        <v>0</v>
      </c>
      <c r="BL205" s="14" t="s">
        <v>190</v>
      </c>
      <c r="BM205" s="139" t="s">
        <v>348</v>
      </c>
    </row>
    <row r="206" spans="2:65" s="1" customFormat="1" ht="19.5">
      <c r="B206" s="29"/>
      <c r="D206" s="141" t="s">
        <v>165</v>
      </c>
      <c r="F206" s="142" t="s">
        <v>347</v>
      </c>
      <c r="I206" s="143"/>
      <c r="L206" s="29"/>
      <c r="M206" s="144"/>
      <c r="T206" s="50"/>
      <c r="AT206" s="14" t="s">
        <v>165</v>
      </c>
      <c r="AU206" s="14" t="s">
        <v>83</v>
      </c>
    </row>
    <row r="207" spans="2:65" s="1" customFormat="1" ht="16.5" customHeight="1">
      <c r="B207" s="29"/>
      <c r="C207" s="145" t="s">
        <v>250</v>
      </c>
      <c r="D207" s="145" t="s">
        <v>321</v>
      </c>
      <c r="E207" s="146" t="s">
        <v>349</v>
      </c>
      <c r="F207" s="147" t="s">
        <v>350</v>
      </c>
      <c r="G207" s="148" t="s">
        <v>174</v>
      </c>
      <c r="H207" s="149">
        <v>8.4</v>
      </c>
      <c r="I207" s="150"/>
      <c r="J207" s="151">
        <f>ROUND(I207*H207,2)</f>
        <v>0</v>
      </c>
      <c r="K207" s="147" t="s">
        <v>164</v>
      </c>
      <c r="L207" s="152"/>
      <c r="M207" s="153" t="s">
        <v>19</v>
      </c>
      <c r="N207" s="154" t="s">
        <v>44</v>
      </c>
      <c r="P207" s="137">
        <f>O207*H207</f>
        <v>0</v>
      </c>
      <c r="Q207" s="137">
        <v>6.0000000000000001E-3</v>
      </c>
      <c r="R207" s="137">
        <f>Q207*H207</f>
        <v>5.04E-2</v>
      </c>
      <c r="S207" s="137">
        <v>0</v>
      </c>
      <c r="T207" s="138">
        <f>S207*H207</f>
        <v>0</v>
      </c>
      <c r="AR207" s="139" t="s">
        <v>220</v>
      </c>
      <c r="AT207" s="139" t="s">
        <v>321</v>
      </c>
      <c r="AU207" s="139" t="s">
        <v>83</v>
      </c>
      <c r="AY207" s="14" t="s">
        <v>157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4" t="s">
        <v>81</v>
      </c>
      <c r="BK207" s="140">
        <f>ROUND(I207*H207,2)</f>
        <v>0</v>
      </c>
      <c r="BL207" s="14" t="s">
        <v>190</v>
      </c>
      <c r="BM207" s="139" t="s">
        <v>351</v>
      </c>
    </row>
    <row r="208" spans="2:65" s="1" customFormat="1" ht="11.25">
      <c r="B208" s="29"/>
      <c r="D208" s="141" t="s">
        <v>165</v>
      </c>
      <c r="F208" s="142" t="s">
        <v>350</v>
      </c>
      <c r="I208" s="143"/>
      <c r="L208" s="29"/>
      <c r="M208" s="144"/>
      <c r="T208" s="50"/>
      <c r="AT208" s="14" t="s">
        <v>165</v>
      </c>
      <c r="AU208" s="14" t="s">
        <v>83</v>
      </c>
    </row>
    <row r="209" spans="2:65" s="1" customFormat="1" ht="24.2" customHeight="1">
      <c r="B209" s="29"/>
      <c r="C209" s="128" t="s">
        <v>352</v>
      </c>
      <c r="D209" s="128" t="s">
        <v>160</v>
      </c>
      <c r="E209" s="129" t="s">
        <v>353</v>
      </c>
      <c r="F209" s="130" t="s">
        <v>354</v>
      </c>
      <c r="G209" s="131" t="s">
        <v>327</v>
      </c>
      <c r="H209" s="155"/>
      <c r="I209" s="133"/>
      <c r="J209" s="134">
        <f>ROUND(I209*H209,2)</f>
        <v>0</v>
      </c>
      <c r="K209" s="130" t="s">
        <v>164</v>
      </c>
      <c r="L209" s="29"/>
      <c r="M209" s="135" t="s">
        <v>19</v>
      </c>
      <c r="N209" s="136" t="s">
        <v>44</v>
      </c>
      <c r="P209" s="137">
        <f>O209*H209</f>
        <v>0</v>
      </c>
      <c r="Q209" s="137">
        <v>0</v>
      </c>
      <c r="R209" s="137">
        <f>Q209*H209</f>
        <v>0</v>
      </c>
      <c r="S209" s="137">
        <v>0</v>
      </c>
      <c r="T209" s="138">
        <f>S209*H209</f>
        <v>0</v>
      </c>
      <c r="AR209" s="139" t="s">
        <v>190</v>
      </c>
      <c r="AT209" s="139" t="s">
        <v>160</v>
      </c>
      <c r="AU209" s="139" t="s">
        <v>83</v>
      </c>
      <c r="AY209" s="14" t="s">
        <v>157</v>
      </c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s="14" t="s">
        <v>81</v>
      </c>
      <c r="BK209" s="140">
        <f>ROUND(I209*H209,2)</f>
        <v>0</v>
      </c>
      <c r="BL209" s="14" t="s">
        <v>190</v>
      </c>
      <c r="BM209" s="139" t="s">
        <v>355</v>
      </c>
    </row>
    <row r="210" spans="2:65" s="1" customFormat="1" ht="19.5">
      <c r="B210" s="29"/>
      <c r="D210" s="141" t="s">
        <v>165</v>
      </c>
      <c r="F210" s="142" t="s">
        <v>354</v>
      </c>
      <c r="I210" s="143"/>
      <c r="L210" s="29"/>
      <c r="M210" s="144"/>
      <c r="T210" s="50"/>
      <c r="AT210" s="14" t="s">
        <v>165</v>
      </c>
      <c r="AU210" s="14" t="s">
        <v>83</v>
      </c>
    </row>
    <row r="211" spans="2:65" s="1" customFormat="1" ht="16.5" customHeight="1">
      <c r="B211" s="29"/>
      <c r="C211" s="128" t="s">
        <v>256</v>
      </c>
      <c r="D211" s="128" t="s">
        <v>160</v>
      </c>
      <c r="E211" s="129" t="s">
        <v>356</v>
      </c>
      <c r="F211" s="130" t="s">
        <v>357</v>
      </c>
      <c r="G211" s="131" t="s">
        <v>170</v>
      </c>
      <c r="H211" s="132">
        <v>4.04</v>
      </c>
      <c r="I211" s="133"/>
      <c r="J211" s="134">
        <f>ROUND(I211*H211,2)</f>
        <v>0</v>
      </c>
      <c r="K211" s="130" t="s">
        <v>19</v>
      </c>
      <c r="L211" s="29"/>
      <c r="M211" s="135" t="s">
        <v>19</v>
      </c>
      <c r="N211" s="136" t="s">
        <v>44</v>
      </c>
      <c r="P211" s="137">
        <f>O211*H211</f>
        <v>0</v>
      </c>
      <c r="Q211" s="137">
        <v>0</v>
      </c>
      <c r="R211" s="137">
        <f>Q211*H211</f>
        <v>0</v>
      </c>
      <c r="S211" s="137">
        <v>0</v>
      </c>
      <c r="T211" s="138">
        <f>S211*H211</f>
        <v>0</v>
      </c>
      <c r="AR211" s="139" t="s">
        <v>190</v>
      </c>
      <c r="AT211" s="139" t="s">
        <v>160</v>
      </c>
      <c r="AU211" s="139" t="s">
        <v>83</v>
      </c>
      <c r="AY211" s="14" t="s">
        <v>157</v>
      </c>
      <c r="BE211" s="140">
        <f>IF(N211="základní",J211,0)</f>
        <v>0</v>
      </c>
      <c r="BF211" s="140">
        <f>IF(N211="snížená",J211,0)</f>
        <v>0</v>
      </c>
      <c r="BG211" s="140">
        <f>IF(N211="zákl. přenesená",J211,0)</f>
        <v>0</v>
      </c>
      <c r="BH211" s="140">
        <f>IF(N211="sníž. přenesená",J211,0)</f>
        <v>0</v>
      </c>
      <c r="BI211" s="140">
        <f>IF(N211="nulová",J211,0)</f>
        <v>0</v>
      </c>
      <c r="BJ211" s="14" t="s">
        <v>81</v>
      </c>
      <c r="BK211" s="140">
        <f>ROUND(I211*H211,2)</f>
        <v>0</v>
      </c>
      <c r="BL211" s="14" t="s">
        <v>190</v>
      </c>
      <c r="BM211" s="139" t="s">
        <v>358</v>
      </c>
    </row>
    <row r="212" spans="2:65" s="1" customFormat="1" ht="11.25">
      <c r="B212" s="29"/>
      <c r="D212" s="141" t="s">
        <v>165</v>
      </c>
      <c r="F212" s="142" t="s">
        <v>357</v>
      </c>
      <c r="I212" s="143"/>
      <c r="L212" s="29"/>
      <c r="M212" s="144"/>
      <c r="T212" s="50"/>
      <c r="AT212" s="14" t="s">
        <v>165</v>
      </c>
      <c r="AU212" s="14" t="s">
        <v>83</v>
      </c>
    </row>
    <row r="213" spans="2:65" s="1" customFormat="1" ht="24.2" customHeight="1">
      <c r="B213" s="29"/>
      <c r="C213" s="128" t="s">
        <v>359</v>
      </c>
      <c r="D213" s="128" t="s">
        <v>160</v>
      </c>
      <c r="E213" s="129" t="s">
        <v>360</v>
      </c>
      <c r="F213" s="130" t="s">
        <v>361</v>
      </c>
      <c r="G213" s="131" t="s">
        <v>212</v>
      </c>
      <c r="H213" s="132">
        <v>1</v>
      </c>
      <c r="I213" s="133"/>
      <c r="J213" s="134">
        <f>ROUND(I213*H213,2)</f>
        <v>0</v>
      </c>
      <c r="K213" s="130" t="s">
        <v>19</v>
      </c>
      <c r="L213" s="29"/>
      <c r="M213" s="135" t="s">
        <v>19</v>
      </c>
      <c r="N213" s="136" t="s">
        <v>44</v>
      </c>
      <c r="P213" s="137">
        <f>O213*H213</f>
        <v>0</v>
      </c>
      <c r="Q213" s="137">
        <v>0</v>
      </c>
      <c r="R213" s="137">
        <f>Q213*H213</f>
        <v>0</v>
      </c>
      <c r="S213" s="137">
        <v>0</v>
      </c>
      <c r="T213" s="138">
        <f>S213*H213</f>
        <v>0</v>
      </c>
      <c r="AR213" s="139" t="s">
        <v>190</v>
      </c>
      <c r="AT213" s="139" t="s">
        <v>160</v>
      </c>
      <c r="AU213" s="139" t="s">
        <v>83</v>
      </c>
      <c r="AY213" s="14" t="s">
        <v>157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4" t="s">
        <v>81</v>
      </c>
      <c r="BK213" s="140">
        <f>ROUND(I213*H213,2)</f>
        <v>0</v>
      </c>
      <c r="BL213" s="14" t="s">
        <v>190</v>
      </c>
      <c r="BM213" s="139" t="s">
        <v>362</v>
      </c>
    </row>
    <row r="214" spans="2:65" s="1" customFormat="1" ht="19.5">
      <c r="B214" s="29"/>
      <c r="D214" s="141" t="s">
        <v>165</v>
      </c>
      <c r="F214" s="142" t="s">
        <v>361</v>
      </c>
      <c r="I214" s="143"/>
      <c r="L214" s="29"/>
      <c r="M214" s="144"/>
      <c r="T214" s="50"/>
      <c r="AT214" s="14" t="s">
        <v>165</v>
      </c>
      <c r="AU214" s="14" t="s">
        <v>83</v>
      </c>
    </row>
    <row r="215" spans="2:65" s="1" customFormat="1" ht="16.5" customHeight="1">
      <c r="B215" s="29"/>
      <c r="C215" s="145" t="s">
        <v>259</v>
      </c>
      <c r="D215" s="145" t="s">
        <v>321</v>
      </c>
      <c r="E215" s="146" t="s">
        <v>363</v>
      </c>
      <c r="F215" s="147" t="s">
        <v>364</v>
      </c>
      <c r="G215" s="148" t="s">
        <v>212</v>
      </c>
      <c r="H215" s="149">
        <v>1</v>
      </c>
      <c r="I215" s="150"/>
      <c r="J215" s="151">
        <f>ROUND(I215*H215,2)</f>
        <v>0</v>
      </c>
      <c r="K215" s="147" t="s">
        <v>19</v>
      </c>
      <c r="L215" s="152"/>
      <c r="M215" s="153" t="s">
        <v>19</v>
      </c>
      <c r="N215" s="154" t="s">
        <v>44</v>
      </c>
      <c r="P215" s="137">
        <f>O215*H215</f>
        <v>0</v>
      </c>
      <c r="Q215" s="137">
        <v>1.7000000000000001E-2</v>
      </c>
      <c r="R215" s="137">
        <f>Q215*H215</f>
        <v>1.7000000000000001E-2</v>
      </c>
      <c r="S215" s="137">
        <v>0</v>
      </c>
      <c r="T215" s="138">
        <f>S215*H215</f>
        <v>0</v>
      </c>
      <c r="AR215" s="139" t="s">
        <v>220</v>
      </c>
      <c r="AT215" s="139" t="s">
        <v>321</v>
      </c>
      <c r="AU215" s="139" t="s">
        <v>83</v>
      </c>
      <c r="AY215" s="14" t="s">
        <v>157</v>
      </c>
      <c r="BE215" s="140">
        <f>IF(N215="základní",J215,0)</f>
        <v>0</v>
      </c>
      <c r="BF215" s="140">
        <f>IF(N215="snížená",J215,0)</f>
        <v>0</v>
      </c>
      <c r="BG215" s="140">
        <f>IF(N215="zákl. přenesená",J215,0)</f>
        <v>0</v>
      </c>
      <c r="BH215" s="140">
        <f>IF(N215="sníž. přenesená",J215,0)</f>
        <v>0</v>
      </c>
      <c r="BI215" s="140">
        <f>IF(N215="nulová",J215,0)</f>
        <v>0</v>
      </c>
      <c r="BJ215" s="14" t="s">
        <v>81</v>
      </c>
      <c r="BK215" s="140">
        <f>ROUND(I215*H215,2)</f>
        <v>0</v>
      </c>
      <c r="BL215" s="14" t="s">
        <v>190</v>
      </c>
      <c r="BM215" s="139" t="s">
        <v>365</v>
      </c>
    </row>
    <row r="216" spans="2:65" s="1" customFormat="1" ht="11.25">
      <c r="B216" s="29"/>
      <c r="D216" s="141" t="s">
        <v>165</v>
      </c>
      <c r="F216" s="142" t="s">
        <v>364</v>
      </c>
      <c r="I216" s="143"/>
      <c r="L216" s="29"/>
      <c r="M216" s="144"/>
      <c r="T216" s="50"/>
      <c r="AT216" s="14" t="s">
        <v>165</v>
      </c>
      <c r="AU216" s="14" t="s">
        <v>83</v>
      </c>
    </row>
    <row r="217" spans="2:65" s="1" customFormat="1" ht="16.5" customHeight="1">
      <c r="B217" s="29"/>
      <c r="C217" s="128" t="s">
        <v>366</v>
      </c>
      <c r="D217" s="128" t="s">
        <v>160</v>
      </c>
      <c r="E217" s="129" t="s">
        <v>367</v>
      </c>
      <c r="F217" s="130" t="s">
        <v>368</v>
      </c>
      <c r="G217" s="131" t="s">
        <v>212</v>
      </c>
      <c r="H217" s="132">
        <v>4</v>
      </c>
      <c r="I217" s="133"/>
      <c r="J217" s="134">
        <f>ROUND(I217*H217,2)</f>
        <v>0</v>
      </c>
      <c r="K217" s="130" t="s">
        <v>164</v>
      </c>
      <c r="L217" s="29"/>
      <c r="M217" s="135" t="s">
        <v>19</v>
      </c>
      <c r="N217" s="136" t="s">
        <v>44</v>
      </c>
      <c r="P217" s="137">
        <f>O217*H217</f>
        <v>0</v>
      </c>
      <c r="Q217" s="137">
        <v>0</v>
      </c>
      <c r="R217" s="137">
        <f>Q217*H217</f>
        <v>0</v>
      </c>
      <c r="S217" s="137">
        <v>0</v>
      </c>
      <c r="T217" s="138">
        <f>S217*H217</f>
        <v>0</v>
      </c>
      <c r="AR217" s="139" t="s">
        <v>190</v>
      </c>
      <c r="AT217" s="139" t="s">
        <v>160</v>
      </c>
      <c r="AU217" s="139" t="s">
        <v>83</v>
      </c>
      <c r="AY217" s="14" t="s">
        <v>157</v>
      </c>
      <c r="BE217" s="140">
        <f>IF(N217="základní",J217,0)</f>
        <v>0</v>
      </c>
      <c r="BF217" s="140">
        <f>IF(N217="snížená",J217,0)</f>
        <v>0</v>
      </c>
      <c r="BG217" s="140">
        <f>IF(N217="zákl. přenesená",J217,0)</f>
        <v>0</v>
      </c>
      <c r="BH217" s="140">
        <f>IF(N217="sníž. přenesená",J217,0)</f>
        <v>0</v>
      </c>
      <c r="BI217" s="140">
        <f>IF(N217="nulová",J217,0)</f>
        <v>0</v>
      </c>
      <c r="BJ217" s="14" t="s">
        <v>81</v>
      </c>
      <c r="BK217" s="140">
        <f>ROUND(I217*H217,2)</f>
        <v>0</v>
      </c>
      <c r="BL217" s="14" t="s">
        <v>190</v>
      </c>
      <c r="BM217" s="139" t="s">
        <v>369</v>
      </c>
    </row>
    <row r="218" spans="2:65" s="1" customFormat="1" ht="11.25">
      <c r="B218" s="29"/>
      <c r="D218" s="141" t="s">
        <v>165</v>
      </c>
      <c r="F218" s="142" t="s">
        <v>368</v>
      </c>
      <c r="I218" s="143"/>
      <c r="L218" s="29"/>
      <c r="M218" s="144"/>
      <c r="T218" s="50"/>
      <c r="AT218" s="14" t="s">
        <v>165</v>
      </c>
      <c r="AU218" s="14" t="s">
        <v>83</v>
      </c>
    </row>
    <row r="219" spans="2:65" s="11" customFormat="1" ht="22.9" customHeight="1">
      <c r="B219" s="116"/>
      <c r="D219" s="117" t="s">
        <v>72</v>
      </c>
      <c r="E219" s="126" t="s">
        <v>370</v>
      </c>
      <c r="F219" s="126" t="s">
        <v>371</v>
      </c>
      <c r="I219" s="119"/>
      <c r="J219" s="127">
        <f>BK219</f>
        <v>0</v>
      </c>
      <c r="L219" s="116"/>
      <c r="M219" s="121"/>
      <c r="P219" s="122">
        <f>SUM(P220:P225)</f>
        <v>0</v>
      </c>
      <c r="R219" s="122">
        <f>SUM(R220:R225)</f>
        <v>4.4000000000000003E-3</v>
      </c>
      <c r="T219" s="123">
        <f>SUM(T220:T225)</f>
        <v>0</v>
      </c>
      <c r="AR219" s="117" t="s">
        <v>83</v>
      </c>
      <c r="AT219" s="124" t="s">
        <v>72</v>
      </c>
      <c r="AU219" s="124" t="s">
        <v>81</v>
      </c>
      <c r="AY219" s="117" t="s">
        <v>157</v>
      </c>
      <c r="BK219" s="125">
        <f>SUM(BK220:BK225)</f>
        <v>0</v>
      </c>
    </row>
    <row r="220" spans="2:65" s="1" customFormat="1" ht="16.5" customHeight="1">
      <c r="B220" s="29"/>
      <c r="C220" s="128" t="s">
        <v>268</v>
      </c>
      <c r="D220" s="128" t="s">
        <v>160</v>
      </c>
      <c r="E220" s="129" t="s">
        <v>372</v>
      </c>
      <c r="F220" s="130" t="s">
        <v>373</v>
      </c>
      <c r="G220" s="131" t="s">
        <v>212</v>
      </c>
      <c r="H220" s="132">
        <v>2</v>
      </c>
      <c r="I220" s="133"/>
      <c r="J220" s="134">
        <f>ROUND(I220*H220,2)</f>
        <v>0</v>
      </c>
      <c r="K220" s="130" t="s">
        <v>164</v>
      </c>
      <c r="L220" s="29"/>
      <c r="M220" s="135" t="s">
        <v>19</v>
      </c>
      <c r="N220" s="136" t="s">
        <v>44</v>
      </c>
      <c r="P220" s="137">
        <f>O220*H220</f>
        <v>0</v>
      </c>
      <c r="Q220" s="137">
        <v>0</v>
      </c>
      <c r="R220" s="137">
        <f>Q220*H220</f>
        <v>0</v>
      </c>
      <c r="S220" s="137">
        <v>0</v>
      </c>
      <c r="T220" s="138">
        <f>S220*H220</f>
        <v>0</v>
      </c>
      <c r="AR220" s="139" t="s">
        <v>190</v>
      </c>
      <c r="AT220" s="139" t="s">
        <v>160</v>
      </c>
      <c r="AU220" s="139" t="s">
        <v>83</v>
      </c>
      <c r="AY220" s="14" t="s">
        <v>157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4" t="s">
        <v>81</v>
      </c>
      <c r="BK220" s="140">
        <f>ROUND(I220*H220,2)</f>
        <v>0</v>
      </c>
      <c r="BL220" s="14" t="s">
        <v>190</v>
      </c>
      <c r="BM220" s="139" t="s">
        <v>374</v>
      </c>
    </row>
    <row r="221" spans="2:65" s="1" customFormat="1" ht="11.25">
      <c r="B221" s="29"/>
      <c r="D221" s="141" t="s">
        <v>165</v>
      </c>
      <c r="F221" s="142" t="s">
        <v>373</v>
      </c>
      <c r="I221" s="143"/>
      <c r="L221" s="29"/>
      <c r="M221" s="144"/>
      <c r="T221" s="50"/>
      <c r="AT221" s="14" t="s">
        <v>165</v>
      </c>
      <c r="AU221" s="14" t="s">
        <v>83</v>
      </c>
    </row>
    <row r="222" spans="2:65" s="1" customFormat="1" ht="16.5" customHeight="1">
      <c r="B222" s="29"/>
      <c r="C222" s="145" t="s">
        <v>375</v>
      </c>
      <c r="D222" s="145" t="s">
        <v>321</v>
      </c>
      <c r="E222" s="146" t="s">
        <v>376</v>
      </c>
      <c r="F222" s="147" t="s">
        <v>377</v>
      </c>
      <c r="G222" s="148" t="s">
        <v>212</v>
      </c>
      <c r="H222" s="149">
        <v>2</v>
      </c>
      <c r="I222" s="150"/>
      <c r="J222" s="151">
        <f>ROUND(I222*H222,2)</f>
        <v>0</v>
      </c>
      <c r="K222" s="147" t="s">
        <v>164</v>
      </c>
      <c r="L222" s="152"/>
      <c r="M222" s="153" t="s">
        <v>19</v>
      </c>
      <c r="N222" s="154" t="s">
        <v>44</v>
      </c>
      <c r="P222" s="137">
        <f>O222*H222</f>
        <v>0</v>
      </c>
      <c r="Q222" s="137">
        <v>2.2000000000000001E-3</v>
      </c>
      <c r="R222" s="137">
        <f>Q222*H222</f>
        <v>4.4000000000000003E-3</v>
      </c>
      <c r="S222" s="137">
        <v>0</v>
      </c>
      <c r="T222" s="138">
        <f>S222*H222</f>
        <v>0</v>
      </c>
      <c r="AR222" s="139" t="s">
        <v>220</v>
      </c>
      <c r="AT222" s="139" t="s">
        <v>321</v>
      </c>
      <c r="AU222" s="139" t="s">
        <v>83</v>
      </c>
      <c r="AY222" s="14" t="s">
        <v>157</v>
      </c>
      <c r="BE222" s="140">
        <f>IF(N222="základní",J222,0)</f>
        <v>0</v>
      </c>
      <c r="BF222" s="140">
        <f>IF(N222="snížená",J222,0)</f>
        <v>0</v>
      </c>
      <c r="BG222" s="140">
        <f>IF(N222="zákl. přenesená",J222,0)</f>
        <v>0</v>
      </c>
      <c r="BH222" s="140">
        <f>IF(N222="sníž. přenesená",J222,0)</f>
        <v>0</v>
      </c>
      <c r="BI222" s="140">
        <f>IF(N222="nulová",J222,0)</f>
        <v>0</v>
      </c>
      <c r="BJ222" s="14" t="s">
        <v>81</v>
      </c>
      <c r="BK222" s="140">
        <f>ROUND(I222*H222,2)</f>
        <v>0</v>
      </c>
      <c r="BL222" s="14" t="s">
        <v>190</v>
      </c>
      <c r="BM222" s="139" t="s">
        <v>378</v>
      </c>
    </row>
    <row r="223" spans="2:65" s="1" customFormat="1" ht="11.25">
      <c r="B223" s="29"/>
      <c r="D223" s="141" t="s">
        <v>165</v>
      </c>
      <c r="F223" s="142" t="s">
        <v>377</v>
      </c>
      <c r="I223" s="143"/>
      <c r="L223" s="29"/>
      <c r="M223" s="144"/>
      <c r="T223" s="50"/>
      <c r="AT223" s="14" t="s">
        <v>165</v>
      </c>
      <c r="AU223" s="14" t="s">
        <v>83</v>
      </c>
    </row>
    <row r="224" spans="2:65" s="1" customFormat="1" ht="24.2" customHeight="1">
      <c r="B224" s="29"/>
      <c r="C224" s="128" t="s">
        <v>271</v>
      </c>
      <c r="D224" s="128" t="s">
        <v>160</v>
      </c>
      <c r="E224" s="129" t="s">
        <v>379</v>
      </c>
      <c r="F224" s="130" t="s">
        <v>380</v>
      </c>
      <c r="G224" s="131" t="s">
        <v>327</v>
      </c>
      <c r="H224" s="155"/>
      <c r="I224" s="133"/>
      <c r="J224" s="134">
        <f>ROUND(I224*H224,2)</f>
        <v>0</v>
      </c>
      <c r="K224" s="130" t="s">
        <v>164</v>
      </c>
      <c r="L224" s="29"/>
      <c r="M224" s="135" t="s">
        <v>19</v>
      </c>
      <c r="N224" s="136" t="s">
        <v>44</v>
      </c>
      <c r="P224" s="137">
        <f>O224*H224</f>
        <v>0</v>
      </c>
      <c r="Q224" s="137">
        <v>0</v>
      </c>
      <c r="R224" s="137">
        <f>Q224*H224</f>
        <v>0</v>
      </c>
      <c r="S224" s="137">
        <v>0</v>
      </c>
      <c r="T224" s="138">
        <f>S224*H224</f>
        <v>0</v>
      </c>
      <c r="AR224" s="139" t="s">
        <v>190</v>
      </c>
      <c r="AT224" s="139" t="s">
        <v>160</v>
      </c>
      <c r="AU224" s="139" t="s">
        <v>83</v>
      </c>
      <c r="AY224" s="14" t="s">
        <v>157</v>
      </c>
      <c r="BE224" s="140">
        <f>IF(N224="základní",J224,0)</f>
        <v>0</v>
      </c>
      <c r="BF224" s="140">
        <f>IF(N224="snížená",J224,0)</f>
        <v>0</v>
      </c>
      <c r="BG224" s="140">
        <f>IF(N224="zákl. přenesená",J224,0)</f>
        <v>0</v>
      </c>
      <c r="BH224" s="140">
        <f>IF(N224="sníž. přenesená",J224,0)</f>
        <v>0</v>
      </c>
      <c r="BI224" s="140">
        <f>IF(N224="nulová",J224,0)</f>
        <v>0</v>
      </c>
      <c r="BJ224" s="14" t="s">
        <v>81</v>
      </c>
      <c r="BK224" s="140">
        <f>ROUND(I224*H224,2)</f>
        <v>0</v>
      </c>
      <c r="BL224" s="14" t="s">
        <v>190</v>
      </c>
      <c r="BM224" s="139" t="s">
        <v>381</v>
      </c>
    </row>
    <row r="225" spans="2:65" s="1" customFormat="1" ht="19.5">
      <c r="B225" s="29"/>
      <c r="D225" s="141" t="s">
        <v>165</v>
      </c>
      <c r="F225" s="142" t="s">
        <v>380</v>
      </c>
      <c r="I225" s="143"/>
      <c r="L225" s="29"/>
      <c r="M225" s="144"/>
      <c r="T225" s="50"/>
      <c r="AT225" s="14" t="s">
        <v>165</v>
      </c>
      <c r="AU225" s="14" t="s">
        <v>83</v>
      </c>
    </row>
    <row r="226" spans="2:65" s="11" customFormat="1" ht="22.9" customHeight="1">
      <c r="B226" s="116"/>
      <c r="D226" s="117" t="s">
        <v>72</v>
      </c>
      <c r="E226" s="126" t="s">
        <v>382</v>
      </c>
      <c r="F226" s="126" t="s">
        <v>383</v>
      </c>
      <c r="I226" s="119"/>
      <c r="J226" s="127">
        <f>BK226</f>
        <v>0</v>
      </c>
      <c r="L226" s="116"/>
      <c r="M226" s="121"/>
      <c r="P226" s="122">
        <f>SUM(P227:P238)</f>
        <v>0</v>
      </c>
      <c r="R226" s="122">
        <f>SUM(R227:R238)</f>
        <v>0.18070999999999984</v>
      </c>
      <c r="T226" s="123">
        <f>SUM(T227:T238)</f>
        <v>0</v>
      </c>
      <c r="AR226" s="117" t="s">
        <v>83</v>
      </c>
      <c r="AT226" s="124" t="s">
        <v>72</v>
      </c>
      <c r="AU226" s="124" t="s">
        <v>81</v>
      </c>
      <c r="AY226" s="117" t="s">
        <v>157</v>
      </c>
      <c r="BK226" s="125">
        <f>SUM(BK227:BK238)</f>
        <v>0</v>
      </c>
    </row>
    <row r="227" spans="2:65" s="1" customFormat="1" ht="16.5" customHeight="1">
      <c r="B227" s="29"/>
      <c r="C227" s="128" t="s">
        <v>384</v>
      </c>
      <c r="D227" s="128" t="s">
        <v>160</v>
      </c>
      <c r="E227" s="129" t="s">
        <v>385</v>
      </c>
      <c r="F227" s="130" t="s">
        <v>386</v>
      </c>
      <c r="G227" s="131" t="s">
        <v>170</v>
      </c>
      <c r="H227" s="132">
        <v>3.87</v>
      </c>
      <c r="I227" s="133"/>
      <c r="J227" s="134">
        <f>ROUND(I227*H227,2)</f>
        <v>0</v>
      </c>
      <c r="K227" s="130" t="s">
        <v>164</v>
      </c>
      <c r="L227" s="29"/>
      <c r="M227" s="135" t="s">
        <v>19</v>
      </c>
      <c r="N227" s="136" t="s">
        <v>44</v>
      </c>
      <c r="P227" s="137">
        <f>O227*H227</f>
        <v>0</v>
      </c>
      <c r="Q227" s="137">
        <v>2.9974160206718302E-4</v>
      </c>
      <c r="R227" s="137">
        <f>Q227*H227</f>
        <v>1.1599999999999983E-3</v>
      </c>
      <c r="S227" s="137">
        <v>0</v>
      </c>
      <c r="T227" s="138">
        <f>S227*H227</f>
        <v>0</v>
      </c>
      <c r="AR227" s="139" t="s">
        <v>190</v>
      </c>
      <c r="AT227" s="139" t="s">
        <v>160</v>
      </c>
      <c r="AU227" s="139" t="s">
        <v>83</v>
      </c>
      <c r="AY227" s="14" t="s">
        <v>157</v>
      </c>
      <c r="BE227" s="140">
        <f>IF(N227="základní",J227,0)</f>
        <v>0</v>
      </c>
      <c r="BF227" s="140">
        <f>IF(N227="snížená",J227,0)</f>
        <v>0</v>
      </c>
      <c r="BG227" s="140">
        <f>IF(N227="zákl. přenesená",J227,0)</f>
        <v>0</v>
      </c>
      <c r="BH227" s="140">
        <f>IF(N227="sníž. přenesená",J227,0)</f>
        <v>0</v>
      </c>
      <c r="BI227" s="140">
        <f>IF(N227="nulová",J227,0)</f>
        <v>0</v>
      </c>
      <c r="BJ227" s="14" t="s">
        <v>81</v>
      </c>
      <c r="BK227" s="140">
        <f>ROUND(I227*H227,2)</f>
        <v>0</v>
      </c>
      <c r="BL227" s="14" t="s">
        <v>190</v>
      </c>
      <c r="BM227" s="139" t="s">
        <v>387</v>
      </c>
    </row>
    <row r="228" spans="2:65" s="1" customFormat="1" ht="11.25">
      <c r="B228" s="29"/>
      <c r="D228" s="141" t="s">
        <v>165</v>
      </c>
      <c r="F228" s="142" t="s">
        <v>386</v>
      </c>
      <c r="I228" s="143"/>
      <c r="L228" s="29"/>
      <c r="M228" s="144"/>
      <c r="T228" s="50"/>
      <c r="AT228" s="14" t="s">
        <v>165</v>
      </c>
      <c r="AU228" s="14" t="s">
        <v>83</v>
      </c>
    </row>
    <row r="229" spans="2:65" s="1" customFormat="1" ht="24.2" customHeight="1">
      <c r="B229" s="29"/>
      <c r="C229" s="128" t="s">
        <v>277</v>
      </c>
      <c r="D229" s="128" t="s">
        <v>160</v>
      </c>
      <c r="E229" s="129" t="s">
        <v>388</v>
      </c>
      <c r="F229" s="130" t="s">
        <v>389</v>
      </c>
      <c r="G229" s="131" t="s">
        <v>170</v>
      </c>
      <c r="H229" s="132">
        <v>4.9000000000000004</v>
      </c>
      <c r="I229" s="133"/>
      <c r="J229" s="134">
        <f>ROUND(I229*H229,2)</f>
        <v>0</v>
      </c>
      <c r="K229" s="130" t="s">
        <v>164</v>
      </c>
      <c r="L229" s="29"/>
      <c r="M229" s="135" t="s">
        <v>19</v>
      </c>
      <c r="N229" s="136" t="s">
        <v>44</v>
      </c>
      <c r="P229" s="137">
        <f>O229*H229</f>
        <v>0</v>
      </c>
      <c r="Q229" s="137">
        <v>1.2E-2</v>
      </c>
      <c r="R229" s="137">
        <f>Q229*H229</f>
        <v>5.8800000000000005E-2</v>
      </c>
      <c r="S229" s="137">
        <v>0</v>
      </c>
      <c r="T229" s="138">
        <f>S229*H229</f>
        <v>0</v>
      </c>
      <c r="AR229" s="139" t="s">
        <v>190</v>
      </c>
      <c r="AT229" s="139" t="s">
        <v>160</v>
      </c>
      <c r="AU229" s="139" t="s">
        <v>83</v>
      </c>
      <c r="AY229" s="14" t="s">
        <v>157</v>
      </c>
      <c r="BE229" s="140">
        <f>IF(N229="základní",J229,0)</f>
        <v>0</v>
      </c>
      <c r="BF229" s="140">
        <f>IF(N229="snížená",J229,0)</f>
        <v>0</v>
      </c>
      <c r="BG229" s="140">
        <f>IF(N229="zákl. přenesená",J229,0)</f>
        <v>0</v>
      </c>
      <c r="BH229" s="140">
        <f>IF(N229="sníž. přenesená",J229,0)</f>
        <v>0</v>
      </c>
      <c r="BI229" s="140">
        <f>IF(N229="nulová",J229,0)</f>
        <v>0</v>
      </c>
      <c r="BJ229" s="14" t="s">
        <v>81</v>
      </c>
      <c r="BK229" s="140">
        <f>ROUND(I229*H229,2)</f>
        <v>0</v>
      </c>
      <c r="BL229" s="14" t="s">
        <v>190</v>
      </c>
      <c r="BM229" s="139" t="s">
        <v>390</v>
      </c>
    </row>
    <row r="230" spans="2:65" s="1" customFormat="1" ht="11.25">
      <c r="B230" s="29"/>
      <c r="D230" s="141" t="s">
        <v>165</v>
      </c>
      <c r="F230" s="142" t="s">
        <v>389</v>
      </c>
      <c r="I230" s="143"/>
      <c r="L230" s="29"/>
      <c r="M230" s="144"/>
      <c r="T230" s="50"/>
      <c r="AT230" s="14" t="s">
        <v>165</v>
      </c>
      <c r="AU230" s="14" t="s">
        <v>83</v>
      </c>
    </row>
    <row r="231" spans="2:65" s="1" customFormat="1" ht="24.2" customHeight="1">
      <c r="B231" s="29"/>
      <c r="C231" s="128" t="s">
        <v>391</v>
      </c>
      <c r="D231" s="128" t="s">
        <v>160</v>
      </c>
      <c r="E231" s="129" t="s">
        <v>392</v>
      </c>
      <c r="F231" s="130" t="s">
        <v>393</v>
      </c>
      <c r="G231" s="131" t="s">
        <v>170</v>
      </c>
      <c r="H231" s="132">
        <v>3.87</v>
      </c>
      <c r="I231" s="133"/>
      <c r="J231" s="134">
        <f>ROUND(I231*H231,2)</f>
        <v>0</v>
      </c>
      <c r="K231" s="130" t="s">
        <v>19</v>
      </c>
      <c r="L231" s="29"/>
      <c r="M231" s="135" t="s">
        <v>19</v>
      </c>
      <c r="N231" s="136" t="s">
        <v>44</v>
      </c>
      <c r="P231" s="137">
        <f>O231*H231</f>
        <v>0</v>
      </c>
      <c r="Q231" s="137">
        <v>8.9999999999999993E-3</v>
      </c>
      <c r="R231" s="137">
        <f>Q231*H231</f>
        <v>3.483E-2</v>
      </c>
      <c r="S231" s="137">
        <v>0</v>
      </c>
      <c r="T231" s="138">
        <f>S231*H231</f>
        <v>0</v>
      </c>
      <c r="AR231" s="139" t="s">
        <v>190</v>
      </c>
      <c r="AT231" s="139" t="s">
        <v>160</v>
      </c>
      <c r="AU231" s="139" t="s">
        <v>83</v>
      </c>
      <c r="AY231" s="14" t="s">
        <v>157</v>
      </c>
      <c r="BE231" s="140">
        <f>IF(N231="základní",J231,0)</f>
        <v>0</v>
      </c>
      <c r="BF231" s="140">
        <f>IF(N231="snížená",J231,0)</f>
        <v>0</v>
      </c>
      <c r="BG231" s="140">
        <f>IF(N231="zákl. přenesená",J231,0)</f>
        <v>0</v>
      </c>
      <c r="BH231" s="140">
        <f>IF(N231="sníž. přenesená",J231,0)</f>
        <v>0</v>
      </c>
      <c r="BI231" s="140">
        <f>IF(N231="nulová",J231,0)</f>
        <v>0</v>
      </c>
      <c r="BJ231" s="14" t="s">
        <v>81</v>
      </c>
      <c r="BK231" s="140">
        <f>ROUND(I231*H231,2)</f>
        <v>0</v>
      </c>
      <c r="BL231" s="14" t="s">
        <v>190</v>
      </c>
      <c r="BM231" s="139" t="s">
        <v>394</v>
      </c>
    </row>
    <row r="232" spans="2:65" s="1" customFormat="1" ht="19.5">
      <c r="B232" s="29"/>
      <c r="D232" s="141" t="s">
        <v>165</v>
      </c>
      <c r="F232" s="142" t="s">
        <v>393</v>
      </c>
      <c r="I232" s="143"/>
      <c r="L232" s="29"/>
      <c r="M232" s="144"/>
      <c r="T232" s="50"/>
      <c r="AT232" s="14" t="s">
        <v>165</v>
      </c>
      <c r="AU232" s="14" t="s">
        <v>83</v>
      </c>
    </row>
    <row r="233" spans="2:65" s="1" customFormat="1" ht="24.2" customHeight="1">
      <c r="B233" s="29"/>
      <c r="C233" s="145" t="s">
        <v>280</v>
      </c>
      <c r="D233" s="145" t="s">
        <v>321</v>
      </c>
      <c r="E233" s="146" t="s">
        <v>395</v>
      </c>
      <c r="F233" s="147" t="s">
        <v>396</v>
      </c>
      <c r="G233" s="148" t="s">
        <v>170</v>
      </c>
      <c r="H233" s="149">
        <v>4.4509999999999996</v>
      </c>
      <c r="I233" s="150"/>
      <c r="J233" s="151">
        <f>ROUND(I233*H233,2)</f>
        <v>0</v>
      </c>
      <c r="K233" s="147" t="s">
        <v>19</v>
      </c>
      <c r="L233" s="152"/>
      <c r="M233" s="153" t="s">
        <v>19</v>
      </c>
      <c r="N233" s="154" t="s">
        <v>44</v>
      </c>
      <c r="P233" s="137">
        <f>O233*H233</f>
        <v>0</v>
      </c>
      <c r="Q233" s="137">
        <v>1.9200179734891E-2</v>
      </c>
      <c r="R233" s="137">
        <f>Q233*H233</f>
        <v>8.5459999999999828E-2</v>
      </c>
      <c r="S233" s="137">
        <v>0</v>
      </c>
      <c r="T233" s="138">
        <f>S233*H233</f>
        <v>0</v>
      </c>
      <c r="AR233" s="139" t="s">
        <v>220</v>
      </c>
      <c r="AT233" s="139" t="s">
        <v>321</v>
      </c>
      <c r="AU233" s="139" t="s">
        <v>83</v>
      </c>
      <c r="AY233" s="14" t="s">
        <v>157</v>
      </c>
      <c r="BE233" s="140">
        <f>IF(N233="základní",J233,0)</f>
        <v>0</v>
      </c>
      <c r="BF233" s="140">
        <f>IF(N233="snížená",J233,0)</f>
        <v>0</v>
      </c>
      <c r="BG233" s="140">
        <f>IF(N233="zákl. přenesená",J233,0)</f>
        <v>0</v>
      </c>
      <c r="BH233" s="140">
        <f>IF(N233="sníž. přenesená",J233,0)</f>
        <v>0</v>
      </c>
      <c r="BI233" s="140">
        <f>IF(N233="nulová",J233,0)</f>
        <v>0</v>
      </c>
      <c r="BJ233" s="14" t="s">
        <v>81</v>
      </c>
      <c r="BK233" s="140">
        <f>ROUND(I233*H233,2)</f>
        <v>0</v>
      </c>
      <c r="BL233" s="14" t="s">
        <v>190</v>
      </c>
      <c r="BM233" s="139" t="s">
        <v>397</v>
      </c>
    </row>
    <row r="234" spans="2:65" s="1" customFormat="1" ht="11.25">
      <c r="B234" s="29"/>
      <c r="D234" s="141" t="s">
        <v>165</v>
      </c>
      <c r="F234" s="142" t="s">
        <v>396</v>
      </c>
      <c r="I234" s="143"/>
      <c r="L234" s="29"/>
      <c r="M234" s="144"/>
      <c r="T234" s="50"/>
      <c r="AT234" s="14" t="s">
        <v>165</v>
      </c>
      <c r="AU234" s="14" t="s">
        <v>83</v>
      </c>
    </row>
    <row r="235" spans="2:65" s="1" customFormat="1" ht="16.5" customHeight="1">
      <c r="B235" s="29"/>
      <c r="C235" s="128" t="s">
        <v>398</v>
      </c>
      <c r="D235" s="128" t="s">
        <v>160</v>
      </c>
      <c r="E235" s="129" t="s">
        <v>399</v>
      </c>
      <c r="F235" s="130" t="s">
        <v>400</v>
      </c>
      <c r="G235" s="131" t="s">
        <v>174</v>
      </c>
      <c r="H235" s="132">
        <v>3.87</v>
      </c>
      <c r="I235" s="133"/>
      <c r="J235" s="134">
        <f>ROUND(I235*H235,2)</f>
        <v>0</v>
      </c>
      <c r="K235" s="130" t="s">
        <v>164</v>
      </c>
      <c r="L235" s="29"/>
      <c r="M235" s="135" t="s">
        <v>19</v>
      </c>
      <c r="N235" s="136" t="s">
        <v>44</v>
      </c>
      <c r="P235" s="137">
        <f>O235*H235</f>
        <v>0</v>
      </c>
      <c r="Q235" s="137">
        <v>1.1886304909560701E-4</v>
      </c>
      <c r="R235" s="137">
        <f>Q235*H235</f>
        <v>4.5999999999999915E-4</v>
      </c>
      <c r="S235" s="137">
        <v>0</v>
      </c>
      <c r="T235" s="138">
        <f>S235*H235</f>
        <v>0</v>
      </c>
      <c r="AR235" s="139" t="s">
        <v>190</v>
      </c>
      <c r="AT235" s="139" t="s">
        <v>160</v>
      </c>
      <c r="AU235" s="139" t="s">
        <v>83</v>
      </c>
      <c r="AY235" s="14" t="s">
        <v>157</v>
      </c>
      <c r="BE235" s="140">
        <f>IF(N235="základní",J235,0)</f>
        <v>0</v>
      </c>
      <c r="BF235" s="140">
        <f>IF(N235="snížená",J235,0)</f>
        <v>0</v>
      </c>
      <c r="BG235" s="140">
        <f>IF(N235="zákl. přenesená",J235,0)</f>
        <v>0</v>
      </c>
      <c r="BH235" s="140">
        <f>IF(N235="sníž. přenesená",J235,0)</f>
        <v>0</v>
      </c>
      <c r="BI235" s="140">
        <f>IF(N235="nulová",J235,0)</f>
        <v>0</v>
      </c>
      <c r="BJ235" s="14" t="s">
        <v>81</v>
      </c>
      <c r="BK235" s="140">
        <f>ROUND(I235*H235,2)</f>
        <v>0</v>
      </c>
      <c r="BL235" s="14" t="s">
        <v>190</v>
      </c>
      <c r="BM235" s="139" t="s">
        <v>401</v>
      </c>
    </row>
    <row r="236" spans="2:65" s="1" customFormat="1" ht="11.25">
      <c r="B236" s="29"/>
      <c r="D236" s="141" t="s">
        <v>165</v>
      </c>
      <c r="F236" s="142" t="s">
        <v>400</v>
      </c>
      <c r="I236" s="143"/>
      <c r="L236" s="29"/>
      <c r="M236" s="144"/>
      <c r="T236" s="50"/>
      <c r="AT236" s="14" t="s">
        <v>165</v>
      </c>
      <c r="AU236" s="14" t="s">
        <v>83</v>
      </c>
    </row>
    <row r="237" spans="2:65" s="1" customFormat="1" ht="24.2" customHeight="1">
      <c r="B237" s="29"/>
      <c r="C237" s="128" t="s">
        <v>284</v>
      </c>
      <c r="D237" s="128" t="s">
        <v>160</v>
      </c>
      <c r="E237" s="129" t="s">
        <v>402</v>
      </c>
      <c r="F237" s="130" t="s">
        <v>403</v>
      </c>
      <c r="G237" s="131" t="s">
        <v>327</v>
      </c>
      <c r="H237" s="155"/>
      <c r="I237" s="133"/>
      <c r="J237" s="134">
        <f>ROUND(I237*H237,2)</f>
        <v>0</v>
      </c>
      <c r="K237" s="130" t="s">
        <v>164</v>
      </c>
      <c r="L237" s="29"/>
      <c r="M237" s="135" t="s">
        <v>19</v>
      </c>
      <c r="N237" s="136" t="s">
        <v>44</v>
      </c>
      <c r="P237" s="137">
        <f>O237*H237</f>
        <v>0</v>
      </c>
      <c r="Q237" s="137">
        <v>0</v>
      </c>
      <c r="R237" s="137">
        <f>Q237*H237</f>
        <v>0</v>
      </c>
      <c r="S237" s="137">
        <v>0</v>
      </c>
      <c r="T237" s="138">
        <f>S237*H237</f>
        <v>0</v>
      </c>
      <c r="AR237" s="139" t="s">
        <v>190</v>
      </c>
      <c r="AT237" s="139" t="s">
        <v>160</v>
      </c>
      <c r="AU237" s="139" t="s">
        <v>83</v>
      </c>
      <c r="AY237" s="14" t="s">
        <v>157</v>
      </c>
      <c r="BE237" s="140">
        <f>IF(N237="základní",J237,0)</f>
        <v>0</v>
      </c>
      <c r="BF237" s="140">
        <f>IF(N237="snížená",J237,0)</f>
        <v>0</v>
      </c>
      <c r="BG237" s="140">
        <f>IF(N237="zákl. přenesená",J237,0)</f>
        <v>0</v>
      </c>
      <c r="BH237" s="140">
        <f>IF(N237="sníž. přenesená",J237,0)</f>
        <v>0</v>
      </c>
      <c r="BI237" s="140">
        <f>IF(N237="nulová",J237,0)</f>
        <v>0</v>
      </c>
      <c r="BJ237" s="14" t="s">
        <v>81</v>
      </c>
      <c r="BK237" s="140">
        <f>ROUND(I237*H237,2)</f>
        <v>0</v>
      </c>
      <c r="BL237" s="14" t="s">
        <v>190</v>
      </c>
      <c r="BM237" s="139" t="s">
        <v>404</v>
      </c>
    </row>
    <row r="238" spans="2:65" s="1" customFormat="1" ht="19.5">
      <c r="B238" s="29"/>
      <c r="D238" s="141" t="s">
        <v>165</v>
      </c>
      <c r="F238" s="142" t="s">
        <v>403</v>
      </c>
      <c r="I238" s="143"/>
      <c r="L238" s="29"/>
      <c r="M238" s="144"/>
      <c r="T238" s="50"/>
      <c r="AT238" s="14" t="s">
        <v>165</v>
      </c>
      <c r="AU238" s="14" t="s">
        <v>83</v>
      </c>
    </row>
    <row r="239" spans="2:65" s="11" customFormat="1" ht="22.9" customHeight="1">
      <c r="B239" s="116"/>
      <c r="D239" s="117" t="s">
        <v>72</v>
      </c>
      <c r="E239" s="126" t="s">
        <v>405</v>
      </c>
      <c r="F239" s="126" t="s">
        <v>406</v>
      </c>
      <c r="I239" s="119"/>
      <c r="J239" s="127">
        <f>BK239</f>
        <v>0</v>
      </c>
      <c r="L239" s="116"/>
      <c r="M239" s="121"/>
      <c r="P239" s="122">
        <f>SUM(P240:P245)</f>
        <v>0</v>
      </c>
      <c r="R239" s="122">
        <f>SUM(R240:R245)</f>
        <v>2.1000000000000017E-4</v>
      </c>
      <c r="T239" s="123">
        <f>SUM(T240:T245)</f>
        <v>0</v>
      </c>
      <c r="AR239" s="117" t="s">
        <v>83</v>
      </c>
      <c r="AT239" s="124" t="s">
        <v>72</v>
      </c>
      <c r="AU239" s="124" t="s">
        <v>81</v>
      </c>
      <c r="AY239" s="117" t="s">
        <v>157</v>
      </c>
      <c r="BK239" s="125">
        <f>SUM(BK240:BK245)</f>
        <v>0</v>
      </c>
    </row>
    <row r="240" spans="2:65" s="1" customFormat="1" ht="16.5" customHeight="1">
      <c r="B240" s="29"/>
      <c r="C240" s="128" t="s">
        <v>407</v>
      </c>
      <c r="D240" s="128" t="s">
        <v>160</v>
      </c>
      <c r="E240" s="129" t="s">
        <v>408</v>
      </c>
      <c r="F240" s="130" t="s">
        <v>409</v>
      </c>
      <c r="G240" s="131" t="s">
        <v>174</v>
      </c>
      <c r="H240" s="132">
        <v>0.9</v>
      </c>
      <c r="I240" s="133"/>
      <c r="J240" s="134">
        <f>ROUND(I240*H240,2)</f>
        <v>0</v>
      </c>
      <c r="K240" s="130" t="s">
        <v>164</v>
      </c>
      <c r="L240" s="29"/>
      <c r="M240" s="135" t="s">
        <v>19</v>
      </c>
      <c r="N240" s="136" t="s">
        <v>44</v>
      </c>
      <c r="P240" s="137">
        <f>O240*H240</f>
        <v>0</v>
      </c>
      <c r="Q240" s="137">
        <v>4.4444444444444399E-5</v>
      </c>
      <c r="R240" s="137">
        <f>Q240*H240</f>
        <v>3.9999999999999963E-5</v>
      </c>
      <c r="S240" s="137">
        <v>0</v>
      </c>
      <c r="T240" s="138">
        <f>S240*H240</f>
        <v>0</v>
      </c>
      <c r="AR240" s="139" t="s">
        <v>190</v>
      </c>
      <c r="AT240" s="139" t="s">
        <v>160</v>
      </c>
      <c r="AU240" s="139" t="s">
        <v>83</v>
      </c>
      <c r="AY240" s="14" t="s">
        <v>157</v>
      </c>
      <c r="BE240" s="140">
        <f>IF(N240="základní",J240,0)</f>
        <v>0</v>
      </c>
      <c r="BF240" s="140">
        <f>IF(N240="snížená",J240,0)</f>
        <v>0</v>
      </c>
      <c r="BG240" s="140">
        <f>IF(N240="zákl. přenesená",J240,0)</f>
        <v>0</v>
      </c>
      <c r="BH240" s="140">
        <f>IF(N240="sníž. přenesená",J240,0)</f>
        <v>0</v>
      </c>
      <c r="BI240" s="140">
        <f>IF(N240="nulová",J240,0)</f>
        <v>0</v>
      </c>
      <c r="BJ240" s="14" t="s">
        <v>81</v>
      </c>
      <c r="BK240" s="140">
        <f>ROUND(I240*H240,2)</f>
        <v>0</v>
      </c>
      <c r="BL240" s="14" t="s">
        <v>190</v>
      </c>
      <c r="BM240" s="139" t="s">
        <v>410</v>
      </c>
    </row>
    <row r="241" spans="2:65" s="1" customFormat="1" ht="11.25">
      <c r="B241" s="29"/>
      <c r="D241" s="141" t="s">
        <v>165</v>
      </c>
      <c r="F241" s="142" t="s">
        <v>409</v>
      </c>
      <c r="I241" s="143"/>
      <c r="L241" s="29"/>
      <c r="M241" s="144"/>
      <c r="T241" s="50"/>
      <c r="AT241" s="14" t="s">
        <v>165</v>
      </c>
      <c r="AU241" s="14" t="s">
        <v>83</v>
      </c>
    </row>
    <row r="242" spans="2:65" s="1" customFormat="1" ht="16.5" customHeight="1">
      <c r="B242" s="29"/>
      <c r="C242" s="145" t="s">
        <v>287</v>
      </c>
      <c r="D242" s="145" t="s">
        <v>321</v>
      </c>
      <c r="E242" s="146" t="s">
        <v>411</v>
      </c>
      <c r="F242" s="147" t="s">
        <v>412</v>
      </c>
      <c r="G242" s="148" t="s">
        <v>174</v>
      </c>
      <c r="H242" s="149">
        <v>0.97199999999999998</v>
      </c>
      <c r="I242" s="150"/>
      <c r="J242" s="151">
        <f>ROUND(I242*H242,2)</f>
        <v>0</v>
      </c>
      <c r="K242" s="147" t="s">
        <v>164</v>
      </c>
      <c r="L242" s="152"/>
      <c r="M242" s="153" t="s">
        <v>19</v>
      </c>
      <c r="N242" s="154" t="s">
        <v>44</v>
      </c>
      <c r="P242" s="137">
        <f>O242*H242</f>
        <v>0</v>
      </c>
      <c r="Q242" s="137">
        <v>1.74897119341564E-4</v>
      </c>
      <c r="R242" s="137">
        <f>Q242*H242</f>
        <v>1.700000000000002E-4</v>
      </c>
      <c r="S242" s="137">
        <v>0</v>
      </c>
      <c r="T242" s="138">
        <f>S242*H242</f>
        <v>0</v>
      </c>
      <c r="AR242" s="139" t="s">
        <v>220</v>
      </c>
      <c r="AT242" s="139" t="s">
        <v>321</v>
      </c>
      <c r="AU242" s="139" t="s">
        <v>83</v>
      </c>
      <c r="AY242" s="14" t="s">
        <v>157</v>
      </c>
      <c r="BE242" s="140">
        <f>IF(N242="základní",J242,0)</f>
        <v>0</v>
      </c>
      <c r="BF242" s="140">
        <f>IF(N242="snížená",J242,0)</f>
        <v>0</v>
      </c>
      <c r="BG242" s="140">
        <f>IF(N242="zákl. přenesená",J242,0)</f>
        <v>0</v>
      </c>
      <c r="BH242" s="140">
        <f>IF(N242="sníž. přenesená",J242,0)</f>
        <v>0</v>
      </c>
      <c r="BI242" s="140">
        <f>IF(N242="nulová",J242,0)</f>
        <v>0</v>
      </c>
      <c r="BJ242" s="14" t="s">
        <v>81</v>
      </c>
      <c r="BK242" s="140">
        <f>ROUND(I242*H242,2)</f>
        <v>0</v>
      </c>
      <c r="BL242" s="14" t="s">
        <v>190</v>
      </c>
      <c r="BM242" s="139" t="s">
        <v>413</v>
      </c>
    </row>
    <row r="243" spans="2:65" s="1" customFormat="1" ht="11.25">
      <c r="B243" s="29"/>
      <c r="D243" s="141" t="s">
        <v>165</v>
      </c>
      <c r="F243" s="142" t="s">
        <v>412</v>
      </c>
      <c r="I243" s="143"/>
      <c r="L243" s="29"/>
      <c r="M243" s="144"/>
      <c r="T243" s="50"/>
      <c r="AT243" s="14" t="s">
        <v>165</v>
      </c>
      <c r="AU243" s="14" t="s">
        <v>83</v>
      </c>
    </row>
    <row r="244" spans="2:65" s="1" customFormat="1" ht="24.2" customHeight="1">
      <c r="B244" s="29"/>
      <c r="C244" s="128" t="s">
        <v>414</v>
      </c>
      <c r="D244" s="128" t="s">
        <v>160</v>
      </c>
      <c r="E244" s="129" t="s">
        <v>415</v>
      </c>
      <c r="F244" s="130" t="s">
        <v>416</v>
      </c>
      <c r="G244" s="131" t="s">
        <v>327</v>
      </c>
      <c r="H244" s="155"/>
      <c r="I244" s="133"/>
      <c r="J244" s="134">
        <f>ROUND(I244*H244,2)</f>
        <v>0</v>
      </c>
      <c r="K244" s="130" t="s">
        <v>164</v>
      </c>
      <c r="L244" s="29"/>
      <c r="M244" s="135" t="s">
        <v>19</v>
      </c>
      <c r="N244" s="136" t="s">
        <v>44</v>
      </c>
      <c r="P244" s="137">
        <f>O244*H244</f>
        <v>0</v>
      </c>
      <c r="Q244" s="137">
        <v>0</v>
      </c>
      <c r="R244" s="137">
        <f>Q244*H244</f>
        <v>0</v>
      </c>
      <c r="S244" s="137">
        <v>0</v>
      </c>
      <c r="T244" s="138">
        <f>S244*H244</f>
        <v>0</v>
      </c>
      <c r="AR244" s="139" t="s">
        <v>190</v>
      </c>
      <c r="AT244" s="139" t="s">
        <v>160</v>
      </c>
      <c r="AU244" s="139" t="s">
        <v>83</v>
      </c>
      <c r="AY244" s="14" t="s">
        <v>157</v>
      </c>
      <c r="BE244" s="140">
        <f>IF(N244="základní",J244,0)</f>
        <v>0</v>
      </c>
      <c r="BF244" s="140">
        <f>IF(N244="snížená",J244,0)</f>
        <v>0</v>
      </c>
      <c r="BG244" s="140">
        <f>IF(N244="zákl. přenesená",J244,0)</f>
        <v>0</v>
      </c>
      <c r="BH244" s="140">
        <f>IF(N244="sníž. přenesená",J244,0)</f>
        <v>0</v>
      </c>
      <c r="BI244" s="140">
        <f>IF(N244="nulová",J244,0)</f>
        <v>0</v>
      </c>
      <c r="BJ244" s="14" t="s">
        <v>81</v>
      </c>
      <c r="BK244" s="140">
        <f>ROUND(I244*H244,2)</f>
        <v>0</v>
      </c>
      <c r="BL244" s="14" t="s">
        <v>190</v>
      </c>
      <c r="BM244" s="139" t="s">
        <v>417</v>
      </c>
    </row>
    <row r="245" spans="2:65" s="1" customFormat="1" ht="19.5">
      <c r="B245" s="29"/>
      <c r="D245" s="141" t="s">
        <v>165</v>
      </c>
      <c r="F245" s="142" t="s">
        <v>416</v>
      </c>
      <c r="I245" s="143"/>
      <c r="L245" s="29"/>
      <c r="M245" s="144"/>
      <c r="T245" s="50"/>
      <c r="AT245" s="14" t="s">
        <v>165</v>
      </c>
      <c r="AU245" s="14" t="s">
        <v>83</v>
      </c>
    </row>
    <row r="246" spans="2:65" s="11" customFormat="1" ht="22.9" customHeight="1">
      <c r="B246" s="116"/>
      <c r="D246" s="117" t="s">
        <v>72</v>
      </c>
      <c r="E246" s="126" t="s">
        <v>418</v>
      </c>
      <c r="F246" s="126" t="s">
        <v>419</v>
      </c>
      <c r="I246" s="119"/>
      <c r="J246" s="127">
        <f>BK246</f>
        <v>0</v>
      </c>
      <c r="L246" s="116"/>
      <c r="M246" s="121"/>
      <c r="P246" s="122">
        <f>SUM(P247:P268)</f>
        <v>0</v>
      </c>
      <c r="R246" s="122">
        <f>SUM(R247:R268)</f>
        <v>0.64440999999999982</v>
      </c>
      <c r="T246" s="123">
        <f>SUM(T247:T268)</f>
        <v>0</v>
      </c>
      <c r="AR246" s="117" t="s">
        <v>83</v>
      </c>
      <c r="AT246" s="124" t="s">
        <v>72</v>
      </c>
      <c r="AU246" s="124" t="s">
        <v>81</v>
      </c>
      <c r="AY246" s="117" t="s">
        <v>157</v>
      </c>
      <c r="BK246" s="125">
        <f>SUM(BK247:BK268)</f>
        <v>0</v>
      </c>
    </row>
    <row r="247" spans="2:65" s="1" customFormat="1" ht="16.5" customHeight="1">
      <c r="B247" s="29"/>
      <c r="C247" s="128" t="s">
        <v>291</v>
      </c>
      <c r="D247" s="128" t="s">
        <v>160</v>
      </c>
      <c r="E247" s="129" t="s">
        <v>420</v>
      </c>
      <c r="F247" s="130" t="s">
        <v>421</v>
      </c>
      <c r="G247" s="131" t="s">
        <v>170</v>
      </c>
      <c r="H247" s="132">
        <v>60.3</v>
      </c>
      <c r="I247" s="133"/>
      <c r="J247" s="134">
        <f>ROUND(I247*H247,2)</f>
        <v>0</v>
      </c>
      <c r="K247" s="130" t="s">
        <v>164</v>
      </c>
      <c r="L247" s="29"/>
      <c r="M247" s="135" t="s">
        <v>19</v>
      </c>
      <c r="N247" s="136" t="s">
        <v>44</v>
      </c>
      <c r="P247" s="137">
        <f>O247*H247</f>
        <v>0</v>
      </c>
      <c r="Q247" s="137">
        <v>0</v>
      </c>
      <c r="R247" s="137">
        <f>Q247*H247</f>
        <v>0</v>
      </c>
      <c r="S247" s="137">
        <v>0</v>
      </c>
      <c r="T247" s="138">
        <f>S247*H247</f>
        <v>0</v>
      </c>
      <c r="AR247" s="139" t="s">
        <v>190</v>
      </c>
      <c r="AT247" s="139" t="s">
        <v>160</v>
      </c>
      <c r="AU247" s="139" t="s">
        <v>83</v>
      </c>
      <c r="AY247" s="14" t="s">
        <v>157</v>
      </c>
      <c r="BE247" s="140">
        <f>IF(N247="základní",J247,0)</f>
        <v>0</v>
      </c>
      <c r="BF247" s="140">
        <f>IF(N247="snížená",J247,0)</f>
        <v>0</v>
      </c>
      <c r="BG247" s="140">
        <f>IF(N247="zákl. přenesená",J247,0)</f>
        <v>0</v>
      </c>
      <c r="BH247" s="140">
        <f>IF(N247="sníž. přenesená",J247,0)</f>
        <v>0</v>
      </c>
      <c r="BI247" s="140">
        <f>IF(N247="nulová",J247,0)</f>
        <v>0</v>
      </c>
      <c r="BJ247" s="14" t="s">
        <v>81</v>
      </c>
      <c r="BK247" s="140">
        <f>ROUND(I247*H247,2)</f>
        <v>0</v>
      </c>
      <c r="BL247" s="14" t="s">
        <v>190</v>
      </c>
      <c r="BM247" s="139" t="s">
        <v>422</v>
      </c>
    </row>
    <row r="248" spans="2:65" s="1" customFormat="1" ht="11.25">
      <c r="B248" s="29"/>
      <c r="D248" s="141" t="s">
        <v>165</v>
      </c>
      <c r="F248" s="142" t="s">
        <v>421</v>
      </c>
      <c r="I248" s="143"/>
      <c r="L248" s="29"/>
      <c r="M248" s="144"/>
      <c r="T248" s="50"/>
      <c r="AT248" s="14" t="s">
        <v>165</v>
      </c>
      <c r="AU248" s="14" t="s">
        <v>83</v>
      </c>
    </row>
    <row r="249" spans="2:65" s="1" customFormat="1" ht="16.5" customHeight="1">
      <c r="B249" s="29"/>
      <c r="C249" s="128" t="s">
        <v>423</v>
      </c>
      <c r="D249" s="128" t="s">
        <v>160</v>
      </c>
      <c r="E249" s="129" t="s">
        <v>424</v>
      </c>
      <c r="F249" s="130" t="s">
        <v>425</v>
      </c>
      <c r="G249" s="131" t="s">
        <v>170</v>
      </c>
      <c r="H249" s="132">
        <v>60.3</v>
      </c>
      <c r="I249" s="133"/>
      <c r="J249" s="134">
        <f>ROUND(I249*H249,2)</f>
        <v>0</v>
      </c>
      <c r="K249" s="130" t="s">
        <v>164</v>
      </c>
      <c r="L249" s="29"/>
      <c r="M249" s="135" t="s">
        <v>19</v>
      </c>
      <c r="N249" s="136" t="s">
        <v>44</v>
      </c>
      <c r="P249" s="137">
        <f>O249*H249</f>
        <v>0</v>
      </c>
      <c r="Q249" s="137">
        <v>3.0016583747926999E-5</v>
      </c>
      <c r="R249" s="137">
        <f>Q249*H249</f>
        <v>1.809999999999998E-3</v>
      </c>
      <c r="S249" s="137">
        <v>0</v>
      </c>
      <c r="T249" s="138">
        <f>S249*H249</f>
        <v>0</v>
      </c>
      <c r="AR249" s="139" t="s">
        <v>190</v>
      </c>
      <c r="AT249" s="139" t="s">
        <v>160</v>
      </c>
      <c r="AU249" s="139" t="s">
        <v>83</v>
      </c>
      <c r="AY249" s="14" t="s">
        <v>157</v>
      </c>
      <c r="BE249" s="140">
        <f>IF(N249="základní",J249,0)</f>
        <v>0</v>
      </c>
      <c r="BF249" s="140">
        <f>IF(N249="snížená",J249,0)</f>
        <v>0</v>
      </c>
      <c r="BG249" s="140">
        <f>IF(N249="zákl. přenesená",J249,0)</f>
        <v>0</v>
      </c>
      <c r="BH249" s="140">
        <f>IF(N249="sníž. přenesená",J249,0)</f>
        <v>0</v>
      </c>
      <c r="BI249" s="140">
        <f>IF(N249="nulová",J249,0)</f>
        <v>0</v>
      </c>
      <c r="BJ249" s="14" t="s">
        <v>81</v>
      </c>
      <c r="BK249" s="140">
        <f>ROUND(I249*H249,2)</f>
        <v>0</v>
      </c>
      <c r="BL249" s="14" t="s">
        <v>190</v>
      </c>
      <c r="BM249" s="139" t="s">
        <v>426</v>
      </c>
    </row>
    <row r="250" spans="2:65" s="1" customFormat="1" ht="11.25">
      <c r="B250" s="29"/>
      <c r="D250" s="141" t="s">
        <v>165</v>
      </c>
      <c r="F250" s="142" t="s">
        <v>425</v>
      </c>
      <c r="I250" s="143"/>
      <c r="L250" s="29"/>
      <c r="M250" s="144"/>
      <c r="T250" s="50"/>
      <c r="AT250" s="14" t="s">
        <v>165</v>
      </c>
      <c r="AU250" s="14" t="s">
        <v>83</v>
      </c>
    </row>
    <row r="251" spans="2:65" s="1" customFormat="1" ht="21.75" customHeight="1">
      <c r="B251" s="29"/>
      <c r="C251" s="128" t="s">
        <v>296</v>
      </c>
      <c r="D251" s="128" t="s">
        <v>160</v>
      </c>
      <c r="E251" s="129" t="s">
        <v>427</v>
      </c>
      <c r="F251" s="130" t="s">
        <v>428</v>
      </c>
      <c r="G251" s="131" t="s">
        <v>170</v>
      </c>
      <c r="H251" s="132">
        <v>60.3</v>
      </c>
      <c r="I251" s="133"/>
      <c r="J251" s="134">
        <f>ROUND(I251*H251,2)</f>
        <v>0</v>
      </c>
      <c r="K251" s="130" t="s">
        <v>164</v>
      </c>
      <c r="L251" s="29"/>
      <c r="M251" s="135" t="s">
        <v>19</v>
      </c>
      <c r="N251" s="136" t="s">
        <v>44</v>
      </c>
      <c r="P251" s="137">
        <f>O251*H251</f>
        <v>0</v>
      </c>
      <c r="Q251" s="137">
        <v>7.4999999999999997E-3</v>
      </c>
      <c r="R251" s="137">
        <f>Q251*H251</f>
        <v>0.45224999999999999</v>
      </c>
      <c r="S251" s="137">
        <v>0</v>
      </c>
      <c r="T251" s="138">
        <f>S251*H251</f>
        <v>0</v>
      </c>
      <c r="AR251" s="139" t="s">
        <v>190</v>
      </c>
      <c r="AT251" s="139" t="s">
        <v>160</v>
      </c>
      <c r="AU251" s="139" t="s">
        <v>83</v>
      </c>
      <c r="AY251" s="14" t="s">
        <v>157</v>
      </c>
      <c r="BE251" s="140">
        <f>IF(N251="základní",J251,0)</f>
        <v>0</v>
      </c>
      <c r="BF251" s="140">
        <f>IF(N251="snížená",J251,0)</f>
        <v>0</v>
      </c>
      <c r="BG251" s="140">
        <f>IF(N251="zákl. přenesená",J251,0)</f>
        <v>0</v>
      </c>
      <c r="BH251" s="140">
        <f>IF(N251="sníž. přenesená",J251,0)</f>
        <v>0</v>
      </c>
      <c r="BI251" s="140">
        <f>IF(N251="nulová",J251,0)</f>
        <v>0</v>
      </c>
      <c r="BJ251" s="14" t="s">
        <v>81</v>
      </c>
      <c r="BK251" s="140">
        <f>ROUND(I251*H251,2)</f>
        <v>0</v>
      </c>
      <c r="BL251" s="14" t="s">
        <v>190</v>
      </c>
      <c r="BM251" s="139" t="s">
        <v>429</v>
      </c>
    </row>
    <row r="252" spans="2:65" s="1" customFormat="1" ht="11.25">
      <c r="B252" s="29"/>
      <c r="D252" s="141" t="s">
        <v>165</v>
      </c>
      <c r="F252" s="142" t="s">
        <v>428</v>
      </c>
      <c r="I252" s="143"/>
      <c r="L252" s="29"/>
      <c r="M252" s="144"/>
      <c r="T252" s="50"/>
      <c r="AT252" s="14" t="s">
        <v>165</v>
      </c>
      <c r="AU252" s="14" t="s">
        <v>83</v>
      </c>
    </row>
    <row r="253" spans="2:65" s="1" customFormat="1" ht="16.5" customHeight="1">
      <c r="B253" s="29"/>
      <c r="C253" s="128" t="s">
        <v>430</v>
      </c>
      <c r="D253" s="128" t="s">
        <v>160</v>
      </c>
      <c r="E253" s="129" t="s">
        <v>431</v>
      </c>
      <c r="F253" s="130" t="s">
        <v>432</v>
      </c>
      <c r="G253" s="131" t="s">
        <v>170</v>
      </c>
      <c r="H253" s="132">
        <v>60.3</v>
      </c>
      <c r="I253" s="133"/>
      <c r="J253" s="134">
        <f>ROUND(I253*H253,2)</f>
        <v>0</v>
      </c>
      <c r="K253" s="130" t="s">
        <v>164</v>
      </c>
      <c r="L253" s="29"/>
      <c r="M253" s="135" t="s">
        <v>19</v>
      </c>
      <c r="N253" s="136" t="s">
        <v>44</v>
      </c>
      <c r="P253" s="137">
        <f>O253*H253</f>
        <v>0</v>
      </c>
      <c r="Q253" s="137">
        <v>0</v>
      </c>
      <c r="R253" s="137">
        <f>Q253*H253</f>
        <v>0</v>
      </c>
      <c r="S253" s="137">
        <v>0</v>
      </c>
      <c r="T253" s="138">
        <f>S253*H253</f>
        <v>0</v>
      </c>
      <c r="AR253" s="139" t="s">
        <v>190</v>
      </c>
      <c r="AT253" s="139" t="s">
        <v>160</v>
      </c>
      <c r="AU253" s="139" t="s">
        <v>83</v>
      </c>
      <c r="AY253" s="14" t="s">
        <v>157</v>
      </c>
      <c r="BE253" s="140">
        <f>IF(N253="základní",J253,0)</f>
        <v>0</v>
      </c>
      <c r="BF253" s="140">
        <f>IF(N253="snížená",J253,0)</f>
        <v>0</v>
      </c>
      <c r="BG253" s="140">
        <f>IF(N253="zákl. přenesená",J253,0)</f>
        <v>0</v>
      </c>
      <c r="BH253" s="140">
        <f>IF(N253="sníž. přenesená",J253,0)</f>
        <v>0</v>
      </c>
      <c r="BI253" s="140">
        <f>IF(N253="nulová",J253,0)</f>
        <v>0</v>
      </c>
      <c r="BJ253" s="14" t="s">
        <v>81</v>
      </c>
      <c r="BK253" s="140">
        <f>ROUND(I253*H253,2)</f>
        <v>0</v>
      </c>
      <c r="BL253" s="14" t="s">
        <v>190</v>
      </c>
      <c r="BM253" s="139" t="s">
        <v>433</v>
      </c>
    </row>
    <row r="254" spans="2:65" s="1" customFormat="1" ht="11.25">
      <c r="B254" s="29"/>
      <c r="D254" s="141" t="s">
        <v>165</v>
      </c>
      <c r="F254" s="142" t="s">
        <v>432</v>
      </c>
      <c r="I254" s="143"/>
      <c r="L254" s="29"/>
      <c r="M254" s="144"/>
      <c r="T254" s="50"/>
      <c r="AT254" s="14" t="s">
        <v>165</v>
      </c>
      <c r="AU254" s="14" t="s">
        <v>83</v>
      </c>
    </row>
    <row r="255" spans="2:65" s="1" customFormat="1" ht="16.5" customHeight="1">
      <c r="B255" s="29"/>
      <c r="C255" s="128" t="s">
        <v>300</v>
      </c>
      <c r="D255" s="128" t="s">
        <v>160</v>
      </c>
      <c r="E255" s="129" t="s">
        <v>434</v>
      </c>
      <c r="F255" s="130" t="s">
        <v>435</v>
      </c>
      <c r="G255" s="131" t="s">
        <v>170</v>
      </c>
      <c r="H255" s="132">
        <v>60.3</v>
      </c>
      <c r="I255" s="133"/>
      <c r="J255" s="134">
        <f>ROUND(I255*H255,2)</f>
        <v>0</v>
      </c>
      <c r="K255" s="130" t="s">
        <v>164</v>
      </c>
      <c r="L255" s="29"/>
      <c r="M255" s="135" t="s">
        <v>19</v>
      </c>
      <c r="N255" s="136" t="s">
        <v>44</v>
      </c>
      <c r="P255" s="137">
        <f>O255*H255</f>
        <v>0</v>
      </c>
      <c r="Q255" s="137">
        <v>2.9999999999999997E-4</v>
      </c>
      <c r="R255" s="137">
        <f>Q255*H255</f>
        <v>1.8089999999999998E-2</v>
      </c>
      <c r="S255" s="137">
        <v>0</v>
      </c>
      <c r="T255" s="138">
        <f>S255*H255</f>
        <v>0</v>
      </c>
      <c r="AR255" s="139" t="s">
        <v>190</v>
      </c>
      <c r="AT255" s="139" t="s">
        <v>160</v>
      </c>
      <c r="AU255" s="139" t="s">
        <v>83</v>
      </c>
      <c r="AY255" s="14" t="s">
        <v>157</v>
      </c>
      <c r="BE255" s="140">
        <f>IF(N255="základní",J255,0)</f>
        <v>0</v>
      </c>
      <c r="BF255" s="140">
        <f>IF(N255="snížená",J255,0)</f>
        <v>0</v>
      </c>
      <c r="BG255" s="140">
        <f>IF(N255="zákl. přenesená",J255,0)</f>
        <v>0</v>
      </c>
      <c r="BH255" s="140">
        <f>IF(N255="sníž. přenesená",J255,0)</f>
        <v>0</v>
      </c>
      <c r="BI255" s="140">
        <f>IF(N255="nulová",J255,0)</f>
        <v>0</v>
      </c>
      <c r="BJ255" s="14" t="s">
        <v>81</v>
      </c>
      <c r="BK255" s="140">
        <f>ROUND(I255*H255,2)</f>
        <v>0</v>
      </c>
      <c r="BL255" s="14" t="s">
        <v>190</v>
      </c>
      <c r="BM255" s="139" t="s">
        <v>436</v>
      </c>
    </row>
    <row r="256" spans="2:65" s="1" customFormat="1" ht="11.25">
      <c r="B256" s="29"/>
      <c r="D256" s="141" t="s">
        <v>165</v>
      </c>
      <c r="F256" s="142" t="s">
        <v>435</v>
      </c>
      <c r="I256" s="143"/>
      <c r="L256" s="29"/>
      <c r="M256" s="144"/>
      <c r="T256" s="50"/>
      <c r="AT256" s="14" t="s">
        <v>165</v>
      </c>
      <c r="AU256" s="14" t="s">
        <v>83</v>
      </c>
    </row>
    <row r="257" spans="2:65" s="1" customFormat="1" ht="24.2" customHeight="1">
      <c r="B257" s="29"/>
      <c r="C257" s="145" t="s">
        <v>437</v>
      </c>
      <c r="D257" s="145" t="s">
        <v>321</v>
      </c>
      <c r="E257" s="146" t="s">
        <v>438</v>
      </c>
      <c r="F257" s="147" t="s">
        <v>439</v>
      </c>
      <c r="G257" s="148" t="s">
        <v>170</v>
      </c>
      <c r="H257" s="149">
        <v>60.3</v>
      </c>
      <c r="I257" s="150"/>
      <c r="J257" s="151">
        <f>ROUND(I257*H257,2)</f>
        <v>0</v>
      </c>
      <c r="K257" s="147" t="s">
        <v>19</v>
      </c>
      <c r="L257" s="152"/>
      <c r="M257" s="153" t="s">
        <v>19</v>
      </c>
      <c r="N257" s="154" t="s">
        <v>44</v>
      </c>
      <c r="P257" s="137">
        <f>O257*H257</f>
        <v>0</v>
      </c>
      <c r="Q257" s="137">
        <v>2.7499170812603601E-3</v>
      </c>
      <c r="R257" s="137">
        <f>Q257*H257</f>
        <v>0.16581999999999972</v>
      </c>
      <c r="S257" s="137">
        <v>0</v>
      </c>
      <c r="T257" s="138">
        <f>S257*H257</f>
        <v>0</v>
      </c>
      <c r="AR257" s="139" t="s">
        <v>220</v>
      </c>
      <c r="AT257" s="139" t="s">
        <v>321</v>
      </c>
      <c r="AU257" s="139" t="s">
        <v>83</v>
      </c>
      <c r="AY257" s="14" t="s">
        <v>157</v>
      </c>
      <c r="BE257" s="140">
        <f>IF(N257="základní",J257,0)</f>
        <v>0</v>
      </c>
      <c r="BF257" s="140">
        <f>IF(N257="snížená",J257,0)</f>
        <v>0</v>
      </c>
      <c r="BG257" s="140">
        <f>IF(N257="zákl. přenesená",J257,0)</f>
        <v>0</v>
      </c>
      <c r="BH257" s="140">
        <f>IF(N257="sníž. přenesená",J257,0)</f>
        <v>0</v>
      </c>
      <c r="BI257" s="140">
        <f>IF(N257="nulová",J257,0)</f>
        <v>0</v>
      </c>
      <c r="BJ257" s="14" t="s">
        <v>81</v>
      </c>
      <c r="BK257" s="140">
        <f>ROUND(I257*H257,2)</f>
        <v>0</v>
      </c>
      <c r="BL257" s="14" t="s">
        <v>190</v>
      </c>
      <c r="BM257" s="139" t="s">
        <v>440</v>
      </c>
    </row>
    <row r="258" spans="2:65" s="1" customFormat="1" ht="11.25">
      <c r="B258" s="29"/>
      <c r="D258" s="141" t="s">
        <v>165</v>
      </c>
      <c r="F258" s="142" t="s">
        <v>439</v>
      </c>
      <c r="I258" s="143"/>
      <c r="L258" s="29"/>
      <c r="M258" s="144"/>
      <c r="T258" s="50"/>
      <c r="AT258" s="14" t="s">
        <v>165</v>
      </c>
      <c r="AU258" s="14" t="s">
        <v>83</v>
      </c>
    </row>
    <row r="259" spans="2:65" s="1" customFormat="1" ht="16.5" customHeight="1">
      <c r="B259" s="29"/>
      <c r="C259" s="128" t="s">
        <v>305</v>
      </c>
      <c r="D259" s="128" t="s">
        <v>160</v>
      </c>
      <c r="E259" s="129" t="s">
        <v>441</v>
      </c>
      <c r="F259" s="130" t="s">
        <v>442</v>
      </c>
      <c r="G259" s="131" t="s">
        <v>174</v>
      </c>
      <c r="H259" s="132">
        <v>25.7</v>
      </c>
      <c r="I259" s="133"/>
      <c r="J259" s="134">
        <f>ROUND(I259*H259,2)</f>
        <v>0</v>
      </c>
      <c r="K259" s="130" t="s">
        <v>164</v>
      </c>
      <c r="L259" s="29"/>
      <c r="M259" s="135" t="s">
        <v>19</v>
      </c>
      <c r="N259" s="136" t="s">
        <v>44</v>
      </c>
      <c r="P259" s="137">
        <f>O259*H259</f>
        <v>0</v>
      </c>
      <c r="Q259" s="137">
        <v>1.0116731517509699E-5</v>
      </c>
      <c r="R259" s="137">
        <f>Q259*H259</f>
        <v>2.5999999999999927E-4</v>
      </c>
      <c r="S259" s="137">
        <v>0</v>
      </c>
      <c r="T259" s="138">
        <f>S259*H259</f>
        <v>0</v>
      </c>
      <c r="AR259" s="139" t="s">
        <v>190</v>
      </c>
      <c r="AT259" s="139" t="s">
        <v>160</v>
      </c>
      <c r="AU259" s="139" t="s">
        <v>83</v>
      </c>
      <c r="AY259" s="14" t="s">
        <v>157</v>
      </c>
      <c r="BE259" s="140">
        <f>IF(N259="základní",J259,0)</f>
        <v>0</v>
      </c>
      <c r="BF259" s="140">
        <f>IF(N259="snížená",J259,0)</f>
        <v>0</v>
      </c>
      <c r="BG259" s="140">
        <f>IF(N259="zákl. přenesená",J259,0)</f>
        <v>0</v>
      </c>
      <c r="BH259" s="140">
        <f>IF(N259="sníž. přenesená",J259,0)</f>
        <v>0</v>
      </c>
      <c r="BI259" s="140">
        <f>IF(N259="nulová",J259,0)</f>
        <v>0</v>
      </c>
      <c r="BJ259" s="14" t="s">
        <v>81</v>
      </c>
      <c r="BK259" s="140">
        <f>ROUND(I259*H259,2)</f>
        <v>0</v>
      </c>
      <c r="BL259" s="14" t="s">
        <v>190</v>
      </c>
      <c r="BM259" s="139" t="s">
        <v>443</v>
      </c>
    </row>
    <row r="260" spans="2:65" s="1" customFormat="1" ht="11.25">
      <c r="B260" s="29"/>
      <c r="D260" s="141" t="s">
        <v>165</v>
      </c>
      <c r="F260" s="142" t="s">
        <v>442</v>
      </c>
      <c r="I260" s="143"/>
      <c r="L260" s="29"/>
      <c r="M260" s="144"/>
      <c r="T260" s="50"/>
      <c r="AT260" s="14" t="s">
        <v>165</v>
      </c>
      <c r="AU260" s="14" t="s">
        <v>83</v>
      </c>
    </row>
    <row r="261" spans="2:65" s="1" customFormat="1" ht="16.5" customHeight="1">
      <c r="B261" s="29"/>
      <c r="C261" s="128" t="s">
        <v>444</v>
      </c>
      <c r="D261" s="128" t="s">
        <v>160</v>
      </c>
      <c r="E261" s="129" t="s">
        <v>445</v>
      </c>
      <c r="F261" s="130" t="s">
        <v>446</v>
      </c>
      <c r="G261" s="131" t="s">
        <v>174</v>
      </c>
      <c r="H261" s="132">
        <v>1</v>
      </c>
      <c r="I261" s="133"/>
      <c r="J261" s="134">
        <f>ROUND(I261*H261,2)</f>
        <v>0</v>
      </c>
      <c r="K261" s="130" t="s">
        <v>164</v>
      </c>
      <c r="L261" s="29"/>
      <c r="M261" s="135" t="s">
        <v>19</v>
      </c>
      <c r="N261" s="136" t="s">
        <v>44</v>
      </c>
      <c r="P261" s="137">
        <f>O261*H261</f>
        <v>0</v>
      </c>
      <c r="Q261" s="137">
        <v>0</v>
      </c>
      <c r="R261" s="137">
        <f>Q261*H261</f>
        <v>0</v>
      </c>
      <c r="S261" s="137">
        <v>0</v>
      </c>
      <c r="T261" s="138">
        <f>S261*H261</f>
        <v>0</v>
      </c>
      <c r="AR261" s="139" t="s">
        <v>190</v>
      </c>
      <c r="AT261" s="139" t="s">
        <v>160</v>
      </c>
      <c r="AU261" s="139" t="s">
        <v>83</v>
      </c>
      <c r="AY261" s="14" t="s">
        <v>157</v>
      </c>
      <c r="BE261" s="140">
        <f>IF(N261="základní",J261,0)</f>
        <v>0</v>
      </c>
      <c r="BF261" s="140">
        <f>IF(N261="snížená",J261,0)</f>
        <v>0</v>
      </c>
      <c r="BG261" s="140">
        <f>IF(N261="zákl. přenesená",J261,0)</f>
        <v>0</v>
      </c>
      <c r="BH261" s="140">
        <f>IF(N261="sníž. přenesená",J261,0)</f>
        <v>0</v>
      </c>
      <c r="BI261" s="140">
        <f>IF(N261="nulová",J261,0)</f>
        <v>0</v>
      </c>
      <c r="BJ261" s="14" t="s">
        <v>81</v>
      </c>
      <c r="BK261" s="140">
        <f>ROUND(I261*H261,2)</f>
        <v>0</v>
      </c>
      <c r="BL261" s="14" t="s">
        <v>190</v>
      </c>
      <c r="BM261" s="139" t="s">
        <v>447</v>
      </c>
    </row>
    <row r="262" spans="2:65" s="1" customFormat="1" ht="11.25">
      <c r="B262" s="29"/>
      <c r="D262" s="141" t="s">
        <v>165</v>
      </c>
      <c r="F262" s="142" t="s">
        <v>446</v>
      </c>
      <c r="I262" s="143"/>
      <c r="L262" s="29"/>
      <c r="M262" s="144"/>
      <c r="T262" s="50"/>
      <c r="AT262" s="14" t="s">
        <v>165</v>
      </c>
      <c r="AU262" s="14" t="s">
        <v>83</v>
      </c>
    </row>
    <row r="263" spans="2:65" s="1" customFormat="1" ht="16.5" customHeight="1">
      <c r="B263" s="29"/>
      <c r="C263" s="145" t="s">
        <v>309</v>
      </c>
      <c r="D263" s="145" t="s">
        <v>321</v>
      </c>
      <c r="E263" s="146" t="s">
        <v>448</v>
      </c>
      <c r="F263" s="147" t="s">
        <v>449</v>
      </c>
      <c r="G263" s="148" t="s">
        <v>174</v>
      </c>
      <c r="H263" s="149">
        <v>26.213999999999999</v>
      </c>
      <c r="I263" s="150"/>
      <c r="J263" s="151">
        <f>ROUND(I263*H263,2)</f>
        <v>0</v>
      </c>
      <c r="K263" s="147" t="s">
        <v>164</v>
      </c>
      <c r="L263" s="152"/>
      <c r="M263" s="153" t="s">
        <v>19</v>
      </c>
      <c r="N263" s="154" t="s">
        <v>44</v>
      </c>
      <c r="P263" s="137">
        <f>O263*H263</f>
        <v>0</v>
      </c>
      <c r="Q263" s="137">
        <v>2.20111390859846E-4</v>
      </c>
      <c r="R263" s="137">
        <f>Q263*H263</f>
        <v>5.7700000000000026E-3</v>
      </c>
      <c r="S263" s="137">
        <v>0</v>
      </c>
      <c r="T263" s="138">
        <f>S263*H263</f>
        <v>0</v>
      </c>
      <c r="AR263" s="139" t="s">
        <v>220</v>
      </c>
      <c r="AT263" s="139" t="s">
        <v>321</v>
      </c>
      <c r="AU263" s="139" t="s">
        <v>83</v>
      </c>
      <c r="AY263" s="14" t="s">
        <v>157</v>
      </c>
      <c r="BE263" s="140">
        <f>IF(N263="základní",J263,0)</f>
        <v>0</v>
      </c>
      <c r="BF263" s="140">
        <f>IF(N263="snížená",J263,0)</f>
        <v>0</v>
      </c>
      <c r="BG263" s="140">
        <f>IF(N263="zákl. přenesená",J263,0)</f>
        <v>0</v>
      </c>
      <c r="BH263" s="140">
        <f>IF(N263="sníž. přenesená",J263,0)</f>
        <v>0</v>
      </c>
      <c r="BI263" s="140">
        <f>IF(N263="nulová",J263,0)</f>
        <v>0</v>
      </c>
      <c r="BJ263" s="14" t="s">
        <v>81</v>
      </c>
      <c r="BK263" s="140">
        <f>ROUND(I263*H263,2)</f>
        <v>0</v>
      </c>
      <c r="BL263" s="14" t="s">
        <v>190</v>
      </c>
      <c r="BM263" s="139" t="s">
        <v>450</v>
      </c>
    </row>
    <row r="264" spans="2:65" s="1" customFormat="1" ht="11.25">
      <c r="B264" s="29"/>
      <c r="D264" s="141" t="s">
        <v>165</v>
      </c>
      <c r="F264" s="142" t="s">
        <v>449</v>
      </c>
      <c r="I264" s="143"/>
      <c r="L264" s="29"/>
      <c r="M264" s="144"/>
      <c r="T264" s="50"/>
      <c r="AT264" s="14" t="s">
        <v>165</v>
      </c>
      <c r="AU264" s="14" t="s">
        <v>83</v>
      </c>
    </row>
    <row r="265" spans="2:65" s="1" customFormat="1" ht="16.5" customHeight="1">
      <c r="B265" s="29"/>
      <c r="C265" s="145" t="s">
        <v>451</v>
      </c>
      <c r="D265" s="145" t="s">
        <v>321</v>
      </c>
      <c r="E265" s="146" t="s">
        <v>452</v>
      </c>
      <c r="F265" s="147" t="s">
        <v>453</v>
      </c>
      <c r="G265" s="148" t="s">
        <v>174</v>
      </c>
      <c r="H265" s="149">
        <v>1.02</v>
      </c>
      <c r="I265" s="150"/>
      <c r="J265" s="151">
        <f>ROUND(I265*H265,2)</f>
        <v>0</v>
      </c>
      <c r="K265" s="147" t="s">
        <v>164</v>
      </c>
      <c r="L265" s="152"/>
      <c r="M265" s="153" t="s">
        <v>19</v>
      </c>
      <c r="N265" s="154" t="s">
        <v>44</v>
      </c>
      <c r="P265" s="137">
        <f>O265*H265</f>
        <v>0</v>
      </c>
      <c r="Q265" s="137">
        <v>4.01960784313725E-4</v>
      </c>
      <c r="R265" s="137">
        <f>Q265*H265</f>
        <v>4.099999999999995E-4</v>
      </c>
      <c r="S265" s="137">
        <v>0</v>
      </c>
      <c r="T265" s="138">
        <f>S265*H265</f>
        <v>0</v>
      </c>
      <c r="AR265" s="139" t="s">
        <v>220</v>
      </c>
      <c r="AT265" s="139" t="s">
        <v>321</v>
      </c>
      <c r="AU265" s="139" t="s">
        <v>83</v>
      </c>
      <c r="AY265" s="14" t="s">
        <v>157</v>
      </c>
      <c r="BE265" s="140">
        <f>IF(N265="základní",J265,0)</f>
        <v>0</v>
      </c>
      <c r="BF265" s="140">
        <f>IF(N265="snížená",J265,0)</f>
        <v>0</v>
      </c>
      <c r="BG265" s="140">
        <f>IF(N265="zákl. přenesená",J265,0)</f>
        <v>0</v>
      </c>
      <c r="BH265" s="140">
        <f>IF(N265="sníž. přenesená",J265,0)</f>
        <v>0</v>
      </c>
      <c r="BI265" s="140">
        <f>IF(N265="nulová",J265,0)</f>
        <v>0</v>
      </c>
      <c r="BJ265" s="14" t="s">
        <v>81</v>
      </c>
      <c r="BK265" s="140">
        <f>ROUND(I265*H265,2)</f>
        <v>0</v>
      </c>
      <c r="BL265" s="14" t="s">
        <v>190</v>
      </c>
      <c r="BM265" s="139" t="s">
        <v>454</v>
      </c>
    </row>
    <row r="266" spans="2:65" s="1" customFormat="1" ht="11.25">
      <c r="B266" s="29"/>
      <c r="D266" s="141" t="s">
        <v>165</v>
      </c>
      <c r="F266" s="142" t="s">
        <v>453</v>
      </c>
      <c r="I266" s="143"/>
      <c r="L266" s="29"/>
      <c r="M266" s="144"/>
      <c r="T266" s="50"/>
      <c r="AT266" s="14" t="s">
        <v>165</v>
      </c>
      <c r="AU266" s="14" t="s">
        <v>83</v>
      </c>
    </row>
    <row r="267" spans="2:65" s="1" customFormat="1" ht="24.2" customHeight="1">
      <c r="B267" s="29"/>
      <c r="C267" s="128" t="s">
        <v>312</v>
      </c>
      <c r="D267" s="128" t="s">
        <v>160</v>
      </c>
      <c r="E267" s="129" t="s">
        <v>455</v>
      </c>
      <c r="F267" s="130" t="s">
        <v>456</v>
      </c>
      <c r="G267" s="131" t="s">
        <v>327</v>
      </c>
      <c r="H267" s="155"/>
      <c r="I267" s="133"/>
      <c r="J267" s="134">
        <f>ROUND(I267*H267,2)</f>
        <v>0</v>
      </c>
      <c r="K267" s="130" t="s">
        <v>164</v>
      </c>
      <c r="L267" s="29"/>
      <c r="M267" s="135" t="s">
        <v>19</v>
      </c>
      <c r="N267" s="136" t="s">
        <v>44</v>
      </c>
      <c r="P267" s="137">
        <f>O267*H267</f>
        <v>0</v>
      </c>
      <c r="Q267" s="137">
        <v>0</v>
      </c>
      <c r="R267" s="137">
        <f>Q267*H267</f>
        <v>0</v>
      </c>
      <c r="S267" s="137">
        <v>0</v>
      </c>
      <c r="T267" s="138">
        <f>S267*H267</f>
        <v>0</v>
      </c>
      <c r="AR267" s="139" t="s">
        <v>190</v>
      </c>
      <c r="AT267" s="139" t="s">
        <v>160</v>
      </c>
      <c r="AU267" s="139" t="s">
        <v>83</v>
      </c>
      <c r="AY267" s="14" t="s">
        <v>157</v>
      </c>
      <c r="BE267" s="140">
        <f>IF(N267="základní",J267,0)</f>
        <v>0</v>
      </c>
      <c r="BF267" s="140">
        <f>IF(N267="snížená",J267,0)</f>
        <v>0</v>
      </c>
      <c r="BG267" s="140">
        <f>IF(N267="zákl. přenesená",J267,0)</f>
        <v>0</v>
      </c>
      <c r="BH267" s="140">
        <f>IF(N267="sníž. přenesená",J267,0)</f>
        <v>0</v>
      </c>
      <c r="BI267" s="140">
        <f>IF(N267="nulová",J267,0)</f>
        <v>0</v>
      </c>
      <c r="BJ267" s="14" t="s">
        <v>81</v>
      </c>
      <c r="BK267" s="140">
        <f>ROUND(I267*H267,2)</f>
        <v>0</v>
      </c>
      <c r="BL267" s="14" t="s">
        <v>190</v>
      </c>
      <c r="BM267" s="139" t="s">
        <v>457</v>
      </c>
    </row>
    <row r="268" spans="2:65" s="1" customFormat="1" ht="19.5">
      <c r="B268" s="29"/>
      <c r="D268" s="141" t="s">
        <v>165</v>
      </c>
      <c r="F268" s="142" t="s">
        <v>456</v>
      </c>
      <c r="I268" s="143"/>
      <c r="L268" s="29"/>
      <c r="M268" s="144"/>
      <c r="T268" s="50"/>
      <c r="AT268" s="14" t="s">
        <v>165</v>
      </c>
      <c r="AU268" s="14" t="s">
        <v>83</v>
      </c>
    </row>
    <row r="269" spans="2:65" s="11" customFormat="1" ht="22.9" customHeight="1">
      <c r="B269" s="116"/>
      <c r="D269" s="117" t="s">
        <v>72</v>
      </c>
      <c r="E269" s="126" t="s">
        <v>458</v>
      </c>
      <c r="F269" s="126" t="s">
        <v>459</v>
      </c>
      <c r="I269" s="119"/>
      <c r="J269" s="127">
        <f>BK269</f>
        <v>0</v>
      </c>
      <c r="L269" s="116"/>
      <c r="M269" s="121"/>
      <c r="P269" s="122">
        <f>SUM(P270:P291)</f>
        <v>0</v>
      </c>
      <c r="R269" s="122">
        <f>SUM(R270:R291)</f>
        <v>0.51893000000000034</v>
      </c>
      <c r="T269" s="123">
        <f>SUM(T270:T291)</f>
        <v>0</v>
      </c>
      <c r="AR269" s="117" t="s">
        <v>83</v>
      </c>
      <c r="AT269" s="124" t="s">
        <v>72</v>
      </c>
      <c r="AU269" s="124" t="s">
        <v>81</v>
      </c>
      <c r="AY269" s="117" t="s">
        <v>157</v>
      </c>
      <c r="BK269" s="125">
        <f>SUM(BK270:BK291)</f>
        <v>0</v>
      </c>
    </row>
    <row r="270" spans="2:65" s="1" customFormat="1" ht="16.5" customHeight="1">
      <c r="B270" s="29"/>
      <c r="C270" s="128" t="s">
        <v>460</v>
      </c>
      <c r="D270" s="128" t="s">
        <v>160</v>
      </c>
      <c r="E270" s="129" t="s">
        <v>461</v>
      </c>
      <c r="F270" s="130" t="s">
        <v>462</v>
      </c>
      <c r="G270" s="131" t="s">
        <v>170</v>
      </c>
      <c r="H270" s="132">
        <v>17.7</v>
      </c>
      <c r="I270" s="133"/>
      <c r="J270" s="134">
        <f>ROUND(I270*H270,2)</f>
        <v>0</v>
      </c>
      <c r="K270" s="130" t="s">
        <v>164</v>
      </c>
      <c r="L270" s="29"/>
      <c r="M270" s="135" t="s">
        <v>19</v>
      </c>
      <c r="N270" s="136" t="s">
        <v>44</v>
      </c>
      <c r="P270" s="137">
        <f>O270*H270</f>
        <v>0</v>
      </c>
      <c r="Q270" s="137">
        <v>2.9999999999999997E-4</v>
      </c>
      <c r="R270" s="137">
        <f>Q270*H270</f>
        <v>5.3099999999999996E-3</v>
      </c>
      <c r="S270" s="137">
        <v>0</v>
      </c>
      <c r="T270" s="138">
        <f>S270*H270</f>
        <v>0</v>
      </c>
      <c r="AR270" s="139" t="s">
        <v>190</v>
      </c>
      <c r="AT270" s="139" t="s">
        <v>160</v>
      </c>
      <c r="AU270" s="139" t="s">
        <v>83</v>
      </c>
      <c r="AY270" s="14" t="s">
        <v>157</v>
      </c>
      <c r="BE270" s="140">
        <f>IF(N270="základní",J270,0)</f>
        <v>0</v>
      </c>
      <c r="BF270" s="140">
        <f>IF(N270="snížená",J270,0)</f>
        <v>0</v>
      </c>
      <c r="BG270" s="140">
        <f>IF(N270="zákl. přenesená",J270,0)</f>
        <v>0</v>
      </c>
      <c r="BH270" s="140">
        <f>IF(N270="sníž. přenesená",J270,0)</f>
        <v>0</v>
      </c>
      <c r="BI270" s="140">
        <f>IF(N270="nulová",J270,0)</f>
        <v>0</v>
      </c>
      <c r="BJ270" s="14" t="s">
        <v>81</v>
      </c>
      <c r="BK270" s="140">
        <f>ROUND(I270*H270,2)</f>
        <v>0</v>
      </c>
      <c r="BL270" s="14" t="s">
        <v>190</v>
      </c>
      <c r="BM270" s="139" t="s">
        <v>463</v>
      </c>
    </row>
    <row r="271" spans="2:65" s="1" customFormat="1" ht="11.25">
      <c r="B271" s="29"/>
      <c r="D271" s="141" t="s">
        <v>165</v>
      </c>
      <c r="F271" s="142" t="s">
        <v>462</v>
      </c>
      <c r="I271" s="143"/>
      <c r="L271" s="29"/>
      <c r="M271" s="144"/>
      <c r="T271" s="50"/>
      <c r="AT271" s="14" t="s">
        <v>165</v>
      </c>
      <c r="AU271" s="14" t="s">
        <v>83</v>
      </c>
    </row>
    <row r="272" spans="2:65" s="1" customFormat="1" ht="16.5" customHeight="1">
      <c r="B272" s="29"/>
      <c r="C272" s="128" t="s">
        <v>316</v>
      </c>
      <c r="D272" s="128" t="s">
        <v>160</v>
      </c>
      <c r="E272" s="129" t="s">
        <v>464</v>
      </c>
      <c r="F272" s="130" t="s">
        <v>465</v>
      </c>
      <c r="G272" s="131" t="s">
        <v>170</v>
      </c>
      <c r="H272" s="132">
        <v>13.1</v>
      </c>
      <c r="I272" s="133"/>
      <c r="J272" s="134">
        <f>ROUND(I272*H272,2)</f>
        <v>0</v>
      </c>
      <c r="K272" s="130" t="s">
        <v>164</v>
      </c>
      <c r="L272" s="29"/>
      <c r="M272" s="135" t="s">
        <v>19</v>
      </c>
      <c r="N272" s="136" t="s">
        <v>44</v>
      </c>
      <c r="P272" s="137">
        <f>O272*H272</f>
        <v>0</v>
      </c>
      <c r="Q272" s="137">
        <v>5.0000000000000001E-4</v>
      </c>
      <c r="R272" s="137">
        <f>Q272*H272</f>
        <v>6.5500000000000003E-3</v>
      </c>
      <c r="S272" s="137">
        <v>0</v>
      </c>
      <c r="T272" s="138">
        <f>S272*H272</f>
        <v>0</v>
      </c>
      <c r="AR272" s="139" t="s">
        <v>190</v>
      </c>
      <c r="AT272" s="139" t="s">
        <v>160</v>
      </c>
      <c r="AU272" s="139" t="s">
        <v>83</v>
      </c>
      <c r="AY272" s="14" t="s">
        <v>157</v>
      </c>
      <c r="BE272" s="140">
        <f>IF(N272="základní",J272,0)</f>
        <v>0</v>
      </c>
      <c r="BF272" s="140">
        <f>IF(N272="snížená",J272,0)</f>
        <v>0</v>
      </c>
      <c r="BG272" s="140">
        <f>IF(N272="zákl. přenesená",J272,0)</f>
        <v>0</v>
      </c>
      <c r="BH272" s="140">
        <f>IF(N272="sníž. přenesená",J272,0)</f>
        <v>0</v>
      </c>
      <c r="BI272" s="140">
        <f>IF(N272="nulová",J272,0)</f>
        <v>0</v>
      </c>
      <c r="BJ272" s="14" t="s">
        <v>81</v>
      </c>
      <c r="BK272" s="140">
        <f>ROUND(I272*H272,2)</f>
        <v>0</v>
      </c>
      <c r="BL272" s="14" t="s">
        <v>190</v>
      </c>
      <c r="BM272" s="139" t="s">
        <v>466</v>
      </c>
    </row>
    <row r="273" spans="2:65" s="1" customFormat="1" ht="11.25">
      <c r="B273" s="29"/>
      <c r="D273" s="141" t="s">
        <v>165</v>
      </c>
      <c r="F273" s="142" t="s">
        <v>465</v>
      </c>
      <c r="I273" s="143"/>
      <c r="L273" s="29"/>
      <c r="M273" s="144"/>
      <c r="T273" s="50"/>
      <c r="AT273" s="14" t="s">
        <v>165</v>
      </c>
      <c r="AU273" s="14" t="s">
        <v>83</v>
      </c>
    </row>
    <row r="274" spans="2:65" s="1" customFormat="1" ht="16.5" customHeight="1">
      <c r="B274" s="29"/>
      <c r="C274" s="128" t="s">
        <v>467</v>
      </c>
      <c r="D274" s="128" t="s">
        <v>160</v>
      </c>
      <c r="E274" s="129" t="s">
        <v>468</v>
      </c>
      <c r="F274" s="130" t="s">
        <v>469</v>
      </c>
      <c r="G274" s="131" t="s">
        <v>170</v>
      </c>
      <c r="H274" s="132">
        <v>13.1</v>
      </c>
      <c r="I274" s="133"/>
      <c r="J274" s="134">
        <f>ROUND(I274*H274,2)</f>
        <v>0</v>
      </c>
      <c r="K274" s="130" t="s">
        <v>164</v>
      </c>
      <c r="L274" s="29"/>
      <c r="M274" s="135" t="s">
        <v>19</v>
      </c>
      <c r="N274" s="136" t="s">
        <v>44</v>
      </c>
      <c r="P274" s="137">
        <f>O274*H274</f>
        <v>0</v>
      </c>
      <c r="Q274" s="137">
        <v>1.5E-3</v>
      </c>
      <c r="R274" s="137">
        <f>Q274*H274</f>
        <v>1.9650000000000001E-2</v>
      </c>
      <c r="S274" s="137">
        <v>0</v>
      </c>
      <c r="T274" s="138">
        <f>S274*H274</f>
        <v>0</v>
      </c>
      <c r="AR274" s="139" t="s">
        <v>190</v>
      </c>
      <c r="AT274" s="139" t="s">
        <v>160</v>
      </c>
      <c r="AU274" s="139" t="s">
        <v>83</v>
      </c>
      <c r="AY274" s="14" t="s">
        <v>157</v>
      </c>
      <c r="BE274" s="140">
        <f>IF(N274="základní",J274,0)</f>
        <v>0</v>
      </c>
      <c r="BF274" s="140">
        <f>IF(N274="snížená",J274,0)</f>
        <v>0</v>
      </c>
      <c r="BG274" s="140">
        <f>IF(N274="zákl. přenesená",J274,0)</f>
        <v>0</v>
      </c>
      <c r="BH274" s="140">
        <f>IF(N274="sníž. přenesená",J274,0)</f>
        <v>0</v>
      </c>
      <c r="BI274" s="140">
        <f>IF(N274="nulová",J274,0)</f>
        <v>0</v>
      </c>
      <c r="BJ274" s="14" t="s">
        <v>81</v>
      </c>
      <c r="BK274" s="140">
        <f>ROUND(I274*H274,2)</f>
        <v>0</v>
      </c>
      <c r="BL274" s="14" t="s">
        <v>190</v>
      </c>
      <c r="BM274" s="139" t="s">
        <v>470</v>
      </c>
    </row>
    <row r="275" spans="2:65" s="1" customFormat="1" ht="11.25">
      <c r="B275" s="29"/>
      <c r="D275" s="141" t="s">
        <v>165</v>
      </c>
      <c r="F275" s="142" t="s">
        <v>469</v>
      </c>
      <c r="I275" s="143"/>
      <c r="L275" s="29"/>
      <c r="M275" s="144"/>
      <c r="T275" s="50"/>
      <c r="AT275" s="14" t="s">
        <v>165</v>
      </c>
      <c r="AU275" s="14" t="s">
        <v>83</v>
      </c>
    </row>
    <row r="276" spans="2:65" s="1" customFormat="1" ht="21.75" customHeight="1">
      <c r="B276" s="29"/>
      <c r="C276" s="128" t="s">
        <v>319</v>
      </c>
      <c r="D276" s="128" t="s">
        <v>160</v>
      </c>
      <c r="E276" s="129" t="s">
        <v>471</v>
      </c>
      <c r="F276" s="130" t="s">
        <v>472</v>
      </c>
      <c r="G276" s="131" t="s">
        <v>170</v>
      </c>
      <c r="H276" s="132">
        <v>13.1</v>
      </c>
      <c r="I276" s="133"/>
      <c r="J276" s="134">
        <f>ROUND(I276*H276,2)</f>
        <v>0</v>
      </c>
      <c r="K276" s="130" t="s">
        <v>164</v>
      </c>
      <c r="L276" s="29"/>
      <c r="M276" s="135" t="s">
        <v>19</v>
      </c>
      <c r="N276" s="136" t="s">
        <v>44</v>
      </c>
      <c r="P276" s="137">
        <f>O276*H276</f>
        <v>0</v>
      </c>
      <c r="Q276" s="137">
        <v>4.4999999999999997E-3</v>
      </c>
      <c r="R276" s="137">
        <f>Q276*H276</f>
        <v>5.8949999999999995E-2</v>
      </c>
      <c r="S276" s="137">
        <v>0</v>
      </c>
      <c r="T276" s="138">
        <f>S276*H276</f>
        <v>0</v>
      </c>
      <c r="AR276" s="139" t="s">
        <v>190</v>
      </c>
      <c r="AT276" s="139" t="s">
        <v>160</v>
      </c>
      <c r="AU276" s="139" t="s">
        <v>83</v>
      </c>
      <c r="AY276" s="14" t="s">
        <v>157</v>
      </c>
      <c r="BE276" s="140">
        <f>IF(N276="základní",J276,0)</f>
        <v>0</v>
      </c>
      <c r="BF276" s="140">
        <f>IF(N276="snížená",J276,0)</f>
        <v>0</v>
      </c>
      <c r="BG276" s="140">
        <f>IF(N276="zákl. přenesená",J276,0)</f>
        <v>0</v>
      </c>
      <c r="BH276" s="140">
        <f>IF(N276="sníž. přenesená",J276,0)</f>
        <v>0</v>
      </c>
      <c r="BI276" s="140">
        <f>IF(N276="nulová",J276,0)</f>
        <v>0</v>
      </c>
      <c r="BJ276" s="14" t="s">
        <v>81</v>
      </c>
      <c r="BK276" s="140">
        <f>ROUND(I276*H276,2)</f>
        <v>0</v>
      </c>
      <c r="BL276" s="14" t="s">
        <v>190</v>
      </c>
      <c r="BM276" s="139" t="s">
        <v>473</v>
      </c>
    </row>
    <row r="277" spans="2:65" s="1" customFormat="1" ht="11.25">
      <c r="B277" s="29"/>
      <c r="D277" s="141" t="s">
        <v>165</v>
      </c>
      <c r="F277" s="142" t="s">
        <v>472</v>
      </c>
      <c r="I277" s="143"/>
      <c r="L277" s="29"/>
      <c r="M277" s="144"/>
      <c r="T277" s="50"/>
      <c r="AT277" s="14" t="s">
        <v>165</v>
      </c>
      <c r="AU277" s="14" t="s">
        <v>83</v>
      </c>
    </row>
    <row r="278" spans="2:65" s="1" customFormat="1" ht="24.2" customHeight="1">
      <c r="B278" s="29"/>
      <c r="C278" s="128" t="s">
        <v>474</v>
      </c>
      <c r="D278" s="128" t="s">
        <v>160</v>
      </c>
      <c r="E278" s="129" t="s">
        <v>475</v>
      </c>
      <c r="F278" s="130" t="s">
        <v>476</v>
      </c>
      <c r="G278" s="131" t="s">
        <v>170</v>
      </c>
      <c r="H278" s="132">
        <v>52.4</v>
      </c>
      <c r="I278" s="133"/>
      <c r="J278" s="134">
        <f>ROUND(I278*H278,2)</f>
        <v>0</v>
      </c>
      <c r="K278" s="130" t="s">
        <v>164</v>
      </c>
      <c r="L278" s="29"/>
      <c r="M278" s="135" t="s">
        <v>19</v>
      </c>
      <c r="N278" s="136" t="s">
        <v>44</v>
      </c>
      <c r="P278" s="137">
        <f>O278*H278</f>
        <v>0</v>
      </c>
      <c r="Q278" s="137">
        <v>1.4499999999999999E-3</v>
      </c>
      <c r="R278" s="137">
        <f>Q278*H278</f>
        <v>7.5979999999999992E-2</v>
      </c>
      <c r="S278" s="137">
        <v>0</v>
      </c>
      <c r="T278" s="138">
        <f>S278*H278</f>
        <v>0</v>
      </c>
      <c r="AR278" s="139" t="s">
        <v>190</v>
      </c>
      <c r="AT278" s="139" t="s">
        <v>160</v>
      </c>
      <c r="AU278" s="139" t="s">
        <v>83</v>
      </c>
      <c r="AY278" s="14" t="s">
        <v>157</v>
      </c>
      <c r="BE278" s="140">
        <f>IF(N278="základní",J278,0)</f>
        <v>0</v>
      </c>
      <c r="BF278" s="140">
        <f>IF(N278="snížená",J278,0)</f>
        <v>0</v>
      </c>
      <c r="BG278" s="140">
        <f>IF(N278="zákl. přenesená",J278,0)</f>
        <v>0</v>
      </c>
      <c r="BH278" s="140">
        <f>IF(N278="sníž. přenesená",J278,0)</f>
        <v>0</v>
      </c>
      <c r="BI278" s="140">
        <f>IF(N278="nulová",J278,0)</f>
        <v>0</v>
      </c>
      <c r="BJ278" s="14" t="s">
        <v>81</v>
      </c>
      <c r="BK278" s="140">
        <f>ROUND(I278*H278,2)</f>
        <v>0</v>
      </c>
      <c r="BL278" s="14" t="s">
        <v>190</v>
      </c>
      <c r="BM278" s="139" t="s">
        <v>477</v>
      </c>
    </row>
    <row r="279" spans="2:65" s="1" customFormat="1" ht="11.25">
      <c r="B279" s="29"/>
      <c r="D279" s="141" t="s">
        <v>165</v>
      </c>
      <c r="F279" s="142" t="s">
        <v>476</v>
      </c>
      <c r="I279" s="143"/>
      <c r="L279" s="29"/>
      <c r="M279" s="144"/>
      <c r="T279" s="50"/>
      <c r="AT279" s="14" t="s">
        <v>165</v>
      </c>
      <c r="AU279" s="14" t="s">
        <v>83</v>
      </c>
    </row>
    <row r="280" spans="2:65" s="1" customFormat="1" ht="24.2" customHeight="1">
      <c r="B280" s="29"/>
      <c r="C280" s="128" t="s">
        <v>324</v>
      </c>
      <c r="D280" s="128" t="s">
        <v>160</v>
      </c>
      <c r="E280" s="129" t="s">
        <v>478</v>
      </c>
      <c r="F280" s="130" t="s">
        <v>479</v>
      </c>
      <c r="G280" s="131" t="s">
        <v>170</v>
      </c>
      <c r="H280" s="132">
        <v>17.7</v>
      </c>
      <c r="I280" s="133"/>
      <c r="J280" s="134">
        <f>ROUND(I280*H280,2)</f>
        <v>0</v>
      </c>
      <c r="K280" s="130" t="s">
        <v>164</v>
      </c>
      <c r="L280" s="29"/>
      <c r="M280" s="135" t="s">
        <v>19</v>
      </c>
      <c r="N280" s="136" t="s">
        <v>44</v>
      </c>
      <c r="P280" s="137">
        <f>O280*H280</f>
        <v>0</v>
      </c>
      <c r="Q280" s="137">
        <v>5.1999999999999998E-3</v>
      </c>
      <c r="R280" s="137">
        <f>Q280*H280</f>
        <v>9.2039999999999997E-2</v>
      </c>
      <c r="S280" s="137">
        <v>0</v>
      </c>
      <c r="T280" s="138">
        <f>S280*H280</f>
        <v>0</v>
      </c>
      <c r="AR280" s="139" t="s">
        <v>190</v>
      </c>
      <c r="AT280" s="139" t="s">
        <v>160</v>
      </c>
      <c r="AU280" s="139" t="s">
        <v>83</v>
      </c>
      <c r="AY280" s="14" t="s">
        <v>157</v>
      </c>
      <c r="BE280" s="140">
        <f>IF(N280="základní",J280,0)</f>
        <v>0</v>
      </c>
      <c r="BF280" s="140">
        <f>IF(N280="snížená",J280,0)</f>
        <v>0</v>
      </c>
      <c r="BG280" s="140">
        <f>IF(N280="zákl. přenesená",J280,0)</f>
        <v>0</v>
      </c>
      <c r="BH280" s="140">
        <f>IF(N280="sníž. přenesená",J280,0)</f>
        <v>0</v>
      </c>
      <c r="BI280" s="140">
        <f>IF(N280="nulová",J280,0)</f>
        <v>0</v>
      </c>
      <c r="BJ280" s="14" t="s">
        <v>81</v>
      </c>
      <c r="BK280" s="140">
        <f>ROUND(I280*H280,2)</f>
        <v>0</v>
      </c>
      <c r="BL280" s="14" t="s">
        <v>190</v>
      </c>
      <c r="BM280" s="139" t="s">
        <v>480</v>
      </c>
    </row>
    <row r="281" spans="2:65" s="1" customFormat="1" ht="11.25">
      <c r="B281" s="29"/>
      <c r="D281" s="141" t="s">
        <v>165</v>
      </c>
      <c r="F281" s="142" t="s">
        <v>479</v>
      </c>
      <c r="I281" s="143"/>
      <c r="L281" s="29"/>
      <c r="M281" s="144"/>
      <c r="T281" s="50"/>
      <c r="AT281" s="14" t="s">
        <v>165</v>
      </c>
      <c r="AU281" s="14" t="s">
        <v>83</v>
      </c>
    </row>
    <row r="282" spans="2:65" s="1" customFormat="1" ht="16.5" customHeight="1">
      <c r="B282" s="29"/>
      <c r="C282" s="145" t="s">
        <v>481</v>
      </c>
      <c r="D282" s="145" t="s">
        <v>321</v>
      </c>
      <c r="E282" s="146" t="s">
        <v>482</v>
      </c>
      <c r="F282" s="147" t="s">
        <v>483</v>
      </c>
      <c r="G282" s="148" t="s">
        <v>170</v>
      </c>
      <c r="H282" s="149">
        <v>19.47</v>
      </c>
      <c r="I282" s="150"/>
      <c r="J282" s="151">
        <f>ROUND(I282*H282,2)</f>
        <v>0</v>
      </c>
      <c r="K282" s="147" t="s">
        <v>19</v>
      </c>
      <c r="L282" s="152"/>
      <c r="M282" s="153" t="s">
        <v>19</v>
      </c>
      <c r="N282" s="154" t="s">
        <v>44</v>
      </c>
      <c r="P282" s="137">
        <f>O282*H282</f>
        <v>0</v>
      </c>
      <c r="Q282" s="137">
        <v>1.2599897277863399E-2</v>
      </c>
      <c r="R282" s="137">
        <f>Q282*H282</f>
        <v>0.24532000000000037</v>
      </c>
      <c r="S282" s="137">
        <v>0</v>
      </c>
      <c r="T282" s="138">
        <f>S282*H282</f>
        <v>0</v>
      </c>
      <c r="AR282" s="139" t="s">
        <v>220</v>
      </c>
      <c r="AT282" s="139" t="s">
        <v>321</v>
      </c>
      <c r="AU282" s="139" t="s">
        <v>83</v>
      </c>
      <c r="AY282" s="14" t="s">
        <v>157</v>
      </c>
      <c r="BE282" s="140">
        <f>IF(N282="základní",J282,0)</f>
        <v>0</v>
      </c>
      <c r="BF282" s="140">
        <f>IF(N282="snížená",J282,0)</f>
        <v>0</v>
      </c>
      <c r="BG282" s="140">
        <f>IF(N282="zákl. přenesená",J282,0)</f>
        <v>0</v>
      </c>
      <c r="BH282" s="140">
        <f>IF(N282="sníž. přenesená",J282,0)</f>
        <v>0</v>
      </c>
      <c r="BI282" s="140">
        <f>IF(N282="nulová",J282,0)</f>
        <v>0</v>
      </c>
      <c r="BJ282" s="14" t="s">
        <v>81</v>
      </c>
      <c r="BK282" s="140">
        <f>ROUND(I282*H282,2)</f>
        <v>0</v>
      </c>
      <c r="BL282" s="14" t="s">
        <v>190</v>
      </c>
      <c r="BM282" s="139" t="s">
        <v>484</v>
      </c>
    </row>
    <row r="283" spans="2:65" s="1" customFormat="1" ht="11.25">
      <c r="B283" s="29"/>
      <c r="D283" s="141" t="s">
        <v>165</v>
      </c>
      <c r="F283" s="142" t="s">
        <v>483</v>
      </c>
      <c r="I283" s="143"/>
      <c r="L283" s="29"/>
      <c r="M283" s="144"/>
      <c r="T283" s="50"/>
      <c r="AT283" s="14" t="s">
        <v>165</v>
      </c>
      <c r="AU283" s="14" t="s">
        <v>83</v>
      </c>
    </row>
    <row r="284" spans="2:65" s="1" customFormat="1" ht="21.75" customHeight="1">
      <c r="B284" s="29"/>
      <c r="C284" s="128" t="s">
        <v>328</v>
      </c>
      <c r="D284" s="128" t="s">
        <v>160</v>
      </c>
      <c r="E284" s="129" t="s">
        <v>485</v>
      </c>
      <c r="F284" s="130" t="s">
        <v>486</v>
      </c>
      <c r="G284" s="131" t="s">
        <v>170</v>
      </c>
      <c r="H284" s="132">
        <v>4.5999999999999996</v>
      </c>
      <c r="I284" s="133"/>
      <c r="J284" s="134">
        <f>ROUND(I284*H284,2)</f>
        <v>0</v>
      </c>
      <c r="K284" s="130" t="s">
        <v>19</v>
      </c>
      <c r="L284" s="29"/>
      <c r="M284" s="135" t="s">
        <v>19</v>
      </c>
      <c r="N284" s="136" t="s">
        <v>44</v>
      </c>
      <c r="P284" s="137">
        <f>O284*H284</f>
        <v>0</v>
      </c>
      <c r="Q284" s="137">
        <v>0</v>
      </c>
      <c r="R284" s="137">
        <f>Q284*H284</f>
        <v>0</v>
      </c>
      <c r="S284" s="137">
        <v>0</v>
      </c>
      <c r="T284" s="138">
        <f>S284*H284</f>
        <v>0</v>
      </c>
      <c r="AR284" s="139" t="s">
        <v>190</v>
      </c>
      <c r="AT284" s="139" t="s">
        <v>160</v>
      </c>
      <c r="AU284" s="139" t="s">
        <v>83</v>
      </c>
      <c r="AY284" s="14" t="s">
        <v>157</v>
      </c>
      <c r="BE284" s="140">
        <f>IF(N284="základní",J284,0)</f>
        <v>0</v>
      </c>
      <c r="BF284" s="140">
        <f>IF(N284="snížená",J284,0)</f>
        <v>0</v>
      </c>
      <c r="BG284" s="140">
        <f>IF(N284="zákl. přenesená",J284,0)</f>
        <v>0</v>
      </c>
      <c r="BH284" s="140">
        <f>IF(N284="sníž. přenesená",J284,0)</f>
        <v>0</v>
      </c>
      <c r="BI284" s="140">
        <f>IF(N284="nulová",J284,0)</f>
        <v>0</v>
      </c>
      <c r="BJ284" s="14" t="s">
        <v>81</v>
      </c>
      <c r="BK284" s="140">
        <f>ROUND(I284*H284,2)</f>
        <v>0</v>
      </c>
      <c r="BL284" s="14" t="s">
        <v>190</v>
      </c>
      <c r="BM284" s="139" t="s">
        <v>487</v>
      </c>
    </row>
    <row r="285" spans="2:65" s="1" customFormat="1" ht="11.25">
      <c r="B285" s="29"/>
      <c r="D285" s="141" t="s">
        <v>165</v>
      </c>
      <c r="F285" s="142" t="s">
        <v>486</v>
      </c>
      <c r="I285" s="143"/>
      <c r="L285" s="29"/>
      <c r="M285" s="144"/>
      <c r="T285" s="50"/>
      <c r="AT285" s="14" t="s">
        <v>165</v>
      </c>
      <c r="AU285" s="14" t="s">
        <v>83</v>
      </c>
    </row>
    <row r="286" spans="2:65" s="1" customFormat="1" ht="24.2" customHeight="1">
      <c r="B286" s="29"/>
      <c r="C286" s="128" t="s">
        <v>488</v>
      </c>
      <c r="D286" s="128" t="s">
        <v>160</v>
      </c>
      <c r="E286" s="129" t="s">
        <v>489</v>
      </c>
      <c r="F286" s="130" t="s">
        <v>490</v>
      </c>
      <c r="G286" s="131" t="s">
        <v>233</v>
      </c>
      <c r="H286" s="132">
        <v>2.5249999999999999</v>
      </c>
      <c r="I286" s="133"/>
      <c r="J286" s="134">
        <f>ROUND(I286*H286,2)</f>
        <v>0</v>
      </c>
      <c r="K286" s="130" t="s">
        <v>164</v>
      </c>
      <c r="L286" s="29"/>
      <c r="M286" s="135" t="s">
        <v>19</v>
      </c>
      <c r="N286" s="136" t="s">
        <v>44</v>
      </c>
      <c r="P286" s="137">
        <f>O286*H286</f>
        <v>0</v>
      </c>
      <c r="Q286" s="137">
        <v>0</v>
      </c>
      <c r="R286" s="137">
        <f>Q286*H286</f>
        <v>0</v>
      </c>
      <c r="S286" s="137">
        <v>0</v>
      </c>
      <c r="T286" s="138">
        <f>S286*H286</f>
        <v>0</v>
      </c>
      <c r="AR286" s="139" t="s">
        <v>190</v>
      </c>
      <c r="AT286" s="139" t="s">
        <v>160</v>
      </c>
      <c r="AU286" s="139" t="s">
        <v>83</v>
      </c>
      <c r="AY286" s="14" t="s">
        <v>157</v>
      </c>
      <c r="BE286" s="140">
        <f>IF(N286="základní",J286,0)</f>
        <v>0</v>
      </c>
      <c r="BF286" s="140">
        <f>IF(N286="snížená",J286,0)</f>
        <v>0</v>
      </c>
      <c r="BG286" s="140">
        <f>IF(N286="zákl. přenesená",J286,0)</f>
        <v>0</v>
      </c>
      <c r="BH286" s="140">
        <f>IF(N286="sníž. přenesená",J286,0)</f>
        <v>0</v>
      </c>
      <c r="BI286" s="140">
        <f>IF(N286="nulová",J286,0)</f>
        <v>0</v>
      </c>
      <c r="BJ286" s="14" t="s">
        <v>81</v>
      </c>
      <c r="BK286" s="140">
        <f>ROUND(I286*H286,2)</f>
        <v>0</v>
      </c>
      <c r="BL286" s="14" t="s">
        <v>190</v>
      </c>
      <c r="BM286" s="139" t="s">
        <v>491</v>
      </c>
    </row>
    <row r="287" spans="2:65" s="1" customFormat="1" ht="19.5">
      <c r="B287" s="29"/>
      <c r="D287" s="141" t="s">
        <v>165</v>
      </c>
      <c r="F287" s="142" t="s">
        <v>490</v>
      </c>
      <c r="I287" s="143"/>
      <c r="L287" s="29"/>
      <c r="M287" s="144"/>
      <c r="T287" s="50"/>
      <c r="AT287" s="14" t="s">
        <v>165</v>
      </c>
      <c r="AU287" s="14" t="s">
        <v>83</v>
      </c>
    </row>
    <row r="288" spans="2:65" s="1" customFormat="1" ht="16.5" customHeight="1">
      <c r="B288" s="29"/>
      <c r="C288" s="145" t="s">
        <v>334</v>
      </c>
      <c r="D288" s="145" t="s">
        <v>321</v>
      </c>
      <c r="E288" s="146" t="s">
        <v>492</v>
      </c>
      <c r="F288" s="147" t="s">
        <v>493</v>
      </c>
      <c r="G288" s="148" t="s">
        <v>494</v>
      </c>
      <c r="H288" s="149">
        <v>10.130000000000001</v>
      </c>
      <c r="I288" s="150"/>
      <c r="J288" s="151">
        <f>ROUND(I288*H288,2)</f>
        <v>0</v>
      </c>
      <c r="K288" s="147" t="s">
        <v>164</v>
      </c>
      <c r="L288" s="152"/>
      <c r="M288" s="153" t="s">
        <v>19</v>
      </c>
      <c r="N288" s="154" t="s">
        <v>44</v>
      </c>
      <c r="P288" s="137">
        <f>O288*H288</f>
        <v>0</v>
      </c>
      <c r="Q288" s="137">
        <v>1E-3</v>
      </c>
      <c r="R288" s="137">
        <f>Q288*H288</f>
        <v>1.0130000000000002E-2</v>
      </c>
      <c r="S288" s="137">
        <v>0</v>
      </c>
      <c r="T288" s="138">
        <f>S288*H288</f>
        <v>0</v>
      </c>
      <c r="AR288" s="139" t="s">
        <v>220</v>
      </c>
      <c r="AT288" s="139" t="s">
        <v>321</v>
      </c>
      <c r="AU288" s="139" t="s">
        <v>83</v>
      </c>
      <c r="AY288" s="14" t="s">
        <v>157</v>
      </c>
      <c r="BE288" s="140">
        <f>IF(N288="základní",J288,0)</f>
        <v>0</v>
      </c>
      <c r="BF288" s="140">
        <f>IF(N288="snížená",J288,0)</f>
        <v>0</v>
      </c>
      <c r="BG288" s="140">
        <f>IF(N288="zákl. přenesená",J288,0)</f>
        <v>0</v>
      </c>
      <c r="BH288" s="140">
        <f>IF(N288="sníž. přenesená",J288,0)</f>
        <v>0</v>
      </c>
      <c r="BI288" s="140">
        <f>IF(N288="nulová",J288,0)</f>
        <v>0</v>
      </c>
      <c r="BJ288" s="14" t="s">
        <v>81</v>
      </c>
      <c r="BK288" s="140">
        <f>ROUND(I288*H288,2)</f>
        <v>0</v>
      </c>
      <c r="BL288" s="14" t="s">
        <v>190</v>
      </c>
      <c r="BM288" s="139" t="s">
        <v>495</v>
      </c>
    </row>
    <row r="289" spans="2:65" s="1" customFormat="1" ht="11.25">
      <c r="B289" s="29"/>
      <c r="D289" s="141" t="s">
        <v>165</v>
      </c>
      <c r="F289" s="142" t="s">
        <v>493</v>
      </c>
      <c r="I289" s="143"/>
      <c r="L289" s="29"/>
      <c r="M289" s="144"/>
      <c r="T289" s="50"/>
      <c r="AT289" s="14" t="s">
        <v>165</v>
      </c>
      <c r="AU289" s="14" t="s">
        <v>83</v>
      </c>
    </row>
    <row r="290" spans="2:65" s="1" customFormat="1" ht="16.5" customHeight="1">
      <c r="B290" s="29"/>
      <c r="C290" s="145" t="s">
        <v>496</v>
      </c>
      <c r="D290" s="145" t="s">
        <v>321</v>
      </c>
      <c r="E290" s="146" t="s">
        <v>497</v>
      </c>
      <c r="F290" s="147" t="s">
        <v>498</v>
      </c>
      <c r="G290" s="148" t="s">
        <v>494</v>
      </c>
      <c r="H290" s="149">
        <v>5</v>
      </c>
      <c r="I290" s="150"/>
      <c r="J290" s="151">
        <f>ROUND(I290*H290,2)</f>
        <v>0</v>
      </c>
      <c r="K290" s="147" t="s">
        <v>164</v>
      </c>
      <c r="L290" s="152"/>
      <c r="M290" s="153" t="s">
        <v>19</v>
      </c>
      <c r="N290" s="154" t="s">
        <v>44</v>
      </c>
      <c r="P290" s="137">
        <f>O290*H290</f>
        <v>0</v>
      </c>
      <c r="Q290" s="137">
        <v>1E-3</v>
      </c>
      <c r="R290" s="137">
        <f>Q290*H290</f>
        <v>5.0000000000000001E-3</v>
      </c>
      <c r="S290" s="137">
        <v>0</v>
      </c>
      <c r="T290" s="138">
        <f>S290*H290</f>
        <v>0</v>
      </c>
      <c r="AR290" s="139" t="s">
        <v>220</v>
      </c>
      <c r="AT290" s="139" t="s">
        <v>321</v>
      </c>
      <c r="AU290" s="139" t="s">
        <v>83</v>
      </c>
      <c r="AY290" s="14" t="s">
        <v>157</v>
      </c>
      <c r="BE290" s="140">
        <f>IF(N290="základní",J290,0)</f>
        <v>0</v>
      </c>
      <c r="BF290" s="140">
        <f>IF(N290="snížená",J290,0)</f>
        <v>0</v>
      </c>
      <c r="BG290" s="140">
        <f>IF(N290="zákl. přenesená",J290,0)</f>
        <v>0</v>
      </c>
      <c r="BH290" s="140">
        <f>IF(N290="sníž. přenesená",J290,0)</f>
        <v>0</v>
      </c>
      <c r="BI290" s="140">
        <f>IF(N290="nulová",J290,0)</f>
        <v>0</v>
      </c>
      <c r="BJ290" s="14" t="s">
        <v>81</v>
      </c>
      <c r="BK290" s="140">
        <f>ROUND(I290*H290,2)</f>
        <v>0</v>
      </c>
      <c r="BL290" s="14" t="s">
        <v>190</v>
      </c>
      <c r="BM290" s="139" t="s">
        <v>499</v>
      </c>
    </row>
    <row r="291" spans="2:65" s="1" customFormat="1" ht="11.25">
      <c r="B291" s="29"/>
      <c r="D291" s="141" t="s">
        <v>165</v>
      </c>
      <c r="F291" s="142" t="s">
        <v>498</v>
      </c>
      <c r="I291" s="143"/>
      <c r="L291" s="29"/>
      <c r="M291" s="144"/>
      <c r="T291" s="50"/>
      <c r="AT291" s="14" t="s">
        <v>165</v>
      </c>
      <c r="AU291" s="14" t="s">
        <v>83</v>
      </c>
    </row>
    <row r="292" spans="2:65" s="11" customFormat="1" ht="22.9" customHeight="1">
      <c r="B292" s="116"/>
      <c r="D292" s="117" t="s">
        <v>72</v>
      </c>
      <c r="E292" s="126" t="s">
        <v>500</v>
      </c>
      <c r="F292" s="126" t="s">
        <v>501</v>
      </c>
      <c r="I292" s="119"/>
      <c r="J292" s="127">
        <f>BK292</f>
        <v>0</v>
      </c>
      <c r="L292" s="116"/>
      <c r="M292" s="121"/>
      <c r="P292" s="122">
        <f>SUM(P293:P294)</f>
        <v>0</v>
      </c>
      <c r="R292" s="122">
        <f>SUM(R293:R294)</f>
        <v>6.6000000000000108E-4</v>
      </c>
      <c r="T292" s="123">
        <f>SUM(T293:T294)</f>
        <v>0</v>
      </c>
      <c r="AR292" s="117" t="s">
        <v>83</v>
      </c>
      <c r="AT292" s="124" t="s">
        <v>72</v>
      </c>
      <c r="AU292" s="124" t="s">
        <v>81</v>
      </c>
      <c r="AY292" s="117" t="s">
        <v>157</v>
      </c>
      <c r="BK292" s="125">
        <f>SUM(BK293:BK294)</f>
        <v>0</v>
      </c>
    </row>
    <row r="293" spans="2:65" s="1" customFormat="1" ht="24.2" customHeight="1">
      <c r="B293" s="29"/>
      <c r="C293" s="128" t="s">
        <v>337</v>
      </c>
      <c r="D293" s="128" t="s">
        <v>160</v>
      </c>
      <c r="E293" s="129" t="s">
        <v>502</v>
      </c>
      <c r="F293" s="130" t="s">
        <v>503</v>
      </c>
      <c r="G293" s="131" t="s">
        <v>170</v>
      </c>
      <c r="H293" s="132">
        <v>3.87</v>
      </c>
      <c r="I293" s="133"/>
      <c r="J293" s="134">
        <f>ROUND(I293*H293,2)</f>
        <v>0</v>
      </c>
      <c r="K293" s="130" t="s">
        <v>164</v>
      </c>
      <c r="L293" s="29"/>
      <c r="M293" s="135" t="s">
        <v>19</v>
      </c>
      <c r="N293" s="136" t="s">
        <v>44</v>
      </c>
      <c r="P293" s="137">
        <f>O293*H293</f>
        <v>0</v>
      </c>
      <c r="Q293" s="137">
        <v>1.70542635658915E-4</v>
      </c>
      <c r="R293" s="137">
        <f>Q293*H293</f>
        <v>6.6000000000000108E-4</v>
      </c>
      <c r="S293" s="137">
        <v>0</v>
      </c>
      <c r="T293" s="138">
        <f>S293*H293</f>
        <v>0</v>
      </c>
      <c r="AR293" s="139" t="s">
        <v>190</v>
      </c>
      <c r="AT293" s="139" t="s">
        <v>160</v>
      </c>
      <c r="AU293" s="139" t="s">
        <v>83</v>
      </c>
      <c r="AY293" s="14" t="s">
        <v>157</v>
      </c>
      <c r="BE293" s="140">
        <f>IF(N293="základní",J293,0)</f>
        <v>0</v>
      </c>
      <c r="BF293" s="140">
        <f>IF(N293="snížená",J293,0)</f>
        <v>0</v>
      </c>
      <c r="BG293" s="140">
        <f>IF(N293="zákl. přenesená",J293,0)</f>
        <v>0</v>
      </c>
      <c r="BH293" s="140">
        <f>IF(N293="sníž. přenesená",J293,0)</f>
        <v>0</v>
      </c>
      <c r="BI293" s="140">
        <f>IF(N293="nulová",J293,0)</f>
        <v>0</v>
      </c>
      <c r="BJ293" s="14" t="s">
        <v>81</v>
      </c>
      <c r="BK293" s="140">
        <f>ROUND(I293*H293,2)</f>
        <v>0</v>
      </c>
      <c r="BL293" s="14" t="s">
        <v>190</v>
      </c>
      <c r="BM293" s="139" t="s">
        <v>504</v>
      </c>
    </row>
    <row r="294" spans="2:65" s="1" customFormat="1" ht="11.25">
      <c r="B294" s="29"/>
      <c r="D294" s="141" t="s">
        <v>165</v>
      </c>
      <c r="F294" s="142" t="s">
        <v>503</v>
      </c>
      <c r="I294" s="143"/>
      <c r="L294" s="29"/>
      <c r="M294" s="144"/>
      <c r="T294" s="50"/>
      <c r="AT294" s="14" t="s">
        <v>165</v>
      </c>
      <c r="AU294" s="14" t="s">
        <v>83</v>
      </c>
    </row>
    <row r="295" spans="2:65" s="11" customFormat="1" ht="22.9" customHeight="1">
      <c r="B295" s="116"/>
      <c r="D295" s="117" t="s">
        <v>72</v>
      </c>
      <c r="E295" s="126" t="s">
        <v>505</v>
      </c>
      <c r="F295" s="126" t="s">
        <v>506</v>
      </c>
      <c r="I295" s="119"/>
      <c r="J295" s="127">
        <f>BK295</f>
        <v>0</v>
      </c>
      <c r="L295" s="116"/>
      <c r="M295" s="121"/>
      <c r="P295" s="122">
        <f>SUM(P296:P313)</f>
        <v>0</v>
      </c>
      <c r="R295" s="122">
        <f>SUM(R296:R313)</f>
        <v>0.13956000000000002</v>
      </c>
      <c r="T295" s="123">
        <f>SUM(T296:T313)</f>
        <v>0</v>
      </c>
      <c r="AR295" s="117" t="s">
        <v>83</v>
      </c>
      <c r="AT295" s="124" t="s">
        <v>72</v>
      </c>
      <c r="AU295" s="124" t="s">
        <v>81</v>
      </c>
      <c r="AY295" s="117" t="s">
        <v>157</v>
      </c>
      <c r="BK295" s="125">
        <f>SUM(BK296:BK313)</f>
        <v>0</v>
      </c>
    </row>
    <row r="296" spans="2:65" s="1" customFormat="1" ht="16.5" customHeight="1">
      <c r="B296" s="29"/>
      <c r="C296" s="128" t="s">
        <v>507</v>
      </c>
      <c r="D296" s="128" t="s">
        <v>160</v>
      </c>
      <c r="E296" s="129" t="s">
        <v>508</v>
      </c>
      <c r="F296" s="130" t="s">
        <v>509</v>
      </c>
      <c r="G296" s="131" t="s">
        <v>170</v>
      </c>
      <c r="H296" s="132">
        <v>84.2</v>
      </c>
      <c r="I296" s="133"/>
      <c r="J296" s="134">
        <f>ROUND(I296*H296,2)</f>
        <v>0</v>
      </c>
      <c r="K296" s="130" t="s">
        <v>164</v>
      </c>
      <c r="L296" s="29"/>
      <c r="M296" s="135" t="s">
        <v>19</v>
      </c>
      <c r="N296" s="136" t="s">
        <v>44</v>
      </c>
      <c r="P296" s="137">
        <f>O296*H296</f>
        <v>0</v>
      </c>
      <c r="Q296" s="137">
        <v>1E-3</v>
      </c>
      <c r="R296" s="137">
        <f>Q296*H296</f>
        <v>8.4200000000000011E-2</v>
      </c>
      <c r="S296" s="137">
        <v>0</v>
      </c>
      <c r="T296" s="138">
        <f>S296*H296</f>
        <v>0</v>
      </c>
      <c r="AR296" s="139" t="s">
        <v>190</v>
      </c>
      <c r="AT296" s="139" t="s">
        <v>160</v>
      </c>
      <c r="AU296" s="139" t="s">
        <v>83</v>
      </c>
      <c r="AY296" s="14" t="s">
        <v>157</v>
      </c>
      <c r="BE296" s="140">
        <f>IF(N296="základní",J296,0)</f>
        <v>0</v>
      </c>
      <c r="BF296" s="140">
        <f>IF(N296="snížená",J296,0)</f>
        <v>0</v>
      </c>
      <c r="BG296" s="140">
        <f>IF(N296="zákl. přenesená",J296,0)</f>
        <v>0</v>
      </c>
      <c r="BH296" s="140">
        <f>IF(N296="sníž. přenesená",J296,0)</f>
        <v>0</v>
      </c>
      <c r="BI296" s="140">
        <f>IF(N296="nulová",J296,0)</f>
        <v>0</v>
      </c>
      <c r="BJ296" s="14" t="s">
        <v>81</v>
      </c>
      <c r="BK296" s="140">
        <f>ROUND(I296*H296,2)</f>
        <v>0</v>
      </c>
      <c r="BL296" s="14" t="s">
        <v>190</v>
      </c>
      <c r="BM296" s="139" t="s">
        <v>510</v>
      </c>
    </row>
    <row r="297" spans="2:65" s="1" customFormat="1" ht="11.25">
      <c r="B297" s="29"/>
      <c r="D297" s="141" t="s">
        <v>165</v>
      </c>
      <c r="F297" s="142" t="s">
        <v>509</v>
      </c>
      <c r="I297" s="143"/>
      <c r="L297" s="29"/>
      <c r="M297" s="144"/>
      <c r="T297" s="50"/>
      <c r="AT297" s="14" t="s">
        <v>165</v>
      </c>
      <c r="AU297" s="14" t="s">
        <v>83</v>
      </c>
    </row>
    <row r="298" spans="2:65" s="1" customFormat="1" ht="21.75" customHeight="1">
      <c r="B298" s="29"/>
      <c r="C298" s="128" t="s">
        <v>341</v>
      </c>
      <c r="D298" s="128" t="s">
        <v>160</v>
      </c>
      <c r="E298" s="129" t="s">
        <v>511</v>
      </c>
      <c r="F298" s="130" t="s">
        <v>512</v>
      </c>
      <c r="G298" s="131" t="s">
        <v>174</v>
      </c>
      <c r="H298" s="132">
        <v>42</v>
      </c>
      <c r="I298" s="133"/>
      <c r="J298" s="134">
        <f>ROUND(I298*H298,2)</f>
        <v>0</v>
      </c>
      <c r="K298" s="130" t="s">
        <v>164</v>
      </c>
      <c r="L298" s="29"/>
      <c r="M298" s="135" t="s">
        <v>19</v>
      </c>
      <c r="N298" s="136" t="s">
        <v>44</v>
      </c>
      <c r="P298" s="137">
        <f>O298*H298</f>
        <v>0</v>
      </c>
      <c r="Q298" s="137">
        <v>1.0000000000000001E-5</v>
      </c>
      <c r="R298" s="137">
        <f>Q298*H298</f>
        <v>4.2000000000000002E-4</v>
      </c>
      <c r="S298" s="137">
        <v>0</v>
      </c>
      <c r="T298" s="138">
        <f>S298*H298</f>
        <v>0</v>
      </c>
      <c r="AR298" s="139" t="s">
        <v>190</v>
      </c>
      <c r="AT298" s="139" t="s">
        <v>160</v>
      </c>
      <c r="AU298" s="139" t="s">
        <v>83</v>
      </c>
      <c r="AY298" s="14" t="s">
        <v>157</v>
      </c>
      <c r="BE298" s="140">
        <f>IF(N298="základní",J298,0)</f>
        <v>0</v>
      </c>
      <c r="BF298" s="140">
        <f>IF(N298="snížená",J298,0)</f>
        <v>0</v>
      </c>
      <c r="BG298" s="140">
        <f>IF(N298="zákl. přenesená",J298,0)</f>
        <v>0</v>
      </c>
      <c r="BH298" s="140">
        <f>IF(N298="sníž. přenesená",J298,0)</f>
        <v>0</v>
      </c>
      <c r="BI298" s="140">
        <f>IF(N298="nulová",J298,0)</f>
        <v>0</v>
      </c>
      <c r="BJ298" s="14" t="s">
        <v>81</v>
      </c>
      <c r="BK298" s="140">
        <f>ROUND(I298*H298,2)</f>
        <v>0</v>
      </c>
      <c r="BL298" s="14" t="s">
        <v>190</v>
      </c>
      <c r="BM298" s="139" t="s">
        <v>513</v>
      </c>
    </row>
    <row r="299" spans="2:65" s="1" customFormat="1" ht="11.25">
      <c r="B299" s="29"/>
      <c r="D299" s="141" t="s">
        <v>165</v>
      </c>
      <c r="F299" s="142" t="s">
        <v>512</v>
      </c>
      <c r="I299" s="143"/>
      <c r="L299" s="29"/>
      <c r="M299" s="144"/>
      <c r="T299" s="50"/>
      <c r="AT299" s="14" t="s">
        <v>165</v>
      </c>
      <c r="AU299" s="14" t="s">
        <v>83</v>
      </c>
    </row>
    <row r="300" spans="2:65" s="1" customFormat="1" ht="24.2" customHeight="1">
      <c r="B300" s="29"/>
      <c r="C300" s="128" t="s">
        <v>514</v>
      </c>
      <c r="D300" s="128" t="s">
        <v>160</v>
      </c>
      <c r="E300" s="129" t="s">
        <v>515</v>
      </c>
      <c r="F300" s="130" t="s">
        <v>516</v>
      </c>
      <c r="G300" s="131" t="s">
        <v>212</v>
      </c>
      <c r="H300" s="132">
        <v>5</v>
      </c>
      <c r="I300" s="133"/>
      <c r="J300" s="134">
        <f>ROUND(I300*H300,2)</f>
        <v>0</v>
      </c>
      <c r="K300" s="130" t="s">
        <v>164</v>
      </c>
      <c r="L300" s="29"/>
      <c r="M300" s="135" t="s">
        <v>19</v>
      </c>
      <c r="N300" s="136" t="s">
        <v>44</v>
      </c>
      <c r="P300" s="137">
        <f>O300*H300</f>
        <v>0</v>
      </c>
      <c r="Q300" s="137">
        <v>4.8000000000000001E-4</v>
      </c>
      <c r="R300" s="137">
        <f>Q300*H300</f>
        <v>2.4000000000000002E-3</v>
      </c>
      <c r="S300" s="137">
        <v>0</v>
      </c>
      <c r="T300" s="138">
        <f>S300*H300</f>
        <v>0</v>
      </c>
      <c r="AR300" s="139" t="s">
        <v>190</v>
      </c>
      <c r="AT300" s="139" t="s">
        <v>160</v>
      </c>
      <c r="AU300" s="139" t="s">
        <v>83</v>
      </c>
      <c r="AY300" s="14" t="s">
        <v>157</v>
      </c>
      <c r="BE300" s="140">
        <f>IF(N300="základní",J300,0)</f>
        <v>0</v>
      </c>
      <c r="BF300" s="140">
        <f>IF(N300="snížená",J300,0)</f>
        <v>0</v>
      </c>
      <c r="BG300" s="140">
        <f>IF(N300="zákl. přenesená",J300,0)</f>
        <v>0</v>
      </c>
      <c r="BH300" s="140">
        <f>IF(N300="sníž. přenesená",J300,0)</f>
        <v>0</v>
      </c>
      <c r="BI300" s="140">
        <f>IF(N300="nulová",J300,0)</f>
        <v>0</v>
      </c>
      <c r="BJ300" s="14" t="s">
        <v>81</v>
      </c>
      <c r="BK300" s="140">
        <f>ROUND(I300*H300,2)</f>
        <v>0</v>
      </c>
      <c r="BL300" s="14" t="s">
        <v>190</v>
      </c>
      <c r="BM300" s="139" t="s">
        <v>517</v>
      </c>
    </row>
    <row r="301" spans="2:65" s="1" customFormat="1" ht="11.25">
      <c r="B301" s="29"/>
      <c r="D301" s="141" t="s">
        <v>165</v>
      </c>
      <c r="F301" s="142" t="s">
        <v>516</v>
      </c>
      <c r="I301" s="143"/>
      <c r="L301" s="29"/>
      <c r="M301" s="144"/>
      <c r="T301" s="50"/>
      <c r="AT301" s="14" t="s">
        <v>165</v>
      </c>
      <c r="AU301" s="14" t="s">
        <v>83</v>
      </c>
    </row>
    <row r="302" spans="2:65" s="1" customFormat="1" ht="33" customHeight="1">
      <c r="B302" s="29"/>
      <c r="C302" s="128" t="s">
        <v>344</v>
      </c>
      <c r="D302" s="128" t="s">
        <v>160</v>
      </c>
      <c r="E302" s="129" t="s">
        <v>518</v>
      </c>
      <c r="F302" s="130" t="s">
        <v>519</v>
      </c>
      <c r="G302" s="131" t="s">
        <v>170</v>
      </c>
      <c r="H302" s="132">
        <v>18.100000000000001</v>
      </c>
      <c r="I302" s="133"/>
      <c r="J302" s="134">
        <f>ROUND(I302*H302,2)</f>
        <v>0</v>
      </c>
      <c r="K302" s="130" t="s">
        <v>164</v>
      </c>
      <c r="L302" s="29"/>
      <c r="M302" s="135" t="s">
        <v>19</v>
      </c>
      <c r="N302" s="136" t="s">
        <v>44</v>
      </c>
      <c r="P302" s="137">
        <f>O302*H302</f>
        <v>0</v>
      </c>
      <c r="Q302" s="137">
        <v>0</v>
      </c>
      <c r="R302" s="137">
        <f>Q302*H302</f>
        <v>0</v>
      </c>
      <c r="S302" s="137">
        <v>0</v>
      </c>
      <c r="T302" s="138">
        <f>S302*H302</f>
        <v>0</v>
      </c>
      <c r="AR302" s="139" t="s">
        <v>190</v>
      </c>
      <c r="AT302" s="139" t="s">
        <v>160</v>
      </c>
      <c r="AU302" s="139" t="s">
        <v>83</v>
      </c>
      <c r="AY302" s="14" t="s">
        <v>157</v>
      </c>
      <c r="BE302" s="140">
        <f>IF(N302="základní",J302,0)</f>
        <v>0</v>
      </c>
      <c r="BF302" s="140">
        <f>IF(N302="snížená",J302,0)</f>
        <v>0</v>
      </c>
      <c r="BG302" s="140">
        <f>IF(N302="zákl. přenesená",J302,0)</f>
        <v>0</v>
      </c>
      <c r="BH302" s="140">
        <f>IF(N302="sníž. přenesená",J302,0)</f>
        <v>0</v>
      </c>
      <c r="BI302" s="140">
        <f>IF(N302="nulová",J302,0)</f>
        <v>0</v>
      </c>
      <c r="BJ302" s="14" t="s">
        <v>81</v>
      </c>
      <c r="BK302" s="140">
        <f>ROUND(I302*H302,2)</f>
        <v>0</v>
      </c>
      <c r="BL302" s="14" t="s">
        <v>190</v>
      </c>
      <c r="BM302" s="139" t="s">
        <v>520</v>
      </c>
    </row>
    <row r="303" spans="2:65" s="1" customFormat="1" ht="19.5">
      <c r="B303" s="29"/>
      <c r="D303" s="141" t="s">
        <v>165</v>
      </c>
      <c r="F303" s="142" t="s">
        <v>519</v>
      </c>
      <c r="I303" s="143"/>
      <c r="L303" s="29"/>
      <c r="M303" s="144"/>
      <c r="T303" s="50"/>
      <c r="AT303" s="14" t="s">
        <v>165</v>
      </c>
      <c r="AU303" s="14" t="s">
        <v>83</v>
      </c>
    </row>
    <row r="304" spans="2:65" s="1" customFormat="1" ht="16.5" customHeight="1">
      <c r="B304" s="29"/>
      <c r="C304" s="145" t="s">
        <v>521</v>
      </c>
      <c r="D304" s="145" t="s">
        <v>321</v>
      </c>
      <c r="E304" s="146" t="s">
        <v>522</v>
      </c>
      <c r="F304" s="147" t="s">
        <v>523</v>
      </c>
      <c r="G304" s="148" t="s">
        <v>170</v>
      </c>
      <c r="H304" s="149">
        <v>24.254999999999999</v>
      </c>
      <c r="I304" s="150"/>
      <c r="J304" s="151">
        <f>ROUND(I304*H304,2)</f>
        <v>0</v>
      </c>
      <c r="K304" s="147" t="s">
        <v>164</v>
      </c>
      <c r="L304" s="152"/>
      <c r="M304" s="153" t="s">
        <v>19</v>
      </c>
      <c r="N304" s="154" t="s">
        <v>44</v>
      </c>
      <c r="P304" s="137">
        <f>O304*H304</f>
        <v>0</v>
      </c>
      <c r="Q304" s="137">
        <v>0</v>
      </c>
      <c r="R304" s="137">
        <f>Q304*H304</f>
        <v>0</v>
      </c>
      <c r="S304" s="137">
        <v>0</v>
      </c>
      <c r="T304" s="138">
        <f>S304*H304</f>
        <v>0</v>
      </c>
      <c r="AR304" s="139" t="s">
        <v>220</v>
      </c>
      <c r="AT304" s="139" t="s">
        <v>321</v>
      </c>
      <c r="AU304" s="139" t="s">
        <v>83</v>
      </c>
      <c r="AY304" s="14" t="s">
        <v>157</v>
      </c>
      <c r="BE304" s="140">
        <f>IF(N304="základní",J304,0)</f>
        <v>0</v>
      </c>
      <c r="BF304" s="140">
        <f>IF(N304="snížená",J304,0)</f>
        <v>0</v>
      </c>
      <c r="BG304" s="140">
        <f>IF(N304="zákl. přenesená",J304,0)</f>
        <v>0</v>
      </c>
      <c r="BH304" s="140">
        <f>IF(N304="sníž. přenesená",J304,0)</f>
        <v>0</v>
      </c>
      <c r="BI304" s="140">
        <f>IF(N304="nulová",J304,0)</f>
        <v>0</v>
      </c>
      <c r="BJ304" s="14" t="s">
        <v>81</v>
      </c>
      <c r="BK304" s="140">
        <f>ROUND(I304*H304,2)</f>
        <v>0</v>
      </c>
      <c r="BL304" s="14" t="s">
        <v>190</v>
      </c>
      <c r="BM304" s="139" t="s">
        <v>524</v>
      </c>
    </row>
    <row r="305" spans="2:65" s="1" customFormat="1" ht="11.25">
      <c r="B305" s="29"/>
      <c r="D305" s="141" t="s">
        <v>165</v>
      </c>
      <c r="F305" s="142" t="s">
        <v>523</v>
      </c>
      <c r="I305" s="143"/>
      <c r="L305" s="29"/>
      <c r="M305" s="144"/>
      <c r="T305" s="50"/>
      <c r="AT305" s="14" t="s">
        <v>165</v>
      </c>
      <c r="AU305" s="14" t="s">
        <v>83</v>
      </c>
    </row>
    <row r="306" spans="2:65" s="1" customFormat="1" ht="21.75" customHeight="1">
      <c r="B306" s="29"/>
      <c r="C306" s="128" t="s">
        <v>348</v>
      </c>
      <c r="D306" s="128" t="s">
        <v>160</v>
      </c>
      <c r="E306" s="129" t="s">
        <v>525</v>
      </c>
      <c r="F306" s="130" t="s">
        <v>526</v>
      </c>
      <c r="G306" s="131" t="s">
        <v>170</v>
      </c>
      <c r="H306" s="132">
        <v>104.4</v>
      </c>
      <c r="I306" s="133"/>
      <c r="J306" s="134">
        <f>ROUND(I306*H306,2)</f>
        <v>0</v>
      </c>
      <c r="K306" s="130" t="s">
        <v>164</v>
      </c>
      <c r="L306" s="29"/>
      <c r="M306" s="135" t="s">
        <v>19</v>
      </c>
      <c r="N306" s="136" t="s">
        <v>44</v>
      </c>
      <c r="P306" s="137">
        <f>O306*H306</f>
        <v>0</v>
      </c>
      <c r="Q306" s="137">
        <v>2.0000000000000001E-4</v>
      </c>
      <c r="R306" s="137">
        <f>Q306*H306</f>
        <v>2.0880000000000003E-2</v>
      </c>
      <c r="S306" s="137">
        <v>0</v>
      </c>
      <c r="T306" s="138">
        <f>S306*H306</f>
        <v>0</v>
      </c>
      <c r="AR306" s="139" t="s">
        <v>190</v>
      </c>
      <c r="AT306" s="139" t="s">
        <v>160</v>
      </c>
      <c r="AU306" s="139" t="s">
        <v>83</v>
      </c>
      <c r="AY306" s="14" t="s">
        <v>157</v>
      </c>
      <c r="BE306" s="140">
        <f>IF(N306="základní",J306,0)</f>
        <v>0</v>
      </c>
      <c r="BF306" s="140">
        <f>IF(N306="snížená",J306,0)</f>
        <v>0</v>
      </c>
      <c r="BG306" s="140">
        <f>IF(N306="zákl. přenesená",J306,0)</f>
        <v>0</v>
      </c>
      <c r="BH306" s="140">
        <f>IF(N306="sníž. přenesená",J306,0)</f>
        <v>0</v>
      </c>
      <c r="BI306" s="140">
        <f>IF(N306="nulová",J306,0)</f>
        <v>0</v>
      </c>
      <c r="BJ306" s="14" t="s">
        <v>81</v>
      </c>
      <c r="BK306" s="140">
        <f>ROUND(I306*H306,2)</f>
        <v>0</v>
      </c>
      <c r="BL306" s="14" t="s">
        <v>190</v>
      </c>
      <c r="BM306" s="139" t="s">
        <v>527</v>
      </c>
    </row>
    <row r="307" spans="2:65" s="1" customFormat="1" ht="11.25">
      <c r="B307" s="29"/>
      <c r="D307" s="141" t="s">
        <v>165</v>
      </c>
      <c r="F307" s="142" t="s">
        <v>526</v>
      </c>
      <c r="I307" s="143"/>
      <c r="L307" s="29"/>
      <c r="M307" s="144"/>
      <c r="T307" s="50"/>
      <c r="AT307" s="14" t="s">
        <v>165</v>
      </c>
      <c r="AU307" s="14" t="s">
        <v>83</v>
      </c>
    </row>
    <row r="308" spans="2:65" s="1" customFormat="1" ht="24.2" customHeight="1">
      <c r="B308" s="29"/>
      <c r="C308" s="128" t="s">
        <v>528</v>
      </c>
      <c r="D308" s="128" t="s">
        <v>160</v>
      </c>
      <c r="E308" s="129" t="s">
        <v>529</v>
      </c>
      <c r="F308" s="130" t="s">
        <v>530</v>
      </c>
      <c r="G308" s="131" t="s">
        <v>170</v>
      </c>
      <c r="H308" s="132">
        <v>61.87</v>
      </c>
      <c r="I308" s="133"/>
      <c r="J308" s="134">
        <f>ROUND(I308*H308,2)</f>
        <v>0</v>
      </c>
      <c r="K308" s="130" t="s">
        <v>164</v>
      </c>
      <c r="L308" s="29"/>
      <c r="M308" s="135" t="s">
        <v>19</v>
      </c>
      <c r="N308" s="136" t="s">
        <v>44</v>
      </c>
      <c r="P308" s="137">
        <f>O308*H308</f>
        <v>0</v>
      </c>
      <c r="Q308" s="137">
        <v>1.00210117989332E-5</v>
      </c>
      <c r="R308" s="137">
        <f>Q308*H308</f>
        <v>6.1999999999999707E-4</v>
      </c>
      <c r="S308" s="137">
        <v>0</v>
      </c>
      <c r="T308" s="138">
        <f>S308*H308</f>
        <v>0</v>
      </c>
      <c r="AR308" s="139" t="s">
        <v>190</v>
      </c>
      <c r="AT308" s="139" t="s">
        <v>160</v>
      </c>
      <c r="AU308" s="139" t="s">
        <v>83</v>
      </c>
      <c r="AY308" s="14" t="s">
        <v>157</v>
      </c>
      <c r="BE308" s="140">
        <f>IF(N308="základní",J308,0)</f>
        <v>0</v>
      </c>
      <c r="BF308" s="140">
        <f>IF(N308="snížená",J308,0)</f>
        <v>0</v>
      </c>
      <c r="BG308" s="140">
        <f>IF(N308="zákl. přenesená",J308,0)</f>
        <v>0</v>
      </c>
      <c r="BH308" s="140">
        <f>IF(N308="sníž. přenesená",J308,0)</f>
        <v>0</v>
      </c>
      <c r="BI308" s="140">
        <f>IF(N308="nulová",J308,0)</f>
        <v>0</v>
      </c>
      <c r="BJ308" s="14" t="s">
        <v>81</v>
      </c>
      <c r="BK308" s="140">
        <f>ROUND(I308*H308,2)</f>
        <v>0</v>
      </c>
      <c r="BL308" s="14" t="s">
        <v>190</v>
      </c>
      <c r="BM308" s="139" t="s">
        <v>531</v>
      </c>
    </row>
    <row r="309" spans="2:65" s="1" customFormat="1" ht="11.25">
      <c r="B309" s="29"/>
      <c r="D309" s="141" t="s">
        <v>165</v>
      </c>
      <c r="F309" s="142" t="s">
        <v>530</v>
      </c>
      <c r="I309" s="143"/>
      <c r="L309" s="29"/>
      <c r="M309" s="144"/>
      <c r="T309" s="50"/>
      <c r="AT309" s="14" t="s">
        <v>165</v>
      </c>
      <c r="AU309" s="14" t="s">
        <v>83</v>
      </c>
    </row>
    <row r="310" spans="2:65" s="1" customFormat="1" ht="24.2" customHeight="1">
      <c r="B310" s="29"/>
      <c r="C310" s="128" t="s">
        <v>351</v>
      </c>
      <c r="D310" s="128" t="s">
        <v>160</v>
      </c>
      <c r="E310" s="129" t="s">
        <v>532</v>
      </c>
      <c r="F310" s="130" t="s">
        <v>533</v>
      </c>
      <c r="G310" s="131" t="s">
        <v>170</v>
      </c>
      <c r="H310" s="132">
        <v>104.4</v>
      </c>
      <c r="I310" s="133"/>
      <c r="J310" s="134">
        <f>ROUND(I310*H310,2)</f>
        <v>0</v>
      </c>
      <c r="K310" s="130" t="s">
        <v>164</v>
      </c>
      <c r="L310" s="29"/>
      <c r="M310" s="135" t="s">
        <v>19</v>
      </c>
      <c r="N310" s="136" t="s">
        <v>44</v>
      </c>
      <c r="P310" s="137">
        <f>O310*H310</f>
        <v>0</v>
      </c>
      <c r="Q310" s="137">
        <v>2.9003831417624497E-4</v>
      </c>
      <c r="R310" s="137">
        <f>Q310*H310</f>
        <v>3.0279999999999977E-2</v>
      </c>
      <c r="S310" s="137">
        <v>0</v>
      </c>
      <c r="T310" s="138">
        <f>S310*H310</f>
        <v>0</v>
      </c>
      <c r="AR310" s="139" t="s">
        <v>190</v>
      </c>
      <c r="AT310" s="139" t="s">
        <v>160</v>
      </c>
      <c r="AU310" s="139" t="s">
        <v>83</v>
      </c>
      <c r="AY310" s="14" t="s">
        <v>157</v>
      </c>
      <c r="BE310" s="140">
        <f>IF(N310="základní",J310,0)</f>
        <v>0</v>
      </c>
      <c r="BF310" s="140">
        <f>IF(N310="snížená",J310,0)</f>
        <v>0</v>
      </c>
      <c r="BG310" s="140">
        <f>IF(N310="zákl. přenesená",J310,0)</f>
        <v>0</v>
      </c>
      <c r="BH310" s="140">
        <f>IF(N310="sníž. přenesená",J310,0)</f>
        <v>0</v>
      </c>
      <c r="BI310" s="140">
        <f>IF(N310="nulová",J310,0)</f>
        <v>0</v>
      </c>
      <c r="BJ310" s="14" t="s">
        <v>81</v>
      </c>
      <c r="BK310" s="140">
        <f>ROUND(I310*H310,2)</f>
        <v>0</v>
      </c>
      <c r="BL310" s="14" t="s">
        <v>190</v>
      </c>
      <c r="BM310" s="139" t="s">
        <v>534</v>
      </c>
    </row>
    <row r="311" spans="2:65" s="1" customFormat="1" ht="11.25">
      <c r="B311" s="29"/>
      <c r="D311" s="141" t="s">
        <v>165</v>
      </c>
      <c r="F311" s="142" t="s">
        <v>533</v>
      </c>
      <c r="I311" s="143"/>
      <c r="L311" s="29"/>
      <c r="M311" s="144"/>
      <c r="T311" s="50"/>
      <c r="AT311" s="14" t="s">
        <v>165</v>
      </c>
      <c r="AU311" s="14" t="s">
        <v>83</v>
      </c>
    </row>
    <row r="312" spans="2:65" s="1" customFormat="1" ht="24.2" customHeight="1">
      <c r="B312" s="29"/>
      <c r="C312" s="128" t="s">
        <v>535</v>
      </c>
      <c r="D312" s="128" t="s">
        <v>160</v>
      </c>
      <c r="E312" s="129" t="s">
        <v>536</v>
      </c>
      <c r="F312" s="130" t="s">
        <v>537</v>
      </c>
      <c r="G312" s="131" t="s">
        <v>170</v>
      </c>
      <c r="H312" s="132">
        <v>76.3</v>
      </c>
      <c r="I312" s="133"/>
      <c r="J312" s="134">
        <f>ROUND(I312*H312,2)</f>
        <v>0</v>
      </c>
      <c r="K312" s="130" t="s">
        <v>164</v>
      </c>
      <c r="L312" s="29"/>
      <c r="M312" s="135" t="s">
        <v>19</v>
      </c>
      <c r="N312" s="136" t="s">
        <v>44</v>
      </c>
      <c r="P312" s="137">
        <f>O312*H312</f>
        <v>0</v>
      </c>
      <c r="Q312" s="137">
        <v>9.9606815203145508E-6</v>
      </c>
      <c r="R312" s="137">
        <f>Q312*H312</f>
        <v>7.6000000000000015E-4</v>
      </c>
      <c r="S312" s="137">
        <v>0</v>
      </c>
      <c r="T312" s="138">
        <f>S312*H312</f>
        <v>0</v>
      </c>
      <c r="AR312" s="139" t="s">
        <v>190</v>
      </c>
      <c r="AT312" s="139" t="s">
        <v>160</v>
      </c>
      <c r="AU312" s="139" t="s">
        <v>83</v>
      </c>
      <c r="AY312" s="14" t="s">
        <v>157</v>
      </c>
      <c r="BE312" s="140">
        <f>IF(N312="základní",J312,0)</f>
        <v>0</v>
      </c>
      <c r="BF312" s="140">
        <f>IF(N312="snížená",J312,0)</f>
        <v>0</v>
      </c>
      <c r="BG312" s="140">
        <f>IF(N312="zákl. přenesená",J312,0)</f>
        <v>0</v>
      </c>
      <c r="BH312" s="140">
        <f>IF(N312="sníž. přenesená",J312,0)</f>
        <v>0</v>
      </c>
      <c r="BI312" s="140">
        <f>IF(N312="nulová",J312,0)</f>
        <v>0</v>
      </c>
      <c r="BJ312" s="14" t="s">
        <v>81</v>
      </c>
      <c r="BK312" s="140">
        <f>ROUND(I312*H312,2)</f>
        <v>0</v>
      </c>
      <c r="BL312" s="14" t="s">
        <v>190</v>
      </c>
      <c r="BM312" s="139" t="s">
        <v>538</v>
      </c>
    </row>
    <row r="313" spans="2:65" s="1" customFormat="1" ht="19.5">
      <c r="B313" s="29"/>
      <c r="D313" s="141" t="s">
        <v>165</v>
      </c>
      <c r="F313" s="142" t="s">
        <v>537</v>
      </c>
      <c r="I313" s="143"/>
      <c r="L313" s="29"/>
      <c r="M313" s="144"/>
      <c r="T313" s="50"/>
      <c r="AT313" s="14" t="s">
        <v>165</v>
      </c>
      <c r="AU313" s="14" t="s">
        <v>83</v>
      </c>
    </row>
    <row r="314" spans="2:65" s="11" customFormat="1" ht="22.9" customHeight="1">
      <c r="B314" s="116"/>
      <c r="D314" s="117" t="s">
        <v>72</v>
      </c>
      <c r="E314" s="126" t="s">
        <v>539</v>
      </c>
      <c r="F314" s="126" t="s">
        <v>540</v>
      </c>
      <c r="I314" s="119"/>
      <c r="J314" s="127">
        <f>BK314</f>
        <v>0</v>
      </c>
      <c r="L314" s="116"/>
      <c r="M314" s="121"/>
      <c r="P314" s="122">
        <f>SUM(P315:P318)</f>
        <v>0</v>
      </c>
      <c r="R314" s="122">
        <f>SUM(R315:R318)</f>
        <v>0</v>
      </c>
      <c r="T314" s="123">
        <f>SUM(T315:T318)</f>
        <v>0</v>
      </c>
      <c r="AR314" s="117" t="s">
        <v>83</v>
      </c>
      <c r="AT314" s="124" t="s">
        <v>72</v>
      </c>
      <c r="AU314" s="124" t="s">
        <v>81</v>
      </c>
      <c r="AY314" s="117" t="s">
        <v>157</v>
      </c>
      <c r="BK314" s="125">
        <f>SUM(BK315:BK318)</f>
        <v>0</v>
      </c>
    </row>
    <row r="315" spans="2:65" s="1" customFormat="1" ht="16.5" customHeight="1">
      <c r="B315" s="29"/>
      <c r="C315" s="128" t="s">
        <v>355</v>
      </c>
      <c r="D315" s="128" t="s">
        <v>160</v>
      </c>
      <c r="E315" s="129" t="s">
        <v>541</v>
      </c>
      <c r="F315" s="130" t="s">
        <v>542</v>
      </c>
      <c r="G315" s="131" t="s">
        <v>170</v>
      </c>
      <c r="H315" s="132">
        <v>14.49</v>
      </c>
      <c r="I315" s="133"/>
      <c r="J315" s="134">
        <f>ROUND(I315*H315,2)</f>
        <v>0</v>
      </c>
      <c r="K315" s="130" t="s">
        <v>19</v>
      </c>
      <c r="L315" s="29"/>
      <c r="M315" s="135" t="s">
        <v>19</v>
      </c>
      <c r="N315" s="136" t="s">
        <v>44</v>
      </c>
      <c r="P315" s="137">
        <f>O315*H315</f>
        <v>0</v>
      </c>
      <c r="Q315" s="137">
        <v>0</v>
      </c>
      <c r="R315" s="137">
        <f>Q315*H315</f>
        <v>0</v>
      </c>
      <c r="S315" s="137">
        <v>0</v>
      </c>
      <c r="T315" s="138">
        <f>S315*H315</f>
        <v>0</v>
      </c>
      <c r="AR315" s="139" t="s">
        <v>190</v>
      </c>
      <c r="AT315" s="139" t="s">
        <v>160</v>
      </c>
      <c r="AU315" s="139" t="s">
        <v>83</v>
      </c>
      <c r="AY315" s="14" t="s">
        <v>157</v>
      </c>
      <c r="BE315" s="140">
        <f>IF(N315="základní",J315,0)</f>
        <v>0</v>
      </c>
      <c r="BF315" s="140">
        <f>IF(N315="snížená",J315,0)</f>
        <v>0</v>
      </c>
      <c r="BG315" s="140">
        <f>IF(N315="zákl. přenesená",J315,0)</f>
        <v>0</v>
      </c>
      <c r="BH315" s="140">
        <f>IF(N315="sníž. přenesená",J315,0)</f>
        <v>0</v>
      </c>
      <c r="BI315" s="140">
        <f>IF(N315="nulová",J315,0)</f>
        <v>0</v>
      </c>
      <c r="BJ315" s="14" t="s">
        <v>81</v>
      </c>
      <c r="BK315" s="140">
        <f>ROUND(I315*H315,2)</f>
        <v>0</v>
      </c>
      <c r="BL315" s="14" t="s">
        <v>190</v>
      </c>
      <c r="BM315" s="139" t="s">
        <v>543</v>
      </c>
    </row>
    <row r="316" spans="2:65" s="1" customFormat="1" ht="11.25">
      <c r="B316" s="29"/>
      <c r="D316" s="141" t="s">
        <v>165</v>
      </c>
      <c r="F316" s="142" t="s">
        <v>542</v>
      </c>
      <c r="I316" s="143"/>
      <c r="L316" s="29"/>
      <c r="M316" s="144"/>
      <c r="T316" s="50"/>
      <c r="AT316" s="14" t="s">
        <v>165</v>
      </c>
      <c r="AU316" s="14" t="s">
        <v>83</v>
      </c>
    </row>
    <row r="317" spans="2:65" s="1" customFormat="1" ht="24.2" customHeight="1">
      <c r="B317" s="29"/>
      <c r="C317" s="128" t="s">
        <v>544</v>
      </c>
      <c r="D317" s="128" t="s">
        <v>160</v>
      </c>
      <c r="E317" s="129" t="s">
        <v>545</v>
      </c>
      <c r="F317" s="130" t="s">
        <v>546</v>
      </c>
      <c r="G317" s="131" t="s">
        <v>547</v>
      </c>
      <c r="H317" s="132">
        <v>3</v>
      </c>
      <c r="I317" s="133"/>
      <c r="J317" s="134">
        <f>ROUND(I317*H317,2)</f>
        <v>0</v>
      </c>
      <c r="K317" s="130" t="s">
        <v>19</v>
      </c>
      <c r="L317" s="29"/>
      <c r="M317" s="135" t="s">
        <v>19</v>
      </c>
      <c r="N317" s="136" t="s">
        <v>44</v>
      </c>
      <c r="P317" s="137">
        <f>O317*H317</f>
        <v>0</v>
      </c>
      <c r="Q317" s="137">
        <v>0</v>
      </c>
      <c r="R317" s="137">
        <f>Q317*H317</f>
        <v>0</v>
      </c>
      <c r="S317" s="137">
        <v>0</v>
      </c>
      <c r="T317" s="138">
        <f>S317*H317</f>
        <v>0</v>
      </c>
      <c r="AR317" s="139" t="s">
        <v>190</v>
      </c>
      <c r="AT317" s="139" t="s">
        <v>160</v>
      </c>
      <c r="AU317" s="139" t="s">
        <v>83</v>
      </c>
      <c r="AY317" s="14" t="s">
        <v>157</v>
      </c>
      <c r="BE317" s="140">
        <f>IF(N317="základní",J317,0)</f>
        <v>0</v>
      </c>
      <c r="BF317" s="140">
        <f>IF(N317="snížená",J317,0)</f>
        <v>0</v>
      </c>
      <c r="BG317" s="140">
        <f>IF(N317="zákl. přenesená",J317,0)</f>
        <v>0</v>
      </c>
      <c r="BH317" s="140">
        <f>IF(N317="sníž. přenesená",J317,0)</f>
        <v>0</v>
      </c>
      <c r="BI317" s="140">
        <f>IF(N317="nulová",J317,0)</f>
        <v>0</v>
      </c>
      <c r="BJ317" s="14" t="s">
        <v>81</v>
      </c>
      <c r="BK317" s="140">
        <f>ROUND(I317*H317,2)</f>
        <v>0</v>
      </c>
      <c r="BL317" s="14" t="s">
        <v>190</v>
      </c>
      <c r="BM317" s="139" t="s">
        <v>548</v>
      </c>
    </row>
    <row r="318" spans="2:65" s="1" customFormat="1" ht="11.25">
      <c r="B318" s="29"/>
      <c r="D318" s="141" t="s">
        <v>165</v>
      </c>
      <c r="F318" s="142" t="s">
        <v>546</v>
      </c>
      <c r="I318" s="143"/>
      <c r="L318" s="29"/>
      <c r="M318" s="144"/>
      <c r="T318" s="50"/>
      <c r="AT318" s="14" t="s">
        <v>165</v>
      </c>
      <c r="AU318" s="14" t="s">
        <v>83</v>
      </c>
    </row>
    <row r="319" spans="2:65" s="11" customFormat="1" ht="22.9" customHeight="1">
      <c r="B319" s="116"/>
      <c r="D319" s="117" t="s">
        <v>72</v>
      </c>
      <c r="E319" s="126" t="s">
        <v>549</v>
      </c>
      <c r="F319" s="126" t="s">
        <v>550</v>
      </c>
      <c r="I319" s="119"/>
      <c r="J319" s="127">
        <f>BK319</f>
        <v>0</v>
      </c>
      <c r="L319" s="116"/>
      <c r="M319" s="121"/>
      <c r="P319" s="122">
        <f>SUM(P320:P329)</f>
        <v>0</v>
      </c>
      <c r="R319" s="122">
        <f>SUM(R320:R329)</f>
        <v>6.5000000000000073E-4</v>
      </c>
      <c r="T319" s="123">
        <f>SUM(T320:T329)</f>
        <v>0</v>
      </c>
      <c r="AR319" s="117" t="s">
        <v>83</v>
      </c>
      <c r="AT319" s="124" t="s">
        <v>72</v>
      </c>
      <c r="AU319" s="124" t="s">
        <v>81</v>
      </c>
      <c r="AY319" s="117" t="s">
        <v>157</v>
      </c>
      <c r="BK319" s="125">
        <f>SUM(BK320:BK329)</f>
        <v>0</v>
      </c>
    </row>
    <row r="320" spans="2:65" s="1" customFormat="1" ht="16.5" customHeight="1">
      <c r="B320" s="29"/>
      <c r="C320" s="128" t="s">
        <v>358</v>
      </c>
      <c r="D320" s="128" t="s">
        <v>160</v>
      </c>
      <c r="E320" s="129" t="s">
        <v>551</v>
      </c>
      <c r="F320" s="130" t="s">
        <v>552</v>
      </c>
      <c r="G320" s="131" t="s">
        <v>170</v>
      </c>
      <c r="H320" s="132">
        <v>1</v>
      </c>
      <c r="I320" s="133"/>
      <c r="J320" s="134">
        <f>ROUND(I320*H320,2)</f>
        <v>0</v>
      </c>
      <c r="K320" s="130" t="s">
        <v>164</v>
      </c>
      <c r="L320" s="29"/>
      <c r="M320" s="135" t="s">
        <v>19</v>
      </c>
      <c r="N320" s="136" t="s">
        <v>44</v>
      </c>
      <c r="P320" s="137">
        <f>O320*H320</f>
        <v>0</v>
      </c>
      <c r="Q320" s="137">
        <v>1E-4</v>
      </c>
      <c r="R320" s="137">
        <f>Q320*H320</f>
        <v>1E-4</v>
      </c>
      <c r="S320" s="137">
        <v>0</v>
      </c>
      <c r="T320" s="138">
        <f>S320*H320</f>
        <v>0</v>
      </c>
      <c r="AR320" s="139" t="s">
        <v>190</v>
      </c>
      <c r="AT320" s="139" t="s">
        <v>160</v>
      </c>
      <c r="AU320" s="139" t="s">
        <v>83</v>
      </c>
      <c r="AY320" s="14" t="s">
        <v>157</v>
      </c>
      <c r="BE320" s="140">
        <f>IF(N320="základní",J320,0)</f>
        <v>0</v>
      </c>
      <c r="BF320" s="140">
        <f>IF(N320="snížená",J320,0)</f>
        <v>0</v>
      </c>
      <c r="BG320" s="140">
        <f>IF(N320="zákl. přenesená",J320,0)</f>
        <v>0</v>
      </c>
      <c r="BH320" s="140">
        <f>IF(N320="sníž. přenesená",J320,0)</f>
        <v>0</v>
      </c>
      <c r="BI320" s="140">
        <f>IF(N320="nulová",J320,0)</f>
        <v>0</v>
      </c>
      <c r="BJ320" s="14" t="s">
        <v>81</v>
      </c>
      <c r="BK320" s="140">
        <f>ROUND(I320*H320,2)</f>
        <v>0</v>
      </c>
      <c r="BL320" s="14" t="s">
        <v>190</v>
      </c>
      <c r="BM320" s="139" t="s">
        <v>553</v>
      </c>
    </row>
    <row r="321" spans="2:65" s="1" customFormat="1" ht="11.25">
      <c r="B321" s="29"/>
      <c r="D321" s="141" t="s">
        <v>165</v>
      </c>
      <c r="F321" s="142" t="s">
        <v>552</v>
      </c>
      <c r="I321" s="143"/>
      <c r="L321" s="29"/>
      <c r="M321" s="144"/>
      <c r="T321" s="50"/>
      <c r="AT321" s="14" t="s">
        <v>165</v>
      </c>
      <c r="AU321" s="14" t="s">
        <v>83</v>
      </c>
    </row>
    <row r="322" spans="2:65" s="1" customFormat="1" ht="16.5" customHeight="1">
      <c r="B322" s="29"/>
      <c r="C322" s="128" t="s">
        <v>554</v>
      </c>
      <c r="D322" s="128" t="s">
        <v>160</v>
      </c>
      <c r="E322" s="129" t="s">
        <v>555</v>
      </c>
      <c r="F322" s="130" t="s">
        <v>556</v>
      </c>
      <c r="G322" s="131" t="s">
        <v>170</v>
      </c>
      <c r="H322" s="132">
        <v>1</v>
      </c>
      <c r="I322" s="133"/>
      <c r="J322" s="134">
        <f>ROUND(I322*H322,2)</f>
        <v>0</v>
      </c>
      <c r="K322" s="130" t="s">
        <v>164</v>
      </c>
      <c r="L322" s="29"/>
      <c r="M322" s="135" t="s">
        <v>19</v>
      </c>
      <c r="N322" s="136" t="s">
        <v>44</v>
      </c>
      <c r="P322" s="137">
        <f>O322*H322</f>
        <v>0</v>
      </c>
      <c r="Q322" s="137">
        <v>0</v>
      </c>
      <c r="R322" s="137">
        <f>Q322*H322</f>
        <v>0</v>
      </c>
      <c r="S322" s="137">
        <v>0</v>
      </c>
      <c r="T322" s="138">
        <f>S322*H322</f>
        <v>0</v>
      </c>
      <c r="AR322" s="139" t="s">
        <v>190</v>
      </c>
      <c r="AT322" s="139" t="s">
        <v>160</v>
      </c>
      <c r="AU322" s="139" t="s">
        <v>83</v>
      </c>
      <c r="AY322" s="14" t="s">
        <v>157</v>
      </c>
      <c r="BE322" s="140">
        <f>IF(N322="základní",J322,0)</f>
        <v>0</v>
      </c>
      <c r="BF322" s="140">
        <f>IF(N322="snížená",J322,0)</f>
        <v>0</v>
      </c>
      <c r="BG322" s="140">
        <f>IF(N322="zákl. přenesená",J322,0)</f>
        <v>0</v>
      </c>
      <c r="BH322" s="140">
        <f>IF(N322="sníž. přenesená",J322,0)</f>
        <v>0</v>
      </c>
      <c r="BI322" s="140">
        <f>IF(N322="nulová",J322,0)</f>
        <v>0</v>
      </c>
      <c r="BJ322" s="14" t="s">
        <v>81</v>
      </c>
      <c r="BK322" s="140">
        <f>ROUND(I322*H322,2)</f>
        <v>0</v>
      </c>
      <c r="BL322" s="14" t="s">
        <v>190</v>
      </c>
      <c r="BM322" s="139" t="s">
        <v>557</v>
      </c>
    </row>
    <row r="323" spans="2:65" s="1" customFormat="1" ht="11.25">
      <c r="B323" s="29"/>
      <c r="D323" s="141" t="s">
        <v>165</v>
      </c>
      <c r="F323" s="142" t="s">
        <v>556</v>
      </c>
      <c r="I323" s="143"/>
      <c r="L323" s="29"/>
      <c r="M323" s="144"/>
      <c r="T323" s="50"/>
      <c r="AT323" s="14" t="s">
        <v>165</v>
      </c>
      <c r="AU323" s="14" t="s">
        <v>83</v>
      </c>
    </row>
    <row r="324" spans="2:65" s="1" customFormat="1" ht="16.5" customHeight="1">
      <c r="B324" s="29"/>
      <c r="C324" s="145" t="s">
        <v>362</v>
      </c>
      <c r="D324" s="145" t="s">
        <v>321</v>
      </c>
      <c r="E324" s="146" t="s">
        <v>558</v>
      </c>
      <c r="F324" s="147" t="s">
        <v>559</v>
      </c>
      <c r="G324" s="148" t="s">
        <v>494</v>
      </c>
      <c r="H324" s="149">
        <v>0.35299999999999998</v>
      </c>
      <c r="I324" s="150"/>
      <c r="J324" s="151">
        <f>ROUND(I324*H324,2)</f>
        <v>0</v>
      </c>
      <c r="K324" s="147" t="s">
        <v>164</v>
      </c>
      <c r="L324" s="152"/>
      <c r="M324" s="153" t="s">
        <v>19</v>
      </c>
      <c r="N324" s="154" t="s">
        <v>44</v>
      </c>
      <c r="P324" s="137">
        <f>O324*H324</f>
        <v>0</v>
      </c>
      <c r="Q324" s="137">
        <v>9.9150141643059497E-4</v>
      </c>
      <c r="R324" s="137">
        <f>Q324*H324</f>
        <v>3.5E-4</v>
      </c>
      <c r="S324" s="137">
        <v>0</v>
      </c>
      <c r="T324" s="138">
        <f>S324*H324</f>
        <v>0</v>
      </c>
      <c r="AR324" s="139" t="s">
        <v>220</v>
      </c>
      <c r="AT324" s="139" t="s">
        <v>321</v>
      </c>
      <c r="AU324" s="139" t="s">
        <v>83</v>
      </c>
      <c r="AY324" s="14" t="s">
        <v>157</v>
      </c>
      <c r="BE324" s="140">
        <f>IF(N324="základní",J324,0)</f>
        <v>0</v>
      </c>
      <c r="BF324" s="140">
        <f>IF(N324="snížená",J324,0)</f>
        <v>0</v>
      </c>
      <c r="BG324" s="140">
        <f>IF(N324="zákl. přenesená",J324,0)</f>
        <v>0</v>
      </c>
      <c r="BH324" s="140">
        <f>IF(N324="sníž. přenesená",J324,0)</f>
        <v>0</v>
      </c>
      <c r="BI324" s="140">
        <f>IF(N324="nulová",J324,0)</f>
        <v>0</v>
      </c>
      <c r="BJ324" s="14" t="s">
        <v>81</v>
      </c>
      <c r="BK324" s="140">
        <f>ROUND(I324*H324,2)</f>
        <v>0</v>
      </c>
      <c r="BL324" s="14" t="s">
        <v>190</v>
      </c>
      <c r="BM324" s="139" t="s">
        <v>560</v>
      </c>
    </row>
    <row r="325" spans="2:65" s="1" customFormat="1" ht="11.25">
      <c r="B325" s="29"/>
      <c r="D325" s="141" t="s">
        <v>165</v>
      </c>
      <c r="F325" s="142" t="s">
        <v>559</v>
      </c>
      <c r="I325" s="143"/>
      <c r="L325" s="29"/>
      <c r="M325" s="144"/>
      <c r="T325" s="50"/>
      <c r="AT325" s="14" t="s">
        <v>165</v>
      </c>
      <c r="AU325" s="14" t="s">
        <v>83</v>
      </c>
    </row>
    <row r="326" spans="2:65" s="1" customFormat="1" ht="16.5" customHeight="1">
      <c r="B326" s="29"/>
      <c r="C326" s="128" t="s">
        <v>561</v>
      </c>
      <c r="D326" s="128" t="s">
        <v>160</v>
      </c>
      <c r="E326" s="129" t="s">
        <v>562</v>
      </c>
      <c r="F326" s="130" t="s">
        <v>563</v>
      </c>
      <c r="G326" s="131" t="s">
        <v>170</v>
      </c>
      <c r="H326" s="132">
        <v>1</v>
      </c>
      <c r="I326" s="133"/>
      <c r="J326" s="134">
        <f>ROUND(I326*H326,2)</f>
        <v>0</v>
      </c>
      <c r="K326" s="130" t="s">
        <v>164</v>
      </c>
      <c r="L326" s="29"/>
      <c r="M326" s="135" t="s">
        <v>19</v>
      </c>
      <c r="N326" s="136" t="s">
        <v>44</v>
      </c>
      <c r="P326" s="137">
        <f>O326*H326</f>
        <v>0</v>
      </c>
      <c r="Q326" s="137">
        <v>0</v>
      </c>
      <c r="R326" s="137">
        <f>Q326*H326</f>
        <v>0</v>
      </c>
      <c r="S326" s="137">
        <v>0</v>
      </c>
      <c r="T326" s="138">
        <f>S326*H326</f>
        <v>0</v>
      </c>
      <c r="AR326" s="139" t="s">
        <v>190</v>
      </c>
      <c r="AT326" s="139" t="s">
        <v>160</v>
      </c>
      <c r="AU326" s="139" t="s">
        <v>83</v>
      </c>
      <c r="AY326" s="14" t="s">
        <v>157</v>
      </c>
      <c r="BE326" s="140">
        <f>IF(N326="základní",J326,0)</f>
        <v>0</v>
      </c>
      <c r="BF326" s="140">
        <f>IF(N326="snížená",J326,0)</f>
        <v>0</v>
      </c>
      <c r="BG326" s="140">
        <f>IF(N326="zákl. přenesená",J326,0)</f>
        <v>0</v>
      </c>
      <c r="BH326" s="140">
        <f>IF(N326="sníž. přenesená",J326,0)</f>
        <v>0</v>
      </c>
      <c r="BI326" s="140">
        <f>IF(N326="nulová",J326,0)</f>
        <v>0</v>
      </c>
      <c r="BJ326" s="14" t="s">
        <v>81</v>
      </c>
      <c r="BK326" s="140">
        <f>ROUND(I326*H326,2)</f>
        <v>0</v>
      </c>
      <c r="BL326" s="14" t="s">
        <v>190</v>
      </c>
      <c r="BM326" s="139" t="s">
        <v>564</v>
      </c>
    </row>
    <row r="327" spans="2:65" s="1" customFormat="1" ht="11.25">
      <c r="B327" s="29"/>
      <c r="D327" s="141" t="s">
        <v>165</v>
      </c>
      <c r="F327" s="142" t="s">
        <v>563</v>
      </c>
      <c r="I327" s="143"/>
      <c r="L327" s="29"/>
      <c r="M327" s="144"/>
      <c r="T327" s="50"/>
      <c r="AT327" s="14" t="s">
        <v>165</v>
      </c>
      <c r="AU327" s="14" t="s">
        <v>83</v>
      </c>
    </row>
    <row r="328" spans="2:65" s="1" customFormat="1" ht="16.5" customHeight="1">
      <c r="B328" s="29"/>
      <c r="C328" s="145" t="s">
        <v>365</v>
      </c>
      <c r="D328" s="145" t="s">
        <v>321</v>
      </c>
      <c r="E328" s="146" t="s">
        <v>565</v>
      </c>
      <c r="F328" s="147" t="s">
        <v>566</v>
      </c>
      <c r="G328" s="148" t="s">
        <v>494</v>
      </c>
      <c r="H328" s="149">
        <v>0.19600000000000001</v>
      </c>
      <c r="I328" s="150"/>
      <c r="J328" s="151">
        <f>ROUND(I328*H328,2)</f>
        <v>0</v>
      </c>
      <c r="K328" s="147" t="s">
        <v>164</v>
      </c>
      <c r="L328" s="152"/>
      <c r="M328" s="153" t="s">
        <v>19</v>
      </c>
      <c r="N328" s="154" t="s">
        <v>44</v>
      </c>
      <c r="P328" s="137">
        <f>O328*H328</f>
        <v>0</v>
      </c>
      <c r="Q328" s="137">
        <v>1.0204081632653099E-3</v>
      </c>
      <c r="R328" s="137">
        <f>Q328*H328</f>
        <v>2.0000000000000074E-4</v>
      </c>
      <c r="S328" s="137">
        <v>0</v>
      </c>
      <c r="T328" s="138">
        <f>S328*H328</f>
        <v>0</v>
      </c>
      <c r="AR328" s="139" t="s">
        <v>220</v>
      </c>
      <c r="AT328" s="139" t="s">
        <v>321</v>
      </c>
      <c r="AU328" s="139" t="s">
        <v>83</v>
      </c>
      <c r="AY328" s="14" t="s">
        <v>157</v>
      </c>
      <c r="BE328" s="140">
        <f>IF(N328="základní",J328,0)</f>
        <v>0</v>
      </c>
      <c r="BF328" s="140">
        <f>IF(N328="snížená",J328,0)</f>
        <v>0</v>
      </c>
      <c r="BG328" s="140">
        <f>IF(N328="zákl. přenesená",J328,0)</f>
        <v>0</v>
      </c>
      <c r="BH328" s="140">
        <f>IF(N328="sníž. přenesená",J328,0)</f>
        <v>0</v>
      </c>
      <c r="BI328" s="140">
        <f>IF(N328="nulová",J328,0)</f>
        <v>0</v>
      </c>
      <c r="BJ328" s="14" t="s">
        <v>81</v>
      </c>
      <c r="BK328" s="140">
        <f>ROUND(I328*H328,2)</f>
        <v>0</v>
      </c>
      <c r="BL328" s="14" t="s">
        <v>190</v>
      </c>
      <c r="BM328" s="139" t="s">
        <v>567</v>
      </c>
    </row>
    <row r="329" spans="2:65" s="1" customFormat="1" ht="11.25">
      <c r="B329" s="29"/>
      <c r="D329" s="141" t="s">
        <v>165</v>
      </c>
      <c r="F329" s="142" t="s">
        <v>566</v>
      </c>
      <c r="I329" s="143"/>
      <c r="L329" s="29"/>
      <c r="M329" s="156"/>
      <c r="N329" s="157"/>
      <c r="O329" s="157"/>
      <c r="P329" s="157"/>
      <c r="Q329" s="157"/>
      <c r="R329" s="157"/>
      <c r="S329" s="157"/>
      <c r="T329" s="158"/>
      <c r="AT329" s="14" t="s">
        <v>165</v>
      </c>
      <c r="AU329" s="14" t="s">
        <v>83</v>
      </c>
    </row>
    <row r="330" spans="2:65" s="1" customFormat="1" ht="6.95" customHeight="1">
      <c r="B330" s="38"/>
      <c r="C330" s="39"/>
      <c r="D330" s="39"/>
      <c r="E330" s="39"/>
      <c r="F330" s="39"/>
      <c r="G330" s="39"/>
      <c r="H330" s="39"/>
      <c r="I330" s="39"/>
      <c r="J330" s="39"/>
      <c r="K330" s="39"/>
      <c r="L330" s="29"/>
    </row>
  </sheetData>
  <sheetProtection algorithmName="SHA-512" hashValue="p8wWbPxUI17ks3CaKTX4jsKGUukmF+NVOAA/qWTsURN8x3Da7OuwBI34uCrVmkrJ1GlSAzg+lOFDQYAG2SiTjA==" saltValue="w3+o9saPxfqouRcsEGRGbsCIGM1+ZyY7M/QDuGIS6miI5tQUOKoffxacaTfUoDDCx5dcbSfjjV+l9tqs5dlFLg==" spinCount="100000" sheet="1" objects="1" scenarios="1" formatColumns="0" formatRows="0" autoFilter="0"/>
  <autoFilter ref="C99:K329" xr:uid="{00000000-0009-0000-0000-000001000000}"/>
  <mergeCells count="9">
    <mergeCell ref="E50:H50"/>
    <mergeCell ref="E90:H90"/>
    <mergeCell ref="E92:H9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18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AT2" s="14" t="s">
        <v>91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87</v>
      </c>
    </row>
    <row r="4" spans="2:46" ht="24.95" customHeight="1">
      <c r="B4" s="17"/>
      <c r="D4" s="18" t="s">
        <v>115</v>
      </c>
      <c r="L4" s="17"/>
      <c r="M4" s="87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85" t="str">
        <f>'Rekapitulace stavby'!K6</f>
        <v>Infrastruktura - stavební E</v>
      </c>
      <c r="F7" s="286"/>
      <c r="G7" s="286"/>
      <c r="H7" s="286"/>
      <c r="L7" s="17"/>
    </row>
    <row r="8" spans="2:46" ht="12" customHeight="1">
      <c r="B8" s="17"/>
      <c r="D8" s="24" t="s">
        <v>116</v>
      </c>
      <c r="L8" s="17"/>
    </row>
    <row r="9" spans="2:46" s="1" customFormat="1" ht="16.5" customHeight="1">
      <c r="B9" s="29"/>
      <c r="E9" s="285" t="s">
        <v>568</v>
      </c>
      <c r="F9" s="287"/>
      <c r="G9" s="287"/>
      <c r="H9" s="287"/>
      <c r="L9" s="29"/>
    </row>
    <row r="10" spans="2:46" s="1" customFormat="1" ht="12" customHeight="1">
      <c r="B10" s="29"/>
      <c r="D10" s="24" t="s">
        <v>569</v>
      </c>
      <c r="L10" s="29"/>
    </row>
    <row r="11" spans="2:46" s="1" customFormat="1" ht="16.5" customHeight="1">
      <c r="B11" s="29"/>
      <c r="E11" s="249" t="s">
        <v>570</v>
      </c>
      <c r="F11" s="287"/>
      <c r="G11" s="287"/>
      <c r="H11" s="287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19</v>
      </c>
      <c r="I13" s="24" t="s">
        <v>20</v>
      </c>
      <c r="J13" s="22" t="s">
        <v>19</v>
      </c>
      <c r="L13" s="29"/>
    </row>
    <row r="14" spans="2:46" s="1" customFormat="1" ht="12" customHeight="1">
      <c r="B14" s="29"/>
      <c r="D14" s="24" t="s">
        <v>21</v>
      </c>
      <c r="F14" s="22" t="s">
        <v>34</v>
      </c>
      <c r="I14" s="24" t="s">
        <v>23</v>
      </c>
      <c r="J14" s="46" t="str">
        <f>'Rekapitulace stavby'!AN8</f>
        <v>27. 5. 2024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25</v>
      </c>
      <c r="I16" s="24" t="s">
        <v>26</v>
      </c>
      <c r="J16" s="22" t="str">
        <f>IF('Rekapitulace stavby'!AN10="","",'Rekapitulace stavby'!AN10)</f>
        <v>00261238</v>
      </c>
      <c r="L16" s="29"/>
    </row>
    <row r="17" spans="2:12" s="1" customFormat="1" ht="18" customHeight="1">
      <c r="B17" s="29"/>
      <c r="E17" s="22" t="str">
        <f>IF('Rekapitulace stavby'!E11="","",'Rekapitulace stavby'!E11)</f>
        <v>Statutární město Děčín</v>
      </c>
      <c r="I17" s="24" t="s">
        <v>29</v>
      </c>
      <c r="J17" s="22" t="str">
        <f>IF('Rekapitulace stavby'!AN11="","",'Rekapitulace stavby'!AN11)</f>
        <v>CZ00261238</v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31</v>
      </c>
      <c r="I19" s="24" t="s">
        <v>26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88" t="str">
        <f>'Rekapitulace stavby'!E14</f>
        <v>Vyplň údaj</v>
      </c>
      <c r="F20" s="255"/>
      <c r="G20" s="255"/>
      <c r="H20" s="255"/>
      <c r="I20" s="24" t="s">
        <v>29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33</v>
      </c>
      <c r="I22" s="24" t="s">
        <v>26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29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36</v>
      </c>
      <c r="I25" s="24" t="s">
        <v>26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29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37</v>
      </c>
      <c r="L28" s="29"/>
    </row>
    <row r="29" spans="2:12" s="7" customFormat="1" ht="16.5" customHeight="1">
      <c r="B29" s="88"/>
      <c r="E29" s="260" t="s">
        <v>19</v>
      </c>
      <c r="F29" s="260"/>
      <c r="G29" s="260"/>
      <c r="H29" s="260"/>
      <c r="L29" s="88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>
      <c r="B32" s="29"/>
      <c r="D32" s="89" t="s">
        <v>39</v>
      </c>
      <c r="J32" s="60">
        <f>ROUND(J87,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5" customHeight="1">
      <c r="B34" s="29"/>
      <c r="F34" s="32" t="s">
        <v>41</v>
      </c>
      <c r="I34" s="32" t="s">
        <v>40</v>
      </c>
      <c r="J34" s="32" t="s">
        <v>42</v>
      </c>
      <c r="L34" s="29"/>
    </row>
    <row r="35" spans="2:12" s="1" customFormat="1" ht="14.45" customHeight="1">
      <c r="B35" s="29"/>
      <c r="D35" s="49" t="s">
        <v>43</v>
      </c>
      <c r="E35" s="24" t="s">
        <v>44</v>
      </c>
      <c r="F35" s="80">
        <f>ROUND((SUM(BE87:BE117)),  2)</f>
        <v>0</v>
      </c>
      <c r="I35" s="90">
        <v>0.21</v>
      </c>
      <c r="J35" s="80">
        <f>ROUND(((SUM(BE87:BE117))*I35),  2)</f>
        <v>0</v>
      </c>
      <c r="L35" s="29"/>
    </row>
    <row r="36" spans="2:12" s="1" customFormat="1" ht="14.45" customHeight="1">
      <c r="B36" s="29"/>
      <c r="E36" s="24" t="s">
        <v>45</v>
      </c>
      <c r="F36" s="80">
        <f>ROUND((SUM(BF87:BF117)),  2)</f>
        <v>0</v>
      </c>
      <c r="I36" s="90">
        <v>0.12</v>
      </c>
      <c r="J36" s="80">
        <f>ROUND(((SUM(BF87:BF117))*I36),  2)</f>
        <v>0</v>
      </c>
      <c r="L36" s="29"/>
    </row>
    <row r="37" spans="2:12" s="1" customFormat="1" ht="14.45" hidden="1" customHeight="1">
      <c r="B37" s="29"/>
      <c r="E37" s="24" t="s">
        <v>46</v>
      </c>
      <c r="F37" s="80">
        <f>ROUND((SUM(BG87:BG117)),  2)</f>
        <v>0</v>
      </c>
      <c r="I37" s="90">
        <v>0.21</v>
      </c>
      <c r="J37" s="80">
        <f>0</f>
        <v>0</v>
      </c>
      <c r="L37" s="29"/>
    </row>
    <row r="38" spans="2:12" s="1" customFormat="1" ht="14.45" hidden="1" customHeight="1">
      <c r="B38" s="29"/>
      <c r="E38" s="24" t="s">
        <v>47</v>
      </c>
      <c r="F38" s="80">
        <f>ROUND((SUM(BH87:BH117)),  2)</f>
        <v>0</v>
      </c>
      <c r="I38" s="90">
        <v>0.12</v>
      </c>
      <c r="J38" s="80">
        <f>0</f>
        <v>0</v>
      </c>
      <c r="L38" s="29"/>
    </row>
    <row r="39" spans="2:12" s="1" customFormat="1" ht="14.45" hidden="1" customHeight="1">
      <c r="B39" s="29"/>
      <c r="E39" s="24" t="s">
        <v>48</v>
      </c>
      <c r="F39" s="80">
        <f>ROUND((SUM(BI87:BI117)),  2)</f>
        <v>0</v>
      </c>
      <c r="I39" s="90">
        <v>0</v>
      </c>
      <c r="J39" s="80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1"/>
      <c r="D41" s="92" t="s">
        <v>49</v>
      </c>
      <c r="E41" s="51"/>
      <c r="F41" s="51"/>
      <c r="G41" s="93" t="s">
        <v>50</v>
      </c>
      <c r="H41" s="94" t="s">
        <v>51</v>
      </c>
      <c r="I41" s="51"/>
      <c r="J41" s="95">
        <f>SUM(J32:J39)</f>
        <v>0</v>
      </c>
      <c r="K41" s="96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5" customHeight="1">
      <c r="B47" s="29"/>
      <c r="C47" s="18" t="s">
        <v>118</v>
      </c>
      <c r="L47" s="29"/>
    </row>
    <row r="48" spans="2:12" s="1" customFormat="1" ht="6.95" customHeight="1">
      <c r="B48" s="29"/>
      <c r="L48" s="29"/>
    </row>
    <row r="49" spans="2:47" s="1" customFormat="1" ht="12" customHeight="1">
      <c r="B49" s="29"/>
      <c r="C49" s="24" t="s">
        <v>16</v>
      </c>
      <c r="L49" s="29"/>
    </row>
    <row r="50" spans="2:47" s="1" customFormat="1" ht="16.5" customHeight="1">
      <c r="B50" s="29"/>
      <c r="E50" s="285" t="str">
        <f>E7</f>
        <v>Infrastruktura - stavební E</v>
      </c>
      <c r="F50" s="286"/>
      <c r="G50" s="286"/>
      <c r="H50" s="286"/>
      <c r="L50" s="29"/>
    </row>
    <row r="51" spans="2:47" ht="12" customHeight="1">
      <c r="B51" s="17"/>
      <c r="C51" s="24" t="s">
        <v>116</v>
      </c>
      <c r="L51" s="17"/>
    </row>
    <row r="52" spans="2:47" s="1" customFormat="1" ht="16.5" customHeight="1">
      <c r="B52" s="29"/>
      <c r="E52" s="285" t="s">
        <v>568</v>
      </c>
      <c r="F52" s="287"/>
      <c r="G52" s="287"/>
      <c r="H52" s="287"/>
      <c r="L52" s="29"/>
    </row>
    <row r="53" spans="2:47" s="1" customFormat="1" ht="12" customHeight="1">
      <c r="B53" s="29"/>
      <c r="C53" s="24" t="s">
        <v>569</v>
      </c>
      <c r="L53" s="29"/>
    </row>
    <row r="54" spans="2:47" s="1" customFormat="1" ht="16.5" customHeight="1">
      <c r="B54" s="29"/>
      <c r="E54" s="249" t="str">
        <f>E11</f>
        <v>001 - Chlazení</v>
      </c>
      <c r="F54" s="287"/>
      <c r="G54" s="287"/>
      <c r="H54" s="287"/>
      <c r="L54" s="29"/>
    </row>
    <row r="55" spans="2:47" s="1" customFormat="1" ht="6.95" customHeight="1">
      <c r="B55" s="29"/>
      <c r="L55" s="29"/>
    </row>
    <row r="56" spans="2:47" s="1" customFormat="1" ht="12" customHeight="1">
      <c r="B56" s="29"/>
      <c r="C56" s="24" t="s">
        <v>21</v>
      </c>
      <c r="F56" s="22" t="str">
        <f>F14</f>
        <v xml:space="preserve"> </v>
      </c>
      <c r="I56" s="24" t="s">
        <v>23</v>
      </c>
      <c r="J56" s="46" t="str">
        <f>IF(J14="","",J14)</f>
        <v>27. 5. 2024</v>
      </c>
      <c r="L56" s="29"/>
    </row>
    <row r="57" spans="2:47" s="1" customFormat="1" ht="6.95" customHeight="1">
      <c r="B57" s="29"/>
      <c r="L57" s="29"/>
    </row>
    <row r="58" spans="2:47" s="1" customFormat="1" ht="15.2" customHeight="1">
      <c r="B58" s="29"/>
      <c r="C58" s="24" t="s">
        <v>25</v>
      </c>
      <c r="F58" s="22" t="str">
        <f>E17</f>
        <v>Statutární město Děčín</v>
      </c>
      <c r="I58" s="24" t="s">
        <v>33</v>
      </c>
      <c r="J58" s="27" t="str">
        <f>E23</f>
        <v xml:space="preserve"> </v>
      </c>
      <c r="L58" s="29"/>
    </row>
    <row r="59" spans="2:47" s="1" customFormat="1" ht="15.2" customHeight="1">
      <c r="B59" s="29"/>
      <c r="C59" s="24" t="s">
        <v>31</v>
      </c>
      <c r="F59" s="22" t="str">
        <f>IF(E20="","",E20)</f>
        <v>Vyplň údaj</v>
      </c>
      <c r="I59" s="24" t="s">
        <v>36</v>
      </c>
      <c r="J59" s="27" t="str">
        <f>E26</f>
        <v xml:space="preserve"> </v>
      </c>
      <c r="L59" s="29"/>
    </row>
    <row r="60" spans="2:47" s="1" customFormat="1" ht="10.35" customHeight="1">
      <c r="B60" s="29"/>
      <c r="L60" s="29"/>
    </row>
    <row r="61" spans="2:47" s="1" customFormat="1" ht="29.25" customHeight="1">
      <c r="B61" s="29"/>
      <c r="C61" s="97" t="s">
        <v>119</v>
      </c>
      <c r="D61" s="91"/>
      <c r="E61" s="91"/>
      <c r="F61" s="91"/>
      <c r="G61" s="91"/>
      <c r="H61" s="91"/>
      <c r="I61" s="91"/>
      <c r="J61" s="98" t="s">
        <v>120</v>
      </c>
      <c r="K61" s="91"/>
      <c r="L61" s="29"/>
    </row>
    <row r="62" spans="2:47" s="1" customFormat="1" ht="10.35" customHeight="1">
      <c r="B62" s="29"/>
      <c r="L62" s="29"/>
    </row>
    <row r="63" spans="2:47" s="1" customFormat="1" ht="22.9" customHeight="1">
      <c r="B63" s="29"/>
      <c r="C63" s="99" t="s">
        <v>71</v>
      </c>
      <c r="J63" s="60">
        <f>J87</f>
        <v>0</v>
      </c>
      <c r="L63" s="29"/>
      <c r="AU63" s="14" t="s">
        <v>87</v>
      </c>
    </row>
    <row r="64" spans="2:47" s="8" customFormat="1" ht="24.95" customHeight="1">
      <c r="B64" s="100"/>
      <c r="D64" s="101" t="s">
        <v>571</v>
      </c>
      <c r="E64" s="102"/>
      <c r="F64" s="102"/>
      <c r="G64" s="102"/>
      <c r="H64" s="102"/>
      <c r="I64" s="102"/>
      <c r="J64" s="103">
        <f>J88</f>
        <v>0</v>
      </c>
      <c r="L64" s="100"/>
    </row>
    <row r="65" spans="2:12" s="8" customFormat="1" ht="24.95" customHeight="1">
      <c r="B65" s="100"/>
      <c r="D65" s="101" t="s">
        <v>572</v>
      </c>
      <c r="E65" s="102"/>
      <c r="F65" s="102"/>
      <c r="G65" s="102"/>
      <c r="H65" s="102"/>
      <c r="I65" s="102"/>
      <c r="J65" s="103">
        <f>J93</f>
        <v>0</v>
      </c>
      <c r="L65" s="100"/>
    </row>
    <row r="66" spans="2:12" s="1" customFormat="1" ht="21.75" customHeight="1">
      <c r="B66" s="29"/>
      <c r="L66" s="29"/>
    </row>
    <row r="67" spans="2:12" s="1" customFormat="1" ht="6.95" customHeight="1"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29"/>
    </row>
    <row r="71" spans="2:12" s="1" customFormat="1" ht="6.95" customHeight="1"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29"/>
    </row>
    <row r="72" spans="2:12" s="1" customFormat="1" ht="24.95" customHeight="1">
      <c r="B72" s="29"/>
      <c r="C72" s="18" t="s">
        <v>142</v>
      </c>
      <c r="L72" s="29"/>
    </row>
    <row r="73" spans="2:12" s="1" customFormat="1" ht="6.95" customHeight="1">
      <c r="B73" s="29"/>
      <c r="L73" s="29"/>
    </row>
    <row r="74" spans="2:12" s="1" customFormat="1" ht="12" customHeight="1">
      <c r="B74" s="29"/>
      <c r="C74" s="24" t="s">
        <v>16</v>
      </c>
      <c r="L74" s="29"/>
    </row>
    <row r="75" spans="2:12" s="1" customFormat="1" ht="16.5" customHeight="1">
      <c r="B75" s="29"/>
      <c r="E75" s="285" t="str">
        <f>E7</f>
        <v>Infrastruktura - stavební E</v>
      </c>
      <c r="F75" s="286"/>
      <c r="G75" s="286"/>
      <c r="H75" s="286"/>
      <c r="L75" s="29"/>
    </row>
    <row r="76" spans="2:12" ht="12" customHeight="1">
      <c r="B76" s="17"/>
      <c r="C76" s="24" t="s">
        <v>116</v>
      </c>
      <c r="L76" s="17"/>
    </row>
    <row r="77" spans="2:12" s="1" customFormat="1" ht="16.5" customHeight="1">
      <c r="B77" s="29"/>
      <c r="E77" s="285" t="s">
        <v>568</v>
      </c>
      <c r="F77" s="287"/>
      <c r="G77" s="287"/>
      <c r="H77" s="287"/>
      <c r="L77" s="29"/>
    </row>
    <row r="78" spans="2:12" s="1" customFormat="1" ht="12" customHeight="1">
      <c r="B78" s="29"/>
      <c r="C78" s="24" t="s">
        <v>569</v>
      </c>
      <c r="L78" s="29"/>
    </row>
    <row r="79" spans="2:12" s="1" customFormat="1" ht="16.5" customHeight="1">
      <c r="B79" s="29"/>
      <c r="E79" s="249" t="str">
        <f>E11</f>
        <v>001 - Chlazení</v>
      </c>
      <c r="F79" s="287"/>
      <c r="G79" s="287"/>
      <c r="H79" s="287"/>
      <c r="L79" s="29"/>
    </row>
    <row r="80" spans="2:12" s="1" customFormat="1" ht="6.95" customHeight="1">
      <c r="B80" s="29"/>
      <c r="L80" s="29"/>
    </row>
    <row r="81" spans="2:65" s="1" customFormat="1" ht="12" customHeight="1">
      <c r="B81" s="29"/>
      <c r="C81" s="24" t="s">
        <v>21</v>
      </c>
      <c r="F81" s="22" t="str">
        <f>F14</f>
        <v xml:space="preserve"> </v>
      </c>
      <c r="I81" s="24" t="s">
        <v>23</v>
      </c>
      <c r="J81" s="46" t="str">
        <f>IF(J14="","",J14)</f>
        <v>27. 5. 2024</v>
      </c>
      <c r="L81" s="29"/>
    </row>
    <row r="82" spans="2:65" s="1" customFormat="1" ht="6.95" customHeight="1">
      <c r="B82" s="29"/>
      <c r="L82" s="29"/>
    </row>
    <row r="83" spans="2:65" s="1" customFormat="1" ht="15.2" customHeight="1">
      <c r="B83" s="29"/>
      <c r="C83" s="24" t="s">
        <v>25</v>
      </c>
      <c r="F83" s="22" t="str">
        <f>E17</f>
        <v>Statutární město Děčín</v>
      </c>
      <c r="I83" s="24" t="s">
        <v>33</v>
      </c>
      <c r="J83" s="27" t="str">
        <f>E23</f>
        <v xml:space="preserve"> </v>
      </c>
      <c r="L83" s="29"/>
    </row>
    <row r="84" spans="2:65" s="1" customFormat="1" ht="15.2" customHeight="1">
      <c r="B84" s="29"/>
      <c r="C84" s="24" t="s">
        <v>31</v>
      </c>
      <c r="F84" s="22" t="str">
        <f>IF(E20="","",E20)</f>
        <v>Vyplň údaj</v>
      </c>
      <c r="I84" s="24" t="s">
        <v>36</v>
      </c>
      <c r="J84" s="27" t="str">
        <f>E26</f>
        <v xml:space="preserve"> </v>
      </c>
      <c r="L84" s="29"/>
    </row>
    <row r="85" spans="2:65" s="1" customFormat="1" ht="10.35" customHeight="1">
      <c r="B85" s="29"/>
      <c r="L85" s="29"/>
    </row>
    <row r="86" spans="2:65" s="10" customFormat="1" ht="29.25" customHeight="1">
      <c r="B86" s="108"/>
      <c r="C86" s="109" t="s">
        <v>143</v>
      </c>
      <c r="D86" s="110" t="s">
        <v>58</v>
      </c>
      <c r="E86" s="110" t="s">
        <v>54</v>
      </c>
      <c r="F86" s="110" t="s">
        <v>55</v>
      </c>
      <c r="G86" s="110" t="s">
        <v>144</v>
      </c>
      <c r="H86" s="110" t="s">
        <v>145</v>
      </c>
      <c r="I86" s="110" t="s">
        <v>146</v>
      </c>
      <c r="J86" s="110" t="s">
        <v>120</v>
      </c>
      <c r="K86" s="111" t="s">
        <v>147</v>
      </c>
      <c r="L86" s="108"/>
      <c r="M86" s="53" t="s">
        <v>19</v>
      </c>
      <c r="N86" s="54" t="s">
        <v>43</v>
      </c>
      <c r="O86" s="54" t="s">
        <v>148</v>
      </c>
      <c r="P86" s="54" t="s">
        <v>149</v>
      </c>
      <c r="Q86" s="54" t="s">
        <v>150</v>
      </c>
      <c r="R86" s="54" t="s">
        <v>151</v>
      </c>
      <c r="S86" s="54" t="s">
        <v>152</v>
      </c>
      <c r="T86" s="55" t="s">
        <v>153</v>
      </c>
    </row>
    <row r="87" spans="2:65" s="1" customFormat="1" ht="22.9" customHeight="1">
      <c r="B87" s="29"/>
      <c r="C87" s="58" t="s">
        <v>154</v>
      </c>
      <c r="J87" s="112">
        <f>BK87</f>
        <v>0</v>
      </c>
      <c r="L87" s="29"/>
      <c r="M87" s="56"/>
      <c r="N87" s="47"/>
      <c r="O87" s="47"/>
      <c r="P87" s="113">
        <f>P88+P93</f>
        <v>0</v>
      </c>
      <c r="Q87" s="47"/>
      <c r="R87" s="113">
        <f>R88+R93</f>
        <v>0</v>
      </c>
      <c r="S87" s="47"/>
      <c r="T87" s="114">
        <f>T88+T93</f>
        <v>0</v>
      </c>
      <c r="AT87" s="14" t="s">
        <v>72</v>
      </c>
      <c r="AU87" s="14" t="s">
        <v>87</v>
      </c>
      <c r="BK87" s="115">
        <f>BK88+BK93</f>
        <v>0</v>
      </c>
    </row>
    <row r="88" spans="2:65" s="11" customFormat="1" ht="25.9" customHeight="1">
      <c r="B88" s="116"/>
      <c r="D88" s="117" t="s">
        <v>72</v>
      </c>
      <c r="E88" s="118" t="s">
        <v>573</v>
      </c>
      <c r="F88" s="118" t="s">
        <v>574</v>
      </c>
      <c r="I88" s="119"/>
      <c r="J88" s="120">
        <f>BK88</f>
        <v>0</v>
      </c>
      <c r="L88" s="116"/>
      <c r="M88" s="121"/>
      <c r="P88" s="122">
        <f>SUM(P89:P92)</f>
        <v>0</v>
      </c>
      <c r="R88" s="122">
        <f>SUM(R89:R92)</f>
        <v>0</v>
      </c>
      <c r="T88" s="123">
        <f>SUM(T89:T92)</f>
        <v>0</v>
      </c>
      <c r="AR88" s="117" t="s">
        <v>158</v>
      </c>
      <c r="AT88" s="124" t="s">
        <v>72</v>
      </c>
      <c r="AU88" s="124" t="s">
        <v>73</v>
      </c>
      <c r="AY88" s="117" t="s">
        <v>157</v>
      </c>
      <c r="BK88" s="125">
        <f>SUM(BK89:BK92)</f>
        <v>0</v>
      </c>
    </row>
    <row r="89" spans="2:65" s="1" customFormat="1" ht="16.5" customHeight="1">
      <c r="B89" s="29"/>
      <c r="C89" s="128" t="s">
        <v>81</v>
      </c>
      <c r="D89" s="128" t="s">
        <v>160</v>
      </c>
      <c r="E89" s="129" t="s">
        <v>575</v>
      </c>
      <c r="F89" s="130" t="s">
        <v>576</v>
      </c>
      <c r="G89" s="131" t="s">
        <v>547</v>
      </c>
      <c r="H89" s="132">
        <v>1</v>
      </c>
      <c r="I89" s="133"/>
      <c r="J89" s="134">
        <f>ROUND(I89*H89,2)</f>
        <v>0</v>
      </c>
      <c r="K89" s="130" t="s">
        <v>577</v>
      </c>
      <c r="L89" s="29"/>
      <c r="M89" s="135" t="s">
        <v>19</v>
      </c>
      <c r="N89" s="136" t="s">
        <v>44</v>
      </c>
      <c r="P89" s="137">
        <f>O89*H89</f>
        <v>0</v>
      </c>
      <c r="Q89" s="137">
        <v>0</v>
      </c>
      <c r="R89" s="137">
        <f>Q89*H89</f>
        <v>0</v>
      </c>
      <c r="S89" s="137">
        <v>0</v>
      </c>
      <c r="T89" s="138">
        <f>S89*H89</f>
        <v>0</v>
      </c>
      <c r="AR89" s="139" t="s">
        <v>158</v>
      </c>
      <c r="AT89" s="139" t="s">
        <v>160</v>
      </c>
      <c r="AU89" s="139" t="s">
        <v>81</v>
      </c>
      <c r="AY89" s="14" t="s">
        <v>157</v>
      </c>
      <c r="BE89" s="140">
        <f>IF(N89="základní",J89,0)</f>
        <v>0</v>
      </c>
      <c r="BF89" s="140">
        <f>IF(N89="snížená",J89,0)</f>
        <v>0</v>
      </c>
      <c r="BG89" s="140">
        <f>IF(N89="zákl. přenesená",J89,0)</f>
        <v>0</v>
      </c>
      <c r="BH89" s="140">
        <f>IF(N89="sníž. přenesená",J89,0)</f>
        <v>0</v>
      </c>
      <c r="BI89" s="140">
        <f>IF(N89="nulová",J89,0)</f>
        <v>0</v>
      </c>
      <c r="BJ89" s="14" t="s">
        <v>81</v>
      </c>
      <c r="BK89" s="140">
        <f>ROUND(I89*H89,2)</f>
        <v>0</v>
      </c>
      <c r="BL89" s="14" t="s">
        <v>158</v>
      </c>
      <c r="BM89" s="139" t="s">
        <v>578</v>
      </c>
    </row>
    <row r="90" spans="2:65" s="1" customFormat="1" ht="58.5">
      <c r="B90" s="29"/>
      <c r="D90" s="141" t="s">
        <v>165</v>
      </c>
      <c r="F90" s="142" t="s">
        <v>579</v>
      </c>
      <c r="I90" s="143"/>
      <c r="L90" s="29"/>
      <c r="M90" s="144"/>
      <c r="T90" s="50"/>
      <c r="AT90" s="14" t="s">
        <v>165</v>
      </c>
      <c r="AU90" s="14" t="s">
        <v>81</v>
      </c>
    </row>
    <row r="91" spans="2:65" s="1" customFormat="1" ht="16.5" customHeight="1">
      <c r="B91" s="29"/>
      <c r="C91" s="128" t="s">
        <v>83</v>
      </c>
      <c r="D91" s="128" t="s">
        <v>160</v>
      </c>
      <c r="E91" s="129" t="s">
        <v>580</v>
      </c>
      <c r="F91" s="130" t="s">
        <v>581</v>
      </c>
      <c r="G91" s="131" t="s">
        <v>547</v>
      </c>
      <c r="H91" s="132">
        <v>1</v>
      </c>
      <c r="I91" s="133"/>
      <c r="J91" s="134">
        <f>ROUND(I91*H91,2)</f>
        <v>0</v>
      </c>
      <c r="K91" s="130" t="s">
        <v>577</v>
      </c>
      <c r="L91" s="29"/>
      <c r="M91" s="135" t="s">
        <v>19</v>
      </c>
      <c r="N91" s="136" t="s">
        <v>44</v>
      </c>
      <c r="P91" s="137">
        <f>O91*H91</f>
        <v>0</v>
      </c>
      <c r="Q91" s="137">
        <v>0</v>
      </c>
      <c r="R91" s="137">
        <f>Q91*H91</f>
        <v>0</v>
      </c>
      <c r="S91" s="137">
        <v>0</v>
      </c>
      <c r="T91" s="138">
        <f>S91*H91</f>
        <v>0</v>
      </c>
      <c r="AR91" s="139" t="s">
        <v>158</v>
      </c>
      <c r="AT91" s="139" t="s">
        <v>160</v>
      </c>
      <c r="AU91" s="139" t="s">
        <v>81</v>
      </c>
      <c r="AY91" s="14" t="s">
        <v>157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4" t="s">
        <v>81</v>
      </c>
      <c r="BK91" s="140">
        <f>ROUND(I91*H91,2)</f>
        <v>0</v>
      </c>
      <c r="BL91" s="14" t="s">
        <v>158</v>
      </c>
      <c r="BM91" s="139" t="s">
        <v>582</v>
      </c>
    </row>
    <row r="92" spans="2:65" s="1" customFormat="1" ht="68.25">
      <c r="B92" s="29"/>
      <c r="D92" s="141" t="s">
        <v>165</v>
      </c>
      <c r="F92" s="142" t="s">
        <v>583</v>
      </c>
      <c r="I92" s="143"/>
      <c r="L92" s="29"/>
      <c r="M92" s="144"/>
      <c r="T92" s="50"/>
      <c r="AT92" s="14" t="s">
        <v>165</v>
      </c>
      <c r="AU92" s="14" t="s">
        <v>81</v>
      </c>
    </row>
    <row r="93" spans="2:65" s="11" customFormat="1" ht="25.9" customHeight="1">
      <c r="B93" s="116"/>
      <c r="D93" s="117" t="s">
        <v>72</v>
      </c>
      <c r="E93" s="118" t="s">
        <v>584</v>
      </c>
      <c r="F93" s="118" t="s">
        <v>585</v>
      </c>
      <c r="I93" s="119"/>
      <c r="J93" s="120">
        <f>BK93</f>
        <v>0</v>
      </c>
      <c r="L93" s="116"/>
      <c r="M93" s="121"/>
      <c r="P93" s="122">
        <f>SUM(P94:P117)</f>
        <v>0</v>
      </c>
      <c r="R93" s="122">
        <f>SUM(R94:R117)</f>
        <v>0</v>
      </c>
      <c r="T93" s="123">
        <f>SUM(T94:T117)</f>
        <v>0</v>
      </c>
      <c r="AR93" s="117" t="s">
        <v>158</v>
      </c>
      <c r="AT93" s="124" t="s">
        <v>72</v>
      </c>
      <c r="AU93" s="124" t="s">
        <v>73</v>
      </c>
      <c r="AY93" s="117" t="s">
        <v>157</v>
      </c>
      <c r="BK93" s="125">
        <f>SUM(BK94:BK117)</f>
        <v>0</v>
      </c>
    </row>
    <row r="94" spans="2:65" s="1" customFormat="1" ht="16.5" customHeight="1">
      <c r="B94" s="29"/>
      <c r="C94" s="128" t="s">
        <v>171</v>
      </c>
      <c r="D94" s="128" t="s">
        <v>160</v>
      </c>
      <c r="E94" s="129" t="s">
        <v>586</v>
      </c>
      <c r="F94" s="130" t="s">
        <v>587</v>
      </c>
      <c r="G94" s="131" t="s">
        <v>174</v>
      </c>
      <c r="H94" s="132">
        <v>4</v>
      </c>
      <c r="I94" s="133"/>
      <c r="J94" s="134">
        <f>ROUND(I94*H94,2)</f>
        <v>0</v>
      </c>
      <c r="K94" s="130" t="s">
        <v>577</v>
      </c>
      <c r="L94" s="29"/>
      <c r="M94" s="135" t="s">
        <v>19</v>
      </c>
      <c r="N94" s="136" t="s">
        <v>44</v>
      </c>
      <c r="P94" s="137">
        <f>O94*H94</f>
        <v>0</v>
      </c>
      <c r="Q94" s="137">
        <v>0</v>
      </c>
      <c r="R94" s="137">
        <f>Q94*H94</f>
        <v>0</v>
      </c>
      <c r="S94" s="137">
        <v>0</v>
      </c>
      <c r="T94" s="138">
        <f>S94*H94</f>
        <v>0</v>
      </c>
      <c r="AR94" s="139" t="s">
        <v>158</v>
      </c>
      <c r="AT94" s="139" t="s">
        <v>160</v>
      </c>
      <c r="AU94" s="139" t="s">
        <v>81</v>
      </c>
      <c r="AY94" s="14" t="s">
        <v>157</v>
      </c>
      <c r="BE94" s="140">
        <f>IF(N94="základní",J94,0)</f>
        <v>0</v>
      </c>
      <c r="BF94" s="140">
        <f>IF(N94="snížená",J94,0)</f>
        <v>0</v>
      </c>
      <c r="BG94" s="140">
        <f>IF(N94="zákl. přenesená",J94,0)</f>
        <v>0</v>
      </c>
      <c r="BH94" s="140">
        <f>IF(N94="sníž. přenesená",J94,0)</f>
        <v>0</v>
      </c>
      <c r="BI94" s="140">
        <f>IF(N94="nulová",J94,0)</f>
        <v>0</v>
      </c>
      <c r="BJ94" s="14" t="s">
        <v>81</v>
      </c>
      <c r="BK94" s="140">
        <f>ROUND(I94*H94,2)</f>
        <v>0</v>
      </c>
      <c r="BL94" s="14" t="s">
        <v>158</v>
      </c>
      <c r="BM94" s="139" t="s">
        <v>588</v>
      </c>
    </row>
    <row r="95" spans="2:65" s="1" customFormat="1" ht="11.25">
      <c r="B95" s="29"/>
      <c r="D95" s="141" t="s">
        <v>165</v>
      </c>
      <c r="F95" s="142" t="s">
        <v>587</v>
      </c>
      <c r="I95" s="143"/>
      <c r="L95" s="29"/>
      <c r="M95" s="144"/>
      <c r="T95" s="50"/>
      <c r="AT95" s="14" t="s">
        <v>165</v>
      </c>
      <c r="AU95" s="14" t="s">
        <v>81</v>
      </c>
    </row>
    <row r="96" spans="2:65" s="1" customFormat="1" ht="16.5" customHeight="1">
      <c r="B96" s="29"/>
      <c r="C96" s="128" t="s">
        <v>158</v>
      </c>
      <c r="D96" s="128" t="s">
        <v>160</v>
      </c>
      <c r="E96" s="129" t="s">
        <v>589</v>
      </c>
      <c r="F96" s="130" t="s">
        <v>590</v>
      </c>
      <c r="G96" s="131" t="s">
        <v>174</v>
      </c>
      <c r="H96" s="132">
        <v>4</v>
      </c>
      <c r="I96" s="133"/>
      <c r="J96" s="134">
        <f>ROUND(I96*H96,2)</f>
        <v>0</v>
      </c>
      <c r="K96" s="130" t="s">
        <v>577</v>
      </c>
      <c r="L96" s="29"/>
      <c r="M96" s="135" t="s">
        <v>19</v>
      </c>
      <c r="N96" s="136" t="s">
        <v>44</v>
      </c>
      <c r="P96" s="137">
        <f>O96*H96</f>
        <v>0</v>
      </c>
      <c r="Q96" s="137">
        <v>0</v>
      </c>
      <c r="R96" s="137">
        <f>Q96*H96</f>
        <v>0</v>
      </c>
      <c r="S96" s="137">
        <v>0</v>
      </c>
      <c r="T96" s="138">
        <f>S96*H96</f>
        <v>0</v>
      </c>
      <c r="AR96" s="139" t="s">
        <v>158</v>
      </c>
      <c r="AT96" s="139" t="s">
        <v>160</v>
      </c>
      <c r="AU96" s="139" t="s">
        <v>81</v>
      </c>
      <c r="AY96" s="14" t="s">
        <v>157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4" t="s">
        <v>81</v>
      </c>
      <c r="BK96" s="140">
        <f>ROUND(I96*H96,2)</f>
        <v>0</v>
      </c>
      <c r="BL96" s="14" t="s">
        <v>158</v>
      </c>
      <c r="BM96" s="139" t="s">
        <v>591</v>
      </c>
    </row>
    <row r="97" spans="2:65" s="1" customFormat="1" ht="11.25">
      <c r="B97" s="29"/>
      <c r="D97" s="141" t="s">
        <v>165</v>
      </c>
      <c r="F97" s="142" t="s">
        <v>590</v>
      </c>
      <c r="I97" s="143"/>
      <c r="L97" s="29"/>
      <c r="M97" s="144"/>
      <c r="T97" s="50"/>
      <c r="AT97" s="14" t="s">
        <v>165</v>
      </c>
      <c r="AU97" s="14" t="s">
        <v>81</v>
      </c>
    </row>
    <row r="98" spans="2:65" s="1" customFormat="1" ht="16.5" customHeight="1">
      <c r="B98" s="29"/>
      <c r="C98" s="128" t="s">
        <v>178</v>
      </c>
      <c r="D98" s="128" t="s">
        <v>160</v>
      </c>
      <c r="E98" s="129" t="s">
        <v>592</v>
      </c>
      <c r="F98" s="130" t="s">
        <v>593</v>
      </c>
      <c r="G98" s="131" t="s">
        <v>174</v>
      </c>
      <c r="H98" s="132">
        <v>8</v>
      </c>
      <c r="I98" s="133"/>
      <c r="J98" s="134">
        <f>ROUND(I98*H98,2)</f>
        <v>0</v>
      </c>
      <c r="K98" s="130" t="s">
        <v>577</v>
      </c>
      <c r="L98" s="29"/>
      <c r="M98" s="135" t="s">
        <v>19</v>
      </c>
      <c r="N98" s="136" t="s">
        <v>44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158</v>
      </c>
      <c r="AT98" s="139" t="s">
        <v>160</v>
      </c>
      <c r="AU98" s="139" t="s">
        <v>81</v>
      </c>
      <c r="AY98" s="14" t="s">
        <v>157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4" t="s">
        <v>81</v>
      </c>
      <c r="BK98" s="140">
        <f>ROUND(I98*H98,2)</f>
        <v>0</v>
      </c>
      <c r="BL98" s="14" t="s">
        <v>158</v>
      </c>
      <c r="BM98" s="139" t="s">
        <v>594</v>
      </c>
    </row>
    <row r="99" spans="2:65" s="1" customFormat="1" ht="11.25">
      <c r="B99" s="29"/>
      <c r="D99" s="141" t="s">
        <v>165</v>
      </c>
      <c r="F99" s="142" t="s">
        <v>593</v>
      </c>
      <c r="I99" s="143"/>
      <c r="L99" s="29"/>
      <c r="M99" s="144"/>
      <c r="T99" s="50"/>
      <c r="AT99" s="14" t="s">
        <v>165</v>
      </c>
      <c r="AU99" s="14" t="s">
        <v>81</v>
      </c>
    </row>
    <row r="100" spans="2:65" s="1" customFormat="1" ht="16.5" customHeight="1">
      <c r="B100" s="29"/>
      <c r="C100" s="128" t="s">
        <v>166</v>
      </c>
      <c r="D100" s="128" t="s">
        <v>160</v>
      </c>
      <c r="E100" s="129" t="s">
        <v>595</v>
      </c>
      <c r="F100" s="130" t="s">
        <v>596</v>
      </c>
      <c r="G100" s="131" t="s">
        <v>174</v>
      </c>
      <c r="H100" s="132">
        <v>4</v>
      </c>
      <c r="I100" s="133"/>
      <c r="J100" s="134">
        <f>ROUND(I100*H100,2)</f>
        <v>0</v>
      </c>
      <c r="K100" s="130" t="s">
        <v>577</v>
      </c>
      <c r="L100" s="29"/>
      <c r="M100" s="135" t="s">
        <v>19</v>
      </c>
      <c r="N100" s="136" t="s">
        <v>44</v>
      </c>
      <c r="P100" s="137">
        <f>O100*H100</f>
        <v>0</v>
      </c>
      <c r="Q100" s="137">
        <v>0</v>
      </c>
      <c r="R100" s="137">
        <f>Q100*H100</f>
        <v>0</v>
      </c>
      <c r="S100" s="137">
        <v>0</v>
      </c>
      <c r="T100" s="138">
        <f>S100*H100</f>
        <v>0</v>
      </c>
      <c r="AR100" s="139" t="s">
        <v>158</v>
      </c>
      <c r="AT100" s="139" t="s">
        <v>160</v>
      </c>
      <c r="AU100" s="139" t="s">
        <v>81</v>
      </c>
      <c r="AY100" s="14" t="s">
        <v>157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4" t="s">
        <v>81</v>
      </c>
      <c r="BK100" s="140">
        <f>ROUND(I100*H100,2)</f>
        <v>0</v>
      </c>
      <c r="BL100" s="14" t="s">
        <v>158</v>
      </c>
      <c r="BM100" s="139" t="s">
        <v>597</v>
      </c>
    </row>
    <row r="101" spans="2:65" s="1" customFormat="1" ht="11.25">
      <c r="B101" s="29"/>
      <c r="D101" s="141" t="s">
        <v>165</v>
      </c>
      <c r="F101" s="142" t="s">
        <v>598</v>
      </c>
      <c r="I101" s="143"/>
      <c r="L101" s="29"/>
      <c r="M101" s="144"/>
      <c r="T101" s="50"/>
      <c r="AT101" s="14" t="s">
        <v>165</v>
      </c>
      <c r="AU101" s="14" t="s">
        <v>81</v>
      </c>
    </row>
    <row r="102" spans="2:65" s="1" customFormat="1" ht="16.5" customHeight="1">
      <c r="B102" s="29"/>
      <c r="C102" s="128" t="s">
        <v>184</v>
      </c>
      <c r="D102" s="128" t="s">
        <v>160</v>
      </c>
      <c r="E102" s="129" t="s">
        <v>599</v>
      </c>
      <c r="F102" s="130" t="s">
        <v>600</v>
      </c>
      <c r="G102" s="131" t="s">
        <v>174</v>
      </c>
      <c r="H102" s="132">
        <v>4</v>
      </c>
      <c r="I102" s="133"/>
      <c r="J102" s="134">
        <f>ROUND(I102*H102,2)</f>
        <v>0</v>
      </c>
      <c r="K102" s="130" t="s">
        <v>577</v>
      </c>
      <c r="L102" s="29"/>
      <c r="M102" s="135" t="s">
        <v>19</v>
      </c>
      <c r="N102" s="136" t="s">
        <v>44</v>
      </c>
      <c r="P102" s="137">
        <f>O102*H102</f>
        <v>0</v>
      </c>
      <c r="Q102" s="137">
        <v>0</v>
      </c>
      <c r="R102" s="137">
        <f>Q102*H102</f>
        <v>0</v>
      </c>
      <c r="S102" s="137">
        <v>0</v>
      </c>
      <c r="T102" s="138">
        <f>S102*H102</f>
        <v>0</v>
      </c>
      <c r="AR102" s="139" t="s">
        <v>158</v>
      </c>
      <c r="AT102" s="139" t="s">
        <v>160</v>
      </c>
      <c r="AU102" s="139" t="s">
        <v>81</v>
      </c>
      <c r="AY102" s="14" t="s">
        <v>157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4" t="s">
        <v>81</v>
      </c>
      <c r="BK102" s="140">
        <f>ROUND(I102*H102,2)</f>
        <v>0</v>
      </c>
      <c r="BL102" s="14" t="s">
        <v>158</v>
      </c>
      <c r="BM102" s="139" t="s">
        <v>601</v>
      </c>
    </row>
    <row r="103" spans="2:65" s="1" customFormat="1" ht="11.25">
      <c r="B103" s="29"/>
      <c r="D103" s="141" t="s">
        <v>165</v>
      </c>
      <c r="F103" s="142" t="s">
        <v>600</v>
      </c>
      <c r="I103" s="143"/>
      <c r="L103" s="29"/>
      <c r="M103" s="144"/>
      <c r="T103" s="50"/>
      <c r="AT103" s="14" t="s">
        <v>165</v>
      </c>
      <c r="AU103" s="14" t="s">
        <v>81</v>
      </c>
    </row>
    <row r="104" spans="2:65" s="1" customFormat="1" ht="16.5" customHeight="1">
      <c r="B104" s="29"/>
      <c r="C104" s="128" t="s">
        <v>177</v>
      </c>
      <c r="D104" s="128" t="s">
        <v>160</v>
      </c>
      <c r="E104" s="129" t="s">
        <v>602</v>
      </c>
      <c r="F104" s="130" t="s">
        <v>603</v>
      </c>
      <c r="G104" s="131" t="s">
        <v>174</v>
      </c>
      <c r="H104" s="132">
        <v>12</v>
      </c>
      <c r="I104" s="133"/>
      <c r="J104" s="134">
        <f>ROUND(I104*H104,2)</f>
        <v>0</v>
      </c>
      <c r="K104" s="130" t="s">
        <v>577</v>
      </c>
      <c r="L104" s="29"/>
      <c r="M104" s="135" t="s">
        <v>19</v>
      </c>
      <c r="N104" s="136" t="s">
        <v>44</v>
      </c>
      <c r="P104" s="137">
        <f>O104*H104</f>
        <v>0</v>
      </c>
      <c r="Q104" s="137">
        <v>0</v>
      </c>
      <c r="R104" s="137">
        <f>Q104*H104</f>
        <v>0</v>
      </c>
      <c r="S104" s="137">
        <v>0</v>
      </c>
      <c r="T104" s="138">
        <f>S104*H104</f>
        <v>0</v>
      </c>
      <c r="AR104" s="139" t="s">
        <v>158</v>
      </c>
      <c r="AT104" s="139" t="s">
        <v>160</v>
      </c>
      <c r="AU104" s="139" t="s">
        <v>81</v>
      </c>
      <c r="AY104" s="14" t="s">
        <v>157</v>
      </c>
      <c r="BE104" s="140">
        <f>IF(N104="základní",J104,0)</f>
        <v>0</v>
      </c>
      <c r="BF104" s="140">
        <f>IF(N104="snížená",J104,0)</f>
        <v>0</v>
      </c>
      <c r="BG104" s="140">
        <f>IF(N104="zákl. přenesená",J104,0)</f>
        <v>0</v>
      </c>
      <c r="BH104" s="140">
        <f>IF(N104="sníž. přenesená",J104,0)</f>
        <v>0</v>
      </c>
      <c r="BI104" s="140">
        <f>IF(N104="nulová",J104,0)</f>
        <v>0</v>
      </c>
      <c r="BJ104" s="14" t="s">
        <v>81</v>
      </c>
      <c r="BK104" s="140">
        <f>ROUND(I104*H104,2)</f>
        <v>0</v>
      </c>
      <c r="BL104" s="14" t="s">
        <v>158</v>
      </c>
      <c r="BM104" s="139" t="s">
        <v>604</v>
      </c>
    </row>
    <row r="105" spans="2:65" s="1" customFormat="1" ht="11.25">
      <c r="B105" s="29"/>
      <c r="D105" s="141" t="s">
        <v>165</v>
      </c>
      <c r="F105" s="142" t="s">
        <v>603</v>
      </c>
      <c r="I105" s="143"/>
      <c r="L105" s="29"/>
      <c r="M105" s="144"/>
      <c r="T105" s="50"/>
      <c r="AT105" s="14" t="s">
        <v>165</v>
      </c>
      <c r="AU105" s="14" t="s">
        <v>81</v>
      </c>
    </row>
    <row r="106" spans="2:65" s="1" customFormat="1" ht="16.5" customHeight="1">
      <c r="B106" s="29"/>
      <c r="C106" s="128" t="s">
        <v>191</v>
      </c>
      <c r="D106" s="128" t="s">
        <v>160</v>
      </c>
      <c r="E106" s="129" t="s">
        <v>605</v>
      </c>
      <c r="F106" s="130" t="s">
        <v>606</v>
      </c>
      <c r="G106" s="131" t="s">
        <v>494</v>
      </c>
      <c r="H106" s="132">
        <v>5</v>
      </c>
      <c r="I106" s="133"/>
      <c r="J106" s="134">
        <f>ROUND(I106*H106,2)</f>
        <v>0</v>
      </c>
      <c r="K106" s="130" t="s">
        <v>577</v>
      </c>
      <c r="L106" s="29"/>
      <c r="M106" s="135" t="s">
        <v>19</v>
      </c>
      <c r="N106" s="136" t="s">
        <v>44</v>
      </c>
      <c r="P106" s="137">
        <f>O106*H106</f>
        <v>0</v>
      </c>
      <c r="Q106" s="137">
        <v>0</v>
      </c>
      <c r="R106" s="137">
        <f>Q106*H106</f>
        <v>0</v>
      </c>
      <c r="S106" s="137">
        <v>0</v>
      </c>
      <c r="T106" s="138">
        <f>S106*H106</f>
        <v>0</v>
      </c>
      <c r="AR106" s="139" t="s">
        <v>158</v>
      </c>
      <c r="AT106" s="139" t="s">
        <v>160</v>
      </c>
      <c r="AU106" s="139" t="s">
        <v>81</v>
      </c>
      <c r="AY106" s="14" t="s">
        <v>157</v>
      </c>
      <c r="BE106" s="140">
        <f>IF(N106="základní",J106,0)</f>
        <v>0</v>
      </c>
      <c r="BF106" s="140">
        <f>IF(N106="snížená",J106,0)</f>
        <v>0</v>
      </c>
      <c r="BG106" s="140">
        <f>IF(N106="zákl. přenesená",J106,0)</f>
        <v>0</v>
      </c>
      <c r="BH106" s="140">
        <f>IF(N106="sníž. přenesená",J106,0)</f>
        <v>0</v>
      </c>
      <c r="BI106" s="140">
        <f>IF(N106="nulová",J106,0)</f>
        <v>0</v>
      </c>
      <c r="BJ106" s="14" t="s">
        <v>81</v>
      </c>
      <c r="BK106" s="140">
        <f>ROUND(I106*H106,2)</f>
        <v>0</v>
      </c>
      <c r="BL106" s="14" t="s">
        <v>158</v>
      </c>
      <c r="BM106" s="139" t="s">
        <v>607</v>
      </c>
    </row>
    <row r="107" spans="2:65" s="1" customFormat="1" ht="11.25">
      <c r="B107" s="29"/>
      <c r="D107" s="141" t="s">
        <v>165</v>
      </c>
      <c r="F107" s="142" t="s">
        <v>606</v>
      </c>
      <c r="I107" s="143"/>
      <c r="L107" s="29"/>
      <c r="M107" s="144"/>
      <c r="T107" s="50"/>
      <c r="AT107" s="14" t="s">
        <v>165</v>
      </c>
      <c r="AU107" s="14" t="s">
        <v>81</v>
      </c>
    </row>
    <row r="108" spans="2:65" s="1" customFormat="1" ht="16.5" customHeight="1">
      <c r="B108" s="29"/>
      <c r="C108" s="128" t="s">
        <v>181</v>
      </c>
      <c r="D108" s="128" t="s">
        <v>160</v>
      </c>
      <c r="E108" s="129" t="s">
        <v>608</v>
      </c>
      <c r="F108" s="130" t="s">
        <v>609</v>
      </c>
      <c r="G108" s="131" t="s">
        <v>610</v>
      </c>
      <c r="H108" s="132">
        <v>4</v>
      </c>
      <c r="I108" s="133"/>
      <c r="J108" s="134">
        <f>ROUND(I108*H108,2)</f>
        <v>0</v>
      </c>
      <c r="K108" s="130" t="s">
        <v>577</v>
      </c>
      <c r="L108" s="29"/>
      <c r="M108" s="135" t="s">
        <v>19</v>
      </c>
      <c r="N108" s="136" t="s">
        <v>44</v>
      </c>
      <c r="P108" s="137">
        <f>O108*H108</f>
        <v>0</v>
      </c>
      <c r="Q108" s="137">
        <v>0</v>
      </c>
      <c r="R108" s="137">
        <f>Q108*H108</f>
        <v>0</v>
      </c>
      <c r="S108" s="137">
        <v>0</v>
      </c>
      <c r="T108" s="138">
        <f>S108*H108</f>
        <v>0</v>
      </c>
      <c r="AR108" s="139" t="s">
        <v>158</v>
      </c>
      <c r="AT108" s="139" t="s">
        <v>160</v>
      </c>
      <c r="AU108" s="139" t="s">
        <v>81</v>
      </c>
      <c r="AY108" s="14" t="s">
        <v>157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4" t="s">
        <v>81</v>
      </c>
      <c r="BK108" s="140">
        <f>ROUND(I108*H108,2)</f>
        <v>0</v>
      </c>
      <c r="BL108" s="14" t="s">
        <v>158</v>
      </c>
      <c r="BM108" s="139" t="s">
        <v>611</v>
      </c>
    </row>
    <row r="109" spans="2:65" s="1" customFormat="1" ht="11.25">
      <c r="B109" s="29"/>
      <c r="D109" s="141" t="s">
        <v>165</v>
      </c>
      <c r="F109" s="142" t="s">
        <v>609</v>
      </c>
      <c r="I109" s="143"/>
      <c r="L109" s="29"/>
      <c r="M109" s="144"/>
      <c r="T109" s="50"/>
      <c r="AT109" s="14" t="s">
        <v>165</v>
      </c>
      <c r="AU109" s="14" t="s">
        <v>81</v>
      </c>
    </row>
    <row r="110" spans="2:65" s="1" customFormat="1" ht="16.5" customHeight="1">
      <c r="B110" s="29"/>
      <c r="C110" s="128" t="s">
        <v>199</v>
      </c>
      <c r="D110" s="128" t="s">
        <v>160</v>
      </c>
      <c r="E110" s="129" t="s">
        <v>612</v>
      </c>
      <c r="F110" s="130" t="s">
        <v>613</v>
      </c>
      <c r="G110" s="131" t="s">
        <v>610</v>
      </c>
      <c r="H110" s="132">
        <v>4</v>
      </c>
      <c r="I110" s="133"/>
      <c r="J110" s="134">
        <f>ROUND(I110*H110,2)</f>
        <v>0</v>
      </c>
      <c r="K110" s="130" t="s">
        <v>577</v>
      </c>
      <c r="L110" s="29"/>
      <c r="M110" s="135" t="s">
        <v>19</v>
      </c>
      <c r="N110" s="136" t="s">
        <v>44</v>
      </c>
      <c r="P110" s="137">
        <f>O110*H110</f>
        <v>0</v>
      </c>
      <c r="Q110" s="137">
        <v>0</v>
      </c>
      <c r="R110" s="137">
        <f>Q110*H110</f>
        <v>0</v>
      </c>
      <c r="S110" s="137">
        <v>0</v>
      </c>
      <c r="T110" s="138">
        <f>S110*H110</f>
        <v>0</v>
      </c>
      <c r="AR110" s="139" t="s">
        <v>158</v>
      </c>
      <c r="AT110" s="139" t="s">
        <v>160</v>
      </c>
      <c r="AU110" s="139" t="s">
        <v>81</v>
      </c>
      <c r="AY110" s="14" t="s">
        <v>157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4" t="s">
        <v>81</v>
      </c>
      <c r="BK110" s="140">
        <f>ROUND(I110*H110,2)</f>
        <v>0</v>
      </c>
      <c r="BL110" s="14" t="s">
        <v>158</v>
      </c>
      <c r="BM110" s="139" t="s">
        <v>614</v>
      </c>
    </row>
    <row r="111" spans="2:65" s="1" customFormat="1" ht="11.25">
      <c r="B111" s="29"/>
      <c r="D111" s="141" t="s">
        <v>165</v>
      </c>
      <c r="F111" s="142" t="s">
        <v>613</v>
      </c>
      <c r="I111" s="143"/>
      <c r="L111" s="29"/>
      <c r="M111" s="144"/>
      <c r="T111" s="50"/>
      <c r="AT111" s="14" t="s">
        <v>165</v>
      </c>
      <c r="AU111" s="14" t="s">
        <v>81</v>
      </c>
    </row>
    <row r="112" spans="2:65" s="1" customFormat="1" ht="16.5" customHeight="1">
      <c r="B112" s="29"/>
      <c r="C112" s="128" t="s">
        <v>8</v>
      </c>
      <c r="D112" s="128" t="s">
        <v>160</v>
      </c>
      <c r="E112" s="129" t="s">
        <v>615</v>
      </c>
      <c r="F112" s="130" t="s">
        <v>616</v>
      </c>
      <c r="G112" s="131" t="s">
        <v>233</v>
      </c>
      <c r="H112" s="132">
        <v>0.2</v>
      </c>
      <c r="I112" s="133"/>
      <c r="J112" s="134">
        <f>ROUND(I112*H112,2)</f>
        <v>0</v>
      </c>
      <c r="K112" s="130" t="s">
        <v>577</v>
      </c>
      <c r="L112" s="29"/>
      <c r="M112" s="135" t="s">
        <v>19</v>
      </c>
      <c r="N112" s="136" t="s">
        <v>44</v>
      </c>
      <c r="P112" s="137">
        <f>O112*H112</f>
        <v>0</v>
      </c>
      <c r="Q112" s="137">
        <v>0</v>
      </c>
      <c r="R112" s="137">
        <f>Q112*H112</f>
        <v>0</v>
      </c>
      <c r="S112" s="137">
        <v>0</v>
      </c>
      <c r="T112" s="138">
        <f>S112*H112</f>
        <v>0</v>
      </c>
      <c r="AR112" s="139" t="s">
        <v>158</v>
      </c>
      <c r="AT112" s="139" t="s">
        <v>160</v>
      </c>
      <c r="AU112" s="139" t="s">
        <v>81</v>
      </c>
      <c r="AY112" s="14" t="s">
        <v>157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4" t="s">
        <v>81</v>
      </c>
      <c r="BK112" s="140">
        <f>ROUND(I112*H112,2)</f>
        <v>0</v>
      </c>
      <c r="BL112" s="14" t="s">
        <v>158</v>
      </c>
      <c r="BM112" s="139" t="s">
        <v>617</v>
      </c>
    </row>
    <row r="113" spans="2:65" s="1" customFormat="1" ht="11.25">
      <c r="B113" s="29"/>
      <c r="D113" s="141" t="s">
        <v>165</v>
      </c>
      <c r="F113" s="142" t="s">
        <v>616</v>
      </c>
      <c r="I113" s="143"/>
      <c r="L113" s="29"/>
      <c r="M113" s="144"/>
      <c r="T113" s="50"/>
      <c r="AT113" s="14" t="s">
        <v>165</v>
      </c>
      <c r="AU113" s="14" t="s">
        <v>81</v>
      </c>
    </row>
    <row r="114" spans="2:65" s="1" customFormat="1" ht="16.5" customHeight="1">
      <c r="B114" s="29"/>
      <c r="C114" s="128" t="s">
        <v>206</v>
      </c>
      <c r="D114" s="128" t="s">
        <v>160</v>
      </c>
      <c r="E114" s="129" t="s">
        <v>618</v>
      </c>
      <c r="F114" s="130" t="s">
        <v>619</v>
      </c>
      <c r="G114" s="131" t="s">
        <v>610</v>
      </c>
      <c r="H114" s="132">
        <v>2</v>
      </c>
      <c r="I114" s="133"/>
      <c r="J114" s="134">
        <f>ROUND(I114*H114,2)</f>
        <v>0</v>
      </c>
      <c r="K114" s="130" t="s">
        <v>577</v>
      </c>
      <c r="L114" s="29"/>
      <c r="M114" s="135" t="s">
        <v>19</v>
      </c>
      <c r="N114" s="136" t="s">
        <v>44</v>
      </c>
      <c r="P114" s="137">
        <f>O114*H114</f>
        <v>0</v>
      </c>
      <c r="Q114" s="137">
        <v>0</v>
      </c>
      <c r="R114" s="137">
        <f>Q114*H114</f>
        <v>0</v>
      </c>
      <c r="S114" s="137">
        <v>0</v>
      </c>
      <c r="T114" s="138">
        <f>S114*H114</f>
        <v>0</v>
      </c>
      <c r="AR114" s="139" t="s">
        <v>158</v>
      </c>
      <c r="AT114" s="139" t="s">
        <v>160</v>
      </c>
      <c r="AU114" s="139" t="s">
        <v>81</v>
      </c>
      <c r="AY114" s="14" t="s">
        <v>157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4" t="s">
        <v>81</v>
      </c>
      <c r="BK114" s="140">
        <f>ROUND(I114*H114,2)</f>
        <v>0</v>
      </c>
      <c r="BL114" s="14" t="s">
        <v>158</v>
      </c>
      <c r="BM114" s="139" t="s">
        <v>620</v>
      </c>
    </row>
    <row r="115" spans="2:65" s="1" customFormat="1" ht="11.25">
      <c r="B115" s="29"/>
      <c r="D115" s="141" t="s">
        <v>165</v>
      </c>
      <c r="F115" s="142" t="s">
        <v>619</v>
      </c>
      <c r="I115" s="143"/>
      <c r="L115" s="29"/>
      <c r="M115" s="144"/>
      <c r="T115" s="50"/>
      <c r="AT115" s="14" t="s">
        <v>165</v>
      </c>
      <c r="AU115" s="14" t="s">
        <v>81</v>
      </c>
    </row>
    <row r="116" spans="2:65" s="1" customFormat="1" ht="16.5" customHeight="1">
      <c r="B116" s="29"/>
      <c r="C116" s="128" t="s">
        <v>187</v>
      </c>
      <c r="D116" s="128" t="s">
        <v>160</v>
      </c>
      <c r="E116" s="129" t="s">
        <v>621</v>
      </c>
      <c r="F116" s="130" t="s">
        <v>622</v>
      </c>
      <c r="G116" s="131" t="s">
        <v>610</v>
      </c>
      <c r="H116" s="132">
        <v>2</v>
      </c>
      <c r="I116" s="133"/>
      <c r="J116" s="134">
        <f>ROUND(I116*H116,2)</f>
        <v>0</v>
      </c>
      <c r="K116" s="130" t="s">
        <v>577</v>
      </c>
      <c r="L116" s="29"/>
      <c r="M116" s="135" t="s">
        <v>19</v>
      </c>
      <c r="N116" s="136" t="s">
        <v>44</v>
      </c>
      <c r="P116" s="137">
        <f>O116*H116</f>
        <v>0</v>
      </c>
      <c r="Q116" s="137">
        <v>0</v>
      </c>
      <c r="R116" s="137">
        <f>Q116*H116</f>
        <v>0</v>
      </c>
      <c r="S116" s="137">
        <v>0</v>
      </c>
      <c r="T116" s="138">
        <f>S116*H116</f>
        <v>0</v>
      </c>
      <c r="AR116" s="139" t="s">
        <v>158</v>
      </c>
      <c r="AT116" s="139" t="s">
        <v>160</v>
      </c>
      <c r="AU116" s="139" t="s">
        <v>81</v>
      </c>
      <c r="AY116" s="14" t="s">
        <v>157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4" t="s">
        <v>81</v>
      </c>
      <c r="BK116" s="140">
        <f>ROUND(I116*H116,2)</f>
        <v>0</v>
      </c>
      <c r="BL116" s="14" t="s">
        <v>158</v>
      </c>
      <c r="BM116" s="139" t="s">
        <v>623</v>
      </c>
    </row>
    <row r="117" spans="2:65" s="1" customFormat="1" ht="11.25">
      <c r="B117" s="29"/>
      <c r="D117" s="141" t="s">
        <v>165</v>
      </c>
      <c r="F117" s="142" t="s">
        <v>622</v>
      </c>
      <c r="I117" s="143"/>
      <c r="L117" s="29"/>
      <c r="M117" s="156"/>
      <c r="N117" s="157"/>
      <c r="O117" s="157"/>
      <c r="P117" s="157"/>
      <c r="Q117" s="157"/>
      <c r="R117" s="157"/>
      <c r="S117" s="157"/>
      <c r="T117" s="158"/>
      <c r="AT117" s="14" t="s">
        <v>165</v>
      </c>
      <c r="AU117" s="14" t="s">
        <v>81</v>
      </c>
    </row>
    <row r="118" spans="2:65" s="1" customFormat="1" ht="6.95" customHeight="1"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29"/>
    </row>
  </sheetData>
  <sheetProtection algorithmName="SHA-512" hashValue="bC/xPrHGSu0MaWlYkQxLXL2LDCQbFA8SPDPO+me72NYLo4EYKJuZIZoZ88RBP4MBFxxNGO7nw+X/QcP6h2r7hg==" saltValue="Nq6brGT+SYo4YCxRQZENZFssXrCl6p5AbQsR4JW0zvHDya1E/m3XebaiMSP+S5rzp+q0OWmgjCYi1CLHZSyotg==" spinCount="100000" sheet="1" objects="1" scenarios="1" formatColumns="0" formatRows="0" autoFilter="0"/>
  <autoFilter ref="C86:K117" xr:uid="{00000000-0009-0000-0000-000002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0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AT2" s="14" t="s">
        <v>94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87</v>
      </c>
    </row>
    <row r="4" spans="2:46" ht="24.95" customHeight="1">
      <c r="B4" s="17"/>
      <c r="D4" s="18" t="s">
        <v>115</v>
      </c>
      <c r="L4" s="17"/>
      <c r="M4" s="87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85" t="str">
        <f>'Rekapitulace stavby'!K6</f>
        <v>Infrastruktura - stavební E</v>
      </c>
      <c r="F7" s="286"/>
      <c r="G7" s="286"/>
      <c r="H7" s="286"/>
      <c r="L7" s="17"/>
    </row>
    <row r="8" spans="2:46" ht="12" customHeight="1">
      <c r="B8" s="17"/>
      <c r="D8" s="24" t="s">
        <v>116</v>
      </c>
      <c r="L8" s="17"/>
    </row>
    <row r="9" spans="2:46" s="1" customFormat="1" ht="16.5" customHeight="1">
      <c r="B9" s="29"/>
      <c r="E9" s="285" t="s">
        <v>568</v>
      </c>
      <c r="F9" s="287"/>
      <c r="G9" s="287"/>
      <c r="H9" s="287"/>
      <c r="L9" s="29"/>
    </row>
    <row r="10" spans="2:46" s="1" customFormat="1" ht="12" customHeight="1">
      <c r="B10" s="29"/>
      <c r="D10" s="24" t="s">
        <v>569</v>
      </c>
      <c r="L10" s="29"/>
    </row>
    <row r="11" spans="2:46" s="1" customFormat="1" ht="16.5" customHeight="1">
      <c r="B11" s="29"/>
      <c r="E11" s="249" t="s">
        <v>624</v>
      </c>
      <c r="F11" s="287"/>
      <c r="G11" s="287"/>
      <c r="H11" s="287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19</v>
      </c>
      <c r="I13" s="24" t="s">
        <v>20</v>
      </c>
      <c r="J13" s="22" t="s">
        <v>19</v>
      </c>
      <c r="L13" s="29"/>
    </row>
    <row r="14" spans="2:46" s="1" customFormat="1" ht="12" customHeight="1">
      <c r="B14" s="29"/>
      <c r="D14" s="24" t="s">
        <v>21</v>
      </c>
      <c r="F14" s="22" t="s">
        <v>34</v>
      </c>
      <c r="I14" s="24" t="s">
        <v>23</v>
      </c>
      <c r="J14" s="46" t="str">
        <f>'Rekapitulace stavby'!AN8</f>
        <v>27. 5. 2024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25</v>
      </c>
      <c r="I16" s="24" t="s">
        <v>26</v>
      </c>
      <c r="J16" s="22" t="str">
        <f>IF('Rekapitulace stavby'!AN10="","",'Rekapitulace stavby'!AN10)</f>
        <v>00261238</v>
      </c>
      <c r="L16" s="29"/>
    </row>
    <row r="17" spans="2:12" s="1" customFormat="1" ht="18" customHeight="1">
      <c r="B17" s="29"/>
      <c r="E17" s="22" t="str">
        <f>IF('Rekapitulace stavby'!E11="","",'Rekapitulace stavby'!E11)</f>
        <v>Statutární město Děčín</v>
      </c>
      <c r="I17" s="24" t="s">
        <v>29</v>
      </c>
      <c r="J17" s="22" t="str">
        <f>IF('Rekapitulace stavby'!AN11="","",'Rekapitulace stavby'!AN11)</f>
        <v>CZ00261238</v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31</v>
      </c>
      <c r="I19" s="24" t="s">
        <v>26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88" t="str">
        <f>'Rekapitulace stavby'!E14</f>
        <v>Vyplň údaj</v>
      </c>
      <c r="F20" s="255"/>
      <c r="G20" s="255"/>
      <c r="H20" s="255"/>
      <c r="I20" s="24" t="s">
        <v>29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33</v>
      </c>
      <c r="I22" s="24" t="s">
        <v>26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29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36</v>
      </c>
      <c r="I25" s="24" t="s">
        <v>26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29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37</v>
      </c>
      <c r="L28" s="29"/>
    </row>
    <row r="29" spans="2:12" s="7" customFormat="1" ht="16.5" customHeight="1">
      <c r="B29" s="88"/>
      <c r="E29" s="260" t="s">
        <v>19</v>
      </c>
      <c r="F29" s="260"/>
      <c r="G29" s="260"/>
      <c r="H29" s="260"/>
      <c r="L29" s="88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>
      <c r="B32" s="29"/>
      <c r="D32" s="89" t="s">
        <v>39</v>
      </c>
      <c r="J32" s="60">
        <f>ROUND(J88,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5" customHeight="1">
      <c r="B34" s="29"/>
      <c r="F34" s="32" t="s">
        <v>41</v>
      </c>
      <c r="I34" s="32" t="s">
        <v>40</v>
      </c>
      <c r="J34" s="32" t="s">
        <v>42</v>
      </c>
      <c r="L34" s="29"/>
    </row>
    <row r="35" spans="2:12" s="1" customFormat="1" ht="14.45" customHeight="1">
      <c r="B35" s="29"/>
      <c r="D35" s="49" t="s">
        <v>43</v>
      </c>
      <c r="E35" s="24" t="s">
        <v>44</v>
      </c>
      <c r="F35" s="80">
        <f>ROUND((SUM(BE88:BE119)),  2)</f>
        <v>0</v>
      </c>
      <c r="I35" s="90">
        <v>0.21</v>
      </c>
      <c r="J35" s="80">
        <f>ROUND(((SUM(BE88:BE119))*I35),  2)</f>
        <v>0</v>
      </c>
      <c r="L35" s="29"/>
    </row>
    <row r="36" spans="2:12" s="1" customFormat="1" ht="14.45" customHeight="1">
      <c r="B36" s="29"/>
      <c r="E36" s="24" t="s">
        <v>45</v>
      </c>
      <c r="F36" s="80">
        <f>ROUND((SUM(BF88:BF119)),  2)</f>
        <v>0</v>
      </c>
      <c r="I36" s="90">
        <v>0.12</v>
      </c>
      <c r="J36" s="80">
        <f>ROUND(((SUM(BF88:BF119))*I36),  2)</f>
        <v>0</v>
      </c>
      <c r="L36" s="29"/>
    </row>
    <row r="37" spans="2:12" s="1" customFormat="1" ht="14.45" hidden="1" customHeight="1">
      <c r="B37" s="29"/>
      <c r="E37" s="24" t="s">
        <v>46</v>
      </c>
      <c r="F37" s="80">
        <f>ROUND((SUM(BG88:BG119)),  2)</f>
        <v>0</v>
      </c>
      <c r="I37" s="90">
        <v>0.21</v>
      </c>
      <c r="J37" s="80">
        <f>0</f>
        <v>0</v>
      </c>
      <c r="L37" s="29"/>
    </row>
    <row r="38" spans="2:12" s="1" customFormat="1" ht="14.45" hidden="1" customHeight="1">
      <c r="B38" s="29"/>
      <c r="E38" s="24" t="s">
        <v>47</v>
      </c>
      <c r="F38" s="80">
        <f>ROUND((SUM(BH88:BH119)),  2)</f>
        <v>0</v>
      </c>
      <c r="I38" s="90">
        <v>0.12</v>
      </c>
      <c r="J38" s="80">
        <f>0</f>
        <v>0</v>
      </c>
      <c r="L38" s="29"/>
    </row>
    <row r="39" spans="2:12" s="1" customFormat="1" ht="14.45" hidden="1" customHeight="1">
      <c r="B39" s="29"/>
      <c r="E39" s="24" t="s">
        <v>48</v>
      </c>
      <c r="F39" s="80">
        <f>ROUND((SUM(BI88:BI119)),  2)</f>
        <v>0</v>
      </c>
      <c r="I39" s="90">
        <v>0</v>
      </c>
      <c r="J39" s="80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1"/>
      <c r="D41" s="92" t="s">
        <v>49</v>
      </c>
      <c r="E41" s="51"/>
      <c r="F41" s="51"/>
      <c r="G41" s="93" t="s">
        <v>50</v>
      </c>
      <c r="H41" s="94" t="s">
        <v>51</v>
      </c>
      <c r="I41" s="51"/>
      <c r="J41" s="95">
        <f>SUM(J32:J39)</f>
        <v>0</v>
      </c>
      <c r="K41" s="96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5" customHeight="1">
      <c r="B47" s="29"/>
      <c r="C47" s="18" t="s">
        <v>118</v>
      </c>
      <c r="L47" s="29"/>
    </row>
    <row r="48" spans="2:12" s="1" customFormat="1" ht="6.95" customHeight="1">
      <c r="B48" s="29"/>
      <c r="L48" s="29"/>
    </row>
    <row r="49" spans="2:47" s="1" customFormat="1" ht="12" customHeight="1">
      <c r="B49" s="29"/>
      <c r="C49" s="24" t="s">
        <v>16</v>
      </c>
      <c r="L49" s="29"/>
    </row>
    <row r="50" spans="2:47" s="1" customFormat="1" ht="16.5" customHeight="1">
      <c r="B50" s="29"/>
      <c r="E50" s="285" t="str">
        <f>E7</f>
        <v>Infrastruktura - stavební E</v>
      </c>
      <c r="F50" s="286"/>
      <c r="G50" s="286"/>
      <c r="H50" s="286"/>
      <c r="L50" s="29"/>
    </row>
    <row r="51" spans="2:47" ht="12" customHeight="1">
      <c r="B51" s="17"/>
      <c r="C51" s="24" t="s">
        <v>116</v>
      </c>
      <c r="L51" s="17"/>
    </row>
    <row r="52" spans="2:47" s="1" customFormat="1" ht="16.5" customHeight="1">
      <c r="B52" s="29"/>
      <c r="E52" s="285" t="s">
        <v>568</v>
      </c>
      <c r="F52" s="287"/>
      <c r="G52" s="287"/>
      <c r="H52" s="287"/>
      <c r="L52" s="29"/>
    </row>
    <row r="53" spans="2:47" s="1" customFormat="1" ht="12" customHeight="1">
      <c r="B53" s="29"/>
      <c r="C53" s="24" t="s">
        <v>569</v>
      </c>
      <c r="L53" s="29"/>
    </row>
    <row r="54" spans="2:47" s="1" customFormat="1" ht="16.5" customHeight="1">
      <c r="B54" s="29"/>
      <c r="E54" s="249" t="str">
        <f>E11</f>
        <v>002 - VZDUCHOTECHNIKA</v>
      </c>
      <c r="F54" s="287"/>
      <c r="G54" s="287"/>
      <c r="H54" s="287"/>
      <c r="L54" s="29"/>
    </row>
    <row r="55" spans="2:47" s="1" customFormat="1" ht="6.95" customHeight="1">
      <c r="B55" s="29"/>
      <c r="L55" s="29"/>
    </row>
    <row r="56" spans="2:47" s="1" customFormat="1" ht="12" customHeight="1">
      <c r="B56" s="29"/>
      <c r="C56" s="24" t="s">
        <v>21</v>
      </c>
      <c r="F56" s="22" t="str">
        <f>F14</f>
        <v xml:space="preserve"> </v>
      </c>
      <c r="I56" s="24" t="s">
        <v>23</v>
      </c>
      <c r="J56" s="46" t="str">
        <f>IF(J14="","",J14)</f>
        <v>27. 5. 2024</v>
      </c>
      <c r="L56" s="29"/>
    </row>
    <row r="57" spans="2:47" s="1" customFormat="1" ht="6.95" customHeight="1">
      <c r="B57" s="29"/>
      <c r="L57" s="29"/>
    </row>
    <row r="58" spans="2:47" s="1" customFormat="1" ht="15.2" customHeight="1">
      <c r="B58" s="29"/>
      <c r="C58" s="24" t="s">
        <v>25</v>
      </c>
      <c r="F58" s="22" t="str">
        <f>E17</f>
        <v>Statutární město Děčín</v>
      </c>
      <c r="I58" s="24" t="s">
        <v>33</v>
      </c>
      <c r="J58" s="27" t="str">
        <f>E23</f>
        <v xml:space="preserve"> </v>
      </c>
      <c r="L58" s="29"/>
    </row>
    <row r="59" spans="2:47" s="1" customFormat="1" ht="15.2" customHeight="1">
      <c r="B59" s="29"/>
      <c r="C59" s="24" t="s">
        <v>31</v>
      </c>
      <c r="F59" s="22" t="str">
        <f>IF(E20="","",E20)</f>
        <v>Vyplň údaj</v>
      </c>
      <c r="I59" s="24" t="s">
        <v>36</v>
      </c>
      <c r="J59" s="27" t="str">
        <f>E26</f>
        <v xml:space="preserve"> </v>
      </c>
      <c r="L59" s="29"/>
    </row>
    <row r="60" spans="2:47" s="1" customFormat="1" ht="10.35" customHeight="1">
      <c r="B60" s="29"/>
      <c r="L60" s="29"/>
    </row>
    <row r="61" spans="2:47" s="1" customFormat="1" ht="29.25" customHeight="1">
      <c r="B61" s="29"/>
      <c r="C61" s="97" t="s">
        <v>119</v>
      </c>
      <c r="D61" s="91"/>
      <c r="E61" s="91"/>
      <c r="F61" s="91"/>
      <c r="G61" s="91"/>
      <c r="H61" s="91"/>
      <c r="I61" s="91"/>
      <c r="J61" s="98" t="s">
        <v>120</v>
      </c>
      <c r="K61" s="91"/>
      <c r="L61" s="29"/>
    </row>
    <row r="62" spans="2:47" s="1" customFormat="1" ht="10.35" customHeight="1">
      <c r="B62" s="29"/>
      <c r="L62" s="29"/>
    </row>
    <row r="63" spans="2:47" s="1" customFormat="1" ht="22.9" customHeight="1">
      <c r="B63" s="29"/>
      <c r="C63" s="99" t="s">
        <v>71</v>
      </c>
      <c r="J63" s="60">
        <f>J88</f>
        <v>0</v>
      </c>
      <c r="L63" s="29"/>
      <c r="AU63" s="14" t="s">
        <v>87</v>
      </c>
    </row>
    <row r="64" spans="2:47" s="8" customFormat="1" ht="24.95" customHeight="1">
      <c r="B64" s="100"/>
      <c r="D64" s="101" t="s">
        <v>625</v>
      </c>
      <c r="E64" s="102"/>
      <c r="F64" s="102"/>
      <c r="G64" s="102"/>
      <c r="H64" s="102"/>
      <c r="I64" s="102"/>
      <c r="J64" s="103">
        <f>J89</f>
        <v>0</v>
      </c>
      <c r="L64" s="100"/>
    </row>
    <row r="65" spans="2:12" s="8" customFormat="1" ht="24.95" customHeight="1">
      <c r="B65" s="100"/>
      <c r="D65" s="101" t="s">
        <v>626</v>
      </c>
      <c r="E65" s="102"/>
      <c r="F65" s="102"/>
      <c r="G65" s="102"/>
      <c r="H65" s="102"/>
      <c r="I65" s="102"/>
      <c r="J65" s="103">
        <f>J98</f>
        <v>0</v>
      </c>
      <c r="L65" s="100"/>
    </row>
    <row r="66" spans="2:12" s="8" customFormat="1" ht="24.95" customHeight="1">
      <c r="B66" s="100"/>
      <c r="D66" s="101" t="s">
        <v>627</v>
      </c>
      <c r="E66" s="102"/>
      <c r="F66" s="102"/>
      <c r="G66" s="102"/>
      <c r="H66" s="102"/>
      <c r="I66" s="102"/>
      <c r="J66" s="103">
        <f>J109</f>
        <v>0</v>
      </c>
      <c r="L66" s="100"/>
    </row>
    <row r="67" spans="2:12" s="1" customFormat="1" ht="21.75" customHeight="1">
      <c r="B67" s="29"/>
      <c r="L67" s="29"/>
    </row>
    <row r="68" spans="2:12" s="1" customFormat="1" ht="6.95" customHeight="1">
      <c r="B68" s="38"/>
      <c r="C68" s="39"/>
      <c r="D68" s="39"/>
      <c r="E68" s="39"/>
      <c r="F68" s="39"/>
      <c r="G68" s="39"/>
      <c r="H68" s="39"/>
      <c r="I68" s="39"/>
      <c r="J68" s="39"/>
      <c r="K68" s="39"/>
      <c r="L68" s="29"/>
    </row>
    <row r="72" spans="2:12" s="1" customFormat="1" ht="6.95" customHeight="1">
      <c r="B72" s="40"/>
      <c r="C72" s="41"/>
      <c r="D72" s="41"/>
      <c r="E72" s="41"/>
      <c r="F72" s="41"/>
      <c r="G72" s="41"/>
      <c r="H72" s="41"/>
      <c r="I72" s="41"/>
      <c r="J72" s="41"/>
      <c r="K72" s="41"/>
      <c r="L72" s="29"/>
    </row>
    <row r="73" spans="2:12" s="1" customFormat="1" ht="24.95" customHeight="1">
      <c r="B73" s="29"/>
      <c r="C73" s="18" t="s">
        <v>142</v>
      </c>
      <c r="L73" s="29"/>
    </row>
    <row r="74" spans="2:12" s="1" customFormat="1" ht="6.95" customHeight="1">
      <c r="B74" s="29"/>
      <c r="L74" s="29"/>
    </row>
    <row r="75" spans="2:12" s="1" customFormat="1" ht="12" customHeight="1">
      <c r="B75" s="29"/>
      <c r="C75" s="24" t="s">
        <v>16</v>
      </c>
      <c r="L75" s="29"/>
    </row>
    <row r="76" spans="2:12" s="1" customFormat="1" ht="16.5" customHeight="1">
      <c r="B76" s="29"/>
      <c r="E76" s="285" t="str">
        <f>E7</f>
        <v>Infrastruktura - stavební E</v>
      </c>
      <c r="F76" s="286"/>
      <c r="G76" s="286"/>
      <c r="H76" s="286"/>
      <c r="L76" s="29"/>
    </row>
    <row r="77" spans="2:12" ht="12" customHeight="1">
      <c r="B77" s="17"/>
      <c r="C77" s="24" t="s">
        <v>116</v>
      </c>
      <c r="L77" s="17"/>
    </row>
    <row r="78" spans="2:12" s="1" customFormat="1" ht="16.5" customHeight="1">
      <c r="B78" s="29"/>
      <c r="E78" s="285" t="s">
        <v>568</v>
      </c>
      <c r="F78" s="287"/>
      <c r="G78" s="287"/>
      <c r="H78" s="287"/>
      <c r="L78" s="29"/>
    </row>
    <row r="79" spans="2:12" s="1" customFormat="1" ht="12" customHeight="1">
      <c r="B79" s="29"/>
      <c r="C79" s="24" t="s">
        <v>569</v>
      </c>
      <c r="L79" s="29"/>
    </row>
    <row r="80" spans="2:12" s="1" customFormat="1" ht="16.5" customHeight="1">
      <c r="B80" s="29"/>
      <c r="E80" s="249" t="str">
        <f>E11</f>
        <v>002 - VZDUCHOTECHNIKA</v>
      </c>
      <c r="F80" s="287"/>
      <c r="G80" s="287"/>
      <c r="H80" s="287"/>
      <c r="L80" s="29"/>
    </row>
    <row r="81" spans="2:65" s="1" customFormat="1" ht="6.95" customHeight="1">
      <c r="B81" s="29"/>
      <c r="L81" s="29"/>
    </row>
    <row r="82" spans="2:65" s="1" customFormat="1" ht="12" customHeight="1">
      <c r="B82" s="29"/>
      <c r="C82" s="24" t="s">
        <v>21</v>
      </c>
      <c r="F82" s="22" t="str">
        <f>F14</f>
        <v xml:space="preserve"> </v>
      </c>
      <c r="I82" s="24" t="s">
        <v>23</v>
      </c>
      <c r="J82" s="46" t="str">
        <f>IF(J14="","",J14)</f>
        <v>27. 5. 2024</v>
      </c>
      <c r="L82" s="29"/>
    </row>
    <row r="83" spans="2:65" s="1" customFormat="1" ht="6.95" customHeight="1">
      <c r="B83" s="29"/>
      <c r="L83" s="29"/>
    </row>
    <row r="84" spans="2:65" s="1" customFormat="1" ht="15.2" customHeight="1">
      <c r="B84" s="29"/>
      <c r="C84" s="24" t="s">
        <v>25</v>
      </c>
      <c r="F84" s="22" t="str">
        <f>E17</f>
        <v>Statutární město Děčín</v>
      </c>
      <c r="I84" s="24" t="s">
        <v>33</v>
      </c>
      <c r="J84" s="27" t="str">
        <f>E23</f>
        <v xml:space="preserve"> </v>
      </c>
      <c r="L84" s="29"/>
    </row>
    <row r="85" spans="2:65" s="1" customFormat="1" ht="15.2" customHeight="1">
      <c r="B85" s="29"/>
      <c r="C85" s="24" t="s">
        <v>31</v>
      </c>
      <c r="F85" s="22" t="str">
        <f>IF(E20="","",E20)</f>
        <v>Vyplň údaj</v>
      </c>
      <c r="I85" s="24" t="s">
        <v>36</v>
      </c>
      <c r="J85" s="27" t="str">
        <f>E26</f>
        <v xml:space="preserve"> </v>
      </c>
      <c r="L85" s="29"/>
    </row>
    <row r="86" spans="2:65" s="1" customFormat="1" ht="10.35" customHeight="1">
      <c r="B86" s="29"/>
      <c r="L86" s="29"/>
    </row>
    <row r="87" spans="2:65" s="10" customFormat="1" ht="29.25" customHeight="1">
      <c r="B87" s="108"/>
      <c r="C87" s="109" t="s">
        <v>143</v>
      </c>
      <c r="D87" s="110" t="s">
        <v>58</v>
      </c>
      <c r="E87" s="110" t="s">
        <v>54</v>
      </c>
      <c r="F87" s="110" t="s">
        <v>55</v>
      </c>
      <c r="G87" s="110" t="s">
        <v>144</v>
      </c>
      <c r="H87" s="110" t="s">
        <v>145</v>
      </c>
      <c r="I87" s="110" t="s">
        <v>146</v>
      </c>
      <c r="J87" s="110" t="s">
        <v>120</v>
      </c>
      <c r="K87" s="111" t="s">
        <v>147</v>
      </c>
      <c r="L87" s="108"/>
      <c r="M87" s="53" t="s">
        <v>19</v>
      </c>
      <c r="N87" s="54" t="s">
        <v>43</v>
      </c>
      <c r="O87" s="54" t="s">
        <v>148</v>
      </c>
      <c r="P87" s="54" t="s">
        <v>149</v>
      </c>
      <c r="Q87" s="54" t="s">
        <v>150</v>
      </c>
      <c r="R87" s="54" t="s">
        <v>151</v>
      </c>
      <c r="S87" s="54" t="s">
        <v>152</v>
      </c>
      <c r="T87" s="55" t="s">
        <v>153</v>
      </c>
    </row>
    <row r="88" spans="2:65" s="1" customFormat="1" ht="22.9" customHeight="1">
      <c r="B88" s="29"/>
      <c r="C88" s="58" t="s">
        <v>154</v>
      </c>
      <c r="J88" s="112">
        <f>BK88</f>
        <v>0</v>
      </c>
      <c r="L88" s="29"/>
      <c r="M88" s="56"/>
      <c r="N88" s="47"/>
      <c r="O88" s="47"/>
      <c r="P88" s="113">
        <f>P89+P98+P109</f>
        <v>0</v>
      </c>
      <c r="Q88" s="47"/>
      <c r="R88" s="113">
        <f>R89+R98+R109</f>
        <v>0</v>
      </c>
      <c r="S88" s="47"/>
      <c r="T88" s="114">
        <f>T89+T98+T109</f>
        <v>0</v>
      </c>
      <c r="AT88" s="14" t="s">
        <v>72</v>
      </c>
      <c r="AU88" s="14" t="s">
        <v>87</v>
      </c>
      <c r="BK88" s="115">
        <f>BK89+BK98+BK109</f>
        <v>0</v>
      </c>
    </row>
    <row r="89" spans="2:65" s="11" customFormat="1" ht="25.9" customHeight="1">
      <c r="B89" s="116"/>
      <c r="D89" s="117" t="s">
        <v>72</v>
      </c>
      <c r="E89" s="118" t="s">
        <v>628</v>
      </c>
      <c r="F89" s="118" t="s">
        <v>629</v>
      </c>
      <c r="I89" s="119"/>
      <c r="J89" s="120">
        <f>BK89</f>
        <v>0</v>
      </c>
      <c r="L89" s="116"/>
      <c r="M89" s="121"/>
      <c r="P89" s="122">
        <f>SUM(P90:P97)</f>
        <v>0</v>
      </c>
      <c r="R89" s="122">
        <f>SUM(R90:R97)</f>
        <v>0</v>
      </c>
      <c r="T89" s="123">
        <f>SUM(T90:T97)</f>
        <v>0</v>
      </c>
      <c r="AR89" s="117" t="s">
        <v>158</v>
      </c>
      <c r="AT89" s="124" t="s">
        <v>72</v>
      </c>
      <c r="AU89" s="124" t="s">
        <v>73</v>
      </c>
      <c r="AY89" s="117" t="s">
        <v>157</v>
      </c>
      <c r="BK89" s="125">
        <f>SUM(BK90:BK97)</f>
        <v>0</v>
      </c>
    </row>
    <row r="90" spans="2:65" s="1" customFormat="1" ht="16.5" customHeight="1">
      <c r="B90" s="29"/>
      <c r="C90" s="128" t="s">
        <v>81</v>
      </c>
      <c r="D90" s="128" t="s">
        <v>160</v>
      </c>
      <c r="E90" s="129" t="s">
        <v>630</v>
      </c>
      <c r="F90" s="130" t="s">
        <v>631</v>
      </c>
      <c r="G90" s="131" t="s">
        <v>610</v>
      </c>
      <c r="H90" s="132">
        <v>2</v>
      </c>
      <c r="I90" s="133"/>
      <c r="J90" s="134">
        <f>ROUND(I90*H90,2)</f>
        <v>0</v>
      </c>
      <c r="K90" s="130" t="s">
        <v>577</v>
      </c>
      <c r="L90" s="29"/>
      <c r="M90" s="135" t="s">
        <v>19</v>
      </c>
      <c r="N90" s="136" t="s">
        <v>44</v>
      </c>
      <c r="P90" s="137">
        <f>O90*H90</f>
        <v>0</v>
      </c>
      <c r="Q90" s="137">
        <v>0</v>
      </c>
      <c r="R90" s="137">
        <f>Q90*H90</f>
        <v>0</v>
      </c>
      <c r="S90" s="137">
        <v>0</v>
      </c>
      <c r="T90" s="138">
        <f>S90*H90</f>
        <v>0</v>
      </c>
      <c r="AR90" s="139" t="s">
        <v>158</v>
      </c>
      <c r="AT90" s="139" t="s">
        <v>160</v>
      </c>
      <c r="AU90" s="139" t="s">
        <v>81</v>
      </c>
      <c r="AY90" s="14" t="s">
        <v>157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4" t="s">
        <v>81</v>
      </c>
      <c r="BK90" s="140">
        <f>ROUND(I90*H90,2)</f>
        <v>0</v>
      </c>
      <c r="BL90" s="14" t="s">
        <v>158</v>
      </c>
      <c r="BM90" s="139" t="s">
        <v>632</v>
      </c>
    </row>
    <row r="91" spans="2:65" s="1" customFormat="1" ht="11.25">
      <c r="B91" s="29"/>
      <c r="D91" s="141" t="s">
        <v>165</v>
      </c>
      <c r="F91" s="142" t="s">
        <v>631</v>
      </c>
      <c r="I91" s="143"/>
      <c r="L91" s="29"/>
      <c r="M91" s="144"/>
      <c r="T91" s="50"/>
      <c r="AT91" s="14" t="s">
        <v>165</v>
      </c>
      <c r="AU91" s="14" t="s">
        <v>81</v>
      </c>
    </row>
    <row r="92" spans="2:65" s="1" customFormat="1" ht="16.5" customHeight="1">
      <c r="B92" s="29"/>
      <c r="C92" s="128" t="s">
        <v>83</v>
      </c>
      <c r="D92" s="128" t="s">
        <v>160</v>
      </c>
      <c r="E92" s="129" t="s">
        <v>633</v>
      </c>
      <c r="F92" s="130" t="s">
        <v>634</v>
      </c>
      <c r="G92" s="131" t="s">
        <v>233</v>
      </c>
      <c r="H92" s="132">
        <v>0.5</v>
      </c>
      <c r="I92" s="133"/>
      <c r="J92" s="134">
        <f>ROUND(I92*H92,2)</f>
        <v>0</v>
      </c>
      <c r="K92" s="130" t="s">
        <v>577</v>
      </c>
      <c r="L92" s="29"/>
      <c r="M92" s="135" t="s">
        <v>19</v>
      </c>
      <c r="N92" s="136" t="s">
        <v>44</v>
      </c>
      <c r="P92" s="137">
        <f>O92*H92</f>
        <v>0</v>
      </c>
      <c r="Q92" s="137">
        <v>0</v>
      </c>
      <c r="R92" s="137">
        <f>Q92*H92</f>
        <v>0</v>
      </c>
      <c r="S92" s="137">
        <v>0</v>
      </c>
      <c r="T92" s="138">
        <f>S92*H92</f>
        <v>0</v>
      </c>
      <c r="AR92" s="139" t="s">
        <v>158</v>
      </c>
      <c r="AT92" s="139" t="s">
        <v>160</v>
      </c>
      <c r="AU92" s="139" t="s">
        <v>81</v>
      </c>
      <c r="AY92" s="14" t="s">
        <v>157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4" t="s">
        <v>81</v>
      </c>
      <c r="BK92" s="140">
        <f>ROUND(I92*H92,2)</f>
        <v>0</v>
      </c>
      <c r="BL92" s="14" t="s">
        <v>158</v>
      </c>
      <c r="BM92" s="139" t="s">
        <v>635</v>
      </c>
    </row>
    <row r="93" spans="2:65" s="1" customFormat="1" ht="11.25">
      <c r="B93" s="29"/>
      <c r="D93" s="141" t="s">
        <v>165</v>
      </c>
      <c r="F93" s="142" t="s">
        <v>634</v>
      </c>
      <c r="I93" s="143"/>
      <c r="L93" s="29"/>
      <c r="M93" s="144"/>
      <c r="T93" s="50"/>
      <c r="AT93" s="14" t="s">
        <v>165</v>
      </c>
      <c r="AU93" s="14" t="s">
        <v>81</v>
      </c>
    </row>
    <row r="94" spans="2:65" s="1" customFormat="1" ht="16.5" customHeight="1">
      <c r="B94" s="29"/>
      <c r="C94" s="128" t="s">
        <v>171</v>
      </c>
      <c r="D94" s="128" t="s">
        <v>160</v>
      </c>
      <c r="E94" s="129" t="s">
        <v>636</v>
      </c>
      <c r="F94" s="130" t="s">
        <v>637</v>
      </c>
      <c r="G94" s="131" t="s">
        <v>610</v>
      </c>
      <c r="H94" s="132">
        <v>4</v>
      </c>
      <c r="I94" s="133"/>
      <c r="J94" s="134">
        <f>ROUND(I94*H94,2)</f>
        <v>0</v>
      </c>
      <c r="K94" s="130" t="s">
        <v>577</v>
      </c>
      <c r="L94" s="29"/>
      <c r="M94" s="135" t="s">
        <v>19</v>
      </c>
      <c r="N94" s="136" t="s">
        <v>44</v>
      </c>
      <c r="P94" s="137">
        <f>O94*H94</f>
        <v>0</v>
      </c>
      <c r="Q94" s="137">
        <v>0</v>
      </c>
      <c r="R94" s="137">
        <f>Q94*H94</f>
        <v>0</v>
      </c>
      <c r="S94" s="137">
        <v>0</v>
      </c>
      <c r="T94" s="138">
        <f>S94*H94</f>
        <v>0</v>
      </c>
      <c r="AR94" s="139" t="s">
        <v>158</v>
      </c>
      <c r="AT94" s="139" t="s">
        <v>160</v>
      </c>
      <c r="AU94" s="139" t="s">
        <v>81</v>
      </c>
      <c r="AY94" s="14" t="s">
        <v>157</v>
      </c>
      <c r="BE94" s="140">
        <f>IF(N94="základní",J94,0)</f>
        <v>0</v>
      </c>
      <c r="BF94" s="140">
        <f>IF(N94="snížená",J94,0)</f>
        <v>0</v>
      </c>
      <c r="BG94" s="140">
        <f>IF(N94="zákl. přenesená",J94,0)</f>
        <v>0</v>
      </c>
      <c r="BH94" s="140">
        <f>IF(N94="sníž. přenesená",J94,0)</f>
        <v>0</v>
      </c>
      <c r="BI94" s="140">
        <f>IF(N94="nulová",J94,0)</f>
        <v>0</v>
      </c>
      <c r="BJ94" s="14" t="s">
        <v>81</v>
      </c>
      <c r="BK94" s="140">
        <f>ROUND(I94*H94,2)</f>
        <v>0</v>
      </c>
      <c r="BL94" s="14" t="s">
        <v>158</v>
      </c>
      <c r="BM94" s="139" t="s">
        <v>638</v>
      </c>
    </row>
    <row r="95" spans="2:65" s="1" customFormat="1" ht="11.25">
      <c r="B95" s="29"/>
      <c r="D95" s="141" t="s">
        <v>165</v>
      </c>
      <c r="F95" s="142" t="s">
        <v>637</v>
      </c>
      <c r="I95" s="143"/>
      <c r="L95" s="29"/>
      <c r="M95" s="144"/>
      <c r="T95" s="50"/>
      <c r="AT95" s="14" t="s">
        <v>165</v>
      </c>
      <c r="AU95" s="14" t="s">
        <v>81</v>
      </c>
    </row>
    <row r="96" spans="2:65" s="1" customFormat="1" ht="16.5" customHeight="1">
      <c r="B96" s="29"/>
      <c r="C96" s="128" t="s">
        <v>158</v>
      </c>
      <c r="D96" s="128" t="s">
        <v>160</v>
      </c>
      <c r="E96" s="129" t="s">
        <v>639</v>
      </c>
      <c r="F96" s="130" t="s">
        <v>622</v>
      </c>
      <c r="G96" s="131" t="s">
        <v>610</v>
      </c>
      <c r="H96" s="132">
        <v>2</v>
      </c>
      <c r="I96" s="133"/>
      <c r="J96" s="134">
        <f>ROUND(I96*H96,2)</f>
        <v>0</v>
      </c>
      <c r="K96" s="130" t="s">
        <v>577</v>
      </c>
      <c r="L96" s="29"/>
      <c r="M96" s="135" t="s">
        <v>19</v>
      </c>
      <c r="N96" s="136" t="s">
        <v>44</v>
      </c>
      <c r="P96" s="137">
        <f>O96*H96</f>
        <v>0</v>
      </c>
      <c r="Q96" s="137">
        <v>0</v>
      </c>
      <c r="R96" s="137">
        <f>Q96*H96</f>
        <v>0</v>
      </c>
      <c r="S96" s="137">
        <v>0</v>
      </c>
      <c r="T96" s="138">
        <f>S96*H96</f>
        <v>0</v>
      </c>
      <c r="AR96" s="139" t="s">
        <v>158</v>
      </c>
      <c r="AT96" s="139" t="s">
        <v>160</v>
      </c>
      <c r="AU96" s="139" t="s">
        <v>81</v>
      </c>
      <c r="AY96" s="14" t="s">
        <v>157</v>
      </c>
      <c r="BE96" s="140">
        <f>IF(N96="základní",J96,0)</f>
        <v>0</v>
      </c>
      <c r="BF96" s="140">
        <f>IF(N96="snížená",J96,0)</f>
        <v>0</v>
      </c>
      <c r="BG96" s="140">
        <f>IF(N96="zákl. přenesená",J96,0)</f>
        <v>0</v>
      </c>
      <c r="BH96" s="140">
        <f>IF(N96="sníž. přenesená",J96,0)</f>
        <v>0</v>
      </c>
      <c r="BI96" s="140">
        <f>IF(N96="nulová",J96,0)</f>
        <v>0</v>
      </c>
      <c r="BJ96" s="14" t="s">
        <v>81</v>
      </c>
      <c r="BK96" s="140">
        <f>ROUND(I96*H96,2)</f>
        <v>0</v>
      </c>
      <c r="BL96" s="14" t="s">
        <v>158</v>
      </c>
      <c r="BM96" s="139" t="s">
        <v>640</v>
      </c>
    </row>
    <row r="97" spans="2:65" s="1" customFormat="1" ht="11.25">
      <c r="B97" s="29"/>
      <c r="D97" s="141" t="s">
        <v>165</v>
      </c>
      <c r="F97" s="142" t="s">
        <v>622</v>
      </c>
      <c r="I97" s="143"/>
      <c r="L97" s="29"/>
      <c r="M97" s="144"/>
      <c r="T97" s="50"/>
      <c r="AT97" s="14" t="s">
        <v>165</v>
      </c>
      <c r="AU97" s="14" t="s">
        <v>81</v>
      </c>
    </row>
    <row r="98" spans="2:65" s="11" customFormat="1" ht="25.9" customHeight="1">
      <c r="B98" s="116"/>
      <c r="D98" s="117" t="s">
        <v>72</v>
      </c>
      <c r="E98" s="118" t="s">
        <v>641</v>
      </c>
      <c r="F98" s="118" t="s">
        <v>642</v>
      </c>
      <c r="I98" s="119"/>
      <c r="J98" s="120">
        <f>BK98</f>
        <v>0</v>
      </c>
      <c r="L98" s="116"/>
      <c r="M98" s="121"/>
      <c r="P98" s="122">
        <f>SUM(P99:P108)</f>
        <v>0</v>
      </c>
      <c r="R98" s="122">
        <f>SUM(R99:R108)</f>
        <v>0</v>
      </c>
      <c r="T98" s="123">
        <f>SUM(T99:T108)</f>
        <v>0</v>
      </c>
      <c r="AR98" s="117" t="s">
        <v>158</v>
      </c>
      <c r="AT98" s="124" t="s">
        <v>72</v>
      </c>
      <c r="AU98" s="124" t="s">
        <v>73</v>
      </c>
      <c r="AY98" s="117" t="s">
        <v>157</v>
      </c>
      <c r="BK98" s="125">
        <f>SUM(BK99:BK108)</f>
        <v>0</v>
      </c>
    </row>
    <row r="99" spans="2:65" s="1" customFormat="1" ht="24.2" customHeight="1">
      <c r="B99" s="29"/>
      <c r="C99" s="128" t="s">
        <v>178</v>
      </c>
      <c r="D99" s="128" t="s">
        <v>160</v>
      </c>
      <c r="E99" s="129" t="s">
        <v>575</v>
      </c>
      <c r="F99" s="130" t="s">
        <v>643</v>
      </c>
      <c r="G99" s="131" t="s">
        <v>547</v>
      </c>
      <c r="H99" s="132">
        <v>1</v>
      </c>
      <c r="I99" s="133"/>
      <c r="J99" s="134">
        <f>ROUND(I99*H99,2)</f>
        <v>0</v>
      </c>
      <c r="K99" s="130" t="s">
        <v>577</v>
      </c>
      <c r="L99" s="29"/>
      <c r="M99" s="135" t="s">
        <v>19</v>
      </c>
      <c r="N99" s="136" t="s">
        <v>44</v>
      </c>
      <c r="P99" s="137">
        <f>O99*H99</f>
        <v>0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158</v>
      </c>
      <c r="AT99" s="139" t="s">
        <v>160</v>
      </c>
      <c r="AU99" s="139" t="s">
        <v>81</v>
      </c>
      <c r="AY99" s="14" t="s">
        <v>157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4" t="s">
        <v>81</v>
      </c>
      <c r="BK99" s="140">
        <f>ROUND(I99*H99,2)</f>
        <v>0</v>
      </c>
      <c r="BL99" s="14" t="s">
        <v>158</v>
      </c>
      <c r="BM99" s="139" t="s">
        <v>644</v>
      </c>
    </row>
    <row r="100" spans="2:65" s="1" customFormat="1" ht="156">
      <c r="B100" s="29"/>
      <c r="D100" s="141" t="s">
        <v>165</v>
      </c>
      <c r="F100" s="142" t="s">
        <v>645</v>
      </c>
      <c r="I100" s="143"/>
      <c r="L100" s="29"/>
      <c r="M100" s="144"/>
      <c r="T100" s="50"/>
      <c r="AT100" s="14" t="s">
        <v>165</v>
      </c>
      <c r="AU100" s="14" t="s">
        <v>81</v>
      </c>
    </row>
    <row r="101" spans="2:65" s="1" customFormat="1" ht="16.5" customHeight="1">
      <c r="B101" s="29"/>
      <c r="C101" s="128" t="s">
        <v>166</v>
      </c>
      <c r="D101" s="128" t="s">
        <v>160</v>
      </c>
      <c r="E101" s="129" t="s">
        <v>580</v>
      </c>
      <c r="F101" s="130" t="s">
        <v>646</v>
      </c>
      <c r="G101" s="131" t="s">
        <v>174</v>
      </c>
      <c r="H101" s="132">
        <v>2</v>
      </c>
      <c r="I101" s="133"/>
      <c r="J101" s="134">
        <f>ROUND(I101*H101,2)</f>
        <v>0</v>
      </c>
      <c r="K101" s="130" t="s">
        <v>577</v>
      </c>
      <c r="L101" s="29"/>
      <c r="M101" s="135" t="s">
        <v>19</v>
      </c>
      <c r="N101" s="136" t="s">
        <v>44</v>
      </c>
      <c r="P101" s="137">
        <f>O101*H101</f>
        <v>0</v>
      </c>
      <c r="Q101" s="137">
        <v>0</v>
      </c>
      <c r="R101" s="137">
        <f>Q101*H101</f>
        <v>0</v>
      </c>
      <c r="S101" s="137">
        <v>0</v>
      </c>
      <c r="T101" s="138">
        <f>S101*H101</f>
        <v>0</v>
      </c>
      <c r="AR101" s="139" t="s">
        <v>158</v>
      </c>
      <c r="AT101" s="139" t="s">
        <v>160</v>
      </c>
      <c r="AU101" s="139" t="s">
        <v>81</v>
      </c>
      <c r="AY101" s="14" t="s">
        <v>157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4" t="s">
        <v>81</v>
      </c>
      <c r="BK101" s="140">
        <f>ROUND(I101*H101,2)</f>
        <v>0</v>
      </c>
      <c r="BL101" s="14" t="s">
        <v>158</v>
      </c>
      <c r="BM101" s="139" t="s">
        <v>647</v>
      </c>
    </row>
    <row r="102" spans="2:65" s="1" customFormat="1" ht="11.25">
      <c r="B102" s="29"/>
      <c r="D102" s="141" t="s">
        <v>165</v>
      </c>
      <c r="F102" s="142" t="s">
        <v>646</v>
      </c>
      <c r="I102" s="143"/>
      <c r="L102" s="29"/>
      <c r="M102" s="144"/>
      <c r="T102" s="50"/>
      <c r="AT102" s="14" t="s">
        <v>165</v>
      </c>
      <c r="AU102" s="14" t="s">
        <v>81</v>
      </c>
    </row>
    <row r="103" spans="2:65" s="1" customFormat="1" ht="16.5" customHeight="1">
      <c r="B103" s="29"/>
      <c r="C103" s="128" t="s">
        <v>184</v>
      </c>
      <c r="D103" s="128" t="s">
        <v>160</v>
      </c>
      <c r="E103" s="129" t="s">
        <v>648</v>
      </c>
      <c r="F103" s="130" t="s">
        <v>649</v>
      </c>
      <c r="G103" s="131" t="s">
        <v>174</v>
      </c>
      <c r="H103" s="132">
        <v>2</v>
      </c>
      <c r="I103" s="133"/>
      <c r="J103" s="134">
        <f>ROUND(I103*H103,2)</f>
        <v>0</v>
      </c>
      <c r="K103" s="130" t="s">
        <v>577</v>
      </c>
      <c r="L103" s="29"/>
      <c r="M103" s="135" t="s">
        <v>19</v>
      </c>
      <c r="N103" s="136" t="s">
        <v>44</v>
      </c>
      <c r="P103" s="137">
        <f>O103*H103</f>
        <v>0</v>
      </c>
      <c r="Q103" s="137">
        <v>0</v>
      </c>
      <c r="R103" s="137">
        <f>Q103*H103</f>
        <v>0</v>
      </c>
      <c r="S103" s="137">
        <v>0</v>
      </c>
      <c r="T103" s="138">
        <f>S103*H103</f>
        <v>0</v>
      </c>
      <c r="AR103" s="139" t="s">
        <v>158</v>
      </c>
      <c r="AT103" s="139" t="s">
        <v>160</v>
      </c>
      <c r="AU103" s="139" t="s">
        <v>81</v>
      </c>
      <c r="AY103" s="14" t="s">
        <v>157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4" t="s">
        <v>81</v>
      </c>
      <c r="BK103" s="140">
        <f>ROUND(I103*H103,2)</f>
        <v>0</v>
      </c>
      <c r="BL103" s="14" t="s">
        <v>158</v>
      </c>
      <c r="BM103" s="139" t="s">
        <v>650</v>
      </c>
    </row>
    <row r="104" spans="2:65" s="1" customFormat="1" ht="11.25">
      <c r="B104" s="29"/>
      <c r="D104" s="141" t="s">
        <v>165</v>
      </c>
      <c r="F104" s="142" t="s">
        <v>649</v>
      </c>
      <c r="I104" s="143"/>
      <c r="L104" s="29"/>
      <c r="M104" s="144"/>
      <c r="T104" s="50"/>
      <c r="AT104" s="14" t="s">
        <v>165</v>
      </c>
      <c r="AU104" s="14" t="s">
        <v>81</v>
      </c>
    </row>
    <row r="105" spans="2:65" s="1" customFormat="1" ht="16.5" customHeight="1">
      <c r="B105" s="29"/>
      <c r="C105" s="128" t="s">
        <v>177</v>
      </c>
      <c r="D105" s="128" t="s">
        <v>160</v>
      </c>
      <c r="E105" s="129" t="s">
        <v>651</v>
      </c>
      <c r="F105" s="130" t="s">
        <v>652</v>
      </c>
      <c r="G105" s="131" t="s">
        <v>547</v>
      </c>
      <c r="H105" s="132">
        <v>1</v>
      </c>
      <c r="I105" s="133"/>
      <c r="J105" s="134">
        <f>ROUND(I105*H105,2)</f>
        <v>0</v>
      </c>
      <c r="K105" s="130" t="s">
        <v>577</v>
      </c>
      <c r="L105" s="29"/>
      <c r="M105" s="135" t="s">
        <v>19</v>
      </c>
      <c r="N105" s="136" t="s">
        <v>44</v>
      </c>
      <c r="P105" s="137">
        <f>O105*H105</f>
        <v>0</v>
      </c>
      <c r="Q105" s="137">
        <v>0</v>
      </c>
      <c r="R105" s="137">
        <f>Q105*H105</f>
        <v>0</v>
      </c>
      <c r="S105" s="137">
        <v>0</v>
      </c>
      <c r="T105" s="138">
        <f>S105*H105</f>
        <v>0</v>
      </c>
      <c r="AR105" s="139" t="s">
        <v>158</v>
      </c>
      <c r="AT105" s="139" t="s">
        <v>160</v>
      </c>
      <c r="AU105" s="139" t="s">
        <v>81</v>
      </c>
      <c r="AY105" s="14" t="s">
        <v>157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4" t="s">
        <v>81</v>
      </c>
      <c r="BK105" s="140">
        <f>ROUND(I105*H105,2)</f>
        <v>0</v>
      </c>
      <c r="BL105" s="14" t="s">
        <v>158</v>
      </c>
      <c r="BM105" s="139" t="s">
        <v>653</v>
      </c>
    </row>
    <row r="106" spans="2:65" s="1" customFormat="1" ht="11.25">
      <c r="B106" s="29"/>
      <c r="D106" s="141" t="s">
        <v>165</v>
      </c>
      <c r="F106" s="142" t="s">
        <v>652</v>
      </c>
      <c r="I106" s="143"/>
      <c r="L106" s="29"/>
      <c r="M106" s="144"/>
      <c r="T106" s="50"/>
      <c r="AT106" s="14" t="s">
        <v>165</v>
      </c>
      <c r="AU106" s="14" t="s">
        <v>81</v>
      </c>
    </row>
    <row r="107" spans="2:65" s="1" customFormat="1" ht="16.5" customHeight="1">
      <c r="B107" s="29"/>
      <c r="C107" s="128" t="s">
        <v>191</v>
      </c>
      <c r="D107" s="128" t="s">
        <v>160</v>
      </c>
      <c r="E107" s="129" t="s">
        <v>654</v>
      </c>
      <c r="F107" s="130" t="s">
        <v>655</v>
      </c>
      <c r="G107" s="131" t="s">
        <v>494</v>
      </c>
      <c r="H107" s="132">
        <v>2</v>
      </c>
      <c r="I107" s="133"/>
      <c r="J107" s="134">
        <f>ROUND(I107*H107,2)</f>
        <v>0</v>
      </c>
      <c r="K107" s="130" t="s">
        <v>577</v>
      </c>
      <c r="L107" s="29"/>
      <c r="M107" s="135" t="s">
        <v>19</v>
      </c>
      <c r="N107" s="136" t="s">
        <v>44</v>
      </c>
      <c r="P107" s="137">
        <f>O107*H107</f>
        <v>0</v>
      </c>
      <c r="Q107" s="137">
        <v>0</v>
      </c>
      <c r="R107" s="137">
        <f>Q107*H107</f>
        <v>0</v>
      </c>
      <c r="S107" s="137">
        <v>0</v>
      </c>
      <c r="T107" s="138">
        <f>S107*H107</f>
        <v>0</v>
      </c>
      <c r="AR107" s="139" t="s">
        <v>158</v>
      </c>
      <c r="AT107" s="139" t="s">
        <v>160</v>
      </c>
      <c r="AU107" s="139" t="s">
        <v>81</v>
      </c>
      <c r="AY107" s="14" t="s">
        <v>157</v>
      </c>
      <c r="BE107" s="140">
        <f>IF(N107="základní",J107,0)</f>
        <v>0</v>
      </c>
      <c r="BF107" s="140">
        <f>IF(N107="snížená",J107,0)</f>
        <v>0</v>
      </c>
      <c r="BG107" s="140">
        <f>IF(N107="zákl. přenesená",J107,0)</f>
        <v>0</v>
      </c>
      <c r="BH107" s="140">
        <f>IF(N107="sníž. přenesená",J107,0)</f>
        <v>0</v>
      </c>
      <c r="BI107" s="140">
        <f>IF(N107="nulová",J107,0)</f>
        <v>0</v>
      </c>
      <c r="BJ107" s="14" t="s">
        <v>81</v>
      </c>
      <c r="BK107" s="140">
        <f>ROUND(I107*H107,2)</f>
        <v>0</v>
      </c>
      <c r="BL107" s="14" t="s">
        <v>158</v>
      </c>
      <c r="BM107" s="139" t="s">
        <v>656</v>
      </c>
    </row>
    <row r="108" spans="2:65" s="1" customFormat="1" ht="29.25">
      <c r="B108" s="29"/>
      <c r="D108" s="141" t="s">
        <v>165</v>
      </c>
      <c r="F108" s="142" t="s">
        <v>657</v>
      </c>
      <c r="I108" s="143"/>
      <c r="L108" s="29"/>
      <c r="M108" s="144"/>
      <c r="T108" s="50"/>
      <c r="AT108" s="14" t="s">
        <v>165</v>
      </c>
      <c r="AU108" s="14" t="s">
        <v>81</v>
      </c>
    </row>
    <row r="109" spans="2:65" s="11" customFormat="1" ht="25.9" customHeight="1">
      <c r="B109" s="116"/>
      <c r="D109" s="117" t="s">
        <v>72</v>
      </c>
      <c r="E109" s="118" t="s">
        <v>658</v>
      </c>
      <c r="F109" s="118" t="s">
        <v>659</v>
      </c>
      <c r="I109" s="119"/>
      <c r="J109" s="120">
        <f>BK109</f>
        <v>0</v>
      </c>
      <c r="L109" s="116"/>
      <c r="M109" s="121"/>
      <c r="P109" s="122">
        <f>SUM(P110:P119)</f>
        <v>0</v>
      </c>
      <c r="R109" s="122">
        <f>SUM(R110:R119)</f>
        <v>0</v>
      </c>
      <c r="T109" s="123">
        <f>SUM(T110:T119)</f>
        <v>0</v>
      </c>
      <c r="AR109" s="117" t="s">
        <v>158</v>
      </c>
      <c r="AT109" s="124" t="s">
        <v>72</v>
      </c>
      <c r="AU109" s="124" t="s">
        <v>73</v>
      </c>
      <c r="AY109" s="117" t="s">
        <v>157</v>
      </c>
      <c r="BK109" s="125">
        <f>SUM(BK110:BK119)</f>
        <v>0</v>
      </c>
    </row>
    <row r="110" spans="2:65" s="1" customFormat="1" ht="16.5" customHeight="1">
      <c r="B110" s="29"/>
      <c r="C110" s="128" t="s">
        <v>181</v>
      </c>
      <c r="D110" s="128" t="s">
        <v>160</v>
      </c>
      <c r="E110" s="129" t="s">
        <v>660</v>
      </c>
      <c r="F110" s="130" t="s">
        <v>661</v>
      </c>
      <c r="G110" s="131" t="s">
        <v>547</v>
      </c>
      <c r="H110" s="132">
        <v>1</v>
      </c>
      <c r="I110" s="133"/>
      <c r="J110" s="134">
        <f>ROUND(I110*H110,2)</f>
        <v>0</v>
      </c>
      <c r="K110" s="130" t="s">
        <v>577</v>
      </c>
      <c r="L110" s="29"/>
      <c r="M110" s="135" t="s">
        <v>19</v>
      </c>
      <c r="N110" s="136" t="s">
        <v>44</v>
      </c>
      <c r="P110" s="137">
        <f>O110*H110</f>
        <v>0</v>
      </c>
      <c r="Q110" s="137">
        <v>0</v>
      </c>
      <c r="R110" s="137">
        <f>Q110*H110</f>
        <v>0</v>
      </c>
      <c r="S110" s="137">
        <v>0</v>
      </c>
      <c r="T110" s="138">
        <f>S110*H110</f>
        <v>0</v>
      </c>
      <c r="AR110" s="139" t="s">
        <v>158</v>
      </c>
      <c r="AT110" s="139" t="s">
        <v>160</v>
      </c>
      <c r="AU110" s="139" t="s">
        <v>81</v>
      </c>
      <c r="AY110" s="14" t="s">
        <v>157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4" t="s">
        <v>81</v>
      </c>
      <c r="BK110" s="140">
        <f>ROUND(I110*H110,2)</f>
        <v>0</v>
      </c>
      <c r="BL110" s="14" t="s">
        <v>158</v>
      </c>
      <c r="BM110" s="139" t="s">
        <v>662</v>
      </c>
    </row>
    <row r="111" spans="2:65" s="1" customFormat="1" ht="58.5">
      <c r="B111" s="29"/>
      <c r="D111" s="141" t="s">
        <v>165</v>
      </c>
      <c r="F111" s="142" t="s">
        <v>663</v>
      </c>
      <c r="I111" s="143"/>
      <c r="L111" s="29"/>
      <c r="M111" s="144"/>
      <c r="T111" s="50"/>
      <c r="AT111" s="14" t="s">
        <v>165</v>
      </c>
      <c r="AU111" s="14" t="s">
        <v>81</v>
      </c>
    </row>
    <row r="112" spans="2:65" s="1" customFormat="1" ht="16.5" customHeight="1">
      <c r="B112" s="29"/>
      <c r="C112" s="128" t="s">
        <v>199</v>
      </c>
      <c r="D112" s="128" t="s">
        <v>160</v>
      </c>
      <c r="E112" s="129" t="s">
        <v>664</v>
      </c>
      <c r="F112" s="130" t="s">
        <v>665</v>
      </c>
      <c r="G112" s="131" t="s">
        <v>174</v>
      </c>
      <c r="H112" s="132">
        <v>6</v>
      </c>
      <c r="I112" s="133"/>
      <c r="J112" s="134">
        <f>ROUND(I112*H112,2)</f>
        <v>0</v>
      </c>
      <c r="K112" s="130" t="s">
        <v>577</v>
      </c>
      <c r="L112" s="29"/>
      <c r="M112" s="135" t="s">
        <v>19</v>
      </c>
      <c r="N112" s="136" t="s">
        <v>44</v>
      </c>
      <c r="P112" s="137">
        <f>O112*H112</f>
        <v>0</v>
      </c>
      <c r="Q112" s="137">
        <v>0</v>
      </c>
      <c r="R112" s="137">
        <f>Q112*H112</f>
        <v>0</v>
      </c>
      <c r="S112" s="137">
        <v>0</v>
      </c>
      <c r="T112" s="138">
        <f>S112*H112</f>
        <v>0</v>
      </c>
      <c r="AR112" s="139" t="s">
        <v>158</v>
      </c>
      <c r="AT112" s="139" t="s">
        <v>160</v>
      </c>
      <c r="AU112" s="139" t="s">
        <v>81</v>
      </c>
      <c r="AY112" s="14" t="s">
        <v>157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4" t="s">
        <v>81</v>
      </c>
      <c r="BK112" s="140">
        <f>ROUND(I112*H112,2)</f>
        <v>0</v>
      </c>
      <c r="BL112" s="14" t="s">
        <v>158</v>
      </c>
      <c r="BM112" s="139" t="s">
        <v>666</v>
      </c>
    </row>
    <row r="113" spans="2:65" s="1" customFormat="1" ht="11.25">
      <c r="B113" s="29"/>
      <c r="D113" s="141" t="s">
        <v>165</v>
      </c>
      <c r="F113" s="142" t="s">
        <v>665</v>
      </c>
      <c r="I113" s="143"/>
      <c r="L113" s="29"/>
      <c r="M113" s="144"/>
      <c r="T113" s="50"/>
      <c r="AT113" s="14" t="s">
        <v>165</v>
      </c>
      <c r="AU113" s="14" t="s">
        <v>81</v>
      </c>
    </row>
    <row r="114" spans="2:65" s="1" customFormat="1" ht="16.5" customHeight="1">
      <c r="B114" s="29"/>
      <c r="C114" s="128" t="s">
        <v>8</v>
      </c>
      <c r="D114" s="128" t="s">
        <v>160</v>
      </c>
      <c r="E114" s="129" t="s">
        <v>667</v>
      </c>
      <c r="F114" s="130" t="s">
        <v>668</v>
      </c>
      <c r="G114" s="131" t="s">
        <v>547</v>
      </c>
      <c r="H114" s="132">
        <v>1</v>
      </c>
      <c r="I114" s="133"/>
      <c r="J114" s="134">
        <f>ROUND(I114*H114,2)</f>
        <v>0</v>
      </c>
      <c r="K114" s="130" t="s">
        <v>577</v>
      </c>
      <c r="L114" s="29"/>
      <c r="M114" s="135" t="s">
        <v>19</v>
      </c>
      <c r="N114" s="136" t="s">
        <v>44</v>
      </c>
      <c r="P114" s="137">
        <f>O114*H114</f>
        <v>0</v>
      </c>
      <c r="Q114" s="137">
        <v>0</v>
      </c>
      <c r="R114" s="137">
        <f>Q114*H114</f>
        <v>0</v>
      </c>
      <c r="S114" s="137">
        <v>0</v>
      </c>
      <c r="T114" s="138">
        <f>S114*H114</f>
        <v>0</v>
      </c>
      <c r="AR114" s="139" t="s">
        <v>158</v>
      </c>
      <c r="AT114" s="139" t="s">
        <v>160</v>
      </c>
      <c r="AU114" s="139" t="s">
        <v>81</v>
      </c>
      <c r="AY114" s="14" t="s">
        <v>157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4" t="s">
        <v>81</v>
      </c>
      <c r="BK114" s="140">
        <f>ROUND(I114*H114,2)</f>
        <v>0</v>
      </c>
      <c r="BL114" s="14" t="s">
        <v>158</v>
      </c>
      <c r="BM114" s="139" t="s">
        <v>669</v>
      </c>
    </row>
    <row r="115" spans="2:65" s="1" customFormat="1" ht="11.25">
      <c r="B115" s="29"/>
      <c r="D115" s="141" t="s">
        <v>165</v>
      </c>
      <c r="F115" s="142" t="s">
        <v>668</v>
      </c>
      <c r="I115" s="143"/>
      <c r="L115" s="29"/>
      <c r="M115" s="144"/>
      <c r="T115" s="50"/>
      <c r="AT115" s="14" t="s">
        <v>165</v>
      </c>
      <c r="AU115" s="14" t="s">
        <v>81</v>
      </c>
    </row>
    <row r="116" spans="2:65" s="1" customFormat="1" ht="16.5" customHeight="1">
      <c r="B116" s="29"/>
      <c r="C116" s="128" t="s">
        <v>206</v>
      </c>
      <c r="D116" s="128" t="s">
        <v>160</v>
      </c>
      <c r="E116" s="129" t="s">
        <v>670</v>
      </c>
      <c r="F116" s="130" t="s">
        <v>671</v>
      </c>
      <c r="G116" s="131" t="s">
        <v>547</v>
      </c>
      <c r="H116" s="132">
        <v>1</v>
      </c>
      <c r="I116" s="133"/>
      <c r="J116" s="134">
        <f>ROUND(I116*H116,2)</f>
        <v>0</v>
      </c>
      <c r="K116" s="130" t="s">
        <v>577</v>
      </c>
      <c r="L116" s="29"/>
      <c r="M116" s="135" t="s">
        <v>19</v>
      </c>
      <c r="N116" s="136" t="s">
        <v>44</v>
      </c>
      <c r="P116" s="137">
        <f>O116*H116</f>
        <v>0</v>
      </c>
      <c r="Q116" s="137">
        <v>0</v>
      </c>
      <c r="R116" s="137">
        <f>Q116*H116</f>
        <v>0</v>
      </c>
      <c r="S116" s="137">
        <v>0</v>
      </c>
      <c r="T116" s="138">
        <f>S116*H116</f>
        <v>0</v>
      </c>
      <c r="AR116" s="139" t="s">
        <v>158</v>
      </c>
      <c r="AT116" s="139" t="s">
        <v>160</v>
      </c>
      <c r="AU116" s="139" t="s">
        <v>81</v>
      </c>
      <c r="AY116" s="14" t="s">
        <v>157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4" t="s">
        <v>81</v>
      </c>
      <c r="BK116" s="140">
        <f>ROUND(I116*H116,2)</f>
        <v>0</v>
      </c>
      <c r="BL116" s="14" t="s">
        <v>158</v>
      </c>
      <c r="BM116" s="139" t="s">
        <v>672</v>
      </c>
    </row>
    <row r="117" spans="2:65" s="1" customFormat="1" ht="11.25">
      <c r="B117" s="29"/>
      <c r="D117" s="141" t="s">
        <v>165</v>
      </c>
      <c r="F117" s="142" t="s">
        <v>671</v>
      </c>
      <c r="I117" s="143"/>
      <c r="L117" s="29"/>
      <c r="M117" s="144"/>
      <c r="T117" s="50"/>
      <c r="AT117" s="14" t="s">
        <v>165</v>
      </c>
      <c r="AU117" s="14" t="s">
        <v>81</v>
      </c>
    </row>
    <row r="118" spans="2:65" s="1" customFormat="1" ht="16.5" customHeight="1">
      <c r="B118" s="29"/>
      <c r="C118" s="128" t="s">
        <v>187</v>
      </c>
      <c r="D118" s="128" t="s">
        <v>160</v>
      </c>
      <c r="E118" s="129" t="s">
        <v>673</v>
      </c>
      <c r="F118" s="130" t="s">
        <v>655</v>
      </c>
      <c r="G118" s="131" t="s">
        <v>494</v>
      </c>
      <c r="H118" s="132">
        <v>1</v>
      </c>
      <c r="I118" s="133"/>
      <c r="J118" s="134">
        <f>ROUND(I118*H118,2)</f>
        <v>0</v>
      </c>
      <c r="K118" s="130" t="s">
        <v>577</v>
      </c>
      <c r="L118" s="29"/>
      <c r="M118" s="135" t="s">
        <v>19</v>
      </c>
      <c r="N118" s="136" t="s">
        <v>44</v>
      </c>
      <c r="P118" s="137">
        <f>O118*H118</f>
        <v>0</v>
      </c>
      <c r="Q118" s="137">
        <v>0</v>
      </c>
      <c r="R118" s="137">
        <f>Q118*H118</f>
        <v>0</v>
      </c>
      <c r="S118" s="137">
        <v>0</v>
      </c>
      <c r="T118" s="138">
        <f>S118*H118</f>
        <v>0</v>
      </c>
      <c r="AR118" s="139" t="s">
        <v>158</v>
      </c>
      <c r="AT118" s="139" t="s">
        <v>160</v>
      </c>
      <c r="AU118" s="139" t="s">
        <v>81</v>
      </c>
      <c r="AY118" s="14" t="s">
        <v>157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4" t="s">
        <v>81</v>
      </c>
      <c r="BK118" s="140">
        <f>ROUND(I118*H118,2)</f>
        <v>0</v>
      </c>
      <c r="BL118" s="14" t="s">
        <v>158</v>
      </c>
      <c r="BM118" s="139" t="s">
        <v>674</v>
      </c>
    </row>
    <row r="119" spans="2:65" s="1" customFormat="1" ht="29.25">
      <c r="B119" s="29"/>
      <c r="D119" s="141" t="s">
        <v>165</v>
      </c>
      <c r="F119" s="142" t="s">
        <v>657</v>
      </c>
      <c r="I119" s="143"/>
      <c r="L119" s="29"/>
      <c r="M119" s="156"/>
      <c r="N119" s="157"/>
      <c r="O119" s="157"/>
      <c r="P119" s="157"/>
      <c r="Q119" s="157"/>
      <c r="R119" s="157"/>
      <c r="S119" s="157"/>
      <c r="T119" s="158"/>
      <c r="AT119" s="14" t="s">
        <v>165</v>
      </c>
      <c r="AU119" s="14" t="s">
        <v>81</v>
      </c>
    </row>
    <row r="120" spans="2:65" s="1" customFormat="1" ht="6.95" customHeight="1"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29"/>
    </row>
  </sheetData>
  <sheetProtection algorithmName="SHA-512" hashValue="/Xvr5z0adMvzAhs/BbOwC5/lI+jM8FLbKYzCWfOBnOKBs8dUIgxIMQ3fkQgLyBDrKdf11c9k+9shDcImCfhC1g==" saltValue="XMDK8QxOsV2yum145Z3B4F6HER4fxjGh38I5Zf0cCqbAxVsTgIgskkH0Eazk8tlYCbBpaP4noBgxlCMUgUgRyg==" spinCount="100000" sheet="1" objects="1" scenarios="1" formatColumns="0" formatRows="0" autoFilter="0"/>
  <autoFilter ref="C87:K119" xr:uid="{00000000-0009-0000-0000-000003000000}"/>
  <mergeCells count="12">
    <mergeCell ref="E80:H80"/>
    <mergeCell ref="L2:V2"/>
    <mergeCell ref="E50:H50"/>
    <mergeCell ref="E52:H52"/>
    <mergeCell ref="E54:H54"/>
    <mergeCell ref="E76:H76"/>
    <mergeCell ref="E78:H7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0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AT2" s="14" t="s">
        <v>97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87</v>
      </c>
    </row>
    <row r="4" spans="2:46" ht="24.95" customHeight="1">
      <c r="B4" s="17"/>
      <c r="D4" s="18" t="s">
        <v>115</v>
      </c>
      <c r="L4" s="17"/>
      <c r="M4" s="87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85" t="str">
        <f>'Rekapitulace stavby'!K6</f>
        <v>Infrastruktura - stavební E</v>
      </c>
      <c r="F7" s="286"/>
      <c r="G7" s="286"/>
      <c r="H7" s="286"/>
      <c r="L7" s="17"/>
    </row>
    <row r="8" spans="2:46" ht="12" customHeight="1">
      <c r="B8" s="17"/>
      <c r="D8" s="24" t="s">
        <v>116</v>
      </c>
      <c r="L8" s="17"/>
    </row>
    <row r="9" spans="2:46" s="1" customFormat="1" ht="16.5" customHeight="1">
      <c r="B9" s="29"/>
      <c r="E9" s="285" t="s">
        <v>568</v>
      </c>
      <c r="F9" s="287"/>
      <c r="G9" s="287"/>
      <c r="H9" s="287"/>
      <c r="L9" s="29"/>
    </row>
    <row r="10" spans="2:46" s="1" customFormat="1" ht="12" customHeight="1">
      <c r="B10" s="29"/>
      <c r="D10" s="24" t="s">
        <v>569</v>
      </c>
      <c r="L10" s="29"/>
    </row>
    <row r="11" spans="2:46" s="1" customFormat="1" ht="16.5" customHeight="1">
      <c r="B11" s="29"/>
      <c r="E11" s="249" t="s">
        <v>675</v>
      </c>
      <c r="F11" s="287"/>
      <c r="G11" s="287"/>
      <c r="H11" s="287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19</v>
      </c>
      <c r="I13" s="24" t="s">
        <v>20</v>
      </c>
      <c r="J13" s="22" t="s">
        <v>19</v>
      </c>
      <c r="L13" s="29"/>
    </row>
    <row r="14" spans="2:46" s="1" customFormat="1" ht="12" customHeight="1">
      <c r="B14" s="29"/>
      <c r="D14" s="24" t="s">
        <v>21</v>
      </c>
      <c r="F14" s="22" t="s">
        <v>34</v>
      </c>
      <c r="I14" s="24" t="s">
        <v>23</v>
      </c>
      <c r="J14" s="46" t="str">
        <f>'Rekapitulace stavby'!AN8</f>
        <v>27. 5. 2024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25</v>
      </c>
      <c r="I16" s="24" t="s">
        <v>26</v>
      </c>
      <c r="J16" s="22" t="str">
        <f>IF('Rekapitulace stavby'!AN10="","",'Rekapitulace stavby'!AN10)</f>
        <v>00261238</v>
      </c>
      <c r="L16" s="29"/>
    </row>
    <row r="17" spans="2:12" s="1" customFormat="1" ht="18" customHeight="1">
      <c r="B17" s="29"/>
      <c r="E17" s="22" t="str">
        <f>IF('Rekapitulace stavby'!E11="","",'Rekapitulace stavby'!E11)</f>
        <v>Statutární město Děčín</v>
      </c>
      <c r="I17" s="24" t="s">
        <v>29</v>
      </c>
      <c r="J17" s="22" t="str">
        <f>IF('Rekapitulace stavby'!AN11="","",'Rekapitulace stavby'!AN11)</f>
        <v>CZ00261238</v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31</v>
      </c>
      <c r="I19" s="24" t="s">
        <v>26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88" t="str">
        <f>'Rekapitulace stavby'!E14</f>
        <v>Vyplň údaj</v>
      </c>
      <c r="F20" s="255"/>
      <c r="G20" s="255"/>
      <c r="H20" s="255"/>
      <c r="I20" s="24" t="s">
        <v>29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33</v>
      </c>
      <c r="I22" s="24" t="s">
        <v>26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29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36</v>
      </c>
      <c r="I25" s="24" t="s">
        <v>26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29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37</v>
      </c>
      <c r="L28" s="29"/>
    </row>
    <row r="29" spans="2:12" s="7" customFormat="1" ht="16.5" customHeight="1">
      <c r="B29" s="88"/>
      <c r="E29" s="260" t="s">
        <v>19</v>
      </c>
      <c r="F29" s="260"/>
      <c r="G29" s="260"/>
      <c r="H29" s="260"/>
      <c r="L29" s="88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>
      <c r="B32" s="29"/>
      <c r="D32" s="89" t="s">
        <v>39</v>
      </c>
      <c r="J32" s="60">
        <f>ROUND(J87,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5" customHeight="1">
      <c r="B34" s="29"/>
      <c r="F34" s="32" t="s">
        <v>41</v>
      </c>
      <c r="I34" s="32" t="s">
        <v>40</v>
      </c>
      <c r="J34" s="32" t="s">
        <v>42</v>
      </c>
      <c r="L34" s="29"/>
    </row>
    <row r="35" spans="2:12" s="1" customFormat="1" ht="14.45" customHeight="1">
      <c r="B35" s="29"/>
      <c r="D35" s="49" t="s">
        <v>43</v>
      </c>
      <c r="E35" s="24" t="s">
        <v>44</v>
      </c>
      <c r="F35" s="80">
        <f>ROUND((SUM(BE87:BE139)),  2)</f>
        <v>0</v>
      </c>
      <c r="I35" s="90">
        <v>0.21</v>
      </c>
      <c r="J35" s="80">
        <f>ROUND(((SUM(BE87:BE139))*I35),  2)</f>
        <v>0</v>
      </c>
      <c r="L35" s="29"/>
    </row>
    <row r="36" spans="2:12" s="1" customFormat="1" ht="14.45" customHeight="1">
      <c r="B36" s="29"/>
      <c r="E36" s="24" t="s">
        <v>45</v>
      </c>
      <c r="F36" s="80">
        <f>ROUND((SUM(BF87:BF139)),  2)</f>
        <v>0</v>
      </c>
      <c r="I36" s="90">
        <v>0.12</v>
      </c>
      <c r="J36" s="80">
        <f>ROUND(((SUM(BF87:BF139))*I36),  2)</f>
        <v>0</v>
      </c>
      <c r="L36" s="29"/>
    </row>
    <row r="37" spans="2:12" s="1" customFormat="1" ht="14.45" hidden="1" customHeight="1">
      <c r="B37" s="29"/>
      <c r="E37" s="24" t="s">
        <v>46</v>
      </c>
      <c r="F37" s="80">
        <f>ROUND((SUM(BG87:BG139)),  2)</f>
        <v>0</v>
      </c>
      <c r="I37" s="90">
        <v>0.21</v>
      </c>
      <c r="J37" s="80">
        <f>0</f>
        <v>0</v>
      </c>
      <c r="L37" s="29"/>
    </row>
    <row r="38" spans="2:12" s="1" customFormat="1" ht="14.45" hidden="1" customHeight="1">
      <c r="B38" s="29"/>
      <c r="E38" s="24" t="s">
        <v>47</v>
      </c>
      <c r="F38" s="80">
        <f>ROUND((SUM(BH87:BH139)),  2)</f>
        <v>0</v>
      </c>
      <c r="I38" s="90">
        <v>0.12</v>
      </c>
      <c r="J38" s="80">
        <f>0</f>
        <v>0</v>
      </c>
      <c r="L38" s="29"/>
    </row>
    <row r="39" spans="2:12" s="1" customFormat="1" ht="14.45" hidden="1" customHeight="1">
      <c r="B39" s="29"/>
      <c r="E39" s="24" t="s">
        <v>48</v>
      </c>
      <c r="F39" s="80">
        <f>ROUND((SUM(BI87:BI139)),  2)</f>
        <v>0</v>
      </c>
      <c r="I39" s="90">
        <v>0</v>
      </c>
      <c r="J39" s="80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1"/>
      <c r="D41" s="92" t="s">
        <v>49</v>
      </c>
      <c r="E41" s="51"/>
      <c r="F41" s="51"/>
      <c r="G41" s="93" t="s">
        <v>50</v>
      </c>
      <c r="H41" s="94" t="s">
        <v>51</v>
      </c>
      <c r="I41" s="51"/>
      <c r="J41" s="95">
        <f>SUM(J32:J39)</f>
        <v>0</v>
      </c>
      <c r="K41" s="96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5" customHeight="1">
      <c r="B47" s="29"/>
      <c r="C47" s="18" t="s">
        <v>118</v>
      </c>
      <c r="L47" s="29"/>
    </row>
    <row r="48" spans="2:12" s="1" customFormat="1" ht="6.95" customHeight="1">
      <c r="B48" s="29"/>
      <c r="L48" s="29"/>
    </row>
    <row r="49" spans="2:47" s="1" customFormat="1" ht="12" customHeight="1">
      <c r="B49" s="29"/>
      <c r="C49" s="24" t="s">
        <v>16</v>
      </c>
      <c r="L49" s="29"/>
    </row>
    <row r="50" spans="2:47" s="1" customFormat="1" ht="16.5" customHeight="1">
      <c r="B50" s="29"/>
      <c r="E50" s="285" t="str">
        <f>E7</f>
        <v>Infrastruktura - stavební E</v>
      </c>
      <c r="F50" s="286"/>
      <c r="G50" s="286"/>
      <c r="H50" s="286"/>
      <c r="L50" s="29"/>
    </row>
    <row r="51" spans="2:47" ht="12" customHeight="1">
      <c r="B51" s="17"/>
      <c r="C51" s="24" t="s">
        <v>116</v>
      </c>
      <c r="L51" s="17"/>
    </row>
    <row r="52" spans="2:47" s="1" customFormat="1" ht="16.5" customHeight="1">
      <c r="B52" s="29"/>
      <c r="E52" s="285" t="s">
        <v>568</v>
      </c>
      <c r="F52" s="287"/>
      <c r="G52" s="287"/>
      <c r="H52" s="287"/>
      <c r="L52" s="29"/>
    </row>
    <row r="53" spans="2:47" s="1" customFormat="1" ht="12" customHeight="1">
      <c r="B53" s="29"/>
      <c r="C53" s="24" t="s">
        <v>569</v>
      </c>
      <c r="L53" s="29"/>
    </row>
    <row r="54" spans="2:47" s="1" customFormat="1" ht="16.5" customHeight="1">
      <c r="B54" s="29"/>
      <c r="E54" s="249" t="str">
        <f>E11</f>
        <v>003 - Zdravotně technické instalace</v>
      </c>
      <c r="F54" s="287"/>
      <c r="G54" s="287"/>
      <c r="H54" s="287"/>
      <c r="L54" s="29"/>
    </row>
    <row r="55" spans="2:47" s="1" customFormat="1" ht="6.95" customHeight="1">
      <c r="B55" s="29"/>
      <c r="L55" s="29"/>
    </row>
    <row r="56" spans="2:47" s="1" customFormat="1" ht="12" customHeight="1">
      <c r="B56" s="29"/>
      <c r="C56" s="24" t="s">
        <v>21</v>
      </c>
      <c r="F56" s="22" t="str">
        <f>F14</f>
        <v xml:space="preserve"> </v>
      </c>
      <c r="I56" s="24" t="s">
        <v>23</v>
      </c>
      <c r="J56" s="46" t="str">
        <f>IF(J14="","",J14)</f>
        <v>27. 5. 2024</v>
      </c>
      <c r="L56" s="29"/>
    </row>
    <row r="57" spans="2:47" s="1" customFormat="1" ht="6.95" customHeight="1">
      <c r="B57" s="29"/>
      <c r="L57" s="29"/>
    </row>
    <row r="58" spans="2:47" s="1" customFormat="1" ht="15.2" customHeight="1">
      <c r="B58" s="29"/>
      <c r="C58" s="24" t="s">
        <v>25</v>
      </c>
      <c r="F58" s="22" t="str">
        <f>E17</f>
        <v>Statutární město Děčín</v>
      </c>
      <c r="I58" s="24" t="s">
        <v>33</v>
      </c>
      <c r="J58" s="27" t="str">
        <f>E23</f>
        <v xml:space="preserve"> </v>
      </c>
      <c r="L58" s="29"/>
    </row>
    <row r="59" spans="2:47" s="1" customFormat="1" ht="15.2" customHeight="1">
      <c r="B59" s="29"/>
      <c r="C59" s="24" t="s">
        <v>31</v>
      </c>
      <c r="F59" s="22" t="str">
        <f>IF(E20="","",E20)</f>
        <v>Vyplň údaj</v>
      </c>
      <c r="I59" s="24" t="s">
        <v>36</v>
      </c>
      <c r="J59" s="27" t="str">
        <f>E26</f>
        <v xml:space="preserve"> </v>
      </c>
      <c r="L59" s="29"/>
    </row>
    <row r="60" spans="2:47" s="1" customFormat="1" ht="10.35" customHeight="1">
      <c r="B60" s="29"/>
      <c r="L60" s="29"/>
    </row>
    <row r="61" spans="2:47" s="1" customFormat="1" ht="29.25" customHeight="1">
      <c r="B61" s="29"/>
      <c r="C61" s="97" t="s">
        <v>119</v>
      </c>
      <c r="D61" s="91"/>
      <c r="E61" s="91"/>
      <c r="F61" s="91"/>
      <c r="G61" s="91"/>
      <c r="H61" s="91"/>
      <c r="I61" s="91"/>
      <c r="J61" s="98" t="s">
        <v>120</v>
      </c>
      <c r="K61" s="91"/>
      <c r="L61" s="29"/>
    </row>
    <row r="62" spans="2:47" s="1" customFormat="1" ht="10.35" customHeight="1">
      <c r="B62" s="29"/>
      <c r="L62" s="29"/>
    </row>
    <row r="63" spans="2:47" s="1" customFormat="1" ht="22.9" customHeight="1">
      <c r="B63" s="29"/>
      <c r="C63" s="99" t="s">
        <v>71</v>
      </c>
      <c r="J63" s="60">
        <f>J87</f>
        <v>0</v>
      </c>
      <c r="L63" s="29"/>
      <c r="AU63" s="14" t="s">
        <v>87</v>
      </c>
    </row>
    <row r="64" spans="2:47" s="8" customFormat="1" ht="24.95" customHeight="1">
      <c r="B64" s="100"/>
      <c r="D64" s="101" t="s">
        <v>676</v>
      </c>
      <c r="E64" s="102"/>
      <c r="F64" s="102"/>
      <c r="G64" s="102"/>
      <c r="H64" s="102"/>
      <c r="I64" s="102"/>
      <c r="J64" s="103">
        <f>J88</f>
        <v>0</v>
      </c>
      <c r="L64" s="100"/>
    </row>
    <row r="65" spans="2:12" s="8" customFormat="1" ht="24.95" customHeight="1">
      <c r="B65" s="100"/>
      <c r="D65" s="101" t="s">
        <v>677</v>
      </c>
      <c r="E65" s="102"/>
      <c r="F65" s="102"/>
      <c r="G65" s="102"/>
      <c r="H65" s="102"/>
      <c r="I65" s="102"/>
      <c r="J65" s="103">
        <f>J107</f>
        <v>0</v>
      </c>
      <c r="L65" s="100"/>
    </row>
    <row r="66" spans="2:12" s="1" customFormat="1" ht="21.75" customHeight="1">
      <c r="B66" s="29"/>
      <c r="L66" s="29"/>
    </row>
    <row r="67" spans="2:12" s="1" customFormat="1" ht="6.95" customHeight="1"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29"/>
    </row>
    <row r="71" spans="2:12" s="1" customFormat="1" ht="6.95" customHeight="1"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29"/>
    </row>
    <row r="72" spans="2:12" s="1" customFormat="1" ht="24.95" customHeight="1">
      <c r="B72" s="29"/>
      <c r="C72" s="18" t="s">
        <v>142</v>
      </c>
      <c r="L72" s="29"/>
    </row>
    <row r="73" spans="2:12" s="1" customFormat="1" ht="6.95" customHeight="1">
      <c r="B73" s="29"/>
      <c r="L73" s="29"/>
    </row>
    <row r="74" spans="2:12" s="1" customFormat="1" ht="12" customHeight="1">
      <c r="B74" s="29"/>
      <c r="C74" s="24" t="s">
        <v>16</v>
      </c>
      <c r="L74" s="29"/>
    </row>
    <row r="75" spans="2:12" s="1" customFormat="1" ht="16.5" customHeight="1">
      <c r="B75" s="29"/>
      <c r="E75" s="285" t="str">
        <f>E7</f>
        <v>Infrastruktura - stavební E</v>
      </c>
      <c r="F75" s="286"/>
      <c r="G75" s="286"/>
      <c r="H75" s="286"/>
      <c r="L75" s="29"/>
    </row>
    <row r="76" spans="2:12" ht="12" customHeight="1">
      <c r="B76" s="17"/>
      <c r="C76" s="24" t="s">
        <v>116</v>
      </c>
      <c r="L76" s="17"/>
    </row>
    <row r="77" spans="2:12" s="1" customFormat="1" ht="16.5" customHeight="1">
      <c r="B77" s="29"/>
      <c r="E77" s="285" t="s">
        <v>568</v>
      </c>
      <c r="F77" s="287"/>
      <c r="G77" s="287"/>
      <c r="H77" s="287"/>
      <c r="L77" s="29"/>
    </row>
    <row r="78" spans="2:12" s="1" customFormat="1" ht="12" customHeight="1">
      <c r="B78" s="29"/>
      <c r="C78" s="24" t="s">
        <v>569</v>
      </c>
      <c r="L78" s="29"/>
    </row>
    <row r="79" spans="2:12" s="1" customFormat="1" ht="16.5" customHeight="1">
      <c r="B79" s="29"/>
      <c r="E79" s="249" t="str">
        <f>E11</f>
        <v>003 - Zdravotně technické instalace</v>
      </c>
      <c r="F79" s="287"/>
      <c r="G79" s="287"/>
      <c r="H79" s="287"/>
      <c r="L79" s="29"/>
    </row>
    <row r="80" spans="2:12" s="1" customFormat="1" ht="6.95" customHeight="1">
      <c r="B80" s="29"/>
      <c r="L80" s="29"/>
    </row>
    <row r="81" spans="2:65" s="1" customFormat="1" ht="12" customHeight="1">
      <c r="B81" s="29"/>
      <c r="C81" s="24" t="s">
        <v>21</v>
      </c>
      <c r="F81" s="22" t="str">
        <f>F14</f>
        <v xml:space="preserve"> </v>
      </c>
      <c r="I81" s="24" t="s">
        <v>23</v>
      </c>
      <c r="J81" s="46" t="str">
        <f>IF(J14="","",J14)</f>
        <v>27. 5. 2024</v>
      </c>
      <c r="L81" s="29"/>
    </row>
    <row r="82" spans="2:65" s="1" customFormat="1" ht="6.95" customHeight="1">
      <c r="B82" s="29"/>
      <c r="L82" s="29"/>
    </row>
    <row r="83" spans="2:65" s="1" customFormat="1" ht="15.2" customHeight="1">
      <c r="B83" s="29"/>
      <c r="C83" s="24" t="s">
        <v>25</v>
      </c>
      <c r="F83" s="22" t="str">
        <f>E17</f>
        <v>Statutární město Děčín</v>
      </c>
      <c r="I83" s="24" t="s">
        <v>33</v>
      </c>
      <c r="J83" s="27" t="str">
        <f>E23</f>
        <v xml:space="preserve"> </v>
      </c>
      <c r="L83" s="29"/>
    </row>
    <row r="84" spans="2:65" s="1" customFormat="1" ht="15.2" customHeight="1">
      <c r="B84" s="29"/>
      <c r="C84" s="24" t="s">
        <v>31</v>
      </c>
      <c r="F84" s="22" t="str">
        <f>IF(E20="","",E20)</f>
        <v>Vyplň údaj</v>
      </c>
      <c r="I84" s="24" t="s">
        <v>36</v>
      </c>
      <c r="J84" s="27" t="str">
        <f>E26</f>
        <v xml:space="preserve"> </v>
      </c>
      <c r="L84" s="29"/>
    </row>
    <row r="85" spans="2:65" s="1" customFormat="1" ht="10.35" customHeight="1">
      <c r="B85" s="29"/>
      <c r="L85" s="29"/>
    </row>
    <row r="86" spans="2:65" s="10" customFormat="1" ht="29.25" customHeight="1">
      <c r="B86" s="108"/>
      <c r="C86" s="109" t="s">
        <v>143</v>
      </c>
      <c r="D86" s="110" t="s">
        <v>58</v>
      </c>
      <c r="E86" s="110" t="s">
        <v>54</v>
      </c>
      <c r="F86" s="110" t="s">
        <v>55</v>
      </c>
      <c r="G86" s="110" t="s">
        <v>144</v>
      </c>
      <c r="H86" s="110" t="s">
        <v>145</v>
      </c>
      <c r="I86" s="110" t="s">
        <v>146</v>
      </c>
      <c r="J86" s="110" t="s">
        <v>120</v>
      </c>
      <c r="K86" s="111" t="s">
        <v>147</v>
      </c>
      <c r="L86" s="108"/>
      <c r="M86" s="53" t="s">
        <v>19</v>
      </c>
      <c r="N86" s="54" t="s">
        <v>43</v>
      </c>
      <c r="O86" s="54" t="s">
        <v>148</v>
      </c>
      <c r="P86" s="54" t="s">
        <v>149</v>
      </c>
      <c r="Q86" s="54" t="s">
        <v>150</v>
      </c>
      <c r="R86" s="54" t="s">
        <v>151</v>
      </c>
      <c r="S86" s="54" t="s">
        <v>152</v>
      </c>
      <c r="T86" s="55" t="s">
        <v>153</v>
      </c>
    </row>
    <row r="87" spans="2:65" s="1" customFormat="1" ht="22.9" customHeight="1">
      <c r="B87" s="29"/>
      <c r="C87" s="58" t="s">
        <v>154</v>
      </c>
      <c r="J87" s="112">
        <f>BK87</f>
        <v>0</v>
      </c>
      <c r="L87" s="29"/>
      <c r="M87" s="56"/>
      <c r="N87" s="47"/>
      <c r="O87" s="47"/>
      <c r="P87" s="113">
        <f>P88+P107</f>
        <v>0</v>
      </c>
      <c r="Q87" s="47"/>
      <c r="R87" s="113">
        <f>R88+R107</f>
        <v>0</v>
      </c>
      <c r="S87" s="47"/>
      <c r="T87" s="114">
        <f>T88+T107</f>
        <v>0</v>
      </c>
      <c r="AT87" s="14" t="s">
        <v>72</v>
      </c>
      <c r="AU87" s="14" t="s">
        <v>87</v>
      </c>
      <c r="BK87" s="115">
        <f>BK88+BK107</f>
        <v>0</v>
      </c>
    </row>
    <row r="88" spans="2:65" s="11" customFormat="1" ht="25.9" customHeight="1">
      <c r="B88" s="116"/>
      <c r="D88" s="117" t="s">
        <v>72</v>
      </c>
      <c r="E88" s="118" t="s">
        <v>678</v>
      </c>
      <c r="F88" s="118" t="s">
        <v>679</v>
      </c>
      <c r="I88" s="119"/>
      <c r="J88" s="120">
        <f>BK88</f>
        <v>0</v>
      </c>
      <c r="L88" s="116"/>
      <c r="M88" s="121"/>
      <c r="P88" s="122">
        <f>SUM(P89:P106)</f>
        <v>0</v>
      </c>
      <c r="R88" s="122">
        <f>SUM(R89:R106)</f>
        <v>0</v>
      </c>
      <c r="T88" s="123">
        <f>SUM(T89:T106)</f>
        <v>0</v>
      </c>
      <c r="AR88" s="117" t="s">
        <v>158</v>
      </c>
      <c r="AT88" s="124" t="s">
        <v>72</v>
      </c>
      <c r="AU88" s="124" t="s">
        <v>73</v>
      </c>
      <c r="AY88" s="117" t="s">
        <v>157</v>
      </c>
      <c r="BK88" s="125">
        <f>SUM(BK89:BK106)</f>
        <v>0</v>
      </c>
    </row>
    <row r="89" spans="2:65" s="1" customFormat="1" ht="16.5" customHeight="1">
      <c r="B89" s="29"/>
      <c r="C89" s="128" t="s">
        <v>81</v>
      </c>
      <c r="D89" s="128" t="s">
        <v>160</v>
      </c>
      <c r="E89" s="129" t="s">
        <v>680</v>
      </c>
      <c r="F89" s="130" t="s">
        <v>681</v>
      </c>
      <c r="G89" s="131" t="s">
        <v>174</v>
      </c>
      <c r="H89" s="132">
        <v>6</v>
      </c>
      <c r="I89" s="133"/>
      <c r="J89" s="134">
        <f>ROUND(I89*H89,2)</f>
        <v>0</v>
      </c>
      <c r="K89" s="130" t="s">
        <v>577</v>
      </c>
      <c r="L89" s="29"/>
      <c r="M89" s="135" t="s">
        <v>19</v>
      </c>
      <c r="N89" s="136" t="s">
        <v>44</v>
      </c>
      <c r="P89" s="137">
        <f>O89*H89</f>
        <v>0</v>
      </c>
      <c r="Q89" s="137">
        <v>0</v>
      </c>
      <c r="R89" s="137">
        <f>Q89*H89</f>
        <v>0</v>
      </c>
      <c r="S89" s="137">
        <v>0</v>
      </c>
      <c r="T89" s="138">
        <f>S89*H89</f>
        <v>0</v>
      </c>
      <c r="AR89" s="139" t="s">
        <v>158</v>
      </c>
      <c r="AT89" s="139" t="s">
        <v>160</v>
      </c>
      <c r="AU89" s="139" t="s">
        <v>81</v>
      </c>
      <c r="AY89" s="14" t="s">
        <v>157</v>
      </c>
      <c r="BE89" s="140">
        <f>IF(N89="základní",J89,0)</f>
        <v>0</v>
      </c>
      <c r="BF89" s="140">
        <f>IF(N89="snížená",J89,0)</f>
        <v>0</v>
      </c>
      <c r="BG89" s="140">
        <f>IF(N89="zákl. přenesená",J89,0)</f>
        <v>0</v>
      </c>
      <c r="BH89" s="140">
        <f>IF(N89="sníž. přenesená",J89,0)</f>
        <v>0</v>
      </c>
      <c r="BI89" s="140">
        <f>IF(N89="nulová",J89,0)</f>
        <v>0</v>
      </c>
      <c r="BJ89" s="14" t="s">
        <v>81</v>
      </c>
      <c r="BK89" s="140">
        <f>ROUND(I89*H89,2)</f>
        <v>0</v>
      </c>
      <c r="BL89" s="14" t="s">
        <v>158</v>
      </c>
      <c r="BM89" s="139" t="s">
        <v>682</v>
      </c>
    </row>
    <row r="90" spans="2:65" s="1" customFormat="1" ht="11.25">
      <c r="B90" s="29"/>
      <c r="D90" s="141" t="s">
        <v>165</v>
      </c>
      <c r="F90" s="142" t="s">
        <v>681</v>
      </c>
      <c r="I90" s="143"/>
      <c r="L90" s="29"/>
      <c r="M90" s="144"/>
      <c r="T90" s="50"/>
      <c r="AT90" s="14" t="s">
        <v>165</v>
      </c>
      <c r="AU90" s="14" t="s">
        <v>81</v>
      </c>
    </row>
    <row r="91" spans="2:65" s="1" customFormat="1" ht="16.5" customHeight="1">
      <c r="B91" s="29"/>
      <c r="C91" s="128" t="s">
        <v>83</v>
      </c>
      <c r="D91" s="128" t="s">
        <v>160</v>
      </c>
      <c r="E91" s="129" t="s">
        <v>683</v>
      </c>
      <c r="F91" s="130" t="s">
        <v>684</v>
      </c>
      <c r="G91" s="131" t="s">
        <v>174</v>
      </c>
      <c r="H91" s="132">
        <v>6</v>
      </c>
      <c r="I91" s="133"/>
      <c r="J91" s="134">
        <f>ROUND(I91*H91,2)</f>
        <v>0</v>
      </c>
      <c r="K91" s="130" t="s">
        <v>577</v>
      </c>
      <c r="L91" s="29"/>
      <c r="M91" s="135" t="s">
        <v>19</v>
      </c>
      <c r="N91" s="136" t="s">
        <v>44</v>
      </c>
      <c r="P91" s="137">
        <f>O91*H91</f>
        <v>0</v>
      </c>
      <c r="Q91" s="137">
        <v>0</v>
      </c>
      <c r="R91" s="137">
        <f>Q91*H91</f>
        <v>0</v>
      </c>
      <c r="S91" s="137">
        <v>0</v>
      </c>
      <c r="T91" s="138">
        <f>S91*H91</f>
        <v>0</v>
      </c>
      <c r="AR91" s="139" t="s">
        <v>158</v>
      </c>
      <c r="AT91" s="139" t="s">
        <v>160</v>
      </c>
      <c r="AU91" s="139" t="s">
        <v>81</v>
      </c>
      <c r="AY91" s="14" t="s">
        <v>157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4" t="s">
        <v>81</v>
      </c>
      <c r="BK91" s="140">
        <f>ROUND(I91*H91,2)</f>
        <v>0</v>
      </c>
      <c r="BL91" s="14" t="s">
        <v>158</v>
      </c>
      <c r="BM91" s="139" t="s">
        <v>685</v>
      </c>
    </row>
    <row r="92" spans="2:65" s="1" customFormat="1" ht="11.25">
      <c r="B92" s="29"/>
      <c r="D92" s="141" t="s">
        <v>165</v>
      </c>
      <c r="F92" s="142" t="s">
        <v>684</v>
      </c>
      <c r="I92" s="143"/>
      <c r="L92" s="29"/>
      <c r="M92" s="144"/>
      <c r="T92" s="50"/>
      <c r="AT92" s="14" t="s">
        <v>165</v>
      </c>
      <c r="AU92" s="14" t="s">
        <v>81</v>
      </c>
    </row>
    <row r="93" spans="2:65" s="1" customFormat="1" ht="16.5" customHeight="1">
      <c r="B93" s="29"/>
      <c r="C93" s="128" t="s">
        <v>171</v>
      </c>
      <c r="D93" s="128" t="s">
        <v>160</v>
      </c>
      <c r="E93" s="129" t="s">
        <v>686</v>
      </c>
      <c r="F93" s="130" t="s">
        <v>687</v>
      </c>
      <c r="G93" s="131" t="s">
        <v>174</v>
      </c>
      <c r="H93" s="132">
        <v>12</v>
      </c>
      <c r="I93" s="133"/>
      <c r="J93" s="134">
        <f>ROUND(I93*H93,2)</f>
        <v>0</v>
      </c>
      <c r="K93" s="130" t="s">
        <v>577</v>
      </c>
      <c r="L93" s="29"/>
      <c r="M93" s="135" t="s">
        <v>19</v>
      </c>
      <c r="N93" s="136" t="s">
        <v>44</v>
      </c>
      <c r="P93" s="137">
        <f>O93*H93</f>
        <v>0</v>
      </c>
      <c r="Q93" s="137">
        <v>0</v>
      </c>
      <c r="R93" s="137">
        <f>Q93*H93</f>
        <v>0</v>
      </c>
      <c r="S93" s="137">
        <v>0</v>
      </c>
      <c r="T93" s="138">
        <f>S93*H93</f>
        <v>0</v>
      </c>
      <c r="AR93" s="139" t="s">
        <v>158</v>
      </c>
      <c r="AT93" s="139" t="s">
        <v>160</v>
      </c>
      <c r="AU93" s="139" t="s">
        <v>81</v>
      </c>
      <c r="AY93" s="14" t="s">
        <v>157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4" t="s">
        <v>81</v>
      </c>
      <c r="BK93" s="140">
        <f>ROUND(I93*H93,2)</f>
        <v>0</v>
      </c>
      <c r="BL93" s="14" t="s">
        <v>158</v>
      </c>
      <c r="BM93" s="139" t="s">
        <v>688</v>
      </c>
    </row>
    <row r="94" spans="2:65" s="1" customFormat="1" ht="11.25">
      <c r="B94" s="29"/>
      <c r="D94" s="141" t="s">
        <v>165</v>
      </c>
      <c r="F94" s="142" t="s">
        <v>687</v>
      </c>
      <c r="I94" s="143"/>
      <c r="L94" s="29"/>
      <c r="M94" s="144"/>
      <c r="T94" s="50"/>
      <c r="AT94" s="14" t="s">
        <v>165</v>
      </c>
      <c r="AU94" s="14" t="s">
        <v>81</v>
      </c>
    </row>
    <row r="95" spans="2:65" s="1" customFormat="1" ht="16.5" customHeight="1">
      <c r="B95" s="29"/>
      <c r="C95" s="128" t="s">
        <v>158</v>
      </c>
      <c r="D95" s="128" t="s">
        <v>160</v>
      </c>
      <c r="E95" s="129" t="s">
        <v>689</v>
      </c>
      <c r="F95" s="130" t="s">
        <v>690</v>
      </c>
      <c r="G95" s="131" t="s">
        <v>547</v>
      </c>
      <c r="H95" s="132">
        <v>1</v>
      </c>
      <c r="I95" s="133"/>
      <c r="J95" s="134">
        <f>ROUND(I95*H95,2)</f>
        <v>0</v>
      </c>
      <c r="K95" s="130" t="s">
        <v>577</v>
      </c>
      <c r="L95" s="29"/>
      <c r="M95" s="135" t="s">
        <v>19</v>
      </c>
      <c r="N95" s="136" t="s">
        <v>44</v>
      </c>
      <c r="P95" s="137">
        <f>O95*H95</f>
        <v>0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158</v>
      </c>
      <c r="AT95" s="139" t="s">
        <v>160</v>
      </c>
      <c r="AU95" s="139" t="s">
        <v>81</v>
      </c>
      <c r="AY95" s="14" t="s">
        <v>157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4" t="s">
        <v>81</v>
      </c>
      <c r="BK95" s="140">
        <f>ROUND(I95*H95,2)</f>
        <v>0</v>
      </c>
      <c r="BL95" s="14" t="s">
        <v>158</v>
      </c>
      <c r="BM95" s="139" t="s">
        <v>691</v>
      </c>
    </row>
    <row r="96" spans="2:65" s="1" customFormat="1" ht="11.25">
      <c r="B96" s="29"/>
      <c r="D96" s="141" t="s">
        <v>165</v>
      </c>
      <c r="F96" s="142" t="s">
        <v>690</v>
      </c>
      <c r="I96" s="143"/>
      <c r="L96" s="29"/>
      <c r="M96" s="144"/>
      <c r="T96" s="50"/>
      <c r="AT96" s="14" t="s">
        <v>165</v>
      </c>
      <c r="AU96" s="14" t="s">
        <v>81</v>
      </c>
    </row>
    <row r="97" spans="2:65" s="1" customFormat="1" ht="16.5" customHeight="1">
      <c r="B97" s="29"/>
      <c r="C97" s="128" t="s">
        <v>178</v>
      </c>
      <c r="D97" s="128" t="s">
        <v>160</v>
      </c>
      <c r="E97" s="129" t="s">
        <v>692</v>
      </c>
      <c r="F97" s="130" t="s">
        <v>693</v>
      </c>
      <c r="G97" s="131" t="s">
        <v>547</v>
      </c>
      <c r="H97" s="132">
        <v>1</v>
      </c>
      <c r="I97" s="133"/>
      <c r="J97" s="134">
        <f>ROUND(I97*H97,2)</f>
        <v>0</v>
      </c>
      <c r="K97" s="130" t="s">
        <v>577</v>
      </c>
      <c r="L97" s="29"/>
      <c r="M97" s="135" t="s">
        <v>19</v>
      </c>
      <c r="N97" s="136" t="s">
        <v>44</v>
      </c>
      <c r="P97" s="137">
        <f>O97*H97</f>
        <v>0</v>
      </c>
      <c r="Q97" s="137">
        <v>0</v>
      </c>
      <c r="R97" s="137">
        <f>Q97*H97</f>
        <v>0</v>
      </c>
      <c r="S97" s="137">
        <v>0</v>
      </c>
      <c r="T97" s="138">
        <f>S97*H97</f>
        <v>0</v>
      </c>
      <c r="AR97" s="139" t="s">
        <v>158</v>
      </c>
      <c r="AT97" s="139" t="s">
        <v>160</v>
      </c>
      <c r="AU97" s="139" t="s">
        <v>81</v>
      </c>
      <c r="AY97" s="14" t="s">
        <v>157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4" t="s">
        <v>81</v>
      </c>
      <c r="BK97" s="140">
        <f>ROUND(I97*H97,2)</f>
        <v>0</v>
      </c>
      <c r="BL97" s="14" t="s">
        <v>158</v>
      </c>
      <c r="BM97" s="139" t="s">
        <v>694</v>
      </c>
    </row>
    <row r="98" spans="2:65" s="1" customFormat="1" ht="11.25">
      <c r="B98" s="29"/>
      <c r="D98" s="141" t="s">
        <v>165</v>
      </c>
      <c r="F98" s="142" t="s">
        <v>693</v>
      </c>
      <c r="I98" s="143"/>
      <c r="L98" s="29"/>
      <c r="M98" s="144"/>
      <c r="T98" s="50"/>
      <c r="AT98" s="14" t="s">
        <v>165</v>
      </c>
      <c r="AU98" s="14" t="s">
        <v>81</v>
      </c>
    </row>
    <row r="99" spans="2:65" s="1" customFormat="1" ht="16.5" customHeight="1">
      <c r="B99" s="29"/>
      <c r="C99" s="128" t="s">
        <v>166</v>
      </c>
      <c r="D99" s="128" t="s">
        <v>160</v>
      </c>
      <c r="E99" s="129" t="s">
        <v>695</v>
      </c>
      <c r="F99" s="130" t="s">
        <v>696</v>
      </c>
      <c r="G99" s="131" t="s">
        <v>547</v>
      </c>
      <c r="H99" s="132">
        <v>1</v>
      </c>
      <c r="I99" s="133"/>
      <c r="J99" s="134">
        <f>ROUND(I99*H99,2)</f>
        <v>0</v>
      </c>
      <c r="K99" s="130" t="s">
        <v>577</v>
      </c>
      <c r="L99" s="29"/>
      <c r="M99" s="135" t="s">
        <v>19</v>
      </c>
      <c r="N99" s="136" t="s">
        <v>44</v>
      </c>
      <c r="P99" s="137">
        <f>O99*H99</f>
        <v>0</v>
      </c>
      <c r="Q99" s="137">
        <v>0</v>
      </c>
      <c r="R99" s="137">
        <f>Q99*H99</f>
        <v>0</v>
      </c>
      <c r="S99" s="137">
        <v>0</v>
      </c>
      <c r="T99" s="138">
        <f>S99*H99</f>
        <v>0</v>
      </c>
      <c r="AR99" s="139" t="s">
        <v>158</v>
      </c>
      <c r="AT99" s="139" t="s">
        <v>160</v>
      </c>
      <c r="AU99" s="139" t="s">
        <v>81</v>
      </c>
      <c r="AY99" s="14" t="s">
        <v>157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4" t="s">
        <v>81</v>
      </c>
      <c r="BK99" s="140">
        <f>ROUND(I99*H99,2)</f>
        <v>0</v>
      </c>
      <c r="BL99" s="14" t="s">
        <v>158</v>
      </c>
      <c r="BM99" s="139" t="s">
        <v>697</v>
      </c>
    </row>
    <row r="100" spans="2:65" s="1" customFormat="1" ht="11.25">
      <c r="B100" s="29"/>
      <c r="D100" s="141" t="s">
        <v>165</v>
      </c>
      <c r="F100" s="142" t="s">
        <v>696</v>
      </c>
      <c r="I100" s="143"/>
      <c r="L100" s="29"/>
      <c r="M100" s="144"/>
      <c r="T100" s="50"/>
      <c r="AT100" s="14" t="s">
        <v>165</v>
      </c>
      <c r="AU100" s="14" t="s">
        <v>81</v>
      </c>
    </row>
    <row r="101" spans="2:65" s="1" customFormat="1" ht="16.5" customHeight="1">
      <c r="B101" s="29"/>
      <c r="C101" s="128" t="s">
        <v>184</v>
      </c>
      <c r="D101" s="128" t="s">
        <v>160</v>
      </c>
      <c r="E101" s="129" t="s">
        <v>698</v>
      </c>
      <c r="F101" s="130" t="s">
        <v>634</v>
      </c>
      <c r="G101" s="131" t="s">
        <v>233</v>
      </c>
      <c r="H101" s="132">
        <v>0.2</v>
      </c>
      <c r="I101" s="133"/>
      <c r="J101" s="134">
        <f>ROUND(I101*H101,2)</f>
        <v>0</v>
      </c>
      <c r="K101" s="130" t="s">
        <v>577</v>
      </c>
      <c r="L101" s="29"/>
      <c r="M101" s="135" t="s">
        <v>19</v>
      </c>
      <c r="N101" s="136" t="s">
        <v>44</v>
      </c>
      <c r="P101" s="137">
        <f>O101*H101</f>
        <v>0</v>
      </c>
      <c r="Q101" s="137">
        <v>0</v>
      </c>
      <c r="R101" s="137">
        <f>Q101*H101</f>
        <v>0</v>
      </c>
      <c r="S101" s="137">
        <v>0</v>
      </c>
      <c r="T101" s="138">
        <f>S101*H101</f>
        <v>0</v>
      </c>
      <c r="AR101" s="139" t="s">
        <v>158</v>
      </c>
      <c r="AT101" s="139" t="s">
        <v>160</v>
      </c>
      <c r="AU101" s="139" t="s">
        <v>81</v>
      </c>
      <c r="AY101" s="14" t="s">
        <v>157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4" t="s">
        <v>81</v>
      </c>
      <c r="BK101" s="140">
        <f>ROUND(I101*H101,2)</f>
        <v>0</v>
      </c>
      <c r="BL101" s="14" t="s">
        <v>158</v>
      </c>
      <c r="BM101" s="139" t="s">
        <v>699</v>
      </c>
    </row>
    <row r="102" spans="2:65" s="1" customFormat="1" ht="11.25">
      <c r="B102" s="29"/>
      <c r="D102" s="141" t="s">
        <v>165</v>
      </c>
      <c r="F102" s="142" t="s">
        <v>634</v>
      </c>
      <c r="I102" s="143"/>
      <c r="L102" s="29"/>
      <c r="M102" s="144"/>
      <c r="T102" s="50"/>
      <c r="AT102" s="14" t="s">
        <v>165</v>
      </c>
      <c r="AU102" s="14" t="s">
        <v>81</v>
      </c>
    </row>
    <row r="103" spans="2:65" s="1" customFormat="1" ht="16.5" customHeight="1">
      <c r="B103" s="29"/>
      <c r="C103" s="128" t="s">
        <v>177</v>
      </c>
      <c r="D103" s="128" t="s">
        <v>160</v>
      </c>
      <c r="E103" s="129" t="s">
        <v>700</v>
      </c>
      <c r="F103" s="130" t="s">
        <v>637</v>
      </c>
      <c r="G103" s="131" t="s">
        <v>610</v>
      </c>
      <c r="H103" s="132">
        <v>4</v>
      </c>
      <c r="I103" s="133"/>
      <c r="J103" s="134">
        <f>ROUND(I103*H103,2)</f>
        <v>0</v>
      </c>
      <c r="K103" s="130" t="s">
        <v>577</v>
      </c>
      <c r="L103" s="29"/>
      <c r="M103" s="135" t="s">
        <v>19</v>
      </c>
      <c r="N103" s="136" t="s">
        <v>44</v>
      </c>
      <c r="P103" s="137">
        <f>O103*H103</f>
        <v>0</v>
      </c>
      <c r="Q103" s="137">
        <v>0</v>
      </c>
      <c r="R103" s="137">
        <f>Q103*H103</f>
        <v>0</v>
      </c>
      <c r="S103" s="137">
        <v>0</v>
      </c>
      <c r="T103" s="138">
        <f>S103*H103</f>
        <v>0</v>
      </c>
      <c r="AR103" s="139" t="s">
        <v>158</v>
      </c>
      <c r="AT103" s="139" t="s">
        <v>160</v>
      </c>
      <c r="AU103" s="139" t="s">
        <v>81</v>
      </c>
      <c r="AY103" s="14" t="s">
        <v>157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4" t="s">
        <v>81</v>
      </c>
      <c r="BK103" s="140">
        <f>ROUND(I103*H103,2)</f>
        <v>0</v>
      </c>
      <c r="BL103" s="14" t="s">
        <v>158</v>
      </c>
      <c r="BM103" s="139" t="s">
        <v>701</v>
      </c>
    </row>
    <row r="104" spans="2:65" s="1" customFormat="1" ht="11.25">
      <c r="B104" s="29"/>
      <c r="D104" s="141" t="s">
        <v>165</v>
      </c>
      <c r="F104" s="142" t="s">
        <v>637</v>
      </c>
      <c r="I104" s="143"/>
      <c r="L104" s="29"/>
      <c r="M104" s="144"/>
      <c r="T104" s="50"/>
      <c r="AT104" s="14" t="s">
        <v>165</v>
      </c>
      <c r="AU104" s="14" t="s">
        <v>81</v>
      </c>
    </row>
    <row r="105" spans="2:65" s="1" customFormat="1" ht="16.5" customHeight="1">
      <c r="B105" s="29"/>
      <c r="C105" s="128" t="s">
        <v>191</v>
      </c>
      <c r="D105" s="128" t="s">
        <v>160</v>
      </c>
      <c r="E105" s="129" t="s">
        <v>702</v>
      </c>
      <c r="F105" s="130" t="s">
        <v>703</v>
      </c>
      <c r="G105" s="131" t="s">
        <v>610</v>
      </c>
      <c r="H105" s="132">
        <v>2</v>
      </c>
      <c r="I105" s="133"/>
      <c r="J105" s="134">
        <f>ROUND(I105*H105,2)</f>
        <v>0</v>
      </c>
      <c r="K105" s="130" t="s">
        <v>577</v>
      </c>
      <c r="L105" s="29"/>
      <c r="M105" s="135" t="s">
        <v>19</v>
      </c>
      <c r="N105" s="136" t="s">
        <v>44</v>
      </c>
      <c r="P105" s="137">
        <f>O105*H105</f>
        <v>0</v>
      </c>
      <c r="Q105" s="137">
        <v>0</v>
      </c>
      <c r="R105" s="137">
        <f>Q105*H105</f>
        <v>0</v>
      </c>
      <c r="S105" s="137">
        <v>0</v>
      </c>
      <c r="T105" s="138">
        <f>S105*H105</f>
        <v>0</v>
      </c>
      <c r="AR105" s="139" t="s">
        <v>158</v>
      </c>
      <c r="AT105" s="139" t="s">
        <v>160</v>
      </c>
      <c r="AU105" s="139" t="s">
        <v>81</v>
      </c>
      <c r="AY105" s="14" t="s">
        <v>157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4" t="s">
        <v>81</v>
      </c>
      <c r="BK105" s="140">
        <f>ROUND(I105*H105,2)</f>
        <v>0</v>
      </c>
      <c r="BL105" s="14" t="s">
        <v>158</v>
      </c>
      <c r="BM105" s="139" t="s">
        <v>704</v>
      </c>
    </row>
    <row r="106" spans="2:65" s="1" customFormat="1" ht="11.25">
      <c r="B106" s="29"/>
      <c r="D106" s="141" t="s">
        <v>165</v>
      </c>
      <c r="F106" s="142" t="s">
        <v>703</v>
      </c>
      <c r="I106" s="143"/>
      <c r="L106" s="29"/>
      <c r="M106" s="144"/>
      <c r="T106" s="50"/>
      <c r="AT106" s="14" t="s">
        <v>165</v>
      </c>
      <c r="AU106" s="14" t="s">
        <v>81</v>
      </c>
    </row>
    <row r="107" spans="2:65" s="11" customFormat="1" ht="25.9" customHeight="1">
      <c r="B107" s="116"/>
      <c r="D107" s="117" t="s">
        <v>72</v>
      </c>
      <c r="E107" s="118" t="s">
        <v>705</v>
      </c>
      <c r="F107" s="118" t="s">
        <v>706</v>
      </c>
      <c r="I107" s="119"/>
      <c r="J107" s="120">
        <f>BK107</f>
        <v>0</v>
      </c>
      <c r="L107" s="116"/>
      <c r="M107" s="121"/>
      <c r="P107" s="122">
        <f>SUM(P108:P139)</f>
        <v>0</v>
      </c>
      <c r="R107" s="122">
        <f>SUM(R108:R139)</f>
        <v>0</v>
      </c>
      <c r="T107" s="123">
        <f>SUM(T108:T139)</f>
        <v>0</v>
      </c>
      <c r="AR107" s="117" t="s">
        <v>158</v>
      </c>
      <c r="AT107" s="124" t="s">
        <v>72</v>
      </c>
      <c r="AU107" s="124" t="s">
        <v>73</v>
      </c>
      <c r="AY107" s="117" t="s">
        <v>157</v>
      </c>
      <c r="BK107" s="125">
        <f>SUM(BK108:BK139)</f>
        <v>0</v>
      </c>
    </row>
    <row r="108" spans="2:65" s="1" customFormat="1" ht="16.5" customHeight="1">
      <c r="B108" s="29"/>
      <c r="C108" s="128" t="s">
        <v>181</v>
      </c>
      <c r="D108" s="128" t="s">
        <v>160</v>
      </c>
      <c r="E108" s="129" t="s">
        <v>707</v>
      </c>
      <c r="F108" s="130" t="s">
        <v>708</v>
      </c>
      <c r="G108" s="131" t="s">
        <v>547</v>
      </c>
      <c r="H108" s="132">
        <v>1</v>
      </c>
      <c r="I108" s="133"/>
      <c r="J108" s="134">
        <f>ROUND(I108*H108,2)</f>
        <v>0</v>
      </c>
      <c r="K108" s="130" t="s">
        <v>577</v>
      </c>
      <c r="L108" s="29"/>
      <c r="M108" s="135" t="s">
        <v>19</v>
      </c>
      <c r="N108" s="136" t="s">
        <v>44</v>
      </c>
      <c r="P108" s="137">
        <f>O108*H108</f>
        <v>0</v>
      </c>
      <c r="Q108" s="137">
        <v>0</v>
      </c>
      <c r="R108" s="137">
        <f>Q108*H108</f>
        <v>0</v>
      </c>
      <c r="S108" s="137">
        <v>0</v>
      </c>
      <c r="T108" s="138">
        <f>S108*H108</f>
        <v>0</v>
      </c>
      <c r="AR108" s="139" t="s">
        <v>158</v>
      </c>
      <c r="AT108" s="139" t="s">
        <v>160</v>
      </c>
      <c r="AU108" s="139" t="s">
        <v>81</v>
      </c>
      <c r="AY108" s="14" t="s">
        <v>157</v>
      </c>
      <c r="BE108" s="140">
        <f>IF(N108="základní",J108,0)</f>
        <v>0</v>
      </c>
      <c r="BF108" s="140">
        <f>IF(N108="snížená",J108,0)</f>
        <v>0</v>
      </c>
      <c r="BG108" s="140">
        <f>IF(N108="zákl. přenesená",J108,0)</f>
        <v>0</v>
      </c>
      <c r="BH108" s="140">
        <f>IF(N108="sníž. přenesená",J108,0)</f>
        <v>0</v>
      </c>
      <c r="BI108" s="140">
        <f>IF(N108="nulová",J108,0)</f>
        <v>0</v>
      </c>
      <c r="BJ108" s="14" t="s">
        <v>81</v>
      </c>
      <c r="BK108" s="140">
        <f>ROUND(I108*H108,2)</f>
        <v>0</v>
      </c>
      <c r="BL108" s="14" t="s">
        <v>158</v>
      </c>
      <c r="BM108" s="139" t="s">
        <v>709</v>
      </c>
    </row>
    <row r="109" spans="2:65" s="1" customFormat="1" ht="11.25">
      <c r="B109" s="29"/>
      <c r="D109" s="141" t="s">
        <v>165</v>
      </c>
      <c r="F109" s="142" t="s">
        <v>708</v>
      </c>
      <c r="I109" s="143"/>
      <c r="L109" s="29"/>
      <c r="M109" s="144"/>
      <c r="T109" s="50"/>
      <c r="AT109" s="14" t="s">
        <v>165</v>
      </c>
      <c r="AU109" s="14" t="s">
        <v>81</v>
      </c>
    </row>
    <row r="110" spans="2:65" s="1" customFormat="1" ht="16.5" customHeight="1">
      <c r="B110" s="29"/>
      <c r="C110" s="128" t="s">
        <v>199</v>
      </c>
      <c r="D110" s="128" t="s">
        <v>160</v>
      </c>
      <c r="E110" s="129" t="s">
        <v>710</v>
      </c>
      <c r="F110" s="130" t="s">
        <v>711</v>
      </c>
      <c r="G110" s="131" t="s">
        <v>547</v>
      </c>
      <c r="H110" s="132">
        <v>1</v>
      </c>
      <c r="I110" s="133"/>
      <c r="J110" s="134">
        <f>ROUND(I110*H110,2)</f>
        <v>0</v>
      </c>
      <c r="K110" s="130" t="s">
        <v>577</v>
      </c>
      <c r="L110" s="29"/>
      <c r="M110" s="135" t="s">
        <v>19</v>
      </c>
      <c r="N110" s="136" t="s">
        <v>44</v>
      </c>
      <c r="P110" s="137">
        <f>O110*H110</f>
        <v>0</v>
      </c>
      <c r="Q110" s="137">
        <v>0</v>
      </c>
      <c r="R110" s="137">
        <f>Q110*H110</f>
        <v>0</v>
      </c>
      <c r="S110" s="137">
        <v>0</v>
      </c>
      <c r="T110" s="138">
        <f>S110*H110</f>
        <v>0</v>
      </c>
      <c r="AR110" s="139" t="s">
        <v>158</v>
      </c>
      <c r="AT110" s="139" t="s">
        <v>160</v>
      </c>
      <c r="AU110" s="139" t="s">
        <v>81</v>
      </c>
      <c r="AY110" s="14" t="s">
        <v>157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4" t="s">
        <v>81</v>
      </c>
      <c r="BK110" s="140">
        <f>ROUND(I110*H110,2)</f>
        <v>0</v>
      </c>
      <c r="BL110" s="14" t="s">
        <v>158</v>
      </c>
      <c r="BM110" s="139" t="s">
        <v>712</v>
      </c>
    </row>
    <row r="111" spans="2:65" s="1" customFormat="1" ht="11.25">
      <c r="B111" s="29"/>
      <c r="D111" s="141" t="s">
        <v>165</v>
      </c>
      <c r="F111" s="142" t="s">
        <v>711</v>
      </c>
      <c r="I111" s="143"/>
      <c r="L111" s="29"/>
      <c r="M111" s="144"/>
      <c r="T111" s="50"/>
      <c r="AT111" s="14" t="s">
        <v>165</v>
      </c>
      <c r="AU111" s="14" t="s">
        <v>81</v>
      </c>
    </row>
    <row r="112" spans="2:65" s="1" customFormat="1" ht="16.5" customHeight="1">
      <c r="B112" s="29"/>
      <c r="C112" s="128" t="s">
        <v>8</v>
      </c>
      <c r="D112" s="128" t="s">
        <v>160</v>
      </c>
      <c r="E112" s="129" t="s">
        <v>713</v>
      </c>
      <c r="F112" s="130" t="s">
        <v>714</v>
      </c>
      <c r="G112" s="131" t="s">
        <v>547</v>
      </c>
      <c r="H112" s="132">
        <v>1</v>
      </c>
      <c r="I112" s="133"/>
      <c r="J112" s="134">
        <f>ROUND(I112*H112,2)</f>
        <v>0</v>
      </c>
      <c r="K112" s="130" t="s">
        <v>577</v>
      </c>
      <c r="L112" s="29"/>
      <c r="M112" s="135" t="s">
        <v>19</v>
      </c>
      <c r="N112" s="136" t="s">
        <v>44</v>
      </c>
      <c r="P112" s="137">
        <f>O112*H112</f>
        <v>0</v>
      </c>
      <c r="Q112" s="137">
        <v>0</v>
      </c>
      <c r="R112" s="137">
        <f>Q112*H112</f>
        <v>0</v>
      </c>
      <c r="S112" s="137">
        <v>0</v>
      </c>
      <c r="T112" s="138">
        <f>S112*H112</f>
        <v>0</v>
      </c>
      <c r="AR112" s="139" t="s">
        <v>158</v>
      </c>
      <c r="AT112" s="139" t="s">
        <v>160</v>
      </c>
      <c r="AU112" s="139" t="s">
        <v>81</v>
      </c>
      <c r="AY112" s="14" t="s">
        <v>157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4" t="s">
        <v>81</v>
      </c>
      <c r="BK112" s="140">
        <f>ROUND(I112*H112,2)</f>
        <v>0</v>
      </c>
      <c r="BL112" s="14" t="s">
        <v>158</v>
      </c>
      <c r="BM112" s="139" t="s">
        <v>715</v>
      </c>
    </row>
    <row r="113" spans="2:65" s="1" customFormat="1" ht="11.25">
      <c r="B113" s="29"/>
      <c r="D113" s="141" t="s">
        <v>165</v>
      </c>
      <c r="F113" s="142" t="s">
        <v>714</v>
      </c>
      <c r="I113" s="143"/>
      <c r="L113" s="29"/>
      <c r="M113" s="144"/>
      <c r="T113" s="50"/>
      <c r="AT113" s="14" t="s">
        <v>165</v>
      </c>
      <c r="AU113" s="14" t="s">
        <v>81</v>
      </c>
    </row>
    <row r="114" spans="2:65" s="1" customFormat="1" ht="16.5" customHeight="1">
      <c r="B114" s="29"/>
      <c r="C114" s="128" t="s">
        <v>206</v>
      </c>
      <c r="D114" s="128" t="s">
        <v>160</v>
      </c>
      <c r="E114" s="129" t="s">
        <v>716</v>
      </c>
      <c r="F114" s="130" t="s">
        <v>717</v>
      </c>
      <c r="G114" s="131" t="s">
        <v>547</v>
      </c>
      <c r="H114" s="132">
        <v>1</v>
      </c>
      <c r="I114" s="133"/>
      <c r="J114" s="134">
        <f>ROUND(I114*H114,2)</f>
        <v>0</v>
      </c>
      <c r="K114" s="130" t="s">
        <v>577</v>
      </c>
      <c r="L114" s="29"/>
      <c r="M114" s="135" t="s">
        <v>19</v>
      </c>
      <c r="N114" s="136" t="s">
        <v>44</v>
      </c>
      <c r="P114" s="137">
        <f>O114*H114</f>
        <v>0</v>
      </c>
      <c r="Q114" s="137">
        <v>0</v>
      </c>
      <c r="R114" s="137">
        <f>Q114*H114</f>
        <v>0</v>
      </c>
      <c r="S114" s="137">
        <v>0</v>
      </c>
      <c r="T114" s="138">
        <f>S114*H114</f>
        <v>0</v>
      </c>
      <c r="AR114" s="139" t="s">
        <v>158</v>
      </c>
      <c r="AT114" s="139" t="s">
        <v>160</v>
      </c>
      <c r="AU114" s="139" t="s">
        <v>81</v>
      </c>
      <c r="AY114" s="14" t="s">
        <v>157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4" t="s">
        <v>81</v>
      </c>
      <c r="BK114" s="140">
        <f>ROUND(I114*H114,2)</f>
        <v>0</v>
      </c>
      <c r="BL114" s="14" t="s">
        <v>158</v>
      </c>
      <c r="BM114" s="139" t="s">
        <v>718</v>
      </c>
    </row>
    <row r="115" spans="2:65" s="1" customFormat="1" ht="11.25">
      <c r="B115" s="29"/>
      <c r="D115" s="141" t="s">
        <v>165</v>
      </c>
      <c r="F115" s="142" t="s">
        <v>717</v>
      </c>
      <c r="I115" s="143"/>
      <c r="L115" s="29"/>
      <c r="M115" s="144"/>
      <c r="T115" s="50"/>
      <c r="AT115" s="14" t="s">
        <v>165</v>
      </c>
      <c r="AU115" s="14" t="s">
        <v>81</v>
      </c>
    </row>
    <row r="116" spans="2:65" s="1" customFormat="1" ht="16.5" customHeight="1">
      <c r="B116" s="29"/>
      <c r="C116" s="128" t="s">
        <v>187</v>
      </c>
      <c r="D116" s="128" t="s">
        <v>160</v>
      </c>
      <c r="E116" s="129" t="s">
        <v>719</v>
      </c>
      <c r="F116" s="130" t="s">
        <v>720</v>
      </c>
      <c r="G116" s="131" t="s">
        <v>547</v>
      </c>
      <c r="H116" s="132">
        <v>1</v>
      </c>
      <c r="I116" s="133"/>
      <c r="J116" s="134">
        <f>ROUND(I116*H116,2)</f>
        <v>0</v>
      </c>
      <c r="K116" s="130" t="s">
        <v>577</v>
      </c>
      <c r="L116" s="29"/>
      <c r="M116" s="135" t="s">
        <v>19</v>
      </c>
      <c r="N116" s="136" t="s">
        <v>44</v>
      </c>
      <c r="P116" s="137">
        <f>O116*H116</f>
        <v>0</v>
      </c>
      <c r="Q116" s="137">
        <v>0</v>
      </c>
      <c r="R116" s="137">
        <f>Q116*H116</f>
        <v>0</v>
      </c>
      <c r="S116" s="137">
        <v>0</v>
      </c>
      <c r="T116" s="138">
        <f>S116*H116</f>
        <v>0</v>
      </c>
      <c r="AR116" s="139" t="s">
        <v>158</v>
      </c>
      <c r="AT116" s="139" t="s">
        <v>160</v>
      </c>
      <c r="AU116" s="139" t="s">
        <v>81</v>
      </c>
      <c r="AY116" s="14" t="s">
        <v>157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4" t="s">
        <v>81</v>
      </c>
      <c r="BK116" s="140">
        <f>ROUND(I116*H116,2)</f>
        <v>0</v>
      </c>
      <c r="BL116" s="14" t="s">
        <v>158</v>
      </c>
      <c r="BM116" s="139" t="s">
        <v>721</v>
      </c>
    </row>
    <row r="117" spans="2:65" s="1" customFormat="1" ht="11.25">
      <c r="B117" s="29"/>
      <c r="D117" s="141" t="s">
        <v>165</v>
      </c>
      <c r="F117" s="142" t="s">
        <v>722</v>
      </c>
      <c r="I117" s="143"/>
      <c r="L117" s="29"/>
      <c r="M117" s="144"/>
      <c r="T117" s="50"/>
      <c r="AT117" s="14" t="s">
        <v>165</v>
      </c>
      <c r="AU117" s="14" t="s">
        <v>81</v>
      </c>
    </row>
    <row r="118" spans="2:65" s="1" customFormat="1" ht="16.5" customHeight="1">
      <c r="B118" s="29"/>
      <c r="C118" s="128" t="s">
        <v>214</v>
      </c>
      <c r="D118" s="128" t="s">
        <v>160</v>
      </c>
      <c r="E118" s="129" t="s">
        <v>723</v>
      </c>
      <c r="F118" s="130" t="s">
        <v>724</v>
      </c>
      <c r="G118" s="131" t="s">
        <v>547</v>
      </c>
      <c r="H118" s="132">
        <v>1</v>
      </c>
      <c r="I118" s="133"/>
      <c r="J118" s="134">
        <f>ROUND(I118*H118,2)</f>
        <v>0</v>
      </c>
      <c r="K118" s="130" t="s">
        <v>577</v>
      </c>
      <c r="L118" s="29"/>
      <c r="M118" s="135" t="s">
        <v>19</v>
      </c>
      <c r="N118" s="136" t="s">
        <v>44</v>
      </c>
      <c r="P118" s="137">
        <f>O118*H118</f>
        <v>0</v>
      </c>
      <c r="Q118" s="137">
        <v>0</v>
      </c>
      <c r="R118" s="137">
        <f>Q118*H118</f>
        <v>0</v>
      </c>
      <c r="S118" s="137">
        <v>0</v>
      </c>
      <c r="T118" s="138">
        <f>S118*H118</f>
        <v>0</v>
      </c>
      <c r="AR118" s="139" t="s">
        <v>158</v>
      </c>
      <c r="AT118" s="139" t="s">
        <v>160</v>
      </c>
      <c r="AU118" s="139" t="s">
        <v>81</v>
      </c>
      <c r="AY118" s="14" t="s">
        <v>157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4" t="s">
        <v>81</v>
      </c>
      <c r="BK118" s="140">
        <f>ROUND(I118*H118,2)</f>
        <v>0</v>
      </c>
      <c r="BL118" s="14" t="s">
        <v>158</v>
      </c>
      <c r="BM118" s="139" t="s">
        <v>725</v>
      </c>
    </row>
    <row r="119" spans="2:65" s="1" customFormat="1" ht="11.25">
      <c r="B119" s="29"/>
      <c r="D119" s="141" t="s">
        <v>165</v>
      </c>
      <c r="F119" s="142" t="s">
        <v>724</v>
      </c>
      <c r="I119" s="143"/>
      <c r="L119" s="29"/>
      <c r="M119" s="144"/>
      <c r="T119" s="50"/>
      <c r="AT119" s="14" t="s">
        <v>165</v>
      </c>
      <c r="AU119" s="14" t="s">
        <v>81</v>
      </c>
    </row>
    <row r="120" spans="2:65" s="1" customFormat="1" ht="16.5" customHeight="1">
      <c r="B120" s="29"/>
      <c r="C120" s="128" t="s">
        <v>190</v>
      </c>
      <c r="D120" s="128" t="s">
        <v>160</v>
      </c>
      <c r="E120" s="129" t="s">
        <v>726</v>
      </c>
      <c r="F120" s="130" t="s">
        <v>727</v>
      </c>
      <c r="G120" s="131" t="s">
        <v>174</v>
      </c>
      <c r="H120" s="132">
        <v>12</v>
      </c>
      <c r="I120" s="133"/>
      <c r="J120" s="134">
        <f>ROUND(I120*H120,2)</f>
        <v>0</v>
      </c>
      <c r="K120" s="130" t="s">
        <v>577</v>
      </c>
      <c r="L120" s="29"/>
      <c r="M120" s="135" t="s">
        <v>19</v>
      </c>
      <c r="N120" s="136" t="s">
        <v>44</v>
      </c>
      <c r="P120" s="137">
        <f>O120*H120</f>
        <v>0</v>
      </c>
      <c r="Q120" s="137">
        <v>0</v>
      </c>
      <c r="R120" s="137">
        <f>Q120*H120</f>
        <v>0</v>
      </c>
      <c r="S120" s="137">
        <v>0</v>
      </c>
      <c r="T120" s="138">
        <f>S120*H120</f>
        <v>0</v>
      </c>
      <c r="AR120" s="139" t="s">
        <v>158</v>
      </c>
      <c r="AT120" s="139" t="s">
        <v>160</v>
      </c>
      <c r="AU120" s="139" t="s">
        <v>81</v>
      </c>
      <c r="AY120" s="14" t="s">
        <v>157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4" t="s">
        <v>81</v>
      </c>
      <c r="BK120" s="140">
        <f>ROUND(I120*H120,2)</f>
        <v>0</v>
      </c>
      <c r="BL120" s="14" t="s">
        <v>158</v>
      </c>
      <c r="BM120" s="139" t="s">
        <v>728</v>
      </c>
    </row>
    <row r="121" spans="2:65" s="1" customFormat="1" ht="11.25">
      <c r="B121" s="29"/>
      <c r="D121" s="141" t="s">
        <v>165</v>
      </c>
      <c r="F121" s="142" t="s">
        <v>727</v>
      </c>
      <c r="I121" s="143"/>
      <c r="L121" s="29"/>
      <c r="M121" s="144"/>
      <c r="T121" s="50"/>
      <c r="AT121" s="14" t="s">
        <v>165</v>
      </c>
      <c r="AU121" s="14" t="s">
        <v>81</v>
      </c>
    </row>
    <row r="122" spans="2:65" s="1" customFormat="1" ht="16.5" customHeight="1">
      <c r="B122" s="29"/>
      <c r="C122" s="128" t="s">
        <v>221</v>
      </c>
      <c r="D122" s="128" t="s">
        <v>160</v>
      </c>
      <c r="E122" s="129" t="s">
        <v>729</v>
      </c>
      <c r="F122" s="130" t="s">
        <v>730</v>
      </c>
      <c r="G122" s="131" t="s">
        <v>174</v>
      </c>
      <c r="H122" s="132">
        <v>12</v>
      </c>
      <c r="I122" s="133"/>
      <c r="J122" s="134">
        <f>ROUND(I122*H122,2)</f>
        <v>0</v>
      </c>
      <c r="K122" s="130" t="s">
        <v>577</v>
      </c>
      <c r="L122" s="29"/>
      <c r="M122" s="135" t="s">
        <v>19</v>
      </c>
      <c r="N122" s="136" t="s">
        <v>44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158</v>
      </c>
      <c r="AT122" s="139" t="s">
        <v>160</v>
      </c>
      <c r="AU122" s="139" t="s">
        <v>81</v>
      </c>
      <c r="AY122" s="14" t="s">
        <v>157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4" t="s">
        <v>81</v>
      </c>
      <c r="BK122" s="140">
        <f>ROUND(I122*H122,2)</f>
        <v>0</v>
      </c>
      <c r="BL122" s="14" t="s">
        <v>158</v>
      </c>
      <c r="BM122" s="139" t="s">
        <v>731</v>
      </c>
    </row>
    <row r="123" spans="2:65" s="1" customFormat="1" ht="11.25">
      <c r="B123" s="29"/>
      <c r="D123" s="141" t="s">
        <v>165</v>
      </c>
      <c r="F123" s="142" t="s">
        <v>730</v>
      </c>
      <c r="I123" s="143"/>
      <c r="L123" s="29"/>
      <c r="M123" s="144"/>
      <c r="T123" s="50"/>
      <c r="AT123" s="14" t="s">
        <v>165</v>
      </c>
      <c r="AU123" s="14" t="s">
        <v>81</v>
      </c>
    </row>
    <row r="124" spans="2:65" s="1" customFormat="1" ht="16.5" customHeight="1">
      <c r="B124" s="29"/>
      <c r="C124" s="128" t="s">
        <v>194</v>
      </c>
      <c r="D124" s="128" t="s">
        <v>160</v>
      </c>
      <c r="E124" s="129" t="s">
        <v>732</v>
      </c>
      <c r="F124" s="130" t="s">
        <v>733</v>
      </c>
      <c r="G124" s="131" t="s">
        <v>174</v>
      </c>
      <c r="H124" s="132">
        <v>12</v>
      </c>
      <c r="I124" s="133"/>
      <c r="J124" s="134">
        <f>ROUND(I124*H124,2)</f>
        <v>0</v>
      </c>
      <c r="K124" s="130" t="s">
        <v>577</v>
      </c>
      <c r="L124" s="29"/>
      <c r="M124" s="135" t="s">
        <v>19</v>
      </c>
      <c r="N124" s="136" t="s">
        <v>44</v>
      </c>
      <c r="P124" s="137">
        <f>O124*H124</f>
        <v>0</v>
      </c>
      <c r="Q124" s="137">
        <v>0</v>
      </c>
      <c r="R124" s="137">
        <f>Q124*H124</f>
        <v>0</v>
      </c>
      <c r="S124" s="137">
        <v>0</v>
      </c>
      <c r="T124" s="138">
        <f>S124*H124</f>
        <v>0</v>
      </c>
      <c r="AR124" s="139" t="s">
        <v>158</v>
      </c>
      <c r="AT124" s="139" t="s">
        <v>160</v>
      </c>
      <c r="AU124" s="139" t="s">
        <v>81</v>
      </c>
      <c r="AY124" s="14" t="s">
        <v>157</v>
      </c>
      <c r="BE124" s="140">
        <f>IF(N124="základní",J124,0)</f>
        <v>0</v>
      </c>
      <c r="BF124" s="140">
        <f>IF(N124="snížená",J124,0)</f>
        <v>0</v>
      </c>
      <c r="BG124" s="140">
        <f>IF(N124="zákl. přenesená",J124,0)</f>
        <v>0</v>
      </c>
      <c r="BH124" s="140">
        <f>IF(N124="sníž. přenesená",J124,0)</f>
        <v>0</v>
      </c>
      <c r="BI124" s="140">
        <f>IF(N124="nulová",J124,0)</f>
        <v>0</v>
      </c>
      <c r="BJ124" s="14" t="s">
        <v>81</v>
      </c>
      <c r="BK124" s="140">
        <f>ROUND(I124*H124,2)</f>
        <v>0</v>
      </c>
      <c r="BL124" s="14" t="s">
        <v>158</v>
      </c>
      <c r="BM124" s="139" t="s">
        <v>734</v>
      </c>
    </row>
    <row r="125" spans="2:65" s="1" customFormat="1" ht="11.25">
      <c r="B125" s="29"/>
      <c r="D125" s="141" t="s">
        <v>165</v>
      </c>
      <c r="F125" s="142" t="s">
        <v>733</v>
      </c>
      <c r="I125" s="143"/>
      <c r="L125" s="29"/>
      <c r="M125" s="144"/>
      <c r="T125" s="50"/>
      <c r="AT125" s="14" t="s">
        <v>165</v>
      </c>
      <c r="AU125" s="14" t="s">
        <v>81</v>
      </c>
    </row>
    <row r="126" spans="2:65" s="1" customFormat="1" ht="16.5" customHeight="1">
      <c r="B126" s="29"/>
      <c r="C126" s="128" t="s">
        <v>230</v>
      </c>
      <c r="D126" s="128" t="s">
        <v>160</v>
      </c>
      <c r="E126" s="129" t="s">
        <v>735</v>
      </c>
      <c r="F126" s="130" t="s">
        <v>736</v>
      </c>
      <c r="G126" s="131" t="s">
        <v>737</v>
      </c>
      <c r="H126" s="132">
        <v>1</v>
      </c>
      <c r="I126" s="133"/>
      <c r="J126" s="134">
        <f>ROUND(I126*H126,2)</f>
        <v>0</v>
      </c>
      <c r="K126" s="130" t="s">
        <v>577</v>
      </c>
      <c r="L126" s="29"/>
      <c r="M126" s="135" t="s">
        <v>19</v>
      </c>
      <c r="N126" s="136" t="s">
        <v>44</v>
      </c>
      <c r="P126" s="137">
        <f>O126*H126</f>
        <v>0</v>
      </c>
      <c r="Q126" s="137">
        <v>0</v>
      </c>
      <c r="R126" s="137">
        <f>Q126*H126</f>
        <v>0</v>
      </c>
      <c r="S126" s="137">
        <v>0</v>
      </c>
      <c r="T126" s="138">
        <f>S126*H126</f>
        <v>0</v>
      </c>
      <c r="AR126" s="139" t="s">
        <v>158</v>
      </c>
      <c r="AT126" s="139" t="s">
        <v>160</v>
      </c>
      <c r="AU126" s="139" t="s">
        <v>81</v>
      </c>
      <c r="AY126" s="14" t="s">
        <v>157</v>
      </c>
      <c r="BE126" s="140">
        <f>IF(N126="základní",J126,0)</f>
        <v>0</v>
      </c>
      <c r="BF126" s="140">
        <f>IF(N126="snížená",J126,0)</f>
        <v>0</v>
      </c>
      <c r="BG126" s="140">
        <f>IF(N126="zákl. přenesená",J126,0)</f>
        <v>0</v>
      </c>
      <c r="BH126" s="140">
        <f>IF(N126="sníž. přenesená",J126,0)</f>
        <v>0</v>
      </c>
      <c r="BI126" s="140">
        <f>IF(N126="nulová",J126,0)</f>
        <v>0</v>
      </c>
      <c r="BJ126" s="14" t="s">
        <v>81</v>
      </c>
      <c r="BK126" s="140">
        <f>ROUND(I126*H126,2)</f>
        <v>0</v>
      </c>
      <c r="BL126" s="14" t="s">
        <v>158</v>
      </c>
      <c r="BM126" s="139" t="s">
        <v>738</v>
      </c>
    </row>
    <row r="127" spans="2:65" s="1" customFormat="1" ht="11.25">
      <c r="B127" s="29"/>
      <c r="D127" s="141" t="s">
        <v>165</v>
      </c>
      <c r="F127" s="142" t="s">
        <v>736</v>
      </c>
      <c r="I127" s="143"/>
      <c r="L127" s="29"/>
      <c r="M127" s="144"/>
      <c r="T127" s="50"/>
      <c r="AT127" s="14" t="s">
        <v>165</v>
      </c>
      <c r="AU127" s="14" t="s">
        <v>81</v>
      </c>
    </row>
    <row r="128" spans="2:65" s="1" customFormat="1" ht="16.5" customHeight="1">
      <c r="B128" s="29"/>
      <c r="C128" s="128" t="s">
        <v>198</v>
      </c>
      <c r="D128" s="128" t="s">
        <v>160</v>
      </c>
      <c r="E128" s="129" t="s">
        <v>739</v>
      </c>
      <c r="F128" s="130" t="s">
        <v>740</v>
      </c>
      <c r="G128" s="131" t="s">
        <v>547</v>
      </c>
      <c r="H128" s="132">
        <v>5</v>
      </c>
      <c r="I128" s="133"/>
      <c r="J128" s="134">
        <f>ROUND(I128*H128,2)</f>
        <v>0</v>
      </c>
      <c r="K128" s="130" t="s">
        <v>577</v>
      </c>
      <c r="L128" s="29"/>
      <c r="M128" s="135" t="s">
        <v>19</v>
      </c>
      <c r="N128" s="136" t="s">
        <v>44</v>
      </c>
      <c r="P128" s="137">
        <f>O128*H128</f>
        <v>0</v>
      </c>
      <c r="Q128" s="137">
        <v>0</v>
      </c>
      <c r="R128" s="137">
        <f>Q128*H128</f>
        <v>0</v>
      </c>
      <c r="S128" s="137">
        <v>0</v>
      </c>
      <c r="T128" s="138">
        <f>S128*H128</f>
        <v>0</v>
      </c>
      <c r="AR128" s="139" t="s">
        <v>158</v>
      </c>
      <c r="AT128" s="139" t="s">
        <v>160</v>
      </c>
      <c r="AU128" s="139" t="s">
        <v>81</v>
      </c>
      <c r="AY128" s="14" t="s">
        <v>157</v>
      </c>
      <c r="BE128" s="140">
        <f>IF(N128="základní",J128,0)</f>
        <v>0</v>
      </c>
      <c r="BF128" s="140">
        <f>IF(N128="snížená",J128,0)</f>
        <v>0</v>
      </c>
      <c r="BG128" s="140">
        <f>IF(N128="zákl. přenesená",J128,0)</f>
        <v>0</v>
      </c>
      <c r="BH128" s="140">
        <f>IF(N128="sníž. přenesená",J128,0)</f>
        <v>0</v>
      </c>
      <c r="BI128" s="140">
        <f>IF(N128="nulová",J128,0)</f>
        <v>0</v>
      </c>
      <c r="BJ128" s="14" t="s">
        <v>81</v>
      </c>
      <c r="BK128" s="140">
        <f>ROUND(I128*H128,2)</f>
        <v>0</v>
      </c>
      <c r="BL128" s="14" t="s">
        <v>158</v>
      </c>
      <c r="BM128" s="139" t="s">
        <v>741</v>
      </c>
    </row>
    <row r="129" spans="2:65" s="1" customFormat="1" ht="11.25">
      <c r="B129" s="29"/>
      <c r="D129" s="141" t="s">
        <v>165</v>
      </c>
      <c r="F129" s="142" t="s">
        <v>740</v>
      </c>
      <c r="I129" s="143"/>
      <c r="L129" s="29"/>
      <c r="M129" s="144"/>
      <c r="T129" s="50"/>
      <c r="AT129" s="14" t="s">
        <v>165</v>
      </c>
      <c r="AU129" s="14" t="s">
        <v>81</v>
      </c>
    </row>
    <row r="130" spans="2:65" s="1" customFormat="1" ht="16.5" customHeight="1">
      <c r="B130" s="29"/>
      <c r="C130" s="128" t="s">
        <v>7</v>
      </c>
      <c r="D130" s="128" t="s">
        <v>160</v>
      </c>
      <c r="E130" s="129" t="s">
        <v>742</v>
      </c>
      <c r="F130" s="130" t="s">
        <v>743</v>
      </c>
      <c r="G130" s="131" t="s">
        <v>547</v>
      </c>
      <c r="H130" s="132">
        <v>5</v>
      </c>
      <c r="I130" s="133"/>
      <c r="J130" s="134">
        <f>ROUND(I130*H130,2)</f>
        <v>0</v>
      </c>
      <c r="K130" s="130" t="s">
        <v>577</v>
      </c>
      <c r="L130" s="29"/>
      <c r="M130" s="135" t="s">
        <v>19</v>
      </c>
      <c r="N130" s="136" t="s">
        <v>44</v>
      </c>
      <c r="P130" s="137">
        <f>O130*H130</f>
        <v>0</v>
      </c>
      <c r="Q130" s="137">
        <v>0</v>
      </c>
      <c r="R130" s="137">
        <f>Q130*H130</f>
        <v>0</v>
      </c>
      <c r="S130" s="137">
        <v>0</v>
      </c>
      <c r="T130" s="138">
        <f>S130*H130</f>
        <v>0</v>
      </c>
      <c r="AR130" s="139" t="s">
        <v>158</v>
      </c>
      <c r="AT130" s="139" t="s">
        <v>160</v>
      </c>
      <c r="AU130" s="139" t="s">
        <v>81</v>
      </c>
      <c r="AY130" s="14" t="s">
        <v>157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4" t="s">
        <v>81</v>
      </c>
      <c r="BK130" s="140">
        <f>ROUND(I130*H130,2)</f>
        <v>0</v>
      </c>
      <c r="BL130" s="14" t="s">
        <v>158</v>
      </c>
      <c r="BM130" s="139" t="s">
        <v>744</v>
      </c>
    </row>
    <row r="131" spans="2:65" s="1" customFormat="1" ht="11.25">
      <c r="B131" s="29"/>
      <c r="D131" s="141" t="s">
        <v>165</v>
      </c>
      <c r="F131" s="142" t="s">
        <v>743</v>
      </c>
      <c r="I131" s="143"/>
      <c r="L131" s="29"/>
      <c r="M131" s="144"/>
      <c r="T131" s="50"/>
      <c r="AT131" s="14" t="s">
        <v>165</v>
      </c>
      <c r="AU131" s="14" t="s">
        <v>81</v>
      </c>
    </row>
    <row r="132" spans="2:65" s="1" customFormat="1" ht="16.5" customHeight="1">
      <c r="B132" s="29"/>
      <c r="C132" s="128" t="s">
        <v>202</v>
      </c>
      <c r="D132" s="128" t="s">
        <v>160</v>
      </c>
      <c r="E132" s="129" t="s">
        <v>745</v>
      </c>
      <c r="F132" s="130" t="s">
        <v>746</v>
      </c>
      <c r="G132" s="131" t="s">
        <v>547</v>
      </c>
      <c r="H132" s="132">
        <v>3</v>
      </c>
      <c r="I132" s="133"/>
      <c r="J132" s="134">
        <f>ROUND(I132*H132,2)</f>
        <v>0</v>
      </c>
      <c r="K132" s="130" t="s">
        <v>577</v>
      </c>
      <c r="L132" s="29"/>
      <c r="M132" s="135" t="s">
        <v>19</v>
      </c>
      <c r="N132" s="136" t="s">
        <v>44</v>
      </c>
      <c r="P132" s="137">
        <f>O132*H132</f>
        <v>0</v>
      </c>
      <c r="Q132" s="137">
        <v>0</v>
      </c>
      <c r="R132" s="137">
        <f>Q132*H132</f>
        <v>0</v>
      </c>
      <c r="S132" s="137">
        <v>0</v>
      </c>
      <c r="T132" s="138">
        <f>S132*H132</f>
        <v>0</v>
      </c>
      <c r="AR132" s="139" t="s">
        <v>158</v>
      </c>
      <c r="AT132" s="139" t="s">
        <v>160</v>
      </c>
      <c r="AU132" s="139" t="s">
        <v>81</v>
      </c>
      <c r="AY132" s="14" t="s">
        <v>157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4" t="s">
        <v>81</v>
      </c>
      <c r="BK132" s="140">
        <f>ROUND(I132*H132,2)</f>
        <v>0</v>
      </c>
      <c r="BL132" s="14" t="s">
        <v>158</v>
      </c>
      <c r="BM132" s="139" t="s">
        <v>747</v>
      </c>
    </row>
    <row r="133" spans="2:65" s="1" customFormat="1" ht="11.25">
      <c r="B133" s="29"/>
      <c r="D133" s="141" t="s">
        <v>165</v>
      </c>
      <c r="F133" s="142" t="s">
        <v>746</v>
      </c>
      <c r="I133" s="143"/>
      <c r="L133" s="29"/>
      <c r="M133" s="144"/>
      <c r="T133" s="50"/>
      <c r="AT133" s="14" t="s">
        <v>165</v>
      </c>
      <c r="AU133" s="14" t="s">
        <v>81</v>
      </c>
    </row>
    <row r="134" spans="2:65" s="1" customFormat="1" ht="16.5" customHeight="1">
      <c r="B134" s="29"/>
      <c r="C134" s="128" t="s">
        <v>244</v>
      </c>
      <c r="D134" s="128" t="s">
        <v>160</v>
      </c>
      <c r="E134" s="129" t="s">
        <v>748</v>
      </c>
      <c r="F134" s="130" t="s">
        <v>634</v>
      </c>
      <c r="G134" s="131" t="s">
        <v>233</v>
      </c>
      <c r="H134" s="132">
        <v>0.2</v>
      </c>
      <c r="I134" s="133"/>
      <c r="J134" s="134">
        <f>ROUND(I134*H134,2)</f>
        <v>0</v>
      </c>
      <c r="K134" s="130" t="s">
        <v>577</v>
      </c>
      <c r="L134" s="29"/>
      <c r="M134" s="135" t="s">
        <v>19</v>
      </c>
      <c r="N134" s="136" t="s">
        <v>44</v>
      </c>
      <c r="P134" s="137">
        <f>O134*H134</f>
        <v>0</v>
      </c>
      <c r="Q134" s="137">
        <v>0</v>
      </c>
      <c r="R134" s="137">
        <f>Q134*H134</f>
        <v>0</v>
      </c>
      <c r="S134" s="137">
        <v>0</v>
      </c>
      <c r="T134" s="138">
        <f>S134*H134</f>
        <v>0</v>
      </c>
      <c r="AR134" s="139" t="s">
        <v>158</v>
      </c>
      <c r="AT134" s="139" t="s">
        <v>160</v>
      </c>
      <c r="AU134" s="139" t="s">
        <v>81</v>
      </c>
      <c r="AY134" s="14" t="s">
        <v>157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4" t="s">
        <v>81</v>
      </c>
      <c r="BK134" s="140">
        <f>ROUND(I134*H134,2)</f>
        <v>0</v>
      </c>
      <c r="BL134" s="14" t="s">
        <v>158</v>
      </c>
      <c r="BM134" s="139" t="s">
        <v>749</v>
      </c>
    </row>
    <row r="135" spans="2:65" s="1" customFormat="1" ht="11.25">
      <c r="B135" s="29"/>
      <c r="D135" s="141" t="s">
        <v>165</v>
      </c>
      <c r="F135" s="142" t="s">
        <v>634</v>
      </c>
      <c r="I135" s="143"/>
      <c r="L135" s="29"/>
      <c r="M135" s="144"/>
      <c r="T135" s="50"/>
      <c r="AT135" s="14" t="s">
        <v>165</v>
      </c>
      <c r="AU135" s="14" t="s">
        <v>81</v>
      </c>
    </row>
    <row r="136" spans="2:65" s="1" customFormat="1" ht="16.5" customHeight="1">
      <c r="B136" s="29"/>
      <c r="C136" s="128" t="s">
        <v>205</v>
      </c>
      <c r="D136" s="128" t="s">
        <v>160</v>
      </c>
      <c r="E136" s="129" t="s">
        <v>750</v>
      </c>
      <c r="F136" s="130" t="s">
        <v>637</v>
      </c>
      <c r="G136" s="131" t="s">
        <v>610</v>
      </c>
      <c r="H136" s="132">
        <v>4</v>
      </c>
      <c r="I136" s="133"/>
      <c r="J136" s="134">
        <f>ROUND(I136*H136,2)</f>
        <v>0</v>
      </c>
      <c r="K136" s="130" t="s">
        <v>577</v>
      </c>
      <c r="L136" s="29"/>
      <c r="M136" s="135" t="s">
        <v>19</v>
      </c>
      <c r="N136" s="136" t="s">
        <v>44</v>
      </c>
      <c r="P136" s="137">
        <f>O136*H136</f>
        <v>0</v>
      </c>
      <c r="Q136" s="137">
        <v>0</v>
      </c>
      <c r="R136" s="137">
        <f>Q136*H136</f>
        <v>0</v>
      </c>
      <c r="S136" s="137">
        <v>0</v>
      </c>
      <c r="T136" s="138">
        <f>S136*H136</f>
        <v>0</v>
      </c>
      <c r="AR136" s="139" t="s">
        <v>158</v>
      </c>
      <c r="AT136" s="139" t="s">
        <v>160</v>
      </c>
      <c r="AU136" s="139" t="s">
        <v>81</v>
      </c>
      <c r="AY136" s="14" t="s">
        <v>157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4" t="s">
        <v>81</v>
      </c>
      <c r="BK136" s="140">
        <f>ROUND(I136*H136,2)</f>
        <v>0</v>
      </c>
      <c r="BL136" s="14" t="s">
        <v>158</v>
      </c>
      <c r="BM136" s="139" t="s">
        <v>751</v>
      </c>
    </row>
    <row r="137" spans="2:65" s="1" customFormat="1" ht="11.25">
      <c r="B137" s="29"/>
      <c r="D137" s="141" t="s">
        <v>165</v>
      </c>
      <c r="F137" s="142" t="s">
        <v>637</v>
      </c>
      <c r="I137" s="143"/>
      <c r="L137" s="29"/>
      <c r="M137" s="144"/>
      <c r="T137" s="50"/>
      <c r="AT137" s="14" t="s">
        <v>165</v>
      </c>
      <c r="AU137" s="14" t="s">
        <v>81</v>
      </c>
    </row>
    <row r="138" spans="2:65" s="1" customFormat="1" ht="16.5" customHeight="1">
      <c r="B138" s="29"/>
      <c r="C138" s="128" t="s">
        <v>253</v>
      </c>
      <c r="D138" s="128" t="s">
        <v>160</v>
      </c>
      <c r="E138" s="129" t="s">
        <v>752</v>
      </c>
      <c r="F138" s="130" t="s">
        <v>703</v>
      </c>
      <c r="G138" s="131" t="s">
        <v>610</v>
      </c>
      <c r="H138" s="132">
        <v>2</v>
      </c>
      <c r="I138" s="133"/>
      <c r="J138" s="134">
        <f>ROUND(I138*H138,2)</f>
        <v>0</v>
      </c>
      <c r="K138" s="130" t="s">
        <v>577</v>
      </c>
      <c r="L138" s="29"/>
      <c r="M138" s="135" t="s">
        <v>19</v>
      </c>
      <c r="N138" s="136" t="s">
        <v>44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158</v>
      </c>
      <c r="AT138" s="139" t="s">
        <v>160</v>
      </c>
      <c r="AU138" s="139" t="s">
        <v>81</v>
      </c>
      <c r="AY138" s="14" t="s">
        <v>157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4" t="s">
        <v>81</v>
      </c>
      <c r="BK138" s="140">
        <f>ROUND(I138*H138,2)</f>
        <v>0</v>
      </c>
      <c r="BL138" s="14" t="s">
        <v>158</v>
      </c>
      <c r="BM138" s="139" t="s">
        <v>753</v>
      </c>
    </row>
    <row r="139" spans="2:65" s="1" customFormat="1" ht="11.25">
      <c r="B139" s="29"/>
      <c r="D139" s="141" t="s">
        <v>165</v>
      </c>
      <c r="F139" s="142" t="s">
        <v>703</v>
      </c>
      <c r="I139" s="143"/>
      <c r="L139" s="29"/>
      <c r="M139" s="156"/>
      <c r="N139" s="157"/>
      <c r="O139" s="157"/>
      <c r="P139" s="157"/>
      <c r="Q139" s="157"/>
      <c r="R139" s="157"/>
      <c r="S139" s="157"/>
      <c r="T139" s="158"/>
      <c r="AT139" s="14" t="s">
        <v>165</v>
      </c>
      <c r="AU139" s="14" t="s">
        <v>81</v>
      </c>
    </row>
    <row r="140" spans="2:65" s="1" customFormat="1" ht="6.95" customHeight="1">
      <c r="B140" s="38"/>
      <c r="C140" s="39"/>
      <c r="D140" s="39"/>
      <c r="E140" s="39"/>
      <c r="F140" s="39"/>
      <c r="G140" s="39"/>
      <c r="H140" s="39"/>
      <c r="I140" s="39"/>
      <c r="J140" s="39"/>
      <c r="K140" s="39"/>
      <c r="L140" s="29"/>
    </row>
  </sheetData>
  <sheetProtection algorithmName="SHA-512" hashValue="n9K0QyE6fVe/2RezZ3GuYH2y7BsOlWJrnQDmpncpT/HNhR8kzpsHZMfYnUnwdcrFpJgyC+3C7JD1tADOSVnT8g==" saltValue="mhgJ6T2O082XT+aFrE0HBk8qd7KW+U7GyZTy1/wQu5/lGGjwQ5Hu7us5GImwdD7XHk5keGB1xJopm+xANLAzmg==" spinCount="100000" sheet="1" objects="1" scenarios="1" formatColumns="0" formatRows="0" autoFilter="0"/>
  <autoFilter ref="C86:K139" xr:uid="{00000000-0009-0000-0000-000004000000}"/>
  <mergeCells count="12">
    <mergeCell ref="E79:H79"/>
    <mergeCell ref="L2:V2"/>
    <mergeCell ref="E50:H50"/>
    <mergeCell ref="E52:H52"/>
    <mergeCell ref="E54:H54"/>
    <mergeCell ref="E75:H75"/>
    <mergeCell ref="E77:H77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12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AT2" s="14" t="s">
        <v>103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87</v>
      </c>
    </row>
    <row r="4" spans="2:46" ht="24.95" customHeight="1">
      <c r="B4" s="17"/>
      <c r="D4" s="18" t="s">
        <v>115</v>
      </c>
      <c r="L4" s="17"/>
      <c r="M4" s="87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85" t="str">
        <f>'Rekapitulace stavby'!K6</f>
        <v>Infrastruktura - stavební E</v>
      </c>
      <c r="F7" s="286"/>
      <c r="G7" s="286"/>
      <c r="H7" s="286"/>
      <c r="L7" s="17"/>
    </row>
    <row r="8" spans="2:46" ht="12" customHeight="1">
      <c r="B8" s="17"/>
      <c r="D8" s="24" t="s">
        <v>116</v>
      </c>
      <c r="L8" s="17"/>
    </row>
    <row r="9" spans="2:46" s="1" customFormat="1" ht="16.5" customHeight="1">
      <c r="B9" s="29"/>
      <c r="E9" s="285" t="s">
        <v>754</v>
      </c>
      <c r="F9" s="287"/>
      <c r="G9" s="287"/>
      <c r="H9" s="287"/>
      <c r="L9" s="29"/>
    </row>
    <row r="10" spans="2:46" s="1" customFormat="1" ht="12" customHeight="1">
      <c r="B10" s="29"/>
      <c r="D10" s="24" t="s">
        <v>569</v>
      </c>
      <c r="L10" s="29"/>
    </row>
    <row r="11" spans="2:46" s="1" customFormat="1" ht="16.5" customHeight="1">
      <c r="B11" s="29"/>
      <c r="E11" s="249" t="s">
        <v>755</v>
      </c>
      <c r="F11" s="287"/>
      <c r="G11" s="287"/>
      <c r="H11" s="287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19</v>
      </c>
      <c r="I13" s="24" t="s">
        <v>20</v>
      </c>
      <c r="J13" s="22" t="s">
        <v>19</v>
      </c>
      <c r="L13" s="29"/>
    </row>
    <row r="14" spans="2:46" s="1" customFormat="1" ht="12" customHeight="1">
      <c r="B14" s="29"/>
      <c r="D14" s="24" t="s">
        <v>21</v>
      </c>
      <c r="F14" s="22" t="s">
        <v>34</v>
      </c>
      <c r="I14" s="24" t="s">
        <v>23</v>
      </c>
      <c r="J14" s="46" t="str">
        <f>'Rekapitulace stavby'!AN8</f>
        <v>27. 5. 2024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25</v>
      </c>
      <c r="I16" s="24" t="s">
        <v>26</v>
      </c>
      <c r="J16" s="22" t="str">
        <f>IF('Rekapitulace stavby'!AN10="","",'Rekapitulace stavby'!AN10)</f>
        <v>00261238</v>
      </c>
      <c r="L16" s="29"/>
    </row>
    <row r="17" spans="2:12" s="1" customFormat="1" ht="18" customHeight="1">
      <c r="B17" s="29"/>
      <c r="E17" s="22" t="str">
        <f>IF('Rekapitulace stavby'!E11="","",'Rekapitulace stavby'!E11)</f>
        <v>Statutární město Děčín</v>
      </c>
      <c r="I17" s="24" t="s">
        <v>29</v>
      </c>
      <c r="J17" s="22" t="str">
        <f>IF('Rekapitulace stavby'!AN11="","",'Rekapitulace stavby'!AN11)</f>
        <v>CZ00261238</v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31</v>
      </c>
      <c r="I19" s="24" t="s">
        <v>26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88" t="str">
        <f>'Rekapitulace stavby'!E14</f>
        <v>Vyplň údaj</v>
      </c>
      <c r="F20" s="255"/>
      <c r="G20" s="255"/>
      <c r="H20" s="255"/>
      <c r="I20" s="24" t="s">
        <v>29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33</v>
      </c>
      <c r="I22" s="24" t="s">
        <v>26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29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36</v>
      </c>
      <c r="I25" s="24" t="s">
        <v>26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29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37</v>
      </c>
      <c r="L28" s="29"/>
    </row>
    <row r="29" spans="2:12" s="7" customFormat="1" ht="16.5" customHeight="1">
      <c r="B29" s="88"/>
      <c r="E29" s="260" t="s">
        <v>19</v>
      </c>
      <c r="F29" s="260"/>
      <c r="G29" s="260"/>
      <c r="H29" s="260"/>
      <c r="L29" s="88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>
      <c r="B32" s="29"/>
      <c r="D32" s="89" t="s">
        <v>39</v>
      </c>
      <c r="J32" s="60">
        <f>ROUND(J90,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5" customHeight="1">
      <c r="B34" s="29"/>
      <c r="F34" s="32" t="s">
        <v>41</v>
      </c>
      <c r="I34" s="32" t="s">
        <v>40</v>
      </c>
      <c r="J34" s="32" t="s">
        <v>42</v>
      </c>
      <c r="L34" s="29"/>
    </row>
    <row r="35" spans="2:12" s="1" customFormat="1" ht="14.45" customHeight="1">
      <c r="B35" s="29"/>
      <c r="D35" s="49" t="s">
        <v>43</v>
      </c>
      <c r="E35" s="24" t="s">
        <v>44</v>
      </c>
      <c r="F35" s="80">
        <f>ROUND((SUM(BE90:BE111)),  2)</f>
        <v>0</v>
      </c>
      <c r="I35" s="90">
        <v>0.21</v>
      </c>
      <c r="J35" s="80">
        <f>ROUND(((SUM(BE90:BE111))*I35),  2)</f>
        <v>0</v>
      </c>
      <c r="L35" s="29"/>
    </row>
    <row r="36" spans="2:12" s="1" customFormat="1" ht="14.45" customHeight="1">
      <c r="B36" s="29"/>
      <c r="E36" s="24" t="s">
        <v>45</v>
      </c>
      <c r="F36" s="80">
        <f>ROUND((SUM(BF90:BF111)),  2)</f>
        <v>0</v>
      </c>
      <c r="I36" s="90">
        <v>0.12</v>
      </c>
      <c r="J36" s="80">
        <f>ROUND(((SUM(BF90:BF111))*I36),  2)</f>
        <v>0</v>
      </c>
      <c r="L36" s="29"/>
    </row>
    <row r="37" spans="2:12" s="1" customFormat="1" ht="14.45" hidden="1" customHeight="1">
      <c r="B37" s="29"/>
      <c r="E37" s="24" t="s">
        <v>46</v>
      </c>
      <c r="F37" s="80">
        <f>ROUND((SUM(BG90:BG111)),  2)</f>
        <v>0</v>
      </c>
      <c r="I37" s="90">
        <v>0.21</v>
      </c>
      <c r="J37" s="80">
        <f>0</f>
        <v>0</v>
      </c>
      <c r="L37" s="29"/>
    </row>
    <row r="38" spans="2:12" s="1" customFormat="1" ht="14.45" hidden="1" customHeight="1">
      <c r="B38" s="29"/>
      <c r="E38" s="24" t="s">
        <v>47</v>
      </c>
      <c r="F38" s="80">
        <f>ROUND((SUM(BH90:BH111)),  2)</f>
        <v>0</v>
      </c>
      <c r="I38" s="90">
        <v>0.12</v>
      </c>
      <c r="J38" s="80">
        <f>0</f>
        <v>0</v>
      </c>
      <c r="L38" s="29"/>
    </row>
    <row r="39" spans="2:12" s="1" customFormat="1" ht="14.45" hidden="1" customHeight="1">
      <c r="B39" s="29"/>
      <c r="E39" s="24" t="s">
        <v>48</v>
      </c>
      <c r="F39" s="80">
        <f>ROUND((SUM(BI90:BI111)),  2)</f>
        <v>0</v>
      </c>
      <c r="I39" s="90">
        <v>0</v>
      </c>
      <c r="J39" s="80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1"/>
      <c r="D41" s="92" t="s">
        <v>49</v>
      </c>
      <c r="E41" s="51"/>
      <c r="F41" s="51"/>
      <c r="G41" s="93" t="s">
        <v>50</v>
      </c>
      <c r="H41" s="94" t="s">
        <v>51</v>
      </c>
      <c r="I41" s="51"/>
      <c r="J41" s="95">
        <f>SUM(J32:J39)</f>
        <v>0</v>
      </c>
      <c r="K41" s="96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5" customHeight="1">
      <c r="B47" s="29"/>
      <c r="C47" s="18" t="s">
        <v>118</v>
      </c>
      <c r="L47" s="29"/>
    </row>
    <row r="48" spans="2:12" s="1" customFormat="1" ht="6.95" customHeight="1">
      <c r="B48" s="29"/>
      <c r="L48" s="29"/>
    </row>
    <row r="49" spans="2:47" s="1" customFormat="1" ht="12" customHeight="1">
      <c r="B49" s="29"/>
      <c r="C49" s="24" t="s">
        <v>16</v>
      </c>
      <c r="L49" s="29"/>
    </row>
    <row r="50" spans="2:47" s="1" customFormat="1" ht="16.5" customHeight="1">
      <c r="B50" s="29"/>
      <c r="E50" s="285" t="str">
        <f>E7</f>
        <v>Infrastruktura - stavební E</v>
      </c>
      <c r="F50" s="286"/>
      <c r="G50" s="286"/>
      <c r="H50" s="286"/>
      <c r="L50" s="29"/>
    </row>
    <row r="51" spans="2:47" ht="12" customHeight="1">
      <c r="B51" s="17"/>
      <c r="C51" s="24" t="s">
        <v>116</v>
      </c>
      <c r="L51" s="17"/>
    </row>
    <row r="52" spans="2:47" s="1" customFormat="1" ht="16.5" customHeight="1">
      <c r="B52" s="29"/>
      <c r="E52" s="285" t="s">
        <v>754</v>
      </c>
      <c r="F52" s="287"/>
      <c r="G52" s="287"/>
      <c r="H52" s="287"/>
      <c r="L52" s="29"/>
    </row>
    <row r="53" spans="2:47" s="1" customFormat="1" ht="12" customHeight="1">
      <c r="B53" s="29"/>
      <c r="C53" s="24" t="s">
        <v>569</v>
      </c>
      <c r="L53" s="29"/>
    </row>
    <row r="54" spans="2:47" s="1" customFormat="1" ht="16.5" customHeight="1">
      <c r="B54" s="29"/>
      <c r="E54" s="249" t="str">
        <f>E11</f>
        <v>01 - BEZBARIEROVÉ WC</v>
      </c>
      <c r="F54" s="287"/>
      <c r="G54" s="287"/>
      <c r="H54" s="287"/>
      <c r="L54" s="29"/>
    </row>
    <row r="55" spans="2:47" s="1" customFormat="1" ht="6.95" customHeight="1">
      <c r="B55" s="29"/>
      <c r="L55" s="29"/>
    </row>
    <row r="56" spans="2:47" s="1" customFormat="1" ht="12" customHeight="1">
      <c r="B56" s="29"/>
      <c r="C56" s="24" t="s">
        <v>21</v>
      </c>
      <c r="F56" s="22" t="str">
        <f>F14</f>
        <v xml:space="preserve"> </v>
      </c>
      <c r="I56" s="24" t="s">
        <v>23</v>
      </c>
      <c r="J56" s="46" t="str">
        <f>IF(J14="","",J14)</f>
        <v>27. 5. 2024</v>
      </c>
      <c r="L56" s="29"/>
    </row>
    <row r="57" spans="2:47" s="1" customFormat="1" ht="6.95" customHeight="1">
      <c r="B57" s="29"/>
      <c r="L57" s="29"/>
    </row>
    <row r="58" spans="2:47" s="1" customFormat="1" ht="15.2" customHeight="1">
      <c r="B58" s="29"/>
      <c r="C58" s="24" t="s">
        <v>25</v>
      </c>
      <c r="F58" s="22" t="str">
        <f>E17</f>
        <v>Statutární město Děčín</v>
      </c>
      <c r="I58" s="24" t="s">
        <v>33</v>
      </c>
      <c r="J58" s="27" t="str">
        <f>E23</f>
        <v xml:space="preserve"> </v>
      </c>
      <c r="L58" s="29"/>
    </row>
    <row r="59" spans="2:47" s="1" customFormat="1" ht="15.2" customHeight="1">
      <c r="B59" s="29"/>
      <c r="C59" s="24" t="s">
        <v>31</v>
      </c>
      <c r="F59" s="22" t="str">
        <f>IF(E20="","",E20)</f>
        <v>Vyplň údaj</v>
      </c>
      <c r="I59" s="24" t="s">
        <v>36</v>
      </c>
      <c r="J59" s="27" t="str">
        <f>E26</f>
        <v xml:space="preserve"> </v>
      </c>
      <c r="L59" s="29"/>
    </row>
    <row r="60" spans="2:47" s="1" customFormat="1" ht="10.35" customHeight="1">
      <c r="B60" s="29"/>
      <c r="L60" s="29"/>
    </row>
    <row r="61" spans="2:47" s="1" customFormat="1" ht="29.25" customHeight="1">
      <c r="B61" s="29"/>
      <c r="C61" s="97" t="s">
        <v>119</v>
      </c>
      <c r="D61" s="91"/>
      <c r="E61" s="91"/>
      <c r="F61" s="91"/>
      <c r="G61" s="91"/>
      <c r="H61" s="91"/>
      <c r="I61" s="91"/>
      <c r="J61" s="98" t="s">
        <v>120</v>
      </c>
      <c r="K61" s="91"/>
      <c r="L61" s="29"/>
    </row>
    <row r="62" spans="2:47" s="1" customFormat="1" ht="10.35" customHeight="1">
      <c r="B62" s="29"/>
      <c r="L62" s="29"/>
    </row>
    <row r="63" spans="2:47" s="1" customFormat="1" ht="22.9" customHeight="1">
      <c r="B63" s="29"/>
      <c r="C63" s="99" t="s">
        <v>71</v>
      </c>
      <c r="J63" s="60">
        <f>J90</f>
        <v>0</v>
      </c>
      <c r="L63" s="29"/>
      <c r="AU63" s="14" t="s">
        <v>87</v>
      </c>
    </row>
    <row r="64" spans="2:47" s="8" customFormat="1" ht="24.95" customHeight="1">
      <c r="B64" s="100"/>
      <c r="D64" s="101" t="s">
        <v>756</v>
      </c>
      <c r="E64" s="102"/>
      <c r="F64" s="102"/>
      <c r="G64" s="102"/>
      <c r="H64" s="102"/>
      <c r="I64" s="102"/>
      <c r="J64" s="103">
        <f>J91</f>
        <v>0</v>
      </c>
      <c r="L64" s="100"/>
    </row>
    <row r="65" spans="2:12" s="8" customFormat="1" ht="24.95" customHeight="1">
      <c r="B65" s="100"/>
      <c r="D65" s="101" t="s">
        <v>757</v>
      </c>
      <c r="E65" s="102"/>
      <c r="F65" s="102"/>
      <c r="G65" s="102"/>
      <c r="H65" s="102"/>
      <c r="I65" s="102"/>
      <c r="J65" s="103">
        <f>J94</f>
        <v>0</v>
      </c>
      <c r="L65" s="100"/>
    </row>
    <row r="66" spans="2:12" s="8" customFormat="1" ht="24.95" customHeight="1">
      <c r="B66" s="100"/>
      <c r="D66" s="101" t="s">
        <v>758</v>
      </c>
      <c r="E66" s="102"/>
      <c r="F66" s="102"/>
      <c r="G66" s="102"/>
      <c r="H66" s="102"/>
      <c r="I66" s="102"/>
      <c r="J66" s="103">
        <f>J99</f>
        <v>0</v>
      </c>
      <c r="L66" s="100"/>
    </row>
    <row r="67" spans="2:12" s="8" customFormat="1" ht="24.95" customHeight="1">
      <c r="B67" s="100"/>
      <c r="D67" s="101" t="s">
        <v>759</v>
      </c>
      <c r="E67" s="102"/>
      <c r="F67" s="102"/>
      <c r="G67" s="102"/>
      <c r="H67" s="102"/>
      <c r="I67" s="102"/>
      <c r="J67" s="103">
        <f>J106</f>
        <v>0</v>
      </c>
      <c r="L67" s="100"/>
    </row>
    <row r="68" spans="2:12" s="8" customFormat="1" ht="24.95" customHeight="1">
      <c r="B68" s="100"/>
      <c r="D68" s="101" t="s">
        <v>625</v>
      </c>
      <c r="E68" s="102"/>
      <c r="F68" s="102"/>
      <c r="G68" s="102"/>
      <c r="H68" s="102"/>
      <c r="I68" s="102"/>
      <c r="J68" s="103">
        <f>J109</f>
        <v>0</v>
      </c>
      <c r="L68" s="100"/>
    </row>
    <row r="69" spans="2:12" s="1" customFormat="1" ht="21.75" customHeight="1">
      <c r="B69" s="29"/>
      <c r="L69" s="29"/>
    </row>
    <row r="70" spans="2:12" s="1" customFormat="1" ht="6.95" customHeight="1"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29"/>
    </row>
    <row r="74" spans="2:12" s="1" customFormat="1" ht="6.95" customHeight="1"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29"/>
    </row>
    <row r="75" spans="2:12" s="1" customFormat="1" ht="24.95" customHeight="1">
      <c r="B75" s="29"/>
      <c r="C75" s="18" t="s">
        <v>142</v>
      </c>
      <c r="L75" s="29"/>
    </row>
    <row r="76" spans="2:12" s="1" customFormat="1" ht="6.95" customHeight="1">
      <c r="B76" s="29"/>
      <c r="L76" s="29"/>
    </row>
    <row r="77" spans="2:12" s="1" customFormat="1" ht="12" customHeight="1">
      <c r="B77" s="29"/>
      <c r="C77" s="24" t="s">
        <v>16</v>
      </c>
      <c r="L77" s="29"/>
    </row>
    <row r="78" spans="2:12" s="1" customFormat="1" ht="16.5" customHeight="1">
      <c r="B78" s="29"/>
      <c r="E78" s="285" t="str">
        <f>E7</f>
        <v>Infrastruktura - stavební E</v>
      </c>
      <c r="F78" s="286"/>
      <c r="G78" s="286"/>
      <c r="H78" s="286"/>
      <c r="L78" s="29"/>
    </row>
    <row r="79" spans="2:12" ht="12" customHeight="1">
      <c r="B79" s="17"/>
      <c r="C79" s="24" t="s">
        <v>116</v>
      </c>
      <c r="L79" s="17"/>
    </row>
    <row r="80" spans="2:12" s="1" customFormat="1" ht="16.5" customHeight="1">
      <c r="B80" s="29"/>
      <c r="E80" s="285" t="s">
        <v>754</v>
      </c>
      <c r="F80" s="287"/>
      <c r="G80" s="287"/>
      <c r="H80" s="287"/>
      <c r="L80" s="29"/>
    </row>
    <row r="81" spans="2:65" s="1" customFormat="1" ht="12" customHeight="1">
      <c r="B81" s="29"/>
      <c r="C81" s="24" t="s">
        <v>569</v>
      </c>
      <c r="L81" s="29"/>
    </row>
    <row r="82" spans="2:65" s="1" customFormat="1" ht="16.5" customHeight="1">
      <c r="B82" s="29"/>
      <c r="E82" s="249" t="str">
        <f>E11</f>
        <v>01 - BEZBARIEROVÉ WC</v>
      </c>
      <c r="F82" s="287"/>
      <c r="G82" s="287"/>
      <c r="H82" s="287"/>
      <c r="L82" s="29"/>
    </row>
    <row r="83" spans="2:65" s="1" customFormat="1" ht="6.95" customHeight="1">
      <c r="B83" s="29"/>
      <c r="L83" s="29"/>
    </row>
    <row r="84" spans="2:65" s="1" customFormat="1" ht="12" customHeight="1">
      <c r="B84" s="29"/>
      <c r="C84" s="24" t="s">
        <v>21</v>
      </c>
      <c r="F84" s="22" t="str">
        <f>F14</f>
        <v xml:space="preserve"> </v>
      </c>
      <c r="I84" s="24" t="s">
        <v>23</v>
      </c>
      <c r="J84" s="46" t="str">
        <f>IF(J14="","",J14)</f>
        <v>27. 5. 2024</v>
      </c>
      <c r="L84" s="29"/>
    </row>
    <row r="85" spans="2:65" s="1" customFormat="1" ht="6.95" customHeight="1">
      <c r="B85" s="29"/>
      <c r="L85" s="29"/>
    </row>
    <row r="86" spans="2:65" s="1" customFormat="1" ht="15.2" customHeight="1">
      <c r="B86" s="29"/>
      <c r="C86" s="24" t="s">
        <v>25</v>
      </c>
      <c r="F86" s="22" t="str">
        <f>E17</f>
        <v>Statutární město Děčín</v>
      </c>
      <c r="I86" s="24" t="s">
        <v>33</v>
      </c>
      <c r="J86" s="27" t="str">
        <f>E23</f>
        <v xml:space="preserve"> </v>
      </c>
      <c r="L86" s="29"/>
    </row>
    <row r="87" spans="2:65" s="1" customFormat="1" ht="15.2" customHeight="1">
      <c r="B87" s="29"/>
      <c r="C87" s="24" t="s">
        <v>31</v>
      </c>
      <c r="F87" s="22" t="str">
        <f>IF(E20="","",E20)</f>
        <v>Vyplň údaj</v>
      </c>
      <c r="I87" s="24" t="s">
        <v>36</v>
      </c>
      <c r="J87" s="27" t="str">
        <f>E26</f>
        <v xml:space="preserve"> </v>
      </c>
      <c r="L87" s="29"/>
    </row>
    <row r="88" spans="2:65" s="1" customFormat="1" ht="10.35" customHeight="1">
      <c r="B88" s="29"/>
      <c r="L88" s="29"/>
    </row>
    <row r="89" spans="2:65" s="10" customFormat="1" ht="29.25" customHeight="1">
      <c r="B89" s="108"/>
      <c r="C89" s="109" t="s">
        <v>143</v>
      </c>
      <c r="D89" s="110" t="s">
        <v>58</v>
      </c>
      <c r="E89" s="110" t="s">
        <v>54</v>
      </c>
      <c r="F89" s="110" t="s">
        <v>55</v>
      </c>
      <c r="G89" s="110" t="s">
        <v>144</v>
      </c>
      <c r="H89" s="110" t="s">
        <v>145</v>
      </c>
      <c r="I89" s="110" t="s">
        <v>146</v>
      </c>
      <c r="J89" s="110" t="s">
        <v>120</v>
      </c>
      <c r="K89" s="111" t="s">
        <v>147</v>
      </c>
      <c r="L89" s="108"/>
      <c r="M89" s="53" t="s">
        <v>19</v>
      </c>
      <c r="N89" s="54" t="s">
        <v>43</v>
      </c>
      <c r="O89" s="54" t="s">
        <v>148</v>
      </c>
      <c r="P89" s="54" t="s">
        <v>149</v>
      </c>
      <c r="Q89" s="54" t="s">
        <v>150</v>
      </c>
      <c r="R89" s="54" t="s">
        <v>151</v>
      </c>
      <c r="S89" s="54" t="s">
        <v>152</v>
      </c>
      <c r="T89" s="55" t="s">
        <v>153</v>
      </c>
    </row>
    <row r="90" spans="2:65" s="1" customFormat="1" ht="22.9" customHeight="1">
      <c r="B90" s="29"/>
      <c r="C90" s="58" t="s">
        <v>154</v>
      </c>
      <c r="J90" s="112">
        <f>BK90</f>
        <v>0</v>
      </c>
      <c r="L90" s="29"/>
      <c r="M90" s="56"/>
      <c r="N90" s="47"/>
      <c r="O90" s="47"/>
      <c r="P90" s="113">
        <f>P91+P94+P99+P106+P109</f>
        <v>0</v>
      </c>
      <c r="Q90" s="47"/>
      <c r="R90" s="113">
        <f>R91+R94+R99+R106+R109</f>
        <v>0</v>
      </c>
      <c r="S90" s="47"/>
      <c r="T90" s="114">
        <f>T91+T94+T99+T106+T109</f>
        <v>0</v>
      </c>
      <c r="AT90" s="14" t="s">
        <v>72</v>
      </c>
      <c r="AU90" s="14" t="s">
        <v>87</v>
      </c>
      <c r="BK90" s="115">
        <f>BK91+BK94+BK99+BK106+BK109</f>
        <v>0</v>
      </c>
    </row>
    <row r="91" spans="2:65" s="11" customFormat="1" ht="25.9" customHeight="1">
      <c r="B91" s="116"/>
      <c r="D91" s="117" t="s">
        <v>72</v>
      </c>
      <c r="E91" s="118" t="s">
        <v>760</v>
      </c>
      <c r="F91" s="118" t="s">
        <v>761</v>
      </c>
      <c r="I91" s="119"/>
      <c r="J91" s="120">
        <f>BK91</f>
        <v>0</v>
      </c>
      <c r="L91" s="116"/>
      <c r="M91" s="121"/>
      <c r="P91" s="122">
        <f>SUM(P92:P93)</f>
        <v>0</v>
      </c>
      <c r="R91" s="122">
        <f>SUM(R92:R93)</f>
        <v>0</v>
      </c>
      <c r="T91" s="123">
        <f>SUM(T92:T93)</f>
        <v>0</v>
      </c>
      <c r="AR91" s="117" t="s">
        <v>158</v>
      </c>
      <c r="AT91" s="124" t="s">
        <v>72</v>
      </c>
      <c r="AU91" s="124" t="s">
        <v>73</v>
      </c>
      <c r="AY91" s="117" t="s">
        <v>157</v>
      </c>
      <c r="BK91" s="125">
        <f>SUM(BK92:BK93)</f>
        <v>0</v>
      </c>
    </row>
    <row r="92" spans="2:65" s="1" customFormat="1" ht="16.5" customHeight="1">
      <c r="B92" s="29"/>
      <c r="C92" s="128" t="s">
        <v>81</v>
      </c>
      <c r="D92" s="128" t="s">
        <v>160</v>
      </c>
      <c r="E92" s="129" t="s">
        <v>762</v>
      </c>
      <c r="F92" s="130" t="s">
        <v>763</v>
      </c>
      <c r="G92" s="131" t="s">
        <v>547</v>
      </c>
      <c r="H92" s="132">
        <v>1</v>
      </c>
      <c r="I92" s="133"/>
      <c r="J92" s="134">
        <f>ROUND(I92*H92,2)</f>
        <v>0</v>
      </c>
      <c r="K92" s="130" t="s">
        <v>577</v>
      </c>
      <c r="L92" s="29"/>
      <c r="M92" s="135" t="s">
        <v>19</v>
      </c>
      <c r="N92" s="136" t="s">
        <v>44</v>
      </c>
      <c r="P92" s="137">
        <f>O92*H92</f>
        <v>0</v>
      </c>
      <c r="Q92" s="137">
        <v>0</v>
      </c>
      <c r="R92" s="137">
        <f>Q92*H92</f>
        <v>0</v>
      </c>
      <c r="S92" s="137">
        <v>0</v>
      </c>
      <c r="T92" s="138">
        <f>S92*H92</f>
        <v>0</v>
      </c>
      <c r="AR92" s="139" t="s">
        <v>158</v>
      </c>
      <c r="AT92" s="139" t="s">
        <v>160</v>
      </c>
      <c r="AU92" s="139" t="s">
        <v>81</v>
      </c>
      <c r="AY92" s="14" t="s">
        <v>157</v>
      </c>
      <c r="BE92" s="140">
        <f>IF(N92="základní",J92,0)</f>
        <v>0</v>
      </c>
      <c r="BF92" s="140">
        <f>IF(N92="snížená",J92,0)</f>
        <v>0</v>
      </c>
      <c r="BG92" s="140">
        <f>IF(N92="zákl. přenesená",J92,0)</f>
        <v>0</v>
      </c>
      <c r="BH92" s="140">
        <f>IF(N92="sníž. přenesená",J92,0)</f>
        <v>0</v>
      </c>
      <c r="BI92" s="140">
        <f>IF(N92="nulová",J92,0)</f>
        <v>0</v>
      </c>
      <c r="BJ92" s="14" t="s">
        <v>81</v>
      </c>
      <c r="BK92" s="140">
        <f>ROUND(I92*H92,2)</f>
        <v>0</v>
      </c>
      <c r="BL92" s="14" t="s">
        <v>158</v>
      </c>
      <c r="BM92" s="139" t="s">
        <v>764</v>
      </c>
    </row>
    <row r="93" spans="2:65" s="1" customFormat="1" ht="11.25">
      <c r="B93" s="29"/>
      <c r="D93" s="141" t="s">
        <v>165</v>
      </c>
      <c r="F93" s="142" t="s">
        <v>763</v>
      </c>
      <c r="I93" s="143"/>
      <c r="L93" s="29"/>
      <c r="M93" s="144"/>
      <c r="T93" s="50"/>
      <c r="AT93" s="14" t="s">
        <v>165</v>
      </c>
      <c r="AU93" s="14" t="s">
        <v>81</v>
      </c>
    </row>
    <row r="94" spans="2:65" s="11" customFormat="1" ht="25.9" customHeight="1">
      <c r="B94" s="116"/>
      <c r="D94" s="117" t="s">
        <v>72</v>
      </c>
      <c r="E94" s="118" t="s">
        <v>765</v>
      </c>
      <c r="F94" s="118" t="s">
        <v>766</v>
      </c>
      <c r="I94" s="119"/>
      <c r="J94" s="120">
        <f>BK94</f>
        <v>0</v>
      </c>
      <c r="L94" s="116"/>
      <c r="M94" s="121"/>
      <c r="P94" s="122">
        <f>SUM(P95:P98)</f>
        <v>0</v>
      </c>
      <c r="R94" s="122">
        <f>SUM(R95:R98)</f>
        <v>0</v>
      </c>
      <c r="T94" s="123">
        <f>SUM(T95:T98)</f>
        <v>0</v>
      </c>
      <c r="AR94" s="117" t="s">
        <v>158</v>
      </c>
      <c r="AT94" s="124" t="s">
        <v>72</v>
      </c>
      <c r="AU94" s="124" t="s">
        <v>73</v>
      </c>
      <c r="AY94" s="117" t="s">
        <v>157</v>
      </c>
      <c r="BK94" s="125">
        <f>SUM(BK95:BK98)</f>
        <v>0</v>
      </c>
    </row>
    <row r="95" spans="2:65" s="1" customFormat="1" ht="16.5" customHeight="1">
      <c r="B95" s="29"/>
      <c r="C95" s="128" t="s">
        <v>83</v>
      </c>
      <c r="D95" s="128" t="s">
        <v>160</v>
      </c>
      <c r="E95" s="129" t="s">
        <v>767</v>
      </c>
      <c r="F95" s="130" t="s">
        <v>768</v>
      </c>
      <c r="G95" s="131" t="s">
        <v>547</v>
      </c>
      <c r="H95" s="132">
        <v>2</v>
      </c>
      <c r="I95" s="133"/>
      <c r="J95" s="134">
        <f>ROUND(I95*H95,2)</f>
        <v>0</v>
      </c>
      <c r="K95" s="130" t="s">
        <v>577</v>
      </c>
      <c r="L95" s="29"/>
      <c r="M95" s="135" t="s">
        <v>19</v>
      </c>
      <c r="N95" s="136" t="s">
        <v>44</v>
      </c>
      <c r="P95" s="137">
        <f>O95*H95</f>
        <v>0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158</v>
      </c>
      <c r="AT95" s="139" t="s">
        <v>160</v>
      </c>
      <c r="AU95" s="139" t="s">
        <v>81</v>
      </c>
      <c r="AY95" s="14" t="s">
        <v>157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4" t="s">
        <v>81</v>
      </c>
      <c r="BK95" s="140">
        <f>ROUND(I95*H95,2)</f>
        <v>0</v>
      </c>
      <c r="BL95" s="14" t="s">
        <v>158</v>
      </c>
      <c r="BM95" s="139" t="s">
        <v>769</v>
      </c>
    </row>
    <row r="96" spans="2:65" s="1" customFormat="1" ht="11.25">
      <c r="B96" s="29"/>
      <c r="D96" s="141" t="s">
        <v>165</v>
      </c>
      <c r="F96" s="142" t="s">
        <v>768</v>
      </c>
      <c r="I96" s="143"/>
      <c r="L96" s="29"/>
      <c r="M96" s="144"/>
      <c r="T96" s="50"/>
      <c r="AT96" s="14" t="s">
        <v>165</v>
      </c>
      <c r="AU96" s="14" t="s">
        <v>81</v>
      </c>
    </row>
    <row r="97" spans="2:65" s="1" customFormat="1" ht="16.5" customHeight="1">
      <c r="B97" s="29"/>
      <c r="C97" s="128" t="s">
        <v>171</v>
      </c>
      <c r="D97" s="128" t="s">
        <v>160</v>
      </c>
      <c r="E97" s="129" t="s">
        <v>770</v>
      </c>
      <c r="F97" s="130" t="s">
        <v>771</v>
      </c>
      <c r="G97" s="131" t="s">
        <v>547</v>
      </c>
      <c r="H97" s="132">
        <v>1</v>
      </c>
      <c r="I97" s="133"/>
      <c r="J97" s="134">
        <f>ROUND(I97*H97,2)</f>
        <v>0</v>
      </c>
      <c r="K97" s="130" t="s">
        <v>577</v>
      </c>
      <c r="L97" s="29"/>
      <c r="M97" s="135" t="s">
        <v>19</v>
      </c>
      <c r="N97" s="136" t="s">
        <v>44</v>
      </c>
      <c r="P97" s="137">
        <f>O97*H97</f>
        <v>0</v>
      </c>
      <c r="Q97" s="137">
        <v>0</v>
      </c>
      <c r="R97" s="137">
        <f>Q97*H97</f>
        <v>0</v>
      </c>
      <c r="S97" s="137">
        <v>0</v>
      </c>
      <c r="T97" s="138">
        <f>S97*H97</f>
        <v>0</v>
      </c>
      <c r="AR97" s="139" t="s">
        <v>158</v>
      </c>
      <c r="AT97" s="139" t="s">
        <v>160</v>
      </c>
      <c r="AU97" s="139" t="s">
        <v>81</v>
      </c>
      <c r="AY97" s="14" t="s">
        <v>157</v>
      </c>
      <c r="BE97" s="140">
        <f>IF(N97="základní",J97,0)</f>
        <v>0</v>
      </c>
      <c r="BF97" s="140">
        <f>IF(N97="snížená",J97,0)</f>
        <v>0</v>
      </c>
      <c r="BG97" s="140">
        <f>IF(N97="zákl. přenesená",J97,0)</f>
        <v>0</v>
      </c>
      <c r="BH97" s="140">
        <f>IF(N97="sníž. přenesená",J97,0)</f>
        <v>0</v>
      </c>
      <c r="BI97" s="140">
        <f>IF(N97="nulová",J97,0)</f>
        <v>0</v>
      </c>
      <c r="BJ97" s="14" t="s">
        <v>81</v>
      </c>
      <c r="BK97" s="140">
        <f>ROUND(I97*H97,2)</f>
        <v>0</v>
      </c>
      <c r="BL97" s="14" t="s">
        <v>158</v>
      </c>
      <c r="BM97" s="139" t="s">
        <v>772</v>
      </c>
    </row>
    <row r="98" spans="2:65" s="1" customFormat="1" ht="11.25">
      <c r="B98" s="29"/>
      <c r="D98" s="141" t="s">
        <v>165</v>
      </c>
      <c r="F98" s="142" t="s">
        <v>771</v>
      </c>
      <c r="I98" s="143"/>
      <c r="L98" s="29"/>
      <c r="M98" s="144"/>
      <c r="T98" s="50"/>
      <c r="AT98" s="14" t="s">
        <v>165</v>
      </c>
      <c r="AU98" s="14" t="s">
        <v>81</v>
      </c>
    </row>
    <row r="99" spans="2:65" s="11" customFormat="1" ht="25.9" customHeight="1">
      <c r="B99" s="116"/>
      <c r="D99" s="117" t="s">
        <v>72</v>
      </c>
      <c r="E99" s="118" t="s">
        <v>773</v>
      </c>
      <c r="F99" s="118" t="s">
        <v>774</v>
      </c>
      <c r="I99" s="119"/>
      <c r="J99" s="120">
        <f>BK99</f>
        <v>0</v>
      </c>
      <c r="L99" s="116"/>
      <c r="M99" s="121"/>
      <c r="P99" s="122">
        <f>SUM(P100:P105)</f>
        <v>0</v>
      </c>
      <c r="R99" s="122">
        <f>SUM(R100:R105)</f>
        <v>0</v>
      </c>
      <c r="T99" s="123">
        <f>SUM(T100:T105)</f>
        <v>0</v>
      </c>
      <c r="AR99" s="117" t="s">
        <v>158</v>
      </c>
      <c r="AT99" s="124" t="s">
        <v>72</v>
      </c>
      <c r="AU99" s="124" t="s">
        <v>73</v>
      </c>
      <c r="AY99" s="117" t="s">
        <v>157</v>
      </c>
      <c r="BK99" s="125">
        <f>SUM(BK100:BK105)</f>
        <v>0</v>
      </c>
    </row>
    <row r="100" spans="2:65" s="1" customFormat="1" ht="16.5" customHeight="1">
      <c r="B100" s="29"/>
      <c r="C100" s="128" t="s">
        <v>158</v>
      </c>
      <c r="D100" s="128" t="s">
        <v>160</v>
      </c>
      <c r="E100" s="129" t="s">
        <v>775</v>
      </c>
      <c r="F100" s="130" t="s">
        <v>776</v>
      </c>
      <c r="G100" s="131" t="s">
        <v>547</v>
      </c>
      <c r="H100" s="132">
        <v>1</v>
      </c>
      <c r="I100" s="133"/>
      <c r="J100" s="134">
        <f>ROUND(I100*H100,2)</f>
        <v>0</v>
      </c>
      <c r="K100" s="130" t="s">
        <v>577</v>
      </c>
      <c r="L100" s="29"/>
      <c r="M100" s="135" t="s">
        <v>19</v>
      </c>
      <c r="N100" s="136" t="s">
        <v>44</v>
      </c>
      <c r="P100" s="137">
        <f>O100*H100</f>
        <v>0</v>
      </c>
      <c r="Q100" s="137">
        <v>0</v>
      </c>
      <c r="R100" s="137">
        <f>Q100*H100</f>
        <v>0</v>
      </c>
      <c r="S100" s="137">
        <v>0</v>
      </c>
      <c r="T100" s="138">
        <f>S100*H100</f>
        <v>0</v>
      </c>
      <c r="AR100" s="139" t="s">
        <v>158</v>
      </c>
      <c r="AT100" s="139" t="s">
        <v>160</v>
      </c>
      <c r="AU100" s="139" t="s">
        <v>81</v>
      </c>
      <c r="AY100" s="14" t="s">
        <v>157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4" t="s">
        <v>81</v>
      </c>
      <c r="BK100" s="140">
        <f>ROUND(I100*H100,2)</f>
        <v>0</v>
      </c>
      <c r="BL100" s="14" t="s">
        <v>158</v>
      </c>
      <c r="BM100" s="139" t="s">
        <v>777</v>
      </c>
    </row>
    <row r="101" spans="2:65" s="1" customFormat="1" ht="11.25">
      <c r="B101" s="29"/>
      <c r="D101" s="141" t="s">
        <v>165</v>
      </c>
      <c r="F101" s="142" t="s">
        <v>776</v>
      </c>
      <c r="I101" s="143"/>
      <c r="L101" s="29"/>
      <c r="M101" s="144"/>
      <c r="T101" s="50"/>
      <c r="AT101" s="14" t="s">
        <v>165</v>
      </c>
      <c r="AU101" s="14" t="s">
        <v>81</v>
      </c>
    </row>
    <row r="102" spans="2:65" s="1" customFormat="1" ht="16.5" customHeight="1">
      <c r="B102" s="29"/>
      <c r="C102" s="128" t="s">
        <v>178</v>
      </c>
      <c r="D102" s="128" t="s">
        <v>160</v>
      </c>
      <c r="E102" s="129" t="s">
        <v>778</v>
      </c>
      <c r="F102" s="130" t="s">
        <v>779</v>
      </c>
      <c r="G102" s="131" t="s">
        <v>547</v>
      </c>
      <c r="H102" s="132">
        <v>1</v>
      </c>
      <c r="I102" s="133"/>
      <c r="J102" s="134">
        <f>ROUND(I102*H102,2)</f>
        <v>0</v>
      </c>
      <c r="K102" s="130" t="s">
        <v>577</v>
      </c>
      <c r="L102" s="29"/>
      <c r="M102" s="135" t="s">
        <v>19</v>
      </c>
      <c r="N102" s="136" t="s">
        <v>44</v>
      </c>
      <c r="P102" s="137">
        <f>O102*H102</f>
        <v>0</v>
      </c>
      <c r="Q102" s="137">
        <v>0</v>
      </c>
      <c r="R102" s="137">
        <f>Q102*H102</f>
        <v>0</v>
      </c>
      <c r="S102" s="137">
        <v>0</v>
      </c>
      <c r="T102" s="138">
        <f>S102*H102</f>
        <v>0</v>
      </c>
      <c r="AR102" s="139" t="s">
        <v>158</v>
      </c>
      <c r="AT102" s="139" t="s">
        <v>160</v>
      </c>
      <c r="AU102" s="139" t="s">
        <v>81</v>
      </c>
      <c r="AY102" s="14" t="s">
        <v>157</v>
      </c>
      <c r="BE102" s="140">
        <f>IF(N102="základní",J102,0)</f>
        <v>0</v>
      </c>
      <c r="BF102" s="140">
        <f>IF(N102="snížená",J102,0)</f>
        <v>0</v>
      </c>
      <c r="BG102" s="140">
        <f>IF(N102="zákl. přenesená",J102,0)</f>
        <v>0</v>
      </c>
      <c r="BH102" s="140">
        <f>IF(N102="sníž. přenesená",J102,0)</f>
        <v>0</v>
      </c>
      <c r="BI102" s="140">
        <f>IF(N102="nulová",J102,0)</f>
        <v>0</v>
      </c>
      <c r="BJ102" s="14" t="s">
        <v>81</v>
      </c>
      <c r="BK102" s="140">
        <f>ROUND(I102*H102,2)</f>
        <v>0</v>
      </c>
      <c r="BL102" s="14" t="s">
        <v>158</v>
      </c>
      <c r="BM102" s="139" t="s">
        <v>780</v>
      </c>
    </row>
    <row r="103" spans="2:65" s="1" customFormat="1" ht="11.25">
      <c r="B103" s="29"/>
      <c r="D103" s="141" t="s">
        <v>165</v>
      </c>
      <c r="F103" s="142" t="s">
        <v>779</v>
      </c>
      <c r="I103" s="143"/>
      <c r="L103" s="29"/>
      <c r="M103" s="144"/>
      <c r="T103" s="50"/>
      <c r="AT103" s="14" t="s">
        <v>165</v>
      </c>
      <c r="AU103" s="14" t="s">
        <v>81</v>
      </c>
    </row>
    <row r="104" spans="2:65" s="1" customFormat="1" ht="16.5" customHeight="1">
      <c r="B104" s="29"/>
      <c r="C104" s="128" t="s">
        <v>166</v>
      </c>
      <c r="D104" s="128" t="s">
        <v>160</v>
      </c>
      <c r="E104" s="129" t="s">
        <v>781</v>
      </c>
      <c r="F104" s="130" t="s">
        <v>782</v>
      </c>
      <c r="G104" s="131" t="s">
        <v>547</v>
      </c>
      <c r="H104" s="132">
        <v>1</v>
      </c>
      <c r="I104" s="133"/>
      <c r="J104" s="134">
        <f>ROUND(I104*H104,2)</f>
        <v>0</v>
      </c>
      <c r="K104" s="130" t="s">
        <v>577</v>
      </c>
      <c r="L104" s="29"/>
      <c r="M104" s="135" t="s">
        <v>19</v>
      </c>
      <c r="N104" s="136" t="s">
        <v>44</v>
      </c>
      <c r="P104" s="137">
        <f>O104*H104</f>
        <v>0</v>
      </c>
      <c r="Q104" s="137">
        <v>0</v>
      </c>
      <c r="R104" s="137">
        <f>Q104*H104</f>
        <v>0</v>
      </c>
      <c r="S104" s="137">
        <v>0</v>
      </c>
      <c r="T104" s="138">
        <f>S104*H104</f>
        <v>0</v>
      </c>
      <c r="AR104" s="139" t="s">
        <v>158</v>
      </c>
      <c r="AT104" s="139" t="s">
        <v>160</v>
      </c>
      <c r="AU104" s="139" t="s">
        <v>81</v>
      </c>
      <c r="AY104" s="14" t="s">
        <v>157</v>
      </c>
      <c r="BE104" s="140">
        <f>IF(N104="základní",J104,0)</f>
        <v>0</v>
      </c>
      <c r="BF104" s="140">
        <f>IF(N104="snížená",J104,0)</f>
        <v>0</v>
      </c>
      <c r="BG104" s="140">
        <f>IF(N104="zákl. přenesená",J104,0)</f>
        <v>0</v>
      </c>
      <c r="BH104" s="140">
        <f>IF(N104="sníž. přenesená",J104,0)</f>
        <v>0</v>
      </c>
      <c r="BI104" s="140">
        <f>IF(N104="nulová",J104,0)</f>
        <v>0</v>
      </c>
      <c r="BJ104" s="14" t="s">
        <v>81</v>
      </c>
      <c r="BK104" s="140">
        <f>ROUND(I104*H104,2)</f>
        <v>0</v>
      </c>
      <c r="BL104" s="14" t="s">
        <v>158</v>
      </c>
      <c r="BM104" s="139" t="s">
        <v>783</v>
      </c>
    </row>
    <row r="105" spans="2:65" s="1" customFormat="1" ht="11.25">
      <c r="B105" s="29"/>
      <c r="D105" s="141" t="s">
        <v>165</v>
      </c>
      <c r="F105" s="142" t="s">
        <v>782</v>
      </c>
      <c r="I105" s="143"/>
      <c r="L105" s="29"/>
      <c r="M105" s="144"/>
      <c r="T105" s="50"/>
      <c r="AT105" s="14" t="s">
        <v>165</v>
      </c>
      <c r="AU105" s="14" t="s">
        <v>81</v>
      </c>
    </row>
    <row r="106" spans="2:65" s="11" customFormat="1" ht="25.9" customHeight="1">
      <c r="B106" s="116"/>
      <c r="D106" s="117" t="s">
        <v>72</v>
      </c>
      <c r="E106" s="118" t="s">
        <v>784</v>
      </c>
      <c r="F106" s="118" t="s">
        <v>785</v>
      </c>
      <c r="I106" s="119"/>
      <c r="J106" s="120">
        <f>BK106</f>
        <v>0</v>
      </c>
      <c r="L106" s="116"/>
      <c r="M106" s="121"/>
      <c r="P106" s="122">
        <f>SUM(P107:P108)</f>
        <v>0</v>
      </c>
      <c r="R106" s="122">
        <f>SUM(R107:R108)</f>
        <v>0</v>
      </c>
      <c r="T106" s="123">
        <f>SUM(T107:T108)</f>
        <v>0</v>
      </c>
      <c r="AR106" s="117" t="s">
        <v>158</v>
      </c>
      <c r="AT106" s="124" t="s">
        <v>72</v>
      </c>
      <c r="AU106" s="124" t="s">
        <v>73</v>
      </c>
      <c r="AY106" s="117" t="s">
        <v>157</v>
      </c>
      <c r="BK106" s="125">
        <f>SUM(BK107:BK108)</f>
        <v>0</v>
      </c>
    </row>
    <row r="107" spans="2:65" s="1" customFormat="1" ht="16.5" customHeight="1">
      <c r="B107" s="29"/>
      <c r="C107" s="128" t="s">
        <v>184</v>
      </c>
      <c r="D107" s="128" t="s">
        <v>160</v>
      </c>
      <c r="E107" s="129" t="s">
        <v>786</v>
      </c>
      <c r="F107" s="130" t="s">
        <v>787</v>
      </c>
      <c r="G107" s="131" t="s">
        <v>174</v>
      </c>
      <c r="H107" s="132">
        <v>50</v>
      </c>
      <c r="I107" s="133"/>
      <c r="J107" s="134">
        <f>ROUND(I107*H107,2)</f>
        <v>0</v>
      </c>
      <c r="K107" s="130" t="s">
        <v>577</v>
      </c>
      <c r="L107" s="29"/>
      <c r="M107" s="135" t="s">
        <v>19</v>
      </c>
      <c r="N107" s="136" t="s">
        <v>44</v>
      </c>
      <c r="P107" s="137">
        <f>O107*H107</f>
        <v>0</v>
      </c>
      <c r="Q107" s="137">
        <v>0</v>
      </c>
      <c r="R107" s="137">
        <f>Q107*H107</f>
        <v>0</v>
      </c>
      <c r="S107" s="137">
        <v>0</v>
      </c>
      <c r="T107" s="138">
        <f>S107*H107</f>
        <v>0</v>
      </c>
      <c r="AR107" s="139" t="s">
        <v>158</v>
      </c>
      <c r="AT107" s="139" t="s">
        <v>160</v>
      </c>
      <c r="AU107" s="139" t="s">
        <v>81</v>
      </c>
      <c r="AY107" s="14" t="s">
        <v>157</v>
      </c>
      <c r="BE107" s="140">
        <f>IF(N107="základní",J107,0)</f>
        <v>0</v>
      </c>
      <c r="BF107" s="140">
        <f>IF(N107="snížená",J107,0)</f>
        <v>0</v>
      </c>
      <c r="BG107" s="140">
        <f>IF(N107="zákl. přenesená",J107,0)</f>
        <v>0</v>
      </c>
      <c r="BH107" s="140">
        <f>IF(N107="sníž. přenesená",J107,0)</f>
        <v>0</v>
      </c>
      <c r="BI107" s="140">
        <f>IF(N107="nulová",J107,0)</f>
        <v>0</v>
      </c>
      <c r="BJ107" s="14" t="s">
        <v>81</v>
      </c>
      <c r="BK107" s="140">
        <f>ROUND(I107*H107,2)</f>
        <v>0</v>
      </c>
      <c r="BL107" s="14" t="s">
        <v>158</v>
      </c>
      <c r="BM107" s="139" t="s">
        <v>788</v>
      </c>
    </row>
    <row r="108" spans="2:65" s="1" customFormat="1" ht="11.25">
      <c r="B108" s="29"/>
      <c r="D108" s="141" t="s">
        <v>165</v>
      </c>
      <c r="F108" s="142" t="s">
        <v>787</v>
      </c>
      <c r="I108" s="143"/>
      <c r="L108" s="29"/>
      <c r="M108" s="144"/>
      <c r="T108" s="50"/>
      <c r="AT108" s="14" t="s">
        <v>165</v>
      </c>
      <c r="AU108" s="14" t="s">
        <v>81</v>
      </c>
    </row>
    <row r="109" spans="2:65" s="11" customFormat="1" ht="25.9" customHeight="1">
      <c r="B109" s="116"/>
      <c r="D109" s="117" t="s">
        <v>72</v>
      </c>
      <c r="E109" s="118" t="s">
        <v>628</v>
      </c>
      <c r="F109" s="118" t="s">
        <v>629</v>
      </c>
      <c r="I109" s="119"/>
      <c r="J109" s="120">
        <f>BK109</f>
        <v>0</v>
      </c>
      <c r="L109" s="116"/>
      <c r="M109" s="121"/>
      <c r="P109" s="122">
        <f>SUM(P110:P111)</f>
        <v>0</v>
      </c>
      <c r="R109" s="122">
        <f>SUM(R110:R111)</f>
        <v>0</v>
      </c>
      <c r="T109" s="123">
        <f>SUM(T110:T111)</f>
        <v>0</v>
      </c>
      <c r="AR109" s="117" t="s">
        <v>158</v>
      </c>
      <c r="AT109" s="124" t="s">
        <v>72</v>
      </c>
      <c r="AU109" s="124" t="s">
        <v>73</v>
      </c>
      <c r="AY109" s="117" t="s">
        <v>157</v>
      </c>
      <c r="BK109" s="125">
        <f>SUM(BK110:BK111)</f>
        <v>0</v>
      </c>
    </row>
    <row r="110" spans="2:65" s="1" customFormat="1" ht="16.5" customHeight="1">
      <c r="B110" s="29"/>
      <c r="C110" s="128" t="s">
        <v>177</v>
      </c>
      <c r="D110" s="128" t="s">
        <v>160</v>
      </c>
      <c r="E110" s="129" t="s">
        <v>789</v>
      </c>
      <c r="F110" s="130" t="s">
        <v>790</v>
      </c>
      <c r="G110" s="131" t="s">
        <v>791</v>
      </c>
      <c r="H110" s="132">
        <v>1</v>
      </c>
      <c r="I110" s="133"/>
      <c r="J110" s="134">
        <f>ROUND(I110*H110,2)</f>
        <v>0</v>
      </c>
      <c r="K110" s="130" t="s">
        <v>577</v>
      </c>
      <c r="L110" s="29"/>
      <c r="M110" s="135" t="s">
        <v>19</v>
      </c>
      <c r="N110" s="136" t="s">
        <v>44</v>
      </c>
      <c r="P110" s="137">
        <f>O110*H110</f>
        <v>0</v>
      </c>
      <c r="Q110" s="137">
        <v>0</v>
      </c>
      <c r="R110" s="137">
        <f>Q110*H110</f>
        <v>0</v>
      </c>
      <c r="S110" s="137">
        <v>0</v>
      </c>
      <c r="T110" s="138">
        <f>S110*H110</f>
        <v>0</v>
      </c>
      <c r="AR110" s="139" t="s">
        <v>158</v>
      </c>
      <c r="AT110" s="139" t="s">
        <v>160</v>
      </c>
      <c r="AU110" s="139" t="s">
        <v>81</v>
      </c>
      <c r="AY110" s="14" t="s">
        <v>157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4" t="s">
        <v>81</v>
      </c>
      <c r="BK110" s="140">
        <f>ROUND(I110*H110,2)</f>
        <v>0</v>
      </c>
      <c r="BL110" s="14" t="s">
        <v>158</v>
      </c>
      <c r="BM110" s="139" t="s">
        <v>792</v>
      </c>
    </row>
    <row r="111" spans="2:65" s="1" customFormat="1" ht="11.25">
      <c r="B111" s="29"/>
      <c r="D111" s="141" t="s">
        <v>165</v>
      </c>
      <c r="F111" s="142" t="s">
        <v>790</v>
      </c>
      <c r="I111" s="143"/>
      <c r="L111" s="29"/>
      <c r="M111" s="156"/>
      <c r="N111" s="157"/>
      <c r="O111" s="157"/>
      <c r="P111" s="157"/>
      <c r="Q111" s="157"/>
      <c r="R111" s="157"/>
      <c r="S111" s="157"/>
      <c r="T111" s="158"/>
      <c r="AT111" s="14" t="s">
        <v>165</v>
      </c>
      <c r="AU111" s="14" t="s">
        <v>81</v>
      </c>
    </row>
    <row r="112" spans="2:65" s="1" customFormat="1" ht="6.95" customHeight="1"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29"/>
    </row>
  </sheetData>
  <sheetProtection algorithmName="SHA-512" hashValue="gNdr9FOAP+uN77hSqTd1qRGJXNTBGzrMAMZSDEopRmHIcXWGNa1IQlQgYcyWRPT7ChkRhqf6OyqrhwHr8ycdHg==" saltValue="trJ6B+jV+BCqgYIvUgJVRuPa76STimg3aWk0xWdOtWDS/DRgnpJ3qMryi+bcaUP8X5vFiyef5lL0yXbZTjokpQ==" spinCount="100000" sheet="1" objects="1" scenarios="1" formatColumns="0" formatRows="0" autoFilter="0"/>
  <autoFilter ref="C89:K111" xr:uid="{00000000-0009-0000-0000-000005000000}"/>
  <mergeCells count="12">
    <mergeCell ref="E82:H82"/>
    <mergeCell ref="L2:V2"/>
    <mergeCell ref="E50:H50"/>
    <mergeCell ref="E52:H52"/>
    <mergeCell ref="E54:H54"/>
    <mergeCell ref="E78:H78"/>
    <mergeCell ref="E80:H8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218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AT2" s="14" t="s">
        <v>106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87</v>
      </c>
    </row>
    <row r="4" spans="2:46" ht="24.95" customHeight="1">
      <c r="B4" s="17"/>
      <c r="D4" s="18" t="s">
        <v>115</v>
      </c>
      <c r="L4" s="17"/>
      <c r="M4" s="87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85" t="str">
        <f>'Rekapitulace stavby'!K6</f>
        <v>Infrastruktura - stavební E</v>
      </c>
      <c r="F7" s="286"/>
      <c r="G7" s="286"/>
      <c r="H7" s="286"/>
      <c r="L7" s="17"/>
    </row>
    <row r="8" spans="2:46" ht="12" customHeight="1">
      <c r="B8" s="17"/>
      <c r="D8" s="24" t="s">
        <v>116</v>
      </c>
      <c r="L8" s="17"/>
    </row>
    <row r="9" spans="2:46" s="1" customFormat="1" ht="16.5" customHeight="1">
      <c r="B9" s="29"/>
      <c r="E9" s="285" t="s">
        <v>754</v>
      </c>
      <c r="F9" s="287"/>
      <c r="G9" s="287"/>
      <c r="H9" s="287"/>
      <c r="L9" s="29"/>
    </row>
    <row r="10" spans="2:46" s="1" customFormat="1" ht="12" customHeight="1">
      <c r="B10" s="29"/>
      <c r="D10" s="24" t="s">
        <v>569</v>
      </c>
      <c r="L10" s="29"/>
    </row>
    <row r="11" spans="2:46" s="1" customFormat="1" ht="16.5" customHeight="1">
      <c r="B11" s="29"/>
      <c r="E11" s="249" t="s">
        <v>793</v>
      </c>
      <c r="F11" s="287"/>
      <c r="G11" s="287"/>
      <c r="H11" s="287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19</v>
      </c>
      <c r="I13" s="24" t="s">
        <v>20</v>
      </c>
      <c r="J13" s="22" t="s">
        <v>19</v>
      </c>
      <c r="L13" s="29"/>
    </row>
    <row r="14" spans="2:46" s="1" customFormat="1" ht="12" customHeight="1">
      <c r="B14" s="29"/>
      <c r="D14" s="24" t="s">
        <v>21</v>
      </c>
      <c r="F14" s="22" t="s">
        <v>34</v>
      </c>
      <c r="I14" s="24" t="s">
        <v>23</v>
      </c>
      <c r="J14" s="46" t="str">
        <f>'Rekapitulace stavby'!AN8</f>
        <v>27. 5. 2024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25</v>
      </c>
      <c r="I16" s="24" t="s">
        <v>26</v>
      </c>
      <c r="J16" s="22" t="str">
        <f>IF('Rekapitulace stavby'!AN10="","",'Rekapitulace stavby'!AN10)</f>
        <v>00261238</v>
      </c>
      <c r="L16" s="29"/>
    </row>
    <row r="17" spans="2:12" s="1" customFormat="1" ht="18" customHeight="1">
      <c r="B17" s="29"/>
      <c r="E17" s="22" t="str">
        <f>IF('Rekapitulace stavby'!E11="","",'Rekapitulace stavby'!E11)</f>
        <v>Statutární město Děčín</v>
      </c>
      <c r="I17" s="24" t="s">
        <v>29</v>
      </c>
      <c r="J17" s="22" t="str">
        <f>IF('Rekapitulace stavby'!AN11="","",'Rekapitulace stavby'!AN11)</f>
        <v>CZ00261238</v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31</v>
      </c>
      <c r="I19" s="24" t="s">
        <v>26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88" t="str">
        <f>'Rekapitulace stavby'!E14</f>
        <v>Vyplň údaj</v>
      </c>
      <c r="F20" s="255"/>
      <c r="G20" s="255"/>
      <c r="H20" s="255"/>
      <c r="I20" s="24" t="s">
        <v>29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33</v>
      </c>
      <c r="I22" s="24" t="s">
        <v>26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29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36</v>
      </c>
      <c r="I25" s="24" t="s">
        <v>26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29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37</v>
      </c>
      <c r="L28" s="29"/>
    </row>
    <row r="29" spans="2:12" s="7" customFormat="1" ht="16.5" customHeight="1">
      <c r="B29" s="88"/>
      <c r="E29" s="260" t="s">
        <v>19</v>
      </c>
      <c r="F29" s="260"/>
      <c r="G29" s="260"/>
      <c r="H29" s="260"/>
      <c r="L29" s="88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>
      <c r="B32" s="29"/>
      <c r="D32" s="89" t="s">
        <v>39</v>
      </c>
      <c r="J32" s="60">
        <f>ROUND(J96,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5" customHeight="1">
      <c r="B34" s="29"/>
      <c r="F34" s="32" t="s">
        <v>41</v>
      </c>
      <c r="I34" s="32" t="s">
        <v>40</v>
      </c>
      <c r="J34" s="32" t="s">
        <v>42</v>
      </c>
      <c r="L34" s="29"/>
    </row>
    <row r="35" spans="2:12" s="1" customFormat="1" ht="14.45" customHeight="1">
      <c r="B35" s="29"/>
      <c r="D35" s="49" t="s">
        <v>43</v>
      </c>
      <c r="E35" s="24" t="s">
        <v>44</v>
      </c>
      <c r="F35" s="80">
        <f>ROUND((SUM(BE96:BE217)),  2)</f>
        <v>0</v>
      </c>
      <c r="I35" s="90">
        <v>0.21</v>
      </c>
      <c r="J35" s="80">
        <f>ROUND(((SUM(BE96:BE217))*I35),  2)</f>
        <v>0</v>
      </c>
      <c r="L35" s="29"/>
    </row>
    <row r="36" spans="2:12" s="1" customFormat="1" ht="14.45" customHeight="1">
      <c r="B36" s="29"/>
      <c r="E36" s="24" t="s">
        <v>45</v>
      </c>
      <c r="F36" s="80">
        <f>ROUND((SUM(BF96:BF217)),  2)</f>
        <v>0</v>
      </c>
      <c r="I36" s="90">
        <v>0.12</v>
      </c>
      <c r="J36" s="80">
        <f>ROUND(((SUM(BF96:BF217))*I36),  2)</f>
        <v>0</v>
      </c>
      <c r="L36" s="29"/>
    </row>
    <row r="37" spans="2:12" s="1" customFormat="1" ht="14.45" hidden="1" customHeight="1">
      <c r="B37" s="29"/>
      <c r="E37" s="24" t="s">
        <v>46</v>
      </c>
      <c r="F37" s="80">
        <f>ROUND((SUM(BG96:BG217)),  2)</f>
        <v>0</v>
      </c>
      <c r="I37" s="90">
        <v>0.21</v>
      </c>
      <c r="J37" s="80">
        <f>0</f>
        <v>0</v>
      </c>
      <c r="L37" s="29"/>
    </row>
    <row r="38" spans="2:12" s="1" customFormat="1" ht="14.45" hidden="1" customHeight="1">
      <c r="B38" s="29"/>
      <c r="E38" s="24" t="s">
        <v>47</v>
      </c>
      <c r="F38" s="80">
        <f>ROUND((SUM(BH96:BH217)),  2)</f>
        <v>0</v>
      </c>
      <c r="I38" s="90">
        <v>0.12</v>
      </c>
      <c r="J38" s="80">
        <f>0</f>
        <v>0</v>
      </c>
      <c r="L38" s="29"/>
    </row>
    <row r="39" spans="2:12" s="1" customFormat="1" ht="14.45" hidden="1" customHeight="1">
      <c r="B39" s="29"/>
      <c r="E39" s="24" t="s">
        <v>48</v>
      </c>
      <c r="F39" s="80">
        <f>ROUND((SUM(BI96:BI217)),  2)</f>
        <v>0</v>
      </c>
      <c r="I39" s="90">
        <v>0</v>
      </c>
      <c r="J39" s="80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1"/>
      <c r="D41" s="92" t="s">
        <v>49</v>
      </c>
      <c r="E41" s="51"/>
      <c r="F41" s="51"/>
      <c r="G41" s="93" t="s">
        <v>50</v>
      </c>
      <c r="H41" s="94" t="s">
        <v>51</v>
      </c>
      <c r="I41" s="51"/>
      <c r="J41" s="95">
        <f>SUM(J32:J39)</f>
        <v>0</v>
      </c>
      <c r="K41" s="96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5" customHeight="1">
      <c r="B47" s="29"/>
      <c r="C47" s="18" t="s">
        <v>118</v>
      </c>
      <c r="L47" s="29"/>
    </row>
    <row r="48" spans="2:12" s="1" customFormat="1" ht="6.95" customHeight="1">
      <c r="B48" s="29"/>
      <c r="L48" s="29"/>
    </row>
    <row r="49" spans="2:47" s="1" customFormat="1" ht="12" customHeight="1">
      <c r="B49" s="29"/>
      <c r="C49" s="24" t="s">
        <v>16</v>
      </c>
      <c r="L49" s="29"/>
    </row>
    <row r="50" spans="2:47" s="1" customFormat="1" ht="16.5" customHeight="1">
      <c r="B50" s="29"/>
      <c r="E50" s="285" t="str">
        <f>E7</f>
        <v>Infrastruktura - stavební E</v>
      </c>
      <c r="F50" s="286"/>
      <c r="G50" s="286"/>
      <c r="H50" s="286"/>
      <c r="L50" s="29"/>
    </row>
    <row r="51" spans="2:47" ht="12" customHeight="1">
      <c r="B51" s="17"/>
      <c r="C51" s="24" t="s">
        <v>116</v>
      </c>
      <c r="L51" s="17"/>
    </row>
    <row r="52" spans="2:47" s="1" customFormat="1" ht="16.5" customHeight="1">
      <c r="B52" s="29"/>
      <c r="E52" s="285" t="s">
        <v>754</v>
      </c>
      <c r="F52" s="287"/>
      <c r="G52" s="287"/>
      <c r="H52" s="287"/>
      <c r="L52" s="29"/>
    </row>
    <row r="53" spans="2:47" s="1" customFormat="1" ht="12" customHeight="1">
      <c r="B53" s="29"/>
      <c r="C53" s="24" t="s">
        <v>569</v>
      </c>
      <c r="L53" s="29"/>
    </row>
    <row r="54" spans="2:47" s="1" customFormat="1" ht="16.5" customHeight="1">
      <c r="B54" s="29"/>
      <c r="E54" s="249" t="str">
        <f>E11</f>
        <v>02 - ODBORNÁ UČEBNA IT</v>
      </c>
      <c r="F54" s="287"/>
      <c r="G54" s="287"/>
      <c r="H54" s="287"/>
      <c r="L54" s="29"/>
    </row>
    <row r="55" spans="2:47" s="1" customFormat="1" ht="6.95" customHeight="1">
      <c r="B55" s="29"/>
      <c r="L55" s="29"/>
    </row>
    <row r="56" spans="2:47" s="1" customFormat="1" ht="12" customHeight="1">
      <c r="B56" s="29"/>
      <c r="C56" s="24" t="s">
        <v>21</v>
      </c>
      <c r="F56" s="22" t="str">
        <f>F14</f>
        <v xml:space="preserve"> </v>
      </c>
      <c r="I56" s="24" t="s">
        <v>23</v>
      </c>
      <c r="J56" s="46" t="str">
        <f>IF(J14="","",J14)</f>
        <v>27. 5. 2024</v>
      </c>
      <c r="L56" s="29"/>
    </row>
    <row r="57" spans="2:47" s="1" customFormat="1" ht="6.95" customHeight="1">
      <c r="B57" s="29"/>
      <c r="L57" s="29"/>
    </row>
    <row r="58" spans="2:47" s="1" customFormat="1" ht="15.2" customHeight="1">
      <c r="B58" s="29"/>
      <c r="C58" s="24" t="s">
        <v>25</v>
      </c>
      <c r="F58" s="22" t="str">
        <f>E17</f>
        <v>Statutární město Děčín</v>
      </c>
      <c r="I58" s="24" t="s">
        <v>33</v>
      </c>
      <c r="J58" s="27" t="str">
        <f>E23</f>
        <v xml:space="preserve"> </v>
      </c>
      <c r="L58" s="29"/>
    </row>
    <row r="59" spans="2:47" s="1" customFormat="1" ht="15.2" customHeight="1">
      <c r="B59" s="29"/>
      <c r="C59" s="24" t="s">
        <v>31</v>
      </c>
      <c r="F59" s="22" t="str">
        <f>IF(E20="","",E20)</f>
        <v>Vyplň údaj</v>
      </c>
      <c r="I59" s="24" t="s">
        <v>36</v>
      </c>
      <c r="J59" s="27" t="str">
        <f>E26</f>
        <v xml:space="preserve"> </v>
      </c>
      <c r="L59" s="29"/>
    </row>
    <row r="60" spans="2:47" s="1" customFormat="1" ht="10.35" customHeight="1">
      <c r="B60" s="29"/>
      <c r="L60" s="29"/>
    </row>
    <row r="61" spans="2:47" s="1" customFormat="1" ht="29.25" customHeight="1">
      <c r="B61" s="29"/>
      <c r="C61" s="97" t="s">
        <v>119</v>
      </c>
      <c r="D61" s="91"/>
      <c r="E61" s="91"/>
      <c r="F61" s="91"/>
      <c r="G61" s="91"/>
      <c r="H61" s="91"/>
      <c r="I61" s="91"/>
      <c r="J61" s="98" t="s">
        <v>120</v>
      </c>
      <c r="K61" s="91"/>
      <c r="L61" s="29"/>
    </row>
    <row r="62" spans="2:47" s="1" customFormat="1" ht="10.35" customHeight="1">
      <c r="B62" s="29"/>
      <c r="L62" s="29"/>
    </row>
    <row r="63" spans="2:47" s="1" customFormat="1" ht="22.9" customHeight="1">
      <c r="B63" s="29"/>
      <c r="C63" s="99" t="s">
        <v>71</v>
      </c>
      <c r="J63" s="60">
        <f>J96</f>
        <v>0</v>
      </c>
      <c r="L63" s="29"/>
      <c r="AU63" s="14" t="s">
        <v>87</v>
      </c>
    </row>
    <row r="64" spans="2:47" s="8" customFormat="1" ht="24.95" customHeight="1">
      <c r="B64" s="100"/>
      <c r="D64" s="101" t="s">
        <v>794</v>
      </c>
      <c r="E64" s="102"/>
      <c r="F64" s="102"/>
      <c r="G64" s="102"/>
      <c r="H64" s="102"/>
      <c r="I64" s="102"/>
      <c r="J64" s="103">
        <f>J97</f>
        <v>0</v>
      </c>
      <c r="L64" s="100"/>
    </row>
    <row r="65" spans="2:12" s="8" customFormat="1" ht="24.95" customHeight="1">
      <c r="B65" s="100"/>
      <c r="D65" s="101" t="s">
        <v>795</v>
      </c>
      <c r="E65" s="102"/>
      <c r="F65" s="102"/>
      <c r="G65" s="102"/>
      <c r="H65" s="102"/>
      <c r="I65" s="102"/>
      <c r="J65" s="103">
        <f>J100</f>
        <v>0</v>
      </c>
      <c r="L65" s="100"/>
    </row>
    <row r="66" spans="2:12" s="8" customFormat="1" ht="24.95" customHeight="1">
      <c r="B66" s="100"/>
      <c r="D66" s="101" t="s">
        <v>796</v>
      </c>
      <c r="E66" s="102"/>
      <c r="F66" s="102"/>
      <c r="G66" s="102"/>
      <c r="H66" s="102"/>
      <c r="I66" s="102"/>
      <c r="J66" s="103">
        <f>J111</f>
        <v>0</v>
      </c>
      <c r="L66" s="100"/>
    </row>
    <row r="67" spans="2:12" s="8" customFormat="1" ht="24.95" customHeight="1">
      <c r="B67" s="100"/>
      <c r="D67" s="101" t="s">
        <v>797</v>
      </c>
      <c r="E67" s="102"/>
      <c r="F67" s="102"/>
      <c r="G67" s="102"/>
      <c r="H67" s="102"/>
      <c r="I67" s="102"/>
      <c r="J67" s="103">
        <f>J130</f>
        <v>0</v>
      </c>
      <c r="L67" s="100"/>
    </row>
    <row r="68" spans="2:12" s="8" customFormat="1" ht="24.95" customHeight="1">
      <c r="B68" s="100"/>
      <c r="D68" s="101" t="s">
        <v>798</v>
      </c>
      <c r="E68" s="102"/>
      <c r="F68" s="102"/>
      <c r="G68" s="102"/>
      <c r="H68" s="102"/>
      <c r="I68" s="102"/>
      <c r="J68" s="103">
        <f>J151</f>
        <v>0</v>
      </c>
      <c r="L68" s="100"/>
    </row>
    <row r="69" spans="2:12" s="8" customFormat="1" ht="24.95" customHeight="1">
      <c r="B69" s="100"/>
      <c r="D69" s="101" t="s">
        <v>799</v>
      </c>
      <c r="E69" s="102"/>
      <c r="F69" s="102"/>
      <c r="G69" s="102"/>
      <c r="H69" s="102"/>
      <c r="I69" s="102"/>
      <c r="J69" s="103">
        <f>J168</f>
        <v>0</v>
      </c>
      <c r="L69" s="100"/>
    </row>
    <row r="70" spans="2:12" s="8" customFormat="1" ht="24.95" customHeight="1">
      <c r="B70" s="100"/>
      <c r="D70" s="101" t="s">
        <v>800</v>
      </c>
      <c r="E70" s="102"/>
      <c r="F70" s="102"/>
      <c r="G70" s="102"/>
      <c r="H70" s="102"/>
      <c r="I70" s="102"/>
      <c r="J70" s="103">
        <f>J171</f>
        <v>0</v>
      </c>
      <c r="L70" s="100"/>
    </row>
    <row r="71" spans="2:12" s="8" customFormat="1" ht="24.95" customHeight="1">
      <c r="B71" s="100"/>
      <c r="D71" s="101" t="s">
        <v>801</v>
      </c>
      <c r="E71" s="102"/>
      <c r="F71" s="102"/>
      <c r="G71" s="102"/>
      <c r="H71" s="102"/>
      <c r="I71" s="102"/>
      <c r="J71" s="103">
        <f>J190</f>
        <v>0</v>
      </c>
      <c r="L71" s="100"/>
    </row>
    <row r="72" spans="2:12" s="8" customFormat="1" ht="24.95" customHeight="1">
      <c r="B72" s="100"/>
      <c r="D72" s="101" t="s">
        <v>802</v>
      </c>
      <c r="E72" s="102"/>
      <c r="F72" s="102"/>
      <c r="G72" s="102"/>
      <c r="H72" s="102"/>
      <c r="I72" s="102"/>
      <c r="J72" s="103">
        <f>J195</f>
        <v>0</v>
      </c>
      <c r="L72" s="100"/>
    </row>
    <row r="73" spans="2:12" s="8" customFormat="1" ht="24.95" customHeight="1">
      <c r="B73" s="100"/>
      <c r="D73" s="101" t="s">
        <v>803</v>
      </c>
      <c r="E73" s="102"/>
      <c r="F73" s="102"/>
      <c r="G73" s="102"/>
      <c r="H73" s="102"/>
      <c r="I73" s="102"/>
      <c r="J73" s="103">
        <f>J202</f>
        <v>0</v>
      </c>
      <c r="L73" s="100"/>
    </row>
    <row r="74" spans="2:12" s="8" customFormat="1" ht="24.95" customHeight="1">
      <c r="B74" s="100"/>
      <c r="D74" s="101" t="s">
        <v>625</v>
      </c>
      <c r="E74" s="102"/>
      <c r="F74" s="102"/>
      <c r="G74" s="102"/>
      <c r="H74" s="102"/>
      <c r="I74" s="102"/>
      <c r="J74" s="103">
        <f>J215</f>
        <v>0</v>
      </c>
      <c r="L74" s="100"/>
    </row>
    <row r="75" spans="2:12" s="1" customFormat="1" ht="21.75" customHeight="1">
      <c r="B75" s="29"/>
      <c r="L75" s="29"/>
    </row>
    <row r="76" spans="2:12" s="1" customFormat="1" ht="6.95" customHeight="1"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29"/>
    </row>
    <row r="80" spans="2:12" s="1" customFormat="1" ht="6.95" customHeight="1"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29"/>
    </row>
    <row r="81" spans="2:63" s="1" customFormat="1" ht="24.95" customHeight="1">
      <c r="B81" s="29"/>
      <c r="C81" s="18" t="s">
        <v>142</v>
      </c>
      <c r="L81" s="29"/>
    </row>
    <row r="82" spans="2:63" s="1" customFormat="1" ht="6.95" customHeight="1">
      <c r="B82" s="29"/>
      <c r="L82" s="29"/>
    </row>
    <row r="83" spans="2:63" s="1" customFormat="1" ht="12" customHeight="1">
      <c r="B83" s="29"/>
      <c r="C83" s="24" t="s">
        <v>16</v>
      </c>
      <c r="L83" s="29"/>
    </row>
    <row r="84" spans="2:63" s="1" customFormat="1" ht="16.5" customHeight="1">
      <c r="B84" s="29"/>
      <c r="E84" s="285" t="str">
        <f>E7</f>
        <v>Infrastruktura - stavební E</v>
      </c>
      <c r="F84" s="286"/>
      <c r="G84" s="286"/>
      <c r="H84" s="286"/>
      <c r="L84" s="29"/>
    </row>
    <row r="85" spans="2:63" ht="12" customHeight="1">
      <c r="B85" s="17"/>
      <c r="C85" s="24" t="s">
        <v>116</v>
      </c>
      <c r="L85" s="17"/>
    </row>
    <row r="86" spans="2:63" s="1" customFormat="1" ht="16.5" customHeight="1">
      <c r="B86" s="29"/>
      <c r="E86" s="285" t="s">
        <v>754</v>
      </c>
      <c r="F86" s="287"/>
      <c r="G86" s="287"/>
      <c r="H86" s="287"/>
      <c r="L86" s="29"/>
    </row>
    <row r="87" spans="2:63" s="1" customFormat="1" ht="12" customHeight="1">
      <c r="B87" s="29"/>
      <c r="C87" s="24" t="s">
        <v>569</v>
      </c>
      <c r="L87" s="29"/>
    </row>
    <row r="88" spans="2:63" s="1" customFormat="1" ht="16.5" customHeight="1">
      <c r="B88" s="29"/>
      <c r="E88" s="249" t="str">
        <f>E11</f>
        <v>02 - ODBORNÁ UČEBNA IT</v>
      </c>
      <c r="F88" s="287"/>
      <c r="G88" s="287"/>
      <c r="H88" s="287"/>
      <c r="L88" s="29"/>
    </row>
    <row r="89" spans="2:63" s="1" customFormat="1" ht="6.95" customHeight="1">
      <c r="B89" s="29"/>
      <c r="L89" s="29"/>
    </row>
    <row r="90" spans="2:63" s="1" customFormat="1" ht="12" customHeight="1">
      <c r="B90" s="29"/>
      <c r="C90" s="24" t="s">
        <v>21</v>
      </c>
      <c r="F90" s="22" t="str">
        <f>F14</f>
        <v xml:space="preserve"> </v>
      </c>
      <c r="I90" s="24" t="s">
        <v>23</v>
      </c>
      <c r="J90" s="46" t="str">
        <f>IF(J14="","",J14)</f>
        <v>27. 5. 2024</v>
      </c>
      <c r="L90" s="29"/>
    </row>
    <row r="91" spans="2:63" s="1" customFormat="1" ht="6.95" customHeight="1">
      <c r="B91" s="29"/>
      <c r="L91" s="29"/>
    </row>
    <row r="92" spans="2:63" s="1" customFormat="1" ht="15.2" customHeight="1">
      <c r="B92" s="29"/>
      <c r="C92" s="24" t="s">
        <v>25</v>
      </c>
      <c r="F92" s="22" t="str">
        <f>E17</f>
        <v>Statutární město Děčín</v>
      </c>
      <c r="I92" s="24" t="s">
        <v>33</v>
      </c>
      <c r="J92" s="27" t="str">
        <f>E23</f>
        <v xml:space="preserve"> </v>
      </c>
      <c r="L92" s="29"/>
    </row>
    <row r="93" spans="2:63" s="1" customFormat="1" ht="15.2" customHeight="1">
      <c r="B93" s="29"/>
      <c r="C93" s="24" t="s">
        <v>31</v>
      </c>
      <c r="F93" s="22" t="str">
        <f>IF(E20="","",E20)</f>
        <v>Vyplň údaj</v>
      </c>
      <c r="I93" s="24" t="s">
        <v>36</v>
      </c>
      <c r="J93" s="27" t="str">
        <f>E26</f>
        <v xml:space="preserve"> </v>
      </c>
      <c r="L93" s="29"/>
    </row>
    <row r="94" spans="2:63" s="1" customFormat="1" ht="10.35" customHeight="1">
      <c r="B94" s="29"/>
      <c r="L94" s="29"/>
    </row>
    <row r="95" spans="2:63" s="10" customFormat="1" ht="29.25" customHeight="1">
      <c r="B95" s="108"/>
      <c r="C95" s="109" t="s">
        <v>143</v>
      </c>
      <c r="D95" s="110" t="s">
        <v>58</v>
      </c>
      <c r="E95" s="110" t="s">
        <v>54</v>
      </c>
      <c r="F95" s="110" t="s">
        <v>55</v>
      </c>
      <c r="G95" s="110" t="s">
        <v>144</v>
      </c>
      <c r="H95" s="110" t="s">
        <v>145</v>
      </c>
      <c r="I95" s="110" t="s">
        <v>146</v>
      </c>
      <c r="J95" s="110" t="s">
        <v>120</v>
      </c>
      <c r="K95" s="111" t="s">
        <v>147</v>
      </c>
      <c r="L95" s="108"/>
      <c r="M95" s="53" t="s">
        <v>19</v>
      </c>
      <c r="N95" s="54" t="s">
        <v>43</v>
      </c>
      <c r="O95" s="54" t="s">
        <v>148</v>
      </c>
      <c r="P95" s="54" t="s">
        <v>149</v>
      </c>
      <c r="Q95" s="54" t="s">
        <v>150</v>
      </c>
      <c r="R95" s="54" t="s">
        <v>151</v>
      </c>
      <c r="S95" s="54" t="s">
        <v>152</v>
      </c>
      <c r="T95" s="55" t="s">
        <v>153</v>
      </c>
    </row>
    <row r="96" spans="2:63" s="1" customFormat="1" ht="22.9" customHeight="1">
      <c r="B96" s="29"/>
      <c r="C96" s="58" t="s">
        <v>154</v>
      </c>
      <c r="J96" s="112">
        <f>BK96</f>
        <v>0</v>
      </c>
      <c r="L96" s="29"/>
      <c r="M96" s="56"/>
      <c r="N96" s="47"/>
      <c r="O96" s="47"/>
      <c r="P96" s="113">
        <f>P97+P100+P111+P130+P151+P168+P171+P190+P195+P202+P215</f>
        <v>0</v>
      </c>
      <c r="Q96" s="47"/>
      <c r="R96" s="113">
        <f>R97+R100+R111+R130+R151+R168+R171+R190+R195+R202+R215</f>
        <v>0</v>
      </c>
      <c r="S96" s="47"/>
      <c r="T96" s="114">
        <f>T97+T100+T111+T130+T151+T168+T171+T190+T195+T202+T215</f>
        <v>0</v>
      </c>
      <c r="AT96" s="14" t="s">
        <v>72</v>
      </c>
      <c r="AU96" s="14" t="s">
        <v>87</v>
      </c>
      <c r="BK96" s="115">
        <f>BK97+BK100+BK111+BK130+BK151+BK168+BK171+BK190+BK195+BK202+BK215</f>
        <v>0</v>
      </c>
    </row>
    <row r="97" spans="2:65" s="11" customFormat="1" ht="25.9" customHeight="1">
      <c r="B97" s="116"/>
      <c r="D97" s="117" t="s">
        <v>72</v>
      </c>
      <c r="E97" s="118" t="s">
        <v>804</v>
      </c>
      <c r="F97" s="118" t="s">
        <v>805</v>
      </c>
      <c r="I97" s="119"/>
      <c r="J97" s="120">
        <f>BK97</f>
        <v>0</v>
      </c>
      <c r="L97" s="116"/>
      <c r="M97" s="121"/>
      <c r="P97" s="122">
        <f>SUM(P98:P99)</f>
        <v>0</v>
      </c>
      <c r="R97" s="122">
        <f>SUM(R98:R99)</f>
        <v>0</v>
      </c>
      <c r="T97" s="123">
        <f>SUM(T98:T99)</f>
        <v>0</v>
      </c>
      <c r="AR97" s="117" t="s">
        <v>158</v>
      </c>
      <c r="AT97" s="124" t="s">
        <v>72</v>
      </c>
      <c r="AU97" s="124" t="s">
        <v>73</v>
      </c>
      <c r="AY97" s="117" t="s">
        <v>157</v>
      </c>
      <c r="BK97" s="125">
        <f>SUM(BK98:BK99)</f>
        <v>0</v>
      </c>
    </row>
    <row r="98" spans="2:65" s="1" customFormat="1" ht="16.5" customHeight="1">
      <c r="B98" s="29"/>
      <c r="C98" s="128" t="s">
        <v>81</v>
      </c>
      <c r="D98" s="128" t="s">
        <v>160</v>
      </c>
      <c r="E98" s="129" t="s">
        <v>762</v>
      </c>
      <c r="F98" s="130" t="s">
        <v>806</v>
      </c>
      <c r="G98" s="131" t="s">
        <v>547</v>
      </c>
      <c r="H98" s="132">
        <v>1</v>
      </c>
      <c r="I98" s="133"/>
      <c r="J98" s="134">
        <f>ROUND(I98*H98,2)</f>
        <v>0</v>
      </c>
      <c r="K98" s="130" t="s">
        <v>577</v>
      </c>
      <c r="L98" s="29"/>
      <c r="M98" s="135" t="s">
        <v>19</v>
      </c>
      <c r="N98" s="136" t="s">
        <v>44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158</v>
      </c>
      <c r="AT98" s="139" t="s">
        <v>160</v>
      </c>
      <c r="AU98" s="139" t="s">
        <v>81</v>
      </c>
      <c r="AY98" s="14" t="s">
        <v>157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4" t="s">
        <v>81</v>
      </c>
      <c r="BK98" s="140">
        <f>ROUND(I98*H98,2)</f>
        <v>0</v>
      </c>
      <c r="BL98" s="14" t="s">
        <v>158</v>
      </c>
      <c r="BM98" s="139" t="s">
        <v>807</v>
      </c>
    </row>
    <row r="99" spans="2:65" s="1" customFormat="1" ht="11.25">
      <c r="B99" s="29"/>
      <c r="D99" s="141" t="s">
        <v>165</v>
      </c>
      <c r="F99" s="142" t="s">
        <v>806</v>
      </c>
      <c r="I99" s="143"/>
      <c r="L99" s="29"/>
      <c r="M99" s="144"/>
      <c r="T99" s="50"/>
      <c r="AT99" s="14" t="s">
        <v>165</v>
      </c>
      <c r="AU99" s="14" t="s">
        <v>81</v>
      </c>
    </row>
    <row r="100" spans="2:65" s="11" customFormat="1" ht="25.9" customHeight="1">
      <c r="B100" s="116"/>
      <c r="D100" s="117" t="s">
        <v>72</v>
      </c>
      <c r="E100" s="118" t="s">
        <v>808</v>
      </c>
      <c r="F100" s="118" t="s">
        <v>809</v>
      </c>
      <c r="I100" s="119"/>
      <c r="J100" s="120">
        <f>BK100</f>
        <v>0</v>
      </c>
      <c r="L100" s="116"/>
      <c r="M100" s="121"/>
      <c r="P100" s="122">
        <f>SUM(P101:P110)</f>
        <v>0</v>
      </c>
      <c r="R100" s="122">
        <f>SUM(R101:R110)</f>
        <v>0</v>
      </c>
      <c r="T100" s="123">
        <f>SUM(T101:T110)</f>
        <v>0</v>
      </c>
      <c r="AR100" s="117" t="s">
        <v>158</v>
      </c>
      <c r="AT100" s="124" t="s">
        <v>72</v>
      </c>
      <c r="AU100" s="124" t="s">
        <v>73</v>
      </c>
      <c r="AY100" s="117" t="s">
        <v>157</v>
      </c>
      <c r="BK100" s="125">
        <f>SUM(BK101:BK110)</f>
        <v>0</v>
      </c>
    </row>
    <row r="101" spans="2:65" s="1" customFormat="1" ht="21.75" customHeight="1">
      <c r="B101" s="29"/>
      <c r="C101" s="128" t="s">
        <v>83</v>
      </c>
      <c r="D101" s="128" t="s">
        <v>160</v>
      </c>
      <c r="E101" s="129" t="s">
        <v>767</v>
      </c>
      <c r="F101" s="130" t="s">
        <v>810</v>
      </c>
      <c r="G101" s="131" t="s">
        <v>547</v>
      </c>
      <c r="H101" s="132">
        <v>1</v>
      </c>
      <c r="I101" s="133"/>
      <c r="J101" s="134">
        <f>ROUND(I101*H101,2)</f>
        <v>0</v>
      </c>
      <c r="K101" s="130" t="s">
        <v>577</v>
      </c>
      <c r="L101" s="29"/>
      <c r="M101" s="135" t="s">
        <v>19</v>
      </c>
      <c r="N101" s="136" t="s">
        <v>44</v>
      </c>
      <c r="P101" s="137">
        <f>O101*H101</f>
        <v>0</v>
      </c>
      <c r="Q101" s="137">
        <v>0</v>
      </c>
      <c r="R101" s="137">
        <f>Q101*H101</f>
        <v>0</v>
      </c>
      <c r="S101" s="137">
        <v>0</v>
      </c>
      <c r="T101" s="138">
        <f>S101*H101</f>
        <v>0</v>
      </c>
      <c r="AR101" s="139" t="s">
        <v>158</v>
      </c>
      <c r="AT101" s="139" t="s">
        <v>160</v>
      </c>
      <c r="AU101" s="139" t="s">
        <v>81</v>
      </c>
      <c r="AY101" s="14" t="s">
        <v>157</v>
      </c>
      <c r="BE101" s="140">
        <f>IF(N101="základní",J101,0)</f>
        <v>0</v>
      </c>
      <c r="BF101" s="140">
        <f>IF(N101="snížená",J101,0)</f>
        <v>0</v>
      </c>
      <c r="BG101" s="140">
        <f>IF(N101="zákl. přenesená",J101,0)</f>
        <v>0</v>
      </c>
      <c r="BH101" s="140">
        <f>IF(N101="sníž. přenesená",J101,0)</f>
        <v>0</v>
      </c>
      <c r="BI101" s="140">
        <f>IF(N101="nulová",J101,0)</f>
        <v>0</v>
      </c>
      <c r="BJ101" s="14" t="s">
        <v>81</v>
      </c>
      <c r="BK101" s="140">
        <f>ROUND(I101*H101,2)</f>
        <v>0</v>
      </c>
      <c r="BL101" s="14" t="s">
        <v>158</v>
      </c>
      <c r="BM101" s="139" t="s">
        <v>811</v>
      </c>
    </row>
    <row r="102" spans="2:65" s="1" customFormat="1" ht="11.25">
      <c r="B102" s="29"/>
      <c r="D102" s="141" t="s">
        <v>165</v>
      </c>
      <c r="F102" s="142" t="s">
        <v>810</v>
      </c>
      <c r="I102" s="143"/>
      <c r="L102" s="29"/>
      <c r="M102" s="144"/>
      <c r="T102" s="50"/>
      <c r="AT102" s="14" t="s">
        <v>165</v>
      </c>
      <c r="AU102" s="14" t="s">
        <v>81</v>
      </c>
    </row>
    <row r="103" spans="2:65" s="1" customFormat="1" ht="16.5" customHeight="1">
      <c r="B103" s="29"/>
      <c r="C103" s="128" t="s">
        <v>171</v>
      </c>
      <c r="D103" s="128" t="s">
        <v>160</v>
      </c>
      <c r="E103" s="129" t="s">
        <v>770</v>
      </c>
      <c r="F103" s="130" t="s">
        <v>812</v>
      </c>
      <c r="G103" s="131" t="s">
        <v>547</v>
      </c>
      <c r="H103" s="132">
        <v>1</v>
      </c>
      <c r="I103" s="133"/>
      <c r="J103" s="134">
        <f>ROUND(I103*H103,2)</f>
        <v>0</v>
      </c>
      <c r="K103" s="130" t="s">
        <v>577</v>
      </c>
      <c r="L103" s="29"/>
      <c r="M103" s="135" t="s">
        <v>19</v>
      </c>
      <c r="N103" s="136" t="s">
        <v>44</v>
      </c>
      <c r="P103" s="137">
        <f>O103*H103</f>
        <v>0</v>
      </c>
      <c r="Q103" s="137">
        <v>0</v>
      </c>
      <c r="R103" s="137">
        <f>Q103*H103</f>
        <v>0</v>
      </c>
      <c r="S103" s="137">
        <v>0</v>
      </c>
      <c r="T103" s="138">
        <f>S103*H103</f>
        <v>0</v>
      </c>
      <c r="AR103" s="139" t="s">
        <v>158</v>
      </c>
      <c r="AT103" s="139" t="s">
        <v>160</v>
      </c>
      <c r="AU103" s="139" t="s">
        <v>81</v>
      </c>
      <c r="AY103" s="14" t="s">
        <v>157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4" t="s">
        <v>81</v>
      </c>
      <c r="BK103" s="140">
        <f>ROUND(I103*H103,2)</f>
        <v>0</v>
      </c>
      <c r="BL103" s="14" t="s">
        <v>158</v>
      </c>
      <c r="BM103" s="139" t="s">
        <v>813</v>
      </c>
    </row>
    <row r="104" spans="2:65" s="1" customFormat="1" ht="11.25">
      <c r="B104" s="29"/>
      <c r="D104" s="141" t="s">
        <v>165</v>
      </c>
      <c r="F104" s="142" t="s">
        <v>812</v>
      </c>
      <c r="I104" s="143"/>
      <c r="L104" s="29"/>
      <c r="M104" s="144"/>
      <c r="T104" s="50"/>
      <c r="AT104" s="14" t="s">
        <v>165</v>
      </c>
      <c r="AU104" s="14" t="s">
        <v>81</v>
      </c>
    </row>
    <row r="105" spans="2:65" s="1" customFormat="1" ht="16.5" customHeight="1">
      <c r="B105" s="29"/>
      <c r="C105" s="128" t="s">
        <v>158</v>
      </c>
      <c r="D105" s="128" t="s">
        <v>160</v>
      </c>
      <c r="E105" s="129" t="s">
        <v>775</v>
      </c>
      <c r="F105" s="130" t="s">
        <v>814</v>
      </c>
      <c r="G105" s="131" t="s">
        <v>547</v>
      </c>
      <c r="H105" s="132">
        <v>1</v>
      </c>
      <c r="I105" s="133"/>
      <c r="J105" s="134">
        <f>ROUND(I105*H105,2)</f>
        <v>0</v>
      </c>
      <c r="K105" s="130" t="s">
        <v>577</v>
      </c>
      <c r="L105" s="29"/>
      <c r="M105" s="135" t="s">
        <v>19</v>
      </c>
      <c r="N105" s="136" t="s">
        <v>44</v>
      </c>
      <c r="P105" s="137">
        <f>O105*H105</f>
        <v>0</v>
      </c>
      <c r="Q105" s="137">
        <v>0</v>
      </c>
      <c r="R105" s="137">
        <f>Q105*H105</f>
        <v>0</v>
      </c>
      <c r="S105" s="137">
        <v>0</v>
      </c>
      <c r="T105" s="138">
        <f>S105*H105</f>
        <v>0</v>
      </c>
      <c r="AR105" s="139" t="s">
        <v>158</v>
      </c>
      <c r="AT105" s="139" t="s">
        <v>160</v>
      </c>
      <c r="AU105" s="139" t="s">
        <v>81</v>
      </c>
      <c r="AY105" s="14" t="s">
        <v>157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4" t="s">
        <v>81</v>
      </c>
      <c r="BK105" s="140">
        <f>ROUND(I105*H105,2)</f>
        <v>0</v>
      </c>
      <c r="BL105" s="14" t="s">
        <v>158</v>
      </c>
      <c r="BM105" s="139" t="s">
        <v>815</v>
      </c>
    </row>
    <row r="106" spans="2:65" s="1" customFormat="1" ht="11.25">
      <c r="B106" s="29"/>
      <c r="D106" s="141" t="s">
        <v>165</v>
      </c>
      <c r="F106" s="142" t="s">
        <v>814</v>
      </c>
      <c r="I106" s="143"/>
      <c r="L106" s="29"/>
      <c r="M106" s="144"/>
      <c r="T106" s="50"/>
      <c r="AT106" s="14" t="s">
        <v>165</v>
      </c>
      <c r="AU106" s="14" t="s">
        <v>81</v>
      </c>
    </row>
    <row r="107" spans="2:65" s="1" customFormat="1" ht="24.2" customHeight="1">
      <c r="B107" s="29"/>
      <c r="C107" s="128" t="s">
        <v>178</v>
      </c>
      <c r="D107" s="128" t="s">
        <v>160</v>
      </c>
      <c r="E107" s="129" t="s">
        <v>778</v>
      </c>
      <c r="F107" s="130" t="s">
        <v>816</v>
      </c>
      <c r="G107" s="131" t="s">
        <v>547</v>
      </c>
      <c r="H107" s="132">
        <v>1</v>
      </c>
      <c r="I107" s="133"/>
      <c r="J107" s="134">
        <f>ROUND(I107*H107,2)</f>
        <v>0</v>
      </c>
      <c r="K107" s="130" t="s">
        <v>577</v>
      </c>
      <c r="L107" s="29"/>
      <c r="M107" s="135" t="s">
        <v>19</v>
      </c>
      <c r="N107" s="136" t="s">
        <v>44</v>
      </c>
      <c r="P107" s="137">
        <f>O107*H107</f>
        <v>0</v>
      </c>
      <c r="Q107" s="137">
        <v>0</v>
      </c>
      <c r="R107" s="137">
        <f>Q107*H107</f>
        <v>0</v>
      </c>
      <c r="S107" s="137">
        <v>0</v>
      </c>
      <c r="T107" s="138">
        <f>S107*H107</f>
        <v>0</v>
      </c>
      <c r="AR107" s="139" t="s">
        <v>158</v>
      </c>
      <c r="AT107" s="139" t="s">
        <v>160</v>
      </c>
      <c r="AU107" s="139" t="s">
        <v>81</v>
      </c>
      <c r="AY107" s="14" t="s">
        <v>157</v>
      </c>
      <c r="BE107" s="140">
        <f>IF(N107="základní",J107,0)</f>
        <v>0</v>
      </c>
      <c r="BF107" s="140">
        <f>IF(N107="snížená",J107,0)</f>
        <v>0</v>
      </c>
      <c r="BG107" s="140">
        <f>IF(N107="zákl. přenesená",J107,0)</f>
        <v>0</v>
      </c>
      <c r="BH107" s="140">
        <f>IF(N107="sníž. přenesená",J107,0)</f>
        <v>0</v>
      </c>
      <c r="BI107" s="140">
        <f>IF(N107="nulová",J107,0)</f>
        <v>0</v>
      </c>
      <c r="BJ107" s="14" t="s">
        <v>81</v>
      </c>
      <c r="BK107" s="140">
        <f>ROUND(I107*H107,2)</f>
        <v>0</v>
      </c>
      <c r="BL107" s="14" t="s">
        <v>158</v>
      </c>
      <c r="BM107" s="139" t="s">
        <v>817</v>
      </c>
    </row>
    <row r="108" spans="2:65" s="1" customFormat="1" ht="19.5">
      <c r="B108" s="29"/>
      <c r="D108" s="141" t="s">
        <v>165</v>
      </c>
      <c r="F108" s="142" t="s">
        <v>816</v>
      </c>
      <c r="I108" s="143"/>
      <c r="L108" s="29"/>
      <c r="M108" s="144"/>
      <c r="T108" s="50"/>
      <c r="AT108" s="14" t="s">
        <v>165</v>
      </c>
      <c r="AU108" s="14" t="s">
        <v>81</v>
      </c>
    </row>
    <row r="109" spans="2:65" s="1" customFormat="1" ht="24.2" customHeight="1">
      <c r="B109" s="29"/>
      <c r="C109" s="128" t="s">
        <v>166</v>
      </c>
      <c r="D109" s="128" t="s">
        <v>160</v>
      </c>
      <c r="E109" s="129" t="s">
        <v>781</v>
      </c>
      <c r="F109" s="130" t="s">
        <v>818</v>
      </c>
      <c r="G109" s="131" t="s">
        <v>547</v>
      </c>
      <c r="H109" s="132">
        <v>19</v>
      </c>
      <c r="I109" s="133"/>
      <c r="J109" s="134">
        <f>ROUND(I109*H109,2)</f>
        <v>0</v>
      </c>
      <c r="K109" s="130" t="s">
        <v>577</v>
      </c>
      <c r="L109" s="29"/>
      <c r="M109" s="135" t="s">
        <v>19</v>
      </c>
      <c r="N109" s="136" t="s">
        <v>44</v>
      </c>
      <c r="P109" s="137">
        <f>O109*H109</f>
        <v>0</v>
      </c>
      <c r="Q109" s="137">
        <v>0</v>
      </c>
      <c r="R109" s="137">
        <f>Q109*H109</f>
        <v>0</v>
      </c>
      <c r="S109" s="137">
        <v>0</v>
      </c>
      <c r="T109" s="138">
        <f>S109*H109</f>
        <v>0</v>
      </c>
      <c r="AR109" s="139" t="s">
        <v>158</v>
      </c>
      <c r="AT109" s="139" t="s">
        <v>160</v>
      </c>
      <c r="AU109" s="139" t="s">
        <v>81</v>
      </c>
      <c r="AY109" s="14" t="s">
        <v>157</v>
      </c>
      <c r="BE109" s="140">
        <f>IF(N109="základní",J109,0)</f>
        <v>0</v>
      </c>
      <c r="BF109" s="140">
        <f>IF(N109="snížená",J109,0)</f>
        <v>0</v>
      </c>
      <c r="BG109" s="140">
        <f>IF(N109="zákl. přenesená",J109,0)</f>
        <v>0</v>
      </c>
      <c r="BH109" s="140">
        <f>IF(N109="sníž. přenesená",J109,0)</f>
        <v>0</v>
      </c>
      <c r="BI109" s="140">
        <f>IF(N109="nulová",J109,0)</f>
        <v>0</v>
      </c>
      <c r="BJ109" s="14" t="s">
        <v>81</v>
      </c>
      <c r="BK109" s="140">
        <f>ROUND(I109*H109,2)</f>
        <v>0</v>
      </c>
      <c r="BL109" s="14" t="s">
        <v>158</v>
      </c>
      <c r="BM109" s="139" t="s">
        <v>819</v>
      </c>
    </row>
    <row r="110" spans="2:65" s="1" customFormat="1" ht="19.5">
      <c r="B110" s="29"/>
      <c r="D110" s="141" t="s">
        <v>165</v>
      </c>
      <c r="F110" s="142" t="s">
        <v>818</v>
      </c>
      <c r="I110" s="143"/>
      <c r="L110" s="29"/>
      <c r="M110" s="144"/>
      <c r="T110" s="50"/>
      <c r="AT110" s="14" t="s">
        <v>165</v>
      </c>
      <c r="AU110" s="14" t="s">
        <v>81</v>
      </c>
    </row>
    <row r="111" spans="2:65" s="11" customFormat="1" ht="25.9" customHeight="1">
      <c r="B111" s="116"/>
      <c r="D111" s="117" t="s">
        <v>72</v>
      </c>
      <c r="E111" s="118" t="s">
        <v>820</v>
      </c>
      <c r="F111" s="118" t="s">
        <v>774</v>
      </c>
      <c r="I111" s="119"/>
      <c r="J111" s="120">
        <f>BK111</f>
        <v>0</v>
      </c>
      <c r="L111" s="116"/>
      <c r="M111" s="121"/>
      <c r="P111" s="122">
        <f>SUM(P112:P129)</f>
        <v>0</v>
      </c>
      <c r="R111" s="122">
        <f>SUM(R112:R129)</f>
        <v>0</v>
      </c>
      <c r="T111" s="123">
        <f>SUM(T112:T129)</f>
        <v>0</v>
      </c>
      <c r="AR111" s="117" t="s">
        <v>158</v>
      </c>
      <c r="AT111" s="124" t="s">
        <v>72</v>
      </c>
      <c r="AU111" s="124" t="s">
        <v>73</v>
      </c>
      <c r="AY111" s="117" t="s">
        <v>157</v>
      </c>
      <c r="BK111" s="125">
        <f>SUM(BK112:BK129)</f>
        <v>0</v>
      </c>
    </row>
    <row r="112" spans="2:65" s="1" customFormat="1" ht="16.5" customHeight="1">
      <c r="B112" s="29"/>
      <c r="C112" s="128" t="s">
        <v>184</v>
      </c>
      <c r="D112" s="128" t="s">
        <v>160</v>
      </c>
      <c r="E112" s="129" t="s">
        <v>786</v>
      </c>
      <c r="F112" s="130" t="s">
        <v>821</v>
      </c>
      <c r="G112" s="131" t="s">
        <v>547</v>
      </c>
      <c r="H112" s="132">
        <v>4</v>
      </c>
      <c r="I112" s="133"/>
      <c r="J112" s="134">
        <f>ROUND(I112*H112,2)</f>
        <v>0</v>
      </c>
      <c r="K112" s="130" t="s">
        <v>577</v>
      </c>
      <c r="L112" s="29"/>
      <c r="M112" s="135" t="s">
        <v>19</v>
      </c>
      <c r="N112" s="136" t="s">
        <v>44</v>
      </c>
      <c r="P112" s="137">
        <f>O112*H112</f>
        <v>0</v>
      </c>
      <c r="Q112" s="137">
        <v>0</v>
      </c>
      <c r="R112" s="137">
        <f>Q112*H112</f>
        <v>0</v>
      </c>
      <c r="S112" s="137">
        <v>0</v>
      </c>
      <c r="T112" s="138">
        <f>S112*H112</f>
        <v>0</v>
      </c>
      <c r="AR112" s="139" t="s">
        <v>158</v>
      </c>
      <c r="AT112" s="139" t="s">
        <v>160</v>
      </c>
      <c r="AU112" s="139" t="s">
        <v>81</v>
      </c>
      <c r="AY112" s="14" t="s">
        <v>157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4" t="s">
        <v>81</v>
      </c>
      <c r="BK112" s="140">
        <f>ROUND(I112*H112,2)</f>
        <v>0</v>
      </c>
      <c r="BL112" s="14" t="s">
        <v>158</v>
      </c>
      <c r="BM112" s="139" t="s">
        <v>822</v>
      </c>
    </row>
    <row r="113" spans="2:65" s="1" customFormat="1" ht="11.25">
      <c r="B113" s="29"/>
      <c r="D113" s="141" t="s">
        <v>165</v>
      </c>
      <c r="F113" s="142" t="s">
        <v>821</v>
      </c>
      <c r="I113" s="143"/>
      <c r="L113" s="29"/>
      <c r="M113" s="144"/>
      <c r="T113" s="50"/>
      <c r="AT113" s="14" t="s">
        <v>165</v>
      </c>
      <c r="AU113" s="14" t="s">
        <v>81</v>
      </c>
    </row>
    <row r="114" spans="2:65" s="1" customFormat="1" ht="16.5" customHeight="1">
      <c r="B114" s="29"/>
      <c r="C114" s="128" t="s">
        <v>177</v>
      </c>
      <c r="D114" s="128" t="s">
        <v>160</v>
      </c>
      <c r="E114" s="129" t="s">
        <v>823</v>
      </c>
      <c r="F114" s="130" t="s">
        <v>824</v>
      </c>
      <c r="G114" s="131" t="s">
        <v>547</v>
      </c>
      <c r="H114" s="132">
        <v>1</v>
      </c>
      <c r="I114" s="133"/>
      <c r="J114" s="134">
        <f>ROUND(I114*H114,2)</f>
        <v>0</v>
      </c>
      <c r="K114" s="130" t="s">
        <v>577</v>
      </c>
      <c r="L114" s="29"/>
      <c r="M114" s="135" t="s">
        <v>19</v>
      </c>
      <c r="N114" s="136" t="s">
        <v>44</v>
      </c>
      <c r="P114" s="137">
        <f>O114*H114</f>
        <v>0</v>
      </c>
      <c r="Q114" s="137">
        <v>0</v>
      </c>
      <c r="R114" s="137">
        <f>Q114*H114</f>
        <v>0</v>
      </c>
      <c r="S114" s="137">
        <v>0</v>
      </c>
      <c r="T114" s="138">
        <f>S114*H114</f>
        <v>0</v>
      </c>
      <c r="AR114" s="139" t="s">
        <v>158</v>
      </c>
      <c r="AT114" s="139" t="s">
        <v>160</v>
      </c>
      <c r="AU114" s="139" t="s">
        <v>81</v>
      </c>
      <c r="AY114" s="14" t="s">
        <v>157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4" t="s">
        <v>81</v>
      </c>
      <c r="BK114" s="140">
        <f>ROUND(I114*H114,2)</f>
        <v>0</v>
      </c>
      <c r="BL114" s="14" t="s">
        <v>158</v>
      </c>
      <c r="BM114" s="139" t="s">
        <v>825</v>
      </c>
    </row>
    <row r="115" spans="2:65" s="1" customFormat="1" ht="11.25">
      <c r="B115" s="29"/>
      <c r="D115" s="141" t="s">
        <v>165</v>
      </c>
      <c r="F115" s="142" t="s">
        <v>824</v>
      </c>
      <c r="I115" s="143"/>
      <c r="L115" s="29"/>
      <c r="M115" s="144"/>
      <c r="T115" s="50"/>
      <c r="AT115" s="14" t="s">
        <v>165</v>
      </c>
      <c r="AU115" s="14" t="s">
        <v>81</v>
      </c>
    </row>
    <row r="116" spans="2:65" s="1" customFormat="1" ht="16.5" customHeight="1">
      <c r="B116" s="29"/>
      <c r="C116" s="128" t="s">
        <v>191</v>
      </c>
      <c r="D116" s="128" t="s">
        <v>160</v>
      </c>
      <c r="E116" s="129" t="s">
        <v>826</v>
      </c>
      <c r="F116" s="130" t="s">
        <v>827</v>
      </c>
      <c r="G116" s="131" t="s">
        <v>547</v>
      </c>
      <c r="H116" s="132">
        <v>4</v>
      </c>
      <c r="I116" s="133"/>
      <c r="J116" s="134">
        <f>ROUND(I116*H116,2)</f>
        <v>0</v>
      </c>
      <c r="K116" s="130" t="s">
        <v>577</v>
      </c>
      <c r="L116" s="29"/>
      <c r="M116" s="135" t="s">
        <v>19</v>
      </c>
      <c r="N116" s="136" t="s">
        <v>44</v>
      </c>
      <c r="P116" s="137">
        <f>O116*H116</f>
        <v>0</v>
      </c>
      <c r="Q116" s="137">
        <v>0</v>
      </c>
      <c r="R116" s="137">
        <f>Q116*H116</f>
        <v>0</v>
      </c>
      <c r="S116" s="137">
        <v>0</v>
      </c>
      <c r="T116" s="138">
        <f>S116*H116</f>
        <v>0</v>
      </c>
      <c r="AR116" s="139" t="s">
        <v>158</v>
      </c>
      <c r="AT116" s="139" t="s">
        <v>160</v>
      </c>
      <c r="AU116" s="139" t="s">
        <v>81</v>
      </c>
      <c r="AY116" s="14" t="s">
        <v>157</v>
      </c>
      <c r="BE116" s="140">
        <f>IF(N116="základní",J116,0)</f>
        <v>0</v>
      </c>
      <c r="BF116" s="140">
        <f>IF(N116="snížená",J116,0)</f>
        <v>0</v>
      </c>
      <c r="BG116" s="140">
        <f>IF(N116="zákl. přenesená",J116,0)</f>
        <v>0</v>
      </c>
      <c r="BH116" s="140">
        <f>IF(N116="sníž. přenesená",J116,0)</f>
        <v>0</v>
      </c>
      <c r="BI116" s="140">
        <f>IF(N116="nulová",J116,0)</f>
        <v>0</v>
      </c>
      <c r="BJ116" s="14" t="s">
        <v>81</v>
      </c>
      <c r="BK116" s="140">
        <f>ROUND(I116*H116,2)</f>
        <v>0</v>
      </c>
      <c r="BL116" s="14" t="s">
        <v>158</v>
      </c>
      <c r="BM116" s="139" t="s">
        <v>828</v>
      </c>
    </row>
    <row r="117" spans="2:65" s="1" customFormat="1" ht="11.25">
      <c r="B117" s="29"/>
      <c r="D117" s="141" t="s">
        <v>165</v>
      </c>
      <c r="F117" s="142" t="s">
        <v>827</v>
      </c>
      <c r="I117" s="143"/>
      <c r="L117" s="29"/>
      <c r="M117" s="144"/>
      <c r="T117" s="50"/>
      <c r="AT117" s="14" t="s">
        <v>165</v>
      </c>
      <c r="AU117" s="14" t="s">
        <v>81</v>
      </c>
    </row>
    <row r="118" spans="2:65" s="1" customFormat="1" ht="16.5" customHeight="1">
      <c r="B118" s="29"/>
      <c r="C118" s="128" t="s">
        <v>181</v>
      </c>
      <c r="D118" s="128" t="s">
        <v>160</v>
      </c>
      <c r="E118" s="129" t="s">
        <v>829</v>
      </c>
      <c r="F118" s="130" t="s">
        <v>830</v>
      </c>
      <c r="G118" s="131" t="s">
        <v>547</v>
      </c>
      <c r="H118" s="132">
        <v>8</v>
      </c>
      <c r="I118" s="133"/>
      <c r="J118" s="134">
        <f>ROUND(I118*H118,2)</f>
        <v>0</v>
      </c>
      <c r="K118" s="130" t="s">
        <v>577</v>
      </c>
      <c r="L118" s="29"/>
      <c r="M118" s="135" t="s">
        <v>19</v>
      </c>
      <c r="N118" s="136" t="s">
        <v>44</v>
      </c>
      <c r="P118" s="137">
        <f>O118*H118</f>
        <v>0</v>
      </c>
      <c r="Q118" s="137">
        <v>0</v>
      </c>
      <c r="R118" s="137">
        <f>Q118*H118</f>
        <v>0</v>
      </c>
      <c r="S118" s="137">
        <v>0</v>
      </c>
      <c r="T118" s="138">
        <f>S118*H118</f>
        <v>0</v>
      </c>
      <c r="AR118" s="139" t="s">
        <v>158</v>
      </c>
      <c r="AT118" s="139" t="s">
        <v>160</v>
      </c>
      <c r="AU118" s="139" t="s">
        <v>81</v>
      </c>
      <c r="AY118" s="14" t="s">
        <v>157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4" t="s">
        <v>81</v>
      </c>
      <c r="BK118" s="140">
        <f>ROUND(I118*H118,2)</f>
        <v>0</v>
      </c>
      <c r="BL118" s="14" t="s">
        <v>158</v>
      </c>
      <c r="BM118" s="139" t="s">
        <v>831</v>
      </c>
    </row>
    <row r="119" spans="2:65" s="1" customFormat="1" ht="11.25">
      <c r="B119" s="29"/>
      <c r="D119" s="141" t="s">
        <v>165</v>
      </c>
      <c r="F119" s="142" t="s">
        <v>830</v>
      </c>
      <c r="I119" s="143"/>
      <c r="L119" s="29"/>
      <c r="M119" s="144"/>
      <c r="T119" s="50"/>
      <c r="AT119" s="14" t="s">
        <v>165</v>
      </c>
      <c r="AU119" s="14" t="s">
        <v>81</v>
      </c>
    </row>
    <row r="120" spans="2:65" s="1" customFormat="1" ht="16.5" customHeight="1">
      <c r="B120" s="29"/>
      <c r="C120" s="128" t="s">
        <v>199</v>
      </c>
      <c r="D120" s="128" t="s">
        <v>160</v>
      </c>
      <c r="E120" s="129" t="s">
        <v>832</v>
      </c>
      <c r="F120" s="130" t="s">
        <v>833</v>
      </c>
      <c r="G120" s="131" t="s">
        <v>174</v>
      </c>
      <c r="H120" s="132">
        <v>200</v>
      </c>
      <c r="I120" s="133"/>
      <c r="J120" s="134">
        <f>ROUND(I120*H120,2)</f>
        <v>0</v>
      </c>
      <c r="K120" s="130" t="s">
        <v>577</v>
      </c>
      <c r="L120" s="29"/>
      <c r="M120" s="135" t="s">
        <v>19</v>
      </c>
      <c r="N120" s="136" t="s">
        <v>44</v>
      </c>
      <c r="P120" s="137">
        <f>O120*H120</f>
        <v>0</v>
      </c>
      <c r="Q120" s="137">
        <v>0</v>
      </c>
      <c r="R120" s="137">
        <f>Q120*H120</f>
        <v>0</v>
      </c>
      <c r="S120" s="137">
        <v>0</v>
      </c>
      <c r="T120" s="138">
        <f>S120*H120</f>
        <v>0</v>
      </c>
      <c r="AR120" s="139" t="s">
        <v>158</v>
      </c>
      <c r="AT120" s="139" t="s">
        <v>160</v>
      </c>
      <c r="AU120" s="139" t="s">
        <v>81</v>
      </c>
      <c r="AY120" s="14" t="s">
        <v>157</v>
      </c>
      <c r="BE120" s="140">
        <f>IF(N120="základní",J120,0)</f>
        <v>0</v>
      </c>
      <c r="BF120" s="140">
        <f>IF(N120="snížená",J120,0)</f>
        <v>0</v>
      </c>
      <c r="BG120" s="140">
        <f>IF(N120="zákl. přenesená",J120,0)</f>
        <v>0</v>
      </c>
      <c r="BH120" s="140">
        <f>IF(N120="sníž. přenesená",J120,0)</f>
        <v>0</v>
      </c>
      <c r="BI120" s="140">
        <f>IF(N120="nulová",J120,0)</f>
        <v>0</v>
      </c>
      <c r="BJ120" s="14" t="s">
        <v>81</v>
      </c>
      <c r="BK120" s="140">
        <f>ROUND(I120*H120,2)</f>
        <v>0</v>
      </c>
      <c r="BL120" s="14" t="s">
        <v>158</v>
      </c>
      <c r="BM120" s="139" t="s">
        <v>834</v>
      </c>
    </row>
    <row r="121" spans="2:65" s="1" customFormat="1" ht="11.25">
      <c r="B121" s="29"/>
      <c r="D121" s="141" t="s">
        <v>165</v>
      </c>
      <c r="F121" s="142" t="s">
        <v>833</v>
      </c>
      <c r="I121" s="143"/>
      <c r="L121" s="29"/>
      <c r="M121" s="144"/>
      <c r="T121" s="50"/>
      <c r="AT121" s="14" t="s">
        <v>165</v>
      </c>
      <c r="AU121" s="14" t="s">
        <v>81</v>
      </c>
    </row>
    <row r="122" spans="2:65" s="1" customFormat="1" ht="16.5" customHeight="1">
      <c r="B122" s="29"/>
      <c r="C122" s="128" t="s">
        <v>8</v>
      </c>
      <c r="D122" s="128" t="s">
        <v>160</v>
      </c>
      <c r="E122" s="129" t="s">
        <v>835</v>
      </c>
      <c r="F122" s="130" t="s">
        <v>836</v>
      </c>
      <c r="G122" s="131" t="s">
        <v>174</v>
      </c>
      <c r="H122" s="132">
        <v>50</v>
      </c>
      <c r="I122" s="133"/>
      <c r="J122" s="134">
        <f>ROUND(I122*H122,2)</f>
        <v>0</v>
      </c>
      <c r="K122" s="130" t="s">
        <v>577</v>
      </c>
      <c r="L122" s="29"/>
      <c r="M122" s="135" t="s">
        <v>19</v>
      </c>
      <c r="N122" s="136" t="s">
        <v>44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158</v>
      </c>
      <c r="AT122" s="139" t="s">
        <v>160</v>
      </c>
      <c r="AU122" s="139" t="s">
        <v>81</v>
      </c>
      <c r="AY122" s="14" t="s">
        <v>157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4" t="s">
        <v>81</v>
      </c>
      <c r="BK122" s="140">
        <f>ROUND(I122*H122,2)</f>
        <v>0</v>
      </c>
      <c r="BL122" s="14" t="s">
        <v>158</v>
      </c>
      <c r="BM122" s="139" t="s">
        <v>837</v>
      </c>
    </row>
    <row r="123" spans="2:65" s="1" customFormat="1" ht="11.25">
      <c r="B123" s="29"/>
      <c r="D123" s="141" t="s">
        <v>165</v>
      </c>
      <c r="F123" s="142" t="s">
        <v>836</v>
      </c>
      <c r="I123" s="143"/>
      <c r="L123" s="29"/>
      <c r="M123" s="144"/>
      <c r="T123" s="50"/>
      <c r="AT123" s="14" t="s">
        <v>165</v>
      </c>
      <c r="AU123" s="14" t="s">
        <v>81</v>
      </c>
    </row>
    <row r="124" spans="2:65" s="1" customFormat="1" ht="16.5" customHeight="1">
      <c r="B124" s="29"/>
      <c r="C124" s="128" t="s">
        <v>206</v>
      </c>
      <c r="D124" s="128" t="s">
        <v>160</v>
      </c>
      <c r="E124" s="129" t="s">
        <v>838</v>
      </c>
      <c r="F124" s="130" t="s">
        <v>839</v>
      </c>
      <c r="G124" s="131" t="s">
        <v>174</v>
      </c>
      <c r="H124" s="132">
        <v>120</v>
      </c>
      <c r="I124" s="133"/>
      <c r="J124" s="134">
        <f>ROUND(I124*H124,2)</f>
        <v>0</v>
      </c>
      <c r="K124" s="130" t="s">
        <v>577</v>
      </c>
      <c r="L124" s="29"/>
      <c r="M124" s="135" t="s">
        <v>19</v>
      </c>
      <c r="N124" s="136" t="s">
        <v>44</v>
      </c>
      <c r="P124" s="137">
        <f>O124*H124</f>
        <v>0</v>
      </c>
      <c r="Q124" s="137">
        <v>0</v>
      </c>
      <c r="R124" s="137">
        <f>Q124*H124</f>
        <v>0</v>
      </c>
      <c r="S124" s="137">
        <v>0</v>
      </c>
      <c r="T124" s="138">
        <f>S124*H124</f>
        <v>0</v>
      </c>
      <c r="AR124" s="139" t="s">
        <v>158</v>
      </c>
      <c r="AT124" s="139" t="s">
        <v>160</v>
      </c>
      <c r="AU124" s="139" t="s">
        <v>81</v>
      </c>
      <c r="AY124" s="14" t="s">
        <v>157</v>
      </c>
      <c r="BE124" s="140">
        <f>IF(N124="základní",J124,0)</f>
        <v>0</v>
      </c>
      <c r="BF124" s="140">
        <f>IF(N124="snížená",J124,0)</f>
        <v>0</v>
      </c>
      <c r="BG124" s="140">
        <f>IF(N124="zákl. přenesená",J124,0)</f>
        <v>0</v>
      </c>
      <c r="BH124" s="140">
        <f>IF(N124="sníž. přenesená",J124,0)</f>
        <v>0</v>
      </c>
      <c r="BI124" s="140">
        <f>IF(N124="nulová",J124,0)</f>
        <v>0</v>
      </c>
      <c r="BJ124" s="14" t="s">
        <v>81</v>
      </c>
      <c r="BK124" s="140">
        <f>ROUND(I124*H124,2)</f>
        <v>0</v>
      </c>
      <c r="BL124" s="14" t="s">
        <v>158</v>
      </c>
      <c r="BM124" s="139" t="s">
        <v>840</v>
      </c>
    </row>
    <row r="125" spans="2:65" s="1" customFormat="1" ht="11.25">
      <c r="B125" s="29"/>
      <c r="D125" s="141" t="s">
        <v>165</v>
      </c>
      <c r="F125" s="142" t="s">
        <v>839</v>
      </c>
      <c r="I125" s="143"/>
      <c r="L125" s="29"/>
      <c r="M125" s="144"/>
      <c r="T125" s="50"/>
      <c r="AT125" s="14" t="s">
        <v>165</v>
      </c>
      <c r="AU125" s="14" t="s">
        <v>81</v>
      </c>
    </row>
    <row r="126" spans="2:65" s="1" customFormat="1" ht="16.5" customHeight="1">
      <c r="B126" s="29"/>
      <c r="C126" s="128" t="s">
        <v>187</v>
      </c>
      <c r="D126" s="128" t="s">
        <v>160</v>
      </c>
      <c r="E126" s="129" t="s">
        <v>841</v>
      </c>
      <c r="F126" s="130" t="s">
        <v>842</v>
      </c>
      <c r="G126" s="131" t="s">
        <v>547</v>
      </c>
      <c r="H126" s="132">
        <v>3</v>
      </c>
      <c r="I126" s="133"/>
      <c r="J126" s="134">
        <f>ROUND(I126*H126,2)</f>
        <v>0</v>
      </c>
      <c r="K126" s="130" t="s">
        <v>577</v>
      </c>
      <c r="L126" s="29"/>
      <c r="M126" s="135" t="s">
        <v>19</v>
      </c>
      <c r="N126" s="136" t="s">
        <v>44</v>
      </c>
      <c r="P126" s="137">
        <f>O126*H126</f>
        <v>0</v>
      </c>
      <c r="Q126" s="137">
        <v>0</v>
      </c>
      <c r="R126" s="137">
        <f>Q126*H126</f>
        <v>0</v>
      </c>
      <c r="S126" s="137">
        <v>0</v>
      </c>
      <c r="T126" s="138">
        <f>S126*H126</f>
        <v>0</v>
      </c>
      <c r="AR126" s="139" t="s">
        <v>158</v>
      </c>
      <c r="AT126" s="139" t="s">
        <v>160</v>
      </c>
      <c r="AU126" s="139" t="s">
        <v>81</v>
      </c>
      <c r="AY126" s="14" t="s">
        <v>157</v>
      </c>
      <c r="BE126" s="140">
        <f>IF(N126="základní",J126,0)</f>
        <v>0</v>
      </c>
      <c r="BF126" s="140">
        <f>IF(N126="snížená",J126,0)</f>
        <v>0</v>
      </c>
      <c r="BG126" s="140">
        <f>IF(N126="zákl. přenesená",J126,0)</f>
        <v>0</v>
      </c>
      <c r="BH126" s="140">
        <f>IF(N126="sníž. přenesená",J126,0)</f>
        <v>0</v>
      </c>
      <c r="BI126" s="140">
        <f>IF(N126="nulová",J126,0)</f>
        <v>0</v>
      </c>
      <c r="BJ126" s="14" t="s">
        <v>81</v>
      </c>
      <c r="BK126" s="140">
        <f>ROUND(I126*H126,2)</f>
        <v>0</v>
      </c>
      <c r="BL126" s="14" t="s">
        <v>158</v>
      </c>
      <c r="BM126" s="139" t="s">
        <v>843</v>
      </c>
    </row>
    <row r="127" spans="2:65" s="1" customFormat="1" ht="11.25">
      <c r="B127" s="29"/>
      <c r="D127" s="141" t="s">
        <v>165</v>
      </c>
      <c r="F127" s="142" t="s">
        <v>842</v>
      </c>
      <c r="I127" s="143"/>
      <c r="L127" s="29"/>
      <c r="M127" s="144"/>
      <c r="T127" s="50"/>
      <c r="AT127" s="14" t="s">
        <v>165</v>
      </c>
      <c r="AU127" s="14" t="s">
        <v>81</v>
      </c>
    </row>
    <row r="128" spans="2:65" s="1" customFormat="1" ht="16.5" customHeight="1">
      <c r="B128" s="29"/>
      <c r="C128" s="128" t="s">
        <v>214</v>
      </c>
      <c r="D128" s="128" t="s">
        <v>160</v>
      </c>
      <c r="E128" s="129" t="s">
        <v>844</v>
      </c>
      <c r="F128" s="130" t="s">
        <v>845</v>
      </c>
      <c r="G128" s="131" t="s">
        <v>547</v>
      </c>
      <c r="H128" s="132">
        <v>3</v>
      </c>
      <c r="I128" s="133"/>
      <c r="J128" s="134">
        <f>ROUND(I128*H128,2)</f>
        <v>0</v>
      </c>
      <c r="K128" s="130" t="s">
        <v>577</v>
      </c>
      <c r="L128" s="29"/>
      <c r="M128" s="135" t="s">
        <v>19</v>
      </c>
      <c r="N128" s="136" t="s">
        <v>44</v>
      </c>
      <c r="P128" s="137">
        <f>O128*H128</f>
        <v>0</v>
      </c>
      <c r="Q128" s="137">
        <v>0</v>
      </c>
      <c r="R128" s="137">
        <f>Q128*H128</f>
        <v>0</v>
      </c>
      <c r="S128" s="137">
        <v>0</v>
      </c>
      <c r="T128" s="138">
        <f>S128*H128</f>
        <v>0</v>
      </c>
      <c r="AR128" s="139" t="s">
        <v>158</v>
      </c>
      <c r="AT128" s="139" t="s">
        <v>160</v>
      </c>
      <c r="AU128" s="139" t="s">
        <v>81</v>
      </c>
      <c r="AY128" s="14" t="s">
        <v>157</v>
      </c>
      <c r="BE128" s="140">
        <f>IF(N128="základní",J128,0)</f>
        <v>0</v>
      </c>
      <c r="BF128" s="140">
        <f>IF(N128="snížená",J128,0)</f>
        <v>0</v>
      </c>
      <c r="BG128" s="140">
        <f>IF(N128="zákl. přenesená",J128,0)</f>
        <v>0</v>
      </c>
      <c r="BH128" s="140">
        <f>IF(N128="sníž. přenesená",J128,0)</f>
        <v>0</v>
      </c>
      <c r="BI128" s="140">
        <f>IF(N128="nulová",J128,0)</f>
        <v>0</v>
      </c>
      <c r="BJ128" s="14" t="s">
        <v>81</v>
      </c>
      <c r="BK128" s="140">
        <f>ROUND(I128*H128,2)</f>
        <v>0</v>
      </c>
      <c r="BL128" s="14" t="s">
        <v>158</v>
      </c>
      <c r="BM128" s="139" t="s">
        <v>846</v>
      </c>
    </row>
    <row r="129" spans="2:65" s="1" customFormat="1" ht="11.25">
      <c r="B129" s="29"/>
      <c r="D129" s="141" t="s">
        <v>165</v>
      </c>
      <c r="F129" s="142" t="s">
        <v>845</v>
      </c>
      <c r="I129" s="143"/>
      <c r="L129" s="29"/>
      <c r="M129" s="144"/>
      <c r="T129" s="50"/>
      <c r="AT129" s="14" t="s">
        <v>165</v>
      </c>
      <c r="AU129" s="14" t="s">
        <v>81</v>
      </c>
    </row>
    <row r="130" spans="2:65" s="11" customFormat="1" ht="25.9" customHeight="1">
      <c r="B130" s="116"/>
      <c r="D130" s="117" t="s">
        <v>72</v>
      </c>
      <c r="E130" s="118" t="s">
        <v>847</v>
      </c>
      <c r="F130" s="118" t="s">
        <v>848</v>
      </c>
      <c r="I130" s="119"/>
      <c r="J130" s="120">
        <f>BK130</f>
        <v>0</v>
      </c>
      <c r="L130" s="116"/>
      <c r="M130" s="121"/>
      <c r="P130" s="122">
        <f>SUM(P131:P150)</f>
        <v>0</v>
      </c>
      <c r="R130" s="122">
        <f>SUM(R131:R150)</f>
        <v>0</v>
      </c>
      <c r="T130" s="123">
        <f>SUM(T131:T150)</f>
        <v>0</v>
      </c>
      <c r="AR130" s="117" t="s">
        <v>158</v>
      </c>
      <c r="AT130" s="124" t="s">
        <v>72</v>
      </c>
      <c r="AU130" s="124" t="s">
        <v>73</v>
      </c>
      <c r="AY130" s="117" t="s">
        <v>157</v>
      </c>
      <c r="BK130" s="125">
        <f>SUM(BK131:BK150)</f>
        <v>0</v>
      </c>
    </row>
    <row r="131" spans="2:65" s="1" customFormat="1" ht="16.5" customHeight="1">
      <c r="B131" s="29"/>
      <c r="C131" s="128" t="s">
        <v>190</v>
      </c>
      <c r="D131" s="128" t="s">
        <v>160</v>
      </c>
      <c r="E131" s="129" t="s">
        <v>849</v>
      </c>
      <c r="F131" s="130" t="s">
        <v>850</v>
      </c>
      <c r="G131" s="131" t="s">
        <v>547</v>
      </c>
      <c r="H131" s="132">
        <v>48</v>
      </c>
      <c r="I131" s="133"/>
      <c r="J131" s="134">
        <f>ROUND(I131*H131,2)</f>
        <v>0</v>
      </c>
      <c r="K131" s="130" t="s">
        <v>577</v>
      </c>
      <c r="L131" s="29"/>
      <c r="M131" s="135" t="s">
        <v>19</v>
      </c>
      <c r="N131" s="136" t="s">
        <v>44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158</v>
      </c>
      <c r="AT131" s="139" t="s">
        <v>160</v>
      </c>
      <c r="AU131" s="139" t="s">
        <v>81</v>
      </c>
      <c r="AY131" s="14" t="s">
        <v>157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4" t="s">
        <v>81</v>
      </c>
      <c r="BK131" s="140">
        <f>ROUND(I131*H131,2)</f>
        <v>0</v>
      </c>
      <c r="BL131" s="14" t="s">
        <v>158</v>
      </c>
      <c r="BM131" s="139" t="s">
        <v>851</v>
      </c>
    </row>
    <row r="132" spans="2:65" s="1" customFormat="1" ht="11.25">
      <c r="B132" s="29"/>
      <c r="D132" s="141" t="s">
        <v>165</v>
      </c>
      <c r="F132" s="142" t="s">
        <v>850</v>
      </c>
      <c r="I132" s="143"/>
      <c r="L132" s="29"/>
      <c r="M132" s="144"/>
      <c r="T132" s="50"/>
      <c r="AT132" s="14" t="s">
        <v>165</v>
      </c>
      <c r="AU132" s="14" t="s">
        <v>81</v>
      </c>
    </row>
    <row r="133" spans="2:65" s="1" customFormat="1" ht="16.5" customHeight="1">
      <c r="B133" s="29"/>
      <c r="C133" s="128" t="s">
        <v>221</v>
      </c>
      <c r="D133" s="128" t="s">
        <v>160</v>
      </c>
      <c r="E133" s="129" t="s">
        <v>852</v>
      </c>
      <c r="F133" s="130" t="s">
        <v>853</v>
      </c>
      <c r="G133" s="131" t="s">
        <v>547</v>
      </c>
      <c r="H133" s="132">
        <v>8</v>
      </c>
      <c r="I133" s="133"/>
      <c r="J133" s="134">
        <f>ROUND(I133*H133,2)</f>
        <v>0</v>
      </c>
      <c r="K133" s="130" t="s">
        <v>577</v>
      </c>
      <c r="L133" s="29"/>
      <c r="M133" s="135" t="s">
        <v>19</v>
      </c>
      <c r="N133" s="136" t="s">
        <v>44</v>
      </c>
      <c r="P133" s="137">
        <f>O133*H133</f>
        <v>0</v>
      </c>
      <c r="Q133" s="137">
        <v>0</v>
      </c>
      <c r="R133" s="137">
        <f>Q133*H133</f>
        <v>0</v>
      </c>
      <c r="S133" s="137">
        <v>0</v>
      </c>
      <c r="T133" s="138">
        <f>S133*H133</f>
        <v>0</v>
      </c>
      <c r="AR133" s="139" t="s">
        <v>158</v>
      </c>
      <c r="AT133" s="139" t="s">
        <v>160</v>
      </c>
      <c r="AU133" s="139" t="s">
        <v>81</v>
      </c>
      <c r="AY133" s="14" t="s">
        <v>157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4" t="s">
        <v>81</v>
      </c>
      <c r="BK133" s="140">
        <f>ROUND(I133*H133,2)</f>
        <v>0</v>
      </c>
      <c r="BL133" s="14" t="s">
        <v>158</v>
      </c>
      <c r="BM133" s="139" t="s">
        <v>854</v>
      </c>
    </row>
    <row r="134" spans="2:65" s="1" customFormat="1" ht="11.25">
      <c r="B134" s="29"/>
      <c r="D134" s="141" t="s">
        <v>165</v>
      </c>
      <c r="F134" s="142" t="s">
        <v>853</v>
      </c>
      <c r="I134" s="143"/>
      <c r="L134" s="29"/>
      <c r="M134" s="144"/>
      <c r="T134" s="50"/>
      <c r="AT134" s="14" t="s">
        <v>165</v>
      </c>
      <c r="AU134" s="14" t="s">
        <v>81</v>
      </c>
    </row>
    <row r="135" spans="2:65" s="1" customFormat="1" ht="16.5" customHeight="1">
      <c r="B135" s="29"/>
      <c r="C135" s="128" t="s">
        <v>194</v>
      </c>
      <c r="D135" s="128" t="s">
        <v>160</v>
      </c>
      <c r="E135" s="129" t="s">
        <v>855</v>
      </c>
      <c r="F135" s="130" t="s">
        <v>856</v>
      </c>
      <c r="G135" s="131" t="s">
        <v>547</v>
      </c>
      <c r="H135" s="132">
        <v>1</v>
      </c>
      <c r="I135" s="133"/>
      <c r="J135" s="134">
        <f>ROUND(I135*H135,2)</f>
        <v>0</v>
      </c>
      <c r="K135" s="130" t="s">
        <v>577</v>
      </c>
      <c r="L135" s="29"/>
      <c r="M135" s="135" t="s">
        <v>19</v>
      </c>
      <c r="N135" s="136" t="s">
        <v>44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158</v>
      </c>
      <c r="AT135" s="139" t="s">
        <v>160</v>
      </c>
      <c r="AU135" s="139" t="s">
        <v>81</v>
      </c>
      <c r="AY135" s="14" t="s">
        <v>157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4" t="s">
        <v>81</v>
      </c>
      <c r="BK135" s="140">
        <f>ROUND(I135*H135,2)</f>
        <v>0</v>
      </c>
      <c r="BL135" s="14" t="s">
        <v>158</v>
      </c>
      <c r="BM135" s="139" t="s">
        <v>857</v>
      </c>
    </row>
    <row r="136" spans="2:65" s="1" customFormat="1" ht="11.25">
      <c r="B136" s="29"/>
      <c r="D136" s="141" t="s">
        <v>165</v>
      </c>
      <c r="F136" s="142" t="s">
        <v>856</v>
      </c>
      <c r="I136" s="143"/>
      <c r="L136" s="29"/>
      <c r="M136" s="144"/>
      <c r="T136" s="50"/>
      <c r="AT136" s="14" t="s">
        <v>165</v>
      </c>
      <c r="AU136" s="14" t="s">
        <v>81</v>
      </c>
    </row>
    <row r="137" spans="2:65" s="1" customFormat="1" ht="16.5" customHeight="1">
      <c r="B137" s="29"/>
      <c r="C137" s="128" t="s">
        <v>230</v>
      </c>
      <c r="D137" s="128" t="s">
        <v>160</v>
      </c>
      <c r="E137" s="129" t="s">
        <v>858</v>
      </c>
      <c r="F137" s="130" t="s">
        <v>859</v>
      </c>
      <c r="G137" s="131" t="s">
        <v>547</v>
      </c>
      <c r="H137" s="132">
        <v>1</v>
      </c>
      <c r="I137" s="133"/>
      <c r="J137" s="134">
        <f>ROUND(I137*H137,2)</f>
        <v>0</v>
      </c>
      <c r="K137" s="130" t="s">
        <v>577</v>
      </c>
      <c r="L137" s="29"/>
      <c r="M137" s="135" t="s">
        <v>19</v>
      </c>
      <c r="N137" s="136" t="s">
        <v>44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158</v>
      </c>
      <c r="AT137" s="139" t="s">
        <v>160</v>
      </c>
      <c r="AU137" s="139" t="s">
        <v>81</v>
      </c>
      <c r="AY137" s="14" t="s">
        <v>157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4" t="s">
        <v>81</v>
      </c>
      <c r="BK137" s="140">
        <f>ROUND(I137*H137,2)</f>
        <v>0</v>
      </c>
      <c r="BL137" s="14" t="s">
        <v>158</v>
      </c>
      <c r="BM137" s="139" t="s">
        <v>860</v>
      </c>
    </row>
    <row r="138" spans="2:65" s="1" customFormat="1" ht="11.25">
      <c r="B138" s="29"/>
      <c r="D138" s="141" t="s">
        <v>165</v>
      </c>
      <c r="F138" s="142" t="s">
        <v>859</v>
      </c>
      <c r="I138" s="143"/>
      <c r="L138" s="29"/>
      <c r="M138" s="144"/>
      <c r="T138" s="50"/>
      <c r="AT138" s="14" t="s">
        <v>165</v>
      </c>
      <c r="AU138" s="14" t="s">
        <v>81</v>
      </c>
    </row>
    <row r="139" spans="2:65" s="1" customFormat="1" ht="16.5" customHeight="1">
      <c r="B139" s="29"/>
      <c r="C139" s="128" t="s">
        <v>198</v>
      </c>
      <c r="D139" s="128" t="s">
        <v>160</v>
      </c>
      <c r="E139" s="129" t="s">
        <v>861</v>
      </c>
      <c r="F139" s="130" t="s">
        <v>862</v>
      </c>
      <c r="G139" s="131" t="s">
        <v>547</v>
      </c>
      <c r="H139" s="132">
        <v>1</v>
      </c>
      <c r="I139" s="133"/>
      <c r="J139" s="134">
        <f>ROUND(I139*H139,2)</f>
        <v>0</v>
      </c>
      <c r="K139" s="130" t="s">
        <v>577</v>
      </c>
      <c r="L139" s="29"/>
      <c r="M139" s="135" t="s">
        <v>19</v>
      </c>
      <c r="N139" s="136" t="s">
        <v>44</v>
      </c>
      <c r="P139" s="137">
        <f>O139*H139</f>
        <v>0</v>
      </c>
      <c r="Q139" s="137">
        <v>0</v>
      </c>
      <c r="R139" s="137">
        <f>Q139*H139</f>
        <v>0</v>
      </c>
      <c r="S139" s="137">
        <v>0</v>
      </c>
      <c r="T139" s="138">
        <f>S139*H139</f>
        <v>0</v>
      </c>
      <c r="AR139" s="139" t="s">
        <v>158</v>
      </c>
      <c r="AT139" s="139" t="s">
        <v>160</v>
      </c>
      <c r="AU139" s="139" t="s">
        <v>81</v>
      </c>
      <c r="AY139" s="14" t="s">
        <v>157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4" t="s">
        <v>81</v>
      </c>
      <c r="BK139" s="140">
        <f>ROUND(I139*H139,2)</f>
        <v>0</v>
      </c>
      <c r="BL139" s="14" t="s">
        <v>158</v>
      </c>
      <c r="BM139" s="139" t="s">
        <v>863</v>
      </c>
    </row>
    <row r="140" spans="2:65" s="1" customFormat="1" ht="11.25">
      <c r="B140" s="29"/>
      <c r="D140" s="141" t="s">
        <v>165</v>
      </c>
      <c r="F140" s="142" t="s">
        <v>862</v>
      </c>
      <c r="I140" s="143"/>
      <c r="L140" s="29"/>
      <c r="M140" s="144"/>
      <c r="T140" s="50"/>
      <c r="AT140" s="14" t="s">
        <v>165</v>
      </c>
      <c r="AU140" s="14" t="s">
        <v>81</v>
      </c>
    </row>
    <row r="141" spans="2:65" s="1" customFormat="1" ht="16.5" customHeight="1">
      <c r="B141" s="29"/>
      <c r="C141" s="128" t="s">
        <v>7</v>
      </c>
      <c r="D141" s="128" t="s">
        <v>160</v>
      </c>
      <c r="E141" s="129" t="s">
        <v>864</v>
      </c>
      <c r="F141" s="130" t="s">
        <v>865</v>
      </c>
      <c r="G141" s="131" t="s">
        <v>174</v>
      </c>
      <c r="H141" s="132">
        <v>1</v>
      </c>
      <c r="I141" s="133"/>
      <c r="J141" s="134">
        <f>ROUND(I141*H141,2)</f>
        <v>0</v>
      </c>
      <c r="K141" s="130" t="s">
        <v>577</v>
      </c>
      <c r="L141" s="29"/>
      <c r="M141" s="135" t="s">
        <v>19</v>
      </c>
      <c r="N141" s="136" t="s">
        <v>44</v>
      </c>
      <c r="P141" s="137">
        <f>O141*H141</f>
        <v>0</v>
      </c>
      <c r="Q141" s="137">
        <v>0</v>
      </c>
      <c r="R141" s="137">
        <f>Q141*H141</f>
        <v>0</v>
      </c>
      <c r="S141" s="137">
        <v>0</v>
      </c>
      <c r="T141" s="138">
        <f>S141*H141</f>
        <v>0</v>
      </c>
      <c r="AR141" s="139" t="s">
        <v>158</v>
      </c>
      <c r="AT141" s="139" t="s">
        <v>160</v>
      </c>
      <c r="AU141" s="139" t="s">
        <v>81</v>
      </c>
      <c r="AY141" s="14" t="s">
        <v>157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4" t="s">
        <v>81</v>
      </c>
      <c r="BK141" s="140">
        <f>ROUND(I141*H141,2)</f>
        <v>0</v>
      </c>
      <c r="BL141" s="14" t="s">
        <v>158</v>
      </c>
      <c r="BM141" s="139" t="s">
        <v>866</v>
      </c>
    </row>
    <row r="142" spans="2:65" s="1" customFormat="1" ht="11.25">
      <c r="B142" s="29"/>
      <c r="D142" s="141" t="s">
        <v>165</v>
      </c>
      <c r="F142" s="142" t="s">
        <v>865</v>
      </c>
      <c r="I142" s="143"/>
      <c r="L142" s="29"/>
      <c r="M142" s="144"/>
      <c r="T142" s="50"/>
      <c r="AT142" s="14" t="s">
        <v>165</v>
      </c>
      <c r="AU142" s="14" t="s">
        <v>81</v>
      </c>
    </row>
    <row r="143" spans="2:65" s="1" customFormat="1" ht="16.5" customHeight="1">
      <c r="B143" s="29"/>
      <c r="C143" s="128" t="s">
        <v>202</v>
      </c>
      <c r="D143" s="128" t="s">
        <v>160</v>
      </c>
      <c r="E143" s="129" t="s">
        <v>867</v>
      </c>
      <c r="F143" s="130" t="s">
        <v>868</v>
      </c>
      <c r="G143" s="131" t="s">
        <v>547</v>
      </c>
      <c r="H143" s="132">
        <v>2</v>
      </c>
      <c r="I143" s="133"/>
      <c r="J143" s="134">
        <f>ROUND(I143*H143,2)</f>
        <v>0</v>
      </c>
      <c r="K143" s="130" t="s">
        <v>577</v>
      </c>
      <c r="L143" s="29"/>
      <c r="M143" s="135" t="s">
        <v>19</v>
      </c>
      <c r="N143" s="136" t="s">
        <v>44</v>
      </c>
      <c r="P143" s="137">
        <f>O143*H143</f>
        <v>0</v>
      </c>
      <c r="Q143" s="137">
        <v>0</v>
      </c>
      <c r="R143" s="137">
        <f>Q143*H143</f>
        <v>0</v>
      </c>
      <c r="S143" s="137">
        <v>0</v>
      </c>
      <c r="T143" s="138">
        <f>S143*H143</f>
        <v>0</v>
      </c>
      <c r="AR143" s="139" t="s">
        <v>158</v>
      </c>
      <c r="AT143" s="139" t="s">
        <v>160</v>
      </c>
      <c r="AU143" s="139" t="s">
        <v>81</v>
      </c>
      <c r="AY143" s="14" t="s">
        <v>157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4" t="s">
        <v>81</v>
      </c>
      <c r="BK143" s="140">
        <f>ROUND(I143*H143,2)</f>
        <v>0</v>
      </c>
      <c r="BL143" s="14" t="s">
        <v>158</v>
      </c>
      <c r="BM143" s="139" t="s">
        <v>869</v>
      </c>
    </row>
    <row r="144" spans="2:65" s="1" customFormat="1" ht="11.25">
      <c r="B144" s="29"/>
      <c r="D144" s="141" t="s">
        <v>165</v>
      </c>
      <c r="F144" s="142" t="s">
        <v>868</v>
      </c>
      <c r="I144" s="143"/>
      <c r="L144" s="29"/>
      <c r="M144" s="144"/>
      <c r="T144" s="50"/>
      <c r="AT144" s="14" t="s">
        <v>165</v>
      </c>
      <c r="AU144" s="14" t="s">
        <v>81</v>
      </c>
    </row>
    <row r="145" spans="2:65" s="1" customFormat="1" ht="16.5" customHeight="1">
      <c r="B145" s="29"/>
      <c r="C145" s="128" t="s">
        <v>244</v>
      </c>
      <c r="D145" s="128" t="s">
        <v>160</v>
      </c>
      <c r="E145" s="129" t="s">
        <v>870</v>
      </c>
      <c r="F145" s="130" t="s">
        <v>871</v>
      </c>
      <c r="G145" s="131" t="s">
        <v>547</v>
      </c>
      <c r="H145" s="132">
        <v>48</v>
      </c>
      <c r="I145" s="133"/>
      <c r="J145" s="134">
        <f>ROUND(I145*H145,2)</f>
        <v>0</v>
      </c>
      <c r="K145" s="130" t="s">
        <v>577</v>
      </c>
      <c r="L145" s="29"/>
      <c r="M145" s="135" t="s">
        <v>19</v>
      </c>
      <c r="N145" s="136" t="s">
        <v>44</v>
      </c>
      <c r="P145" s="137">
        <f>O145*H145</f>
        <v>0</v>
      </c>
      <c r="Q145" s="137">
        <v>0</v>
      </c>
      <c r="R145" s="137">
        <f>Q145*H145</f>
        <v>0</v>
      </c>
      <c r="S145" s="137">
        <v>0</v>
      </c>
      <c r="T145" s="138">
        <f>S145*H145</f>
        <v>0</v>
      </c>
      <c r="AR145" s="139" t="s">
        <v>158</v>
      </c>
      <c r="AT145" s="139" t="s">
        <v>160</v>
      </c>
      <c r="AU145" s="139" t="s">
        <v>81</v>
      </c>
      <c r="AY145" s="14" t="s">
        <v>157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4" t="s">
        <v>81</v>
      </c>
      <c r="BK145" s="140">
        <f>ROUND(I145*H145,2)</f>
        <v>0</v>
      </c>
      <c r="BL145" s="14" t="s">
        <v>158</v>
      </c>
      <c r="BM145" s="139" t="s">
        <v>872</v>
      </c>
    </row>
    <row r="146" spans="2:65" s="1" customFormat="1" ht="11.25">
      <c r="B146" s="29"/>
      <c r="D146" s="141" t="s">
        <v>165</v>
      </c>
      <c r="F146" s="142" t="s">
        <v>871</v>
      </c>
      <c r="I146" s="143"/>
      <c r="L146" s="29"/>
      <c r="M146" s="144"/>
      <c r="T146" s="50"/>
      <c r="AT146" s="14" t="s">
        <v>165</v>
      </c>
      <c r="AU146" s="14" t="s">
        <v>81</v>
      </c>
    </row>
    <row r="147" spans="2:65" s="1" customFormat="1" ht="16.5" customHeight="1">
      <c r="B147" s="29"/>
      <c r="C147" s="128" t="s">
        <v>205</v>
      </c>
      <c r="D147" s="128" t="s">
        <v>160</v>
      </c>
      <c r="E147" s="129" t="s">
        <v>873</v>
      </c>
      <c r="F147" s="130" t="s">
        <v>874</v>
      </c>
      <c r="G147" s="131" t="s">
        <v>174</v>
      </c>
      <c r="H147" s="132">
        <v>100</v>
      </c>
      <c r="I147" s="133"/>
      <c r="J147" s="134">
        <f>ROUND(I147*H147,2)</f>
        <v>0</v>
      </c>
      <c r="K147" s="130" t="s">
        <v>577</v>
      </c>
      <c r="L147" s="29"/>
      <c r="M147" s="135" t="s">
        <v>19</v>
      </c>
      <c r="N147" s="136" t="s">
        <v>44</v>
      </c>
      <c r="P147" s="137">
        <f>O147*H147</f>
        <v>0</v>
      </c>
      <c r="Q147" s="137">
        <v>0</v>
      </c>
      <c r="R147" s="137">
        <f>Q147*H147</f>
        <v>0</v>
      </c>
      <c r="S147" s="137">
        <v>0</v>
      </c>
      <c r="T147" s="138">
        <f>S147*H147</f>
        <v>0</v>
      </c>
      <c r="AR147" s="139" t="s">
        <v>158</v>
      </c>
      <c r="AT147" s="139" t="s">
        <v>160</v>
      </c>
      <c r="AU147" s="139" t="s">
        <v>81</v>
      </c>
      <c r="AY147" s="14" t="s">
        <v>157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4" t="s">
        <v>81</v>
      </c>
      <c r="BK147" s="140">
        <f>ROUND(I147*H147,2)</f>
        <v>0</v>
      </c>
      <c r="BL147" s="14" t="s">
        <v>158</v>
      </c>
      <c r="BM147" s="139" t="s">
        <v>875</v>
      </c>
    </row>
    <row r="148" spans="2:65" s="1" customFormat="1" ht="11.25">
      <c r="B148" s="29"/>
      <c r="D148" s="141" t="s">
        <v>165</v>
      </c>
      <c r="F148" s="142" t="s">
        <v>874</v>
      </c>
      <c r="I148" s="143"/>
      <c r="L148" s="29"/>
      <c r="M148" s="144"/>
      <c r="T148" s="50"/>
      <c r="AT148" s="14" t="s">
        <v>165</v>
      </c>
      <c r="AU148" s="14" t="s">
        <v>81</v>
      </c>
    </row>
    <row r="149" spans="2:65" s="1" customFormat="1" ht="16.5" customHeight="1">
      <c r="B149" s="29"/>
      <c r="C149" s="128" t="s">
        <v>253</v>
      </c>
      <c r="D149" s="128" t="s">
        <v>160</v>
      </c>
      <c r="E149" s="129" t="s">
        <v>876</v>
      </c>
      <c r="F149" s="130" t="s">
        <v>877</v>
      </c>
      <c r="G149" s="131" t="s">
        <v>174</v>
      </c>
      <c r="H149" s="132">
        <v>2500</v>
      </c>
      <c r="I149" s="133"/>
      <c r="J149" s="134">
        <f>ROUND(I149*H149,2)</f>
        <v>0</v>
      </c>
      <c r="K149" s="130" t="s">
        <v>577</v>
      </c>
      <c r="L149" s="29"/>
      <c r="M149" s="135" t="s">
        <v>19</v>
      </c>
      <c r="N149" s="136" t="s">
        <v>44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158</v>
      </c>
      <c r="AT149" s="139" t="s">
        <v>160</v>
      </c>
      <c r="AU149" s="139" t="s">
        <v>81</v>
      </c>
      <c r="AY149" s="14" t="s">
        <v>157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4" t="s">
        <v>81</v>
      </c>
      <c r="BK149" s="140">
        <f>ROUND(I149*H149,2)</f>
        <v>0</v>
      </c>
      <c r="BL149" s="14" t="s">
        <v>158</v>
      </c>
      <c r="BM149" s="139" t="s">
        <v>878</v>
      </c>
    </row>
    <row r="150" spans="2:65" s="1" customFormat="1" ht="11.25">
      <c r="B150" s="29"/>
      <c r="D150" s="141" t="s">
        <v>165</v>
      </c>
      <c r="F150" s="142" t="s">
        <v>877</v>
      </c>
      <c r="I150" s="143"/>
      <c r="L150" s="29"/>
      <c r="M150" s="144"/>
      <c r="T150" s="50"/>
      <c r="AT150" s="14" t="s">
        <v>165</v>
      </c>
      <c r="AU150" s="14" t="s">
        <v>81</v>
      </c>
    </row>
    <row r="151" spans="2:65" s="11" customFormat="1" ht="25.9" customHeight="1">
      <c r="B151" s="116"/>
      <c r="D151" s="117" t="s">
        <v>72</v>
      </c>
      <c r="E151" s="118" t="s">
        <v>879</v>
      </c>
      <c r="F151" s="118" t="s">
        <v>785</v>
      </c>
      <c r="I151" s="119"/>
      <c r="J151" s="120">
        <f>BK151</f>
        <v>0</v>
      </c>
      <c r="L151" s="116"/>
      <c r="M151" s="121"/>
      <c r="P151" s="122">
        <f>SUM(P152:P167)</f>
        <v>0</v>
      </c>
      <c r="R151" s="122">
        <f>SUM(R152:R167)</f>
        <v>0</v>
      </c>
      <c r="T151" s="123">
        <f>SUM(T152:T167)</f>
        <v>0</v>
      </c>
      <c r="AR151" s="117" t="s">
        <v>158</v>
      </c>
      <c r="AT151" s="124" t="s">
        <v>72</v>
      </c>
      <c r="AU151" s="124" t="s">
        <v>73</v>
      </c>
      <c r="AY151" s="117" t="s">
        <v>157</v>
      </c>
      <c r="BK151" s="125">
        <f>SUM(BK152:BK167)</f>
        <v>0</v>
      </c>
    </row>
    <row r="152" spans="2:65" s="1" customFormat="1" ht="16.5" customHeight="1">
      <c r="B152" s="29"/>
      <c r="C152" s="128" t="s">
        <v>209</v>
      </c>
      <c r="D152" s="128" t="s">
        <v>160</v>
      </c>
      <c r="E152" s="129" t="s">
        <v>880</v>
      </c>
      <c r="F152" s="130" t="s">
        <v>881</v>
      </c>
      <c r="G152" s="131" t="s">
        <v>174</v>
      </c>
      <c r="H152" s="132">
        <v>50</v>
      </c>
      <c r="I152" s="133"/>
      <c r="J152" s="134">
        <f>ROUND(I152*H152,2)</f>
        <v>0</v>
      </c>
      <c r="K152" s="130" t="s">
        <v>577</v>
      </c>
      <c r="L152" s="29"/>
      <c r="M152" s="135" t="s">
        <v>19</v>
      </c>
      <c r="N152" s="136" t="s">
        <v>44</v>
      </c>
      <c r="P152" s="137">
        <f>O152*H152</f>
        <v>0</v>
      </c>
      <c r="Q152" s="137">
        <v>0</v>
      </c>
      <c r="R152" s="137">
        <f>Q152*H152</f>
        <v>0</v>
      </c>
      <c r="S152" s="137">
        <v>0</v>
      </c>
      <c r="T152" s="138">
        <f>S152*H152</f>
        <v>0</v>
      </c>
      <c r="AR152" s="139" t="s">
        <v>158</v>
      </c>
      <c r="AT152" s="139" t="s">
        <v>160</v>
      </c>
      <c r="AU152" s="139" t="s">
        <v>81</v>
      </c>
      <c r="AY152" s="14" t="s">
        <v>157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4" t="s">
        <v>81</v>
      </c>
      <c r="BK152" s="140">
        <f>ROUND(I152*H152,2)</f>
        <v>0</v>
      </c>
      <c r="BL152" s="14" t="s">
        <v>158</v>
      </c>
      <c r="BM152" s="139" t="s">
        <v>882</v>
      </c>
    </row>
    <row r="153" spans="2:65" s="1" customFormat="1" ht="11.25">
      <c r="B153" s="29"/>
      <c r="D153" s="141" t="s">
        <v>165</v>
      </c>
      <c r="F153" s="142" t="s">
        <v>881</v>
      </c>
      <c r="I153" s="143"/>
      <c r="L153" s="29"/>
      <c r="M153" s="144"/>
      <c r="T153" s="50"/>
      <c r="AT153" s="14" t="s">
        <v>165</v>
      </c>
      <c r="AU153" s="14" t="s">
        <v>81</v>
      </c>
    </row>
    <row r="154" spans="2:65" s="1" customFormat="1" ht="16.5" customHeight="1">
      <c r="B154" s="29"/>
      <c r="C154" s="128" t="s">
        <v>264</v>
      </c>
      <c r="D154" s="128" t="s">
        <v>160</v>
      </c>
      <c r="E154" s="129" t="s">
        <v>883</v>
      </c>
      <c r="F154" s="130" t="s">
        <v>787</v>
      </c>
      <c r="G154" s="131" t="s">
        <v>174</v>
      </c>
      <c r="H154" s="132">
        <v>100</v>
      </c>
      <c r="I154" s="133"/>
      <c r="J154" s="134">
        <f>ROUND(I154*H154,2)</f>
        <v>0</v>
      </c>
      <c r="K154" s="130" t="s">
        <v>577</v>
      </c>
      <c r="L154" s="29"/>
      <c r="M154" s="135" t="s">
        <v>19</v>
      </c>
      <c r="N154" s="136" t="s">
        <v>44</v>
      </c>
      <c r="P154" s="137">
        <f>O154*H154</f>
        <v>0</v>
      </c>
      <c r="Q154" s="137">
        <v>0</v>
      </c>
      <c r="R154" s="137">
        <f>Q154*H154</f>
        <v>0</v>
      </c>
      <c r="S154" s="137">
        <v>0</v>
      </c>
      <c r="T154" s="138">
        <f>S154*H154</f>
        <v>0</v>
      </c>
      <c r="AR154" s="139" t="s">
        <v>158</v>
      </c>
      <c r="AT154" s="139" t="s">
        <v>160</v>
      </c>
      <c r="AU154" s="139" t="s">
        <v>81</v>
      </c>
      <c r="AY154" s="14" t="s">
        <v>157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4" t="s">
        <v>81</v>
      </c>
      <c r="BK154" s="140">
        <f>ROUND(I154*H154,2)</f>
        <v>0</v>
      </c>
      <c r="BL154" s="14" t="s">
        <v>158</v>
      </c>
      <c r="BM154" s="139" t="s">
        <v>884</v>
      </c>
    </row>
    <row r="155" spans="2:65" s="1" customFormat="1" ht="11.25">
      <c r="B155" s="29"/>
      <c r="D155" s="141" t="s">
        <v>165</v>
      </c>
      <c r="F155" s="142" t="s">
        <v>787</v>
      </c>
      <c r="I155" s="143"/>
      <c r="L155" s="29"/>
      <c r="M155" s="144"/>
      <c r="T155" s="50"/>
      <c r="AT155" s="14" t="s">
        <v>165</v>
      </c>
      <c r="AU155" s="14" t="s">
        <v>81</v>
      </c>
    </row>
    <row r="156" spans="2:65" s="1" customFormat="1" ht="16.5" customHeight="1">
      <c r="B156" s="29"/>
      <c r="C156" s="128" t="s">
        <v>213</v>
      </c>
      <c r="D156" s="128" t="s">
        <v>160</v>
      </c>
      <c r="E156" s="129" t="s">
        <v>885</v>
      </c>
      <c r="F156" s="130" t="s">
        <v>886</v>
      </c>
      <c r="G156" s="131" t="s">
        <v>174</v>
      </c>
      <c r="H156" s="132">
        <v>1800</v>
      </c>
      <c r="I156" s="133"/>
      <c r="J156" s="134">
        <f>ROUND(I156*H156,2)</f>
        <v>0</v>
      </c>
      <c r="K156" s="130" t="s">
        <v>577</v>
      </c>
      <c r="L156" s="29"/>
      <c r="M156" s="135" t="s">
        <v>19</v>
      </c>
      <c r="N156" s="136" t="s">
        <v>44</v>
      </c>
      <c r="P156" s="137">
        <f>O156*H156</f>
        <v>0</v>
      </c>
      <c r="Q156" s="137">
        <v>0</v>
      </c>
      <c r="R156" s="137">
        <f>Q156*H156</f>
        <v>0</v>
      </c>
      <c r="S156" s="137">
        <v>0</v>
      </c>
      <c r="T156" s="138">
        <f>S156*H156</f>
        <v>0</v>
      </c>
      <c r="AR156" s="139" t="s">
        <v>158</v>
      </c>
      <c r="AT156" s="139" t="s">
        <v>160</v>
      </c>
      <c r="AU156" s="139" t="s">
        <v>81</v>
      </c>
      <c r="AY156" s="14" t="s">
        <v>157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4" t="s">
        <v>81</v>
      </c>
      <c r="BK156" s="140">
        <f>ROUND(I156*H156,2)</f>
        <v>0</v>
      </c>
      <c r="BL156" s="14" t="s">
        <v>158</v>
      </c>
      <c r="BM156" s="139" t="s">
        <v>887</v>
      </c>
    </row>
    <row r="157" spans="2:65" s="1" customFormat="1" ht="11.25">
      <c r="B157" s="29"/>
      <c r="D157" s="141" t="s">
        <v>165</v>
      </c>
      <c r="F157" s="142" t="s">
        <v>886</v>
      </c>
      <c r="I157" s="143"/>
      <c r="L157" s="29"/>
      <c r="M157" s="144"/>
      <c r="T157" s="50"/>
      <c r="AT157" s="14" t="s">
        <v>165</v>
      </c>
      <c r="AU157" s="14" t="s">
        <v>81</v>
      </c>
    </row>
    <row r="158" spans="2:65" s="1" customFormat="1" ht="16.5" customHeight="1">
      <c r="B158" s="29"/>
      <c r="C158" s="128" t="s">
        <v>274</v>
      </c>
      <c r="D158" s="128" t="s">
        <v>160</v>
      </c>
      <c r="E158" s="129" t="s">
        <v>888</v>
      </c>
      <c r="F158" s="130" t="s">
        <v>889</v>
      </c>
      <c r="G158" s="131" t="s">
        <v>174</v>
      </c>
      <c r="H158" s="132">
        <v>50</v>
      </c>
      <c r="I158" s="133"/>
      <c r="J158" s="134">
        <f>ROUND(I158*H158,2)</f>
        <v>0</v>
      </c>
      <c r="K158" s="130" t="s">
        <v>577</v>
      </c>
      <c r="L158" s="29"/>
      <c r="M158" s="135" t="s">
        <v>19</v>
      </c>
      <c r="N158" s="136" t="s">
        <v>44</v>
      </c>
      <c r="P158" s="137">
        <f>O158*H158</f>
        <v>0</v>
      </c>
      <c r="Q158" s="137">
        <v>0</v>
      </c>
      <c r="R158" s="137">
        <f>Q158*H158</f>
        <v>0</v>
      </c>
      <c r="S158" s="137">
        <v>0</v>
      </c>
      <c r="T158" s="138">
        <f>S158*H158</f>
        <v>0</v>
      </c>
      <c r="AR158" s="139" t="s">
        <v>158</v>
      </c>
      <c r="AT158" s="139" t="s">
        <v>160</v>
      </c>
      <c r="AU158" s="139" t="s">
        <v>81</v>
      </c>
      <c r="AY158" s="14" t="s">
        <v>157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4" t="s">
        <v>81</v>
      </c>
      <c r="BK158" s="140">
        <f>ROUND(I158*H158,2)</f>
        <v>0</v>
      </c>
      <c r="BL158" s="14" t="s">
        <v>158</v>
      </c>
      <c r="BM158" s="139" t="s">
        <v>890</v>
      </c>
    </row>
    <row r="159" spans="2:65" s="1" customFormat="1" ht="11.25">
      <c r="B159" s="29"/>
      <c r="D159" s="141" t="s">
        <v>165</v>
      </c>
      <c r="F159" s="142" t="s">
        <v>889</v>
      </c>
      <c r="I159" s="143"/>
      <c r="L159" s="29"/>
      <c r="M159" s="144"/>
      <c r="T159" s="50"/>
      <c r="AT159" s="14" t="s">
        <v>165</v>
      </c>
      <c r="AU159" s="14" t="s">
        <v>81</v>
      </c>
    </row>
    <row r="160" spans="2:65" s="1" customFormat="1" ht="16.5" customHeight="1">
      <c r="B160" s="29"/>
      <c r="C160" s="128" t="s">
        <v>217</v>
      </c>
      <c r="D160" s="128" t="s">
        <v>160</v>
      </c>
      <c r="E160" s="129" t="s">
        <v>891</v>
      </c>
      <c r="F160" s="130" t="s">
        <v>892</v>
      </c>
      <c r="G160" s="131" t="s">
        <v>174</v>
      </c>
      <c r="H160" s="132">
        <v>30</v>
      </c>
      <c r="I160" s="133"/>
      <c r="J160" s="134">
        <f>ROUND(I160*H160,2)</f>
        <v>0</v>
      </c>
      <c r="K160" s="130" t="s">
        <v>577</v>
      </c>
      <c r="L160" s="29"/>
      <c r="M160" s="135" t="s">
        <v>19</v>
      </c>
      <c r="N160" s="136" t="s">
        <v>44</v>
      </c>
      <c r="P160" s="137">
        <f>O160*H160</f>
        <v>0</v>
      </c>
      <c r="Q160" s="137">
        <v>0</v>
      </c>
      <c r="R160" s="137">
        <f>Q160*H160</f>
        <v>0</v>
      </c>
      <c r="S160" s="137">
        <v>0</v>
      </c>
      <c r="T160" s="138">
        <f>S160*H160</f>
        <v>0</v>
      </c>
      <c r="AR160" s="139" t="s">
        <v>158</v>
      </c>
      <c r="AT160" s="139" t="s">
        <v>160</v>
      </c>
      <c r="AU160" s="139" t="s">
        <v>81</v>
      </c>
      <c r="AY160" s="14" t="s">
        <v>157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4" t="s">
        <v>81</v>
      </c>
      <c r="BK160" s="140">
        <f>ROUND(I160*H160,2)</f>
        <v>0</v>
      </c>
      <c r="BL160" s="14" t="s">
        <v>158</v>
      </c>
      <c r="BM160" s="139" t="s">
        <v>893</v>
      </c>
    </row>
    <row r="161" spans="2:65" s="1" customFormat="1" ht="11.25">
      <c r="B161" s="29"/>
      <c r="D161" s="141" t="s">
        <v>165</v>
      </c>
      <c r="F161" s="142" t="s">
        <v>892</v>
      </c>
      <c r="I161" s="143"/>
      <c r="L161" s="29"/>
      <c r="M161" s="144"/>
      <c r="T161" s="50"/>
      <c r="AT161" s="14" t="s">
        <v>165</v>
      </c>
      <c r="AU161" s="14" t="s">
        <v>81</v>
      </c>
    </row>
    <row r="162" spans="2:65" s="1" customFormat="1" ht="16.5" customHeight="1">
      <c r="B162" s="29"/>
      <c r="C162" s="128" t="s">
        <v>281</v>
      </c>
      <c r="D162" s="128" t="s">
        <v>160</v>
      </c>
      <c r="E162" s="129" t="s">
        <v>894</v>
      </c>
      <c r="F162" s="130" t="s">
        <v>895</v>
      </c>
      <c r="G162" s="131" t="s">
        <v>174</v>
      </c>
      <c r="H162" s="132">
        <v>100</v>
      </c>
      <c r="I162" s="133"/>
      <c r="J162" s="134">
        <f>ROUND(I162*H162,2)</f>
        <v>0</v>
      </c>
      <c r="K162" s="130" t="s">
        <v>577</v>
      </c>
      <c r="L162" s="29"/>
      <c r="M162" s="135" t="s">
        <v>19</v>
      </c>
      <c r="N162" s="136" t="s">
        <v>44</v>
      </c>
      <c r="P162" s="137">
        <f>O162*H162</f>
        <v>0</v>
      </c>
      <c r="Q162" s="137">
        <v>0</v>
      </c>
      <c r="R162" s="137">
        <f>Q162*H162</f>
        <v>0</v>
      </c>
      <c r="S162" s="137">
        <v>0</v>
      </c>
      <c r="T162" s="138">
        <f>S162*H162</f>
        <v>0</v>
      </c>
      <c r="AR162" s="139" t="s">
        <v>158</v>
      </c>
      <c r="AT162" s="139" t="s">
        <v>160</v>
      </c>
      <c r="AU162" s="139" t="s">
        <v>81</v>
      </c>
      <c r="AY162" s="14" t="s">
        <v>157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4" t="s">
        <v>81</v>
      </c>
      <c r="BK162" s="140">
        <f>ROUND(I162*H162,2)</f>
        <v>0</v>
      </c>
      <c r="BL162" s="14" t="s">
        <v>158</v>
      </c>
      <c r="BM162" s="139" t="s">
        <v>896</v>
      </c>
    </row>
    <row r="163" spans="2:65" s="1" customFormat="1" ht="11.25">
      <c r="B163" s="29"/>
      <c r="D163" s="141" t="s">
        <v>165</v>
      </c>
      <c r="F163" s="142" t="s">
        <v>895</v>
      </c>
      <c r="I163" s="143"/>
      <c r="L163" s="29"/>
      <c r="M163" s="144"/>
      <c r="T163" s="50"/>
      <c r="AT163" s="14" t="s">
        <v>165</v>
      </c>
      <c r="AU163" s="14" t="s">
        <v>81</v>
      </c>
    </row>
    <row r="164" spans="2:65" s="1" customFormat="1" ht="16.5" customHeight="1">
      <c r="B164" s="29"/>
      <c r="C164" s="128" t="s">
        <v>220</v>
      </c>
      <c r="D164" s="128" t="s">
        <v>160</v>
      </c>
      <c r="E164" s="129" t="s">
        <v>897</v>
      </c>
      <c r="F164" s="130" t="s">
        <v>898</v>
      </c>
      <c r="G164" s="131" t="s">
        <v>174</v>
      </c>
      <c r="H164" s="132">
        <v>100</v>
      </c>
      <c r="I164" s="133"/>
      <c r="J164" s="134">
        <f>ROUND(I164*H164,2)</f>
        <v>0</v>
      </c>
      <c r="K164" s="130" t="s">
        <v>577</v>
      </c>
      <c r="L164" s="29"/>
      <c r="M164" s="135" t="s">
        <v>19</v>
      </c>
      <c r="N164" s="136" t="s">
        <v>44</v>
      </c>
      <c r="P164" s="137">
        <f>O164*H164</f>
        <v>0</v>
      </c>
      <c r="Q164" s="137">
        <v>0</v>
      </c>
      <c r="R164" s="137">
        <f>Q164*H164</f>
        <v>0</v>
      </c>
      <c r="S164" s="137">
        <v>0</v>
      </c>
      <c r="T164" s="138">
        <f>S164*H164</f>
        <v>0</v>
      </c>
      <c r="AR164" s="139" t="s">
        <v>158</v>
      </c>
      <c r="AT164" s="139" t="s">
        <v>160</v>
      </c>
      <c r="AU164" s="139" t="s">
        <v>81</v>
      </c>
      <c r="AY164" s="14" t="s">
        <v>157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4" t="s">
        <v>81</v>
      </c>
      <c r="BK164" s="140">
        <f>ROUND(I164*H164,2)</f>
        <v>0</v>
      </c>
      <c r="BL164" s="14" t="s">
        <v>158</v>
      </c>
      <c r="BM164" s="139" t="s">
        <v>899</v>
      </c>
    </row>
    <row r="165" spans="2:65" s="1" customFormat="1" ht="11.25">
      <c r="B165" s="29"/>
      <c r="D165" s="141" t="s">
        <v>165</v>
      </c>
      <c r="F165" s="142" t="s">
        <v>898</v>
      </c>
      <c r="I165" s="143"/>
      <c r="L165" s="29"/>
      <c r="M165" s="144"/>
      <c r="T165" s="50"/>
      <c r="AT165" s="14" t="s">
        <v>165</v>
      </c>
      <c r="AU165" s="14" t="s">
        <v>81</v>
      </c>
    </row>
    <row r="166" spans="2:65" s="1" customFormat="1" ht="16.5" customHeight="1">
      <c r="B166" s="29"/>
      <c r="C166" s="128" t="s">
        <v>288</v>
      </c>
      <c r="D166" s="128" t="s">
        <v>160</v>
      </c>
      <c r="E166" s="129" t="s">
        <v>900</v>
      </c>
      <c r="F166" s="130" t="s">
        <v>901</v>
      </c>
      <c r="G166" s="131" t="s">
        <v>174</v>
      </c>
      <c r="H166" s="132">
        <v>50</v>
      </c>
      <c r="I166" s="133"/>
      <c r="J166" s="134">
        <f>ROUND(I166*H166,2)</f>
        <v>0</v>
      </c>
      <c r="K166" s="130" t="s">
        <v>577</v>
      </c>
      <c r="L166" s="29"/>
      <c r="M166" s="135" t="s">
        <v>19</v>
      </c>
      <c r="N166" s="136" t="s">
        <v>44</v>
      </c>
      <c r="P166" s="137">
        <f>O166*H166</f>
        <v>0</v>
      </c>
      <c r="Q166" s="137">
        <v>0</v>
      </c>
      <c r="R166" s="137">
        <f>Q166*H166</f>
        <v>0</v>
      </c>
      <c r="S166" s="137">
        <v>0</v>
      </c>
      <c r="T166" s="138">
        <f>S166*H166</f>
        <v>0</v>
      </c>
      <c r="AR166" s="139" t="s">
        <v>158</v>
      </c>
      <c r="AT166" s="139" t="s">
        <v>160</v>
      </c>
      <c r="AU166" s="139" t="s">
        <v>81</v>
      </c>
      <c r="AY166" s="14" t="s">
        <v>157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4" t="s">
        <v>81</v>
      </c>
      <c r="BK166" s="140">
        <f>ROUND(I166*H166,2)</f>
        <v>0</v>
      </c>
      <c r="BL166" s="14" t="s">
        <v>158</v>
      </c>
      <c r="BM166" s="139" t="s">
        <v>902</v>
      </c>
    </row>
    <row r="167" spans="2:65" s="1" customFormat="1" ht="11.25">
      <c r="B167" s="29"/>
      <c r="D167" s="141" t="s">
        <v>165</v>
      </c>
      <c r="F167" s="142" t="s">
        <v>901</v>
      </c>
      <c r="I167" s="143"/>
      <c r="L167" s="29"/>
      <c r="M167" s="144"/>
      <c r="T167" s="50"/>
      <c r="AT167" s="14" t="s">
        <v>165</v>
      </c>
      <c r="AU167" s="14" t="s">
        <v>81</v>
      </c>
    </row>
    <row r="168" spans="2:65" s="11" customFormat="1" ht="25.9" customHeight="1">
      <c r="B168" s="116"/>
      <c r="D168" s="117" t="s">
        <v>72</v>
      </c>
      <c r="E168" s="118" t="s">
        <v>903</v>
      </c>
      <c r="F168" s="118" t="s">
        <v>904</v>
      </c>
      <c r="I168" s="119"/>
      <c r="J168" s="120">
        <f>BK168</f>
        <v>0</v>
      </c>
      <c r="L168" s="116"/>
      <c r="M168" s="121"/>
      <c r="P168" s="122">
        <f>SUM(P169:P170)</f>
        <v>0</v>
      </c>
      <c r="R168" s="122">
        <f>SUM(R169:R170)</f>
        <v>0</v>
      </c>
      <c r="T168" s="123">
        <f>SUM(T169:T170)</f>
        <v>0</v>
      </c>
      <c r="AR168" s="117" t="s">
        <v>158</v>
      </c>
      <c r="AT168" s="124" t="s">
        <v>72</v>
      </c>
      <c r="AU168" s="124" t="s">
        <v>73</v>
      </c>
      <c r="AY168" s="117" t="s">
        <v>157</v>
      </c>
      <c r="BK168" s="125">
        <f>SUM(BK169:BK170)</f>
        <v>0</v>
      </c>
    </row>
    <row r="169" spans="2:65" s="1" customFormat="1" ht="16.5" customHeight="1">
      <c r="B169" s="29"/>
      <c r="C169" s="128" t="s">
        <v>224</v>
      </c>
      <c r="D169" s="128" t="s">
        <v>160</v>
      </c>
      <c r="E169" s="129" t="s">
        <v>905</v>
      </c>
      <c r="F169" s="130" t="s">
        <v>906</v>
      </c>
      <c r="G169" s="131" t="s">
        <v>610</v>
      </c>
      <c r="H169" s="132">
        <v>40</v>
      </c>
      <c r="I169" s="133"/>
      <c r="J169" s="134">
        <f>ROUND(I169*H169,2)</f>
        <v>0</v>
      </c>
      <c r="K169" s="130" t="s">
        <v>577</v>
      </c>
      <c r="L169" s="29"/>
      <c r="M169" s="135" t="s">
        <v>19</v>
      </c>
      <c r="N169" s="136" t="s">
        <v>44</v>
      </c>
      <c r="P169" s="137">
        <f>O169*H169</f>
        <v>0</v>
      </c>
      <c r="Q169" s="137">
        <v>0</v>
      </c>
      <c r="R169" s="137">
        <f>Q169*H169</f>
        <v>0</v>
      </c>
      <c r="S169" s="137">
        <v>0</v>
      </c>
      <c r="T169" s="138">
        <f>S169*H169</f>
        <v>0</v>
      </c>
      <c r="AR169" s="139" t="s">
        <v>158</v>
      </c>
      <c r="AT169" s="139" t="s">
        <v>160</v>
      </c>
      <c r="AU169" s="139" t="s">
        <v>81</v>
      </c>
      <c r="AY169" s="14" t="s">
        <v>157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4" t="s">
        <v>81</v>
      </c>
      <c r="BK169" s="140">
        <f>ROUND(I169*H169,2)</f>
        <v>0</v>
      </c>
      <c r="BL169" s="14" t="s">
        <v>158</v>
      </c>
      <c r="BM169" s="139" t="s">
        <v>907</v>
      </c>
    </row>
    <row r="170" spans="2:65" s="1" customFormat="1" ht="11.25">
      <c r="B170" s="29"/>
      <c r="D170" s="141" t="s">
        <v>165</v>
      </c>
      <c r="F170" s="142" t="s">
        <v>906</v>
      </c>
      <c r="I170" s="143"/>
      <c r="L170" s="29"/>
      <c r="M170" s="144"/>
      <c r="T170" s="50"/>
      <c r="AT170" s="14" t="s">
        <v>165</v>
      </c>
      <c r="AU170" s="14" t="s">
        <v>81</v>
      </c>
    </row>
    <row r="171" spans="2:65" s="11" customFormat="1" ht="25.9" customHeight="1">
      <c r="B171" s="116"/>
      <c r="D171" s="117" t="s">
        <v>72</v>
      </c>
      <c r="E171" s="118" t="s">
        <v>908</v>
      </c>
      <c r="F171" s="118" t="s">
        <v>655</v>
      </c>
      <c r="I171" s="119"/>
      <c r="J171" s="120">
        <f>BK171</f>
        <v>0</v>
      </c>
      <c r="L171" s="116"/>
      <c r="M171" s="121"/>
      <c r="P171" s="122">
        <f>SUM(P172:P189)</f>
        <v>0</v>
      </c>
      <c r="R171" s="122">
        <f>SUM(R172:R189)</f>
        <v>0</v>
      </c>
      <c r="T171" s="123">
        <f>SUM(T172:T189)</f>
        <v>0</v>
      </c>
      <c r="AR171" s="117" t="s">
        <v>158</v>
      </c>
      <c r="AT171" s="124" t="s">
        <v>72</v>
      </c>
      <c r="AU171" s="124" t="s">
        <v>73</v>
      </c>
      <c r="AY171" s="117" t="s">
        <v>157</v>
      </c>
      <c r="BK171" s="125">
        <f>SUM(BK172:BK189)</f>
        <v>0</v>
      </c>
    </row>
    <row r="172" spans="2:65" s="1" customFormat="1" ht="16.5" customHeight="1">
      <c r="B172" s="29"/>
      <c r="C172" s="128" t="s">
        <v>297</v>
      </c>
      <c r="D172" s="128" t="s">
        <v>160</v>
      </c>
      <c r="E172" s="129" t="s">
        <v>909</v>
      </c>
      <c r="F172" s="130" t="s">
        <v>910</v>
      </c>
      <c r="G172" s="131" t="s">
        <v>547</v>
      </c>
      <c r="H172" s="132">
        <v>1</v>
      </c>
      <c r="I172" s="133"/>
      <c r="J172" s="134">
        <f>ROUND(I172*H172,2)</f>
        <v>0</v>
      </c>
      <c r="K172" s="130" t="s">
        <v>577</v>
      </c>
      <c r="L172" s="29"/>
      <c r="M172" s="135" t="s">
        <v>19</v>
      </c>
      <c r="N172" s="136" t="s">
        <v>44</v>
      </c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158</v>
      </c>
      <c r="AT172" s="139" t="s">
        <v>160</v>
      </c>
      <c r="AU172" s="139" t="s">
        <v>81</v>
      </c>
      <c r="AY172" s="14" t="s">
        <v>157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4" t="s">
        <v>81</v>
      </c>
      <c r="BK172" s="140">
        <f>ROUND(I172*H172,2)</f>
        <v>0</v>
      </c>
      <c r="BL172" s="14" t="s">
        <v>158</v>
      </c>
      <c r="BM172" s="139" t="s">
        <v>911</v>
      </c>
    </row>
    <row r="173" spans="2:65" s="1" customFormat="1" ht="11.25">
      <c r="B173" s="29"/>
      <c r="D173" s="141" t="s">
        <v>165</v>
      </c>
      <c r="F173" s="142" t="s">
        <v>910</v>
      </c>
      <c r="I173" s="143"/>
      <c r="L173" s="29"/>
      <c r="M173" s="144"/>
      <c r="T173" s="50"/>
      <c r="AT173" s="14" t="s">
        <v>165</v>
      </c>
      <c r="AU173" s="14" t="s">
        <v>81</v>
      </c>
    </row>
    <row r="174" spans="2:65" s="1" customFormat="1" ht="16.5" customHeight="1">
      <c r="B174" s="29"/>
      <c r="C174" s="128" t="s">
        <v>227</v>
      </c>
      <c r="D174" s="128" t="s">
        <v>160</v>
      </c>
      <c r="E174" s="129" t="s">
        <v>912</v>
      </c>
      <c r="F174" s="130" t="s">
        <v>913</v>
      </c>
      <c r="G174" s="131" t="s">
        <v>174</v>
      </c>
      <c r="H174" s="132">
        <v>100</v>
      </c>
      <c r="I174" s="133"/>
      <c r="J174" s="134">
        <f>ROUND(I174*H174,2)</f>
        <v>0</v>
      </c>
      <c r="K174" s="130" t="s">
        <v>577</v>
      </c>
      <c r="L174" s="29"/>
      <c r="M174" s="135" t="s">
        <v>19</v>
      </c>
      <c r="N174" s="136" t="s">
        <v>44</v>
      </c>
      <c r="P174" s="137">
        <f>O174*H174</f>
        <v>0</v>
      </c>
      <c r="Q174" s="137">
        <v>0</v>
      </c>
      <c r="R174" s="137">
        <f>Q174*H174</f>
        <v>0</v>
      </c>
      <c r="S174" s="137">
        <v>0</v>
      </c>
      <c r="T174" s="138">
        <f>S174*H174</f>
        <v>0</v>
      </c>
      <c r="AR174" s="139" t="s">
        <v>158</v>
      </c>
      <c r="AT174" s="139" t="s">
        <v>160</v>
      </c>
      <c r="AU174" s="139" t="s">
        <v>81</v>
      </c>
      <c r="AY174" s="14" t="s">
        <v>157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4" t="s">
        <v>81</v>
      </c>
      <c r="BK174" s="140">
        <f>ROUND(I174*H174,2)</f>
        <v>0</v>
      </c>
      <c r="BL174" s="14" t="s">
        <v>158</v>
      </c>
      <c r="BM174" s="139" t="s">
        <v>914</v>
      </c>
    </row>
    <row r="175" spans="2:65" s="1" customFormat="1" ht="11.25">
      <c r="B175" s="29"/>
      <c r="D175" s="141" t="s">
        <v>165</v>
      </c>
      <c r="F175" s="142" t="s">
        <v>913</v>
      </c>
      <c r="I175" s="143"/>
      <c r="L175" s="29"/>
      <c r="M175" s="144"/>
      <c r="T175" s="50"/>
      <c r="AT175" s="14" t="s">
        <v>165</v>
      </c>
      <c r="AU175" s="14" t="s">
        <v>81</v>
      </c>
    </row>
    <row r="176" spans="2:65" s="1" customFormat="1" ht="16.5" customHeight="1">
      <c r="B176" s="29"/>
      <c r="C176" s="128" t="s">
        <v>306</v>
      </c>
      <c r="D176" s="128" t="s">
        <v>160</v>
      </c>
      <c r="E176" s="129" t="s">
        <v>915</v>
      </c>
      <c r="F176" s="130" t="s">
        <v>916</v>
      </c>
      <c r="G176" s="131" t="s">
        <v>174</v>
      </c>
      <c r="H176" s="132">
        <v>100</v>
      </c>
      <c r="I176" s="133"/>
      <c r="J176" s="134">
        <f>ROUND(I176*H176,2)</f>
        <v>0</v>
      </c>
      <c r="K176" s="130" t="s">
        <v>577</v>
      </c>
      <c r="L176" s="29"/>
      <c r="M176" s="135" t="s">
        <v>19</v>
      </c>
      <c r="N176" s="136" t="s">
        <v>44</v>
      </c>
      <c r="P176" s="137">
        <f>O176*H176</f>
        <v>0</v>
      </c>
      <c r="Q176" s="137">
        <v>0</v>
      </c>
      <c r="R176" s="137">
        <f>Q176*H176</f>
        <v>0</v>
      </c>
      <c r="S176" s="137">
        <v>0</v>
      </c>
      <c r="T176" s="138">
        <f>S176*H176</f>
        <v>0</v>
      </c>
      <c r="AR176" s="139" t="s">
        <v>158</v>
      </c>
      <c r="AT176" s="139" t="s">
        <v>160</v>
      </c>
      <c r="AU176" s="139" t="s">
        <v>81</v>
      </c>
      <c r="AY176" s="14" t="s">
        <v>157</v>
      </c>
      <c r="BE176" s="140">
        <f>IF(N176="základní",J176,0)</f>
        <v>0</v>
      </c>
      <c r="BF176" s="140">
        <f>IF(N176="snížená",J176,0)</f>
        <v>0</v>
      </c>
      <c r="BG176" s="140">
        <f>IF(N176="zákl. přenesená",J176,0)</f>
        <v>0</v>
      </c>
      <c r="BH176" s="140">
        <f>IF(N176="sníž. přenesená",J176,0)</f>
        <v>0</v>
      </c>
      <c r="BI176" s="140">
        <f>IF(N176="nulová",J176,0)</f>
        <v>0</v>
      </c>
      <c r="BJ176" s="14" t="s">
        <v>81</v>
      </c>
      <c r="BK176" s="140">
        <f>ROUND(I176*H176,2)</f>
        <v>0</v>
      </c>
      <c r="BL176" s="14" t="s">
        <v>158</v>
      </c>
      <c r="BM176" s="139" t="s">
        <v>917</v>
      </c>
    </row>
    <row r="177" spans="2:65" s="1" customFormat="1" ht="11.25">
      <c r="B177" s="29"/>
      <c r="D177" s="141" t="s">
        <v>165</v>
      </c>
      <c r="F177" s="142" t="s">
        <v>916</v>
      </c>
      <c r="I177" s="143"/>
      <c r="L177" s="29"/>
      <c r="M177" s="144"/>
      <c r="T177" s="50"/>
      <c r="AT177" s="14" t="s">
        <v>165</v>
      </c>
      <c r="AU177" s="14" t="s">
        <v>81</v>
      </c>
    </row>
    <row r="178" spans="2:65" s="1" customFormat="1" ht="16.5" customHeight="1">
      <c r="B178" s="29"/>
      <c r="C178" s="128" t="s">
        <v>234</v>
      </c>
      <c r="D178" s="128" t="s">
        <v>160</v>
      </c>
      <c r="E178" s="129" t="s">
        <v>918</v>
      </c>
      <c r="F178" s="130" t="s">
        <v>919</v>
      </c>
      <c r="G178" s="131" t="s">
        <v>174</v>
      </c>
      <c r="H178" s="132">
        <v>100</v>
      </c>
      <c r="I178" s="133"/>
      <c r="J178" s="134">
        <f>ROUND(I178*H178,2)</f>
        <v>0</v>
      </c>
      <c r="K178" s="130" t="s">
        <v>577</v>
      </c>
      <c r="L178" s="29"/>
      <c r="M178" s="135" t="s">
        <v>19</v>
      </c>
      <c r="N178" s="136" t="s">
        <v>44</v>
      </c>
      <c r="P178" s="137">
        <f>O178*H178</f>
        <v>0</v>
      </c>
      <c r="Q178" s="137">
        <v>0</v>
      </c>
      <c r="R178" s="137">
        <f>Q178*H178</f>
        <v>0</v>
      </c>
      <c r="S178" s="137">
        <v>0</v>
      </c>
      <c r="T178" s="138">
        <f>S178*H178</f>
        <v>0</v>
      </c>
      <c r="AR178" s="139" t="s">
        <v>158</v>
      </c>
      <c r="AT178" s="139" t="s">
        <v>160</v>
      </c>
      <c r="AU178" s="139" t="s">
        <v>81</v>
      </c>
      <c r="AY178" s="14" t="s">
        <v>157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4" t="s">
        <v>81</v>
      </c>
      <c r="BK178" s="140">
        <f>ROUND(I178*H178,2)</f>
        <v>0</v>
      </c>
      <c r="BL178" s="14" t="s">
        <v>158</v>
      </c>
      <c r="BM178" s="139" t="s">
        <v>920</v>
      </c>
    </row>
    <row r="179" spans="2:65" s="1" customFormat="1" ht="11.25">
      <c r="B179" s="29"/>
      <c r="D179" s="141" t="s">
        <v>165</v>
      </c>
      <c r="F179" s="142" t="s">
        <v>919</v>
      </c>
      <c r="I179" s="143"/>
      <c r="L179" s="29"/>
      <c r="M179" s="144"/>
      <c r="T179" s="50"/>
      <c r="AT179" s="14" t="s">
        <v>165</v>
      </c>
      <c r="AU179" s="14" t="s">
        <v>81</v>
      </c>
    </row>
    <row r="180" spans="2:65" s="1" customFormat="1" ht="16.5" customHeight="1">
      <c r="B180" s="29"/>
      <c r="C180" s="128" t="s">
        <v>313</v>
      </c>
      <c r="D180" s="128" t="s">
        <v>160</v>
      </c>
      <c r="E180" s="129" t="s">
        <v>921</v>
      </c>
      <c r="F180" s="130" t="s">
        <v>922</v>
      </c>
      <c r="G180" s="131" t="s">
        <v>547</v>
      </c>
      <c r="H180" s="132">
        <v>3</v>
      </c>
      <c r="I180" s="133"/>
      <c r="J180" s="134">
        <f>ROUND(I180*H180,2)</f>
        <v>0</v>
      </c>
      <c r="K180" s="130" t="s">
        <v>577</v>
      </c>
      <c r="L180" s="29"/>
      <c r="M180" s="135" t="s">
        <v>19</v>
      </c>
      <c r="N180" s="136" t="s">
        <v>44</v>
      </c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158</v>
      </c>
      <c r="AT180" s="139" t="s">
        <v>160</v>
      </c>
      <c r="AU180" s="139" t="s">
        <v>81</v>
      </c>
      <c r="AY180" s="14" t="s">
        <v>157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4" t="s">
        <v>81</v>
      </c>
      <c r="BK180" s="140">
        <f>ROUND(I180*H180,2)</f>
        <v>0</v>
      </c>
      <c r="BL180" s="14" t="s">
        <v>158</v>
      </c>
      <c r="BM180" s="139" t="s">
        <v>923</v>
      </c>
    </row>
    <row r="181" spans="2:65" s="1" customFormat="1" ht="11.25">
      <c r="B181" s="29"/>
      <c r="D181" s="141" t="s">
        <v>165</v>
      </c>
      <c r="F181" s="142" t="s">
        <v>922</v>
      </c>
      <c r="I181" s="143"/>
      <c r="L181" s="29"/>
      <c r="M181" s="144"/>
      <c r="T181" s="50"/>
      <c r="AT181" s="14" t="s">
        <v>165</v>
      </c>
      <c r="AU181" s="14" t="s">
        <v>81</v>
      </c>
    </row>
    <row r="182" spans="2:65" s="1" customFormat="1" ht="16.5" customHeight="1">
      <c r="B182" s="29"/>
      <c r="C182" s="128" t="s">
        <v>237</v>
      </c>
      <c r="D182" s="128" t="s">
        <v>160</v>
      </c>
      <c r="E182" s="129" t="s">
        <v>924</v>
      </c>
      <c r="F182" s="130" t="s">
        <v>925</v>
      </c>
      <c r="G182" s="131" t="s">
        <v>547</v>
      </c>
      <c r="H182" s="132">
        <v>1</v>
      </c>
      <c r="I182" s="133"/>
      <c r="J182" s="134">
        <f>ROUND(I182*H182,2)</f>
        <v>0</v>
      </c>
      <c r="K182" s="130" t="s">
        <v>577</v>
      </c>
      <c r="L182" s="29"/>
      <c r="M182" s="135" t="s">
        <v>19</v>
      </c>
      <c r="N182" s="136" t="s">
        <v>44</v>
      </c>
      <c r="P182" s="137">
        <f>O182*H182</f>
        <v>0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158</v>
      </c>
      <c r="AT182" s="139" t="s">
        <v>160</v>
      </c>
      <c r="AU182" s="139" t="s">
        <v>81</v>
      </c>
      <c r="AY182" s="14" t="s">
        <v>157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4" t="s">
        <v>81</v>
      </c>
      <c r="BK182" s="140">
        <f>ROUND(I182*H182,2)</f>
        <v>0</v>
      </c>
      <c r="BL182" s="14" t="s">
        <v>158</v>
      </c>
      <c r="BM182" s="139" t="s">
        <v>926</v>
      </c>
    </row>
    <row r="183" spans="2:65" s="1" customFormat="1" ht="11.25">
      <c r="B183" s="29"/>
      <c r="D183" s="141" t="s">
        <v>165</v>
      </c>
      <c r="F183" s="142" t="s">
        <v>925</v>
      </c>
      <c r="I183" s="143"/>
      <c r="L183" s="29"/>
      <c r="M183" s="144"/>
      <c r="T183" s="50"/>
      <c r="AT183" s="14" t="s">
        <v>165</v>
      </c>
      <c r="AU183" s="14" t="s">
        <v>81</v>
      </c>
    </row>
    <row r="184" spans="2:65" s="1" customFormat="1" ht="16.5" customHeight="1">
      <c r="B184" s="29"/>
      <c r="C184" s="128" t="s">
        <v>320</v>
      </c>
      <c r="D184" s="128" t="s">
        <v>160</v>
      </c>
      <c r="E184" s="129" t="s">
        <v>927</v>
      </c>
      <c r="F184" s="130" t="s">
        <v>928</v>
      </c>
      <c r="G184" s="131" t="s">
        <v>610</v>
      </c>
      <c r="H184" s="132">
        <v>40</v>
      </c>
      <c r="I184" s="133"/>
      <c r="J184" s="134">
        <f>ROUND(I184*H184,2)</f>
        <v>0</v>
      </c>
      <c r="K184" s="130" t="s">
        <v>577</v>
      </c>
      <c r="L184" s="29"/>
      <c r="M184" s="135" t="s">
        <v>19</v>
      </c>
      <c r="N184" s="136" t="s">
        <v>44</v>
      </c>
      <c r="P184" s="137">
        <f>O184*H184</f>
        <v>0</v>
      </c>
      <c r="Q184" s="137">
        <v>0</v>
      </c>
      <c r="R184" s="137">
        <f>Q184*H184</f>
        <v>0</v>
      </c>
      <c r="S184" s="137">
        <v>0</v>
      </c>
      <c r="T184" s="138">
        <f>S184*H184</f>
        <v>0</v>
      </c>
      <c r="AR184" s="139" t="s">
        <v>158</v>
      </c>
      <c r="AT184" s="139" t="s">
        <v>160</v>
      </c>
      <c r="AU184" s="139" t="s">
        <v>81</v>
      </c>
      <c r="AY184" s="14" t="s">
        <v>157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4" t="s">
        <v>81</v>
      </c>
      <c r="BK184" s="140">
        <f>ROUND(I184*H184,2)</f>
        <v>0</v>
      </c>
      <c r="BL184" s="14" t="s">
        <v>158</v>
      </c>
      <c r="BM184" s="139" t="s">
        <v>929</v>
      </c>
    </row>
    <row r="185" spans="2:65" s="1" customFormat="1" ht="11.25">
      <c r="B185" s="29"/>
      <c r="D185" s="141" t="s">
        <v>165</v>
      </c>
      <c r="F185" s="142" t="s">
        <v>928</v>
      </c>
      <c r="I185" s="143"/>
      <c r="L185" s="29"/>
      <c r="M185" s="144"/>
      <c r="T185" s="50"/>
      <c r="AT185" s="14" t="s">
        <v>165</v>
      </c>
      <c r="AU185" s="14" t="s">
        <v>81</v>
      </c>
    </row>
    <row r="186" spans="2:65" s="1" customFormat="1" ht="16.5" customHeight="1">
      <c r="B186" s="29"/>
      <c r="C186" s="128" t="s">
        <v>240</v>
      </c>
      <c r="D186" s="128" t="s">
        <v>160</v>
      </c>
      <c r="E186" s="129" t="s">
        <v>930</v>
      </c>
      <c r="F186" s="130" t="s">
        <v>931</v>
      </c>
      <c r="G186" s="131" t="s">
        <v>547</v>
      </c>
      <c r="H186" s="132">
        <v>1</v>
      </c>
      <c r="I186" s="133"/>
      <c r="J186" s="134">
        <f>ROUND(I186*H186,2)</f>
        <v>0</v>
      </c>
      <c r="K186" s="130" t="s">
        <v>577</v>
      </c>
      <c r="L186" s="29"/>
      <c r="M186" s="135" t="s">
        <v>19</v>
      </c>
      <c r="N186" s="136" t="s">
        <v>44</v>
      </c>
      <c r="P186" s="137">
        <f>O186*H186</f>
        <v>0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AR186" s="139" t="s">
        <v>158</v>
      </c>
      <c r="AT186" s="139" t="s">
        <v>160</v>
      </c>
      <c r="AU186" s="139" t="s">
        <v>81</v>
      </c>
      <c r="AY186" s="14" t="s">
        <v>157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4" t="s">
        <v>81</v>
      </c>
      <c r="BK186" s="140">
        <f>ROUND(I186*H186,2)</f>
        <v>0</v>
      </c>
      <c r="BL186" s="14" t="s">
        <v>158</v>
      </c>
      <c r="BM186" s="139" t="s">
        <v>932</v>
      </c>
    </row>
    <row r="187" spans="2:65" s="1" customFormat="1" ht="11.25">
      <c r="B187" s="29"/>
      <c r="D187" s="141" t="s">
        <v>165</v>
      </c>
      <c r="F187" s="142" t="s">
        <v>931</v>
      </c>
      <c r="I187" s="143"/>
      <c r="L187" s="29"/>
      <c r="M187" s="144"/>
      <c r="T187" s="50"/>
      <c r="AT187" s="14" t="s">
        <v>165</v>
      </c>
      <c r="AU187" s="14" t="s">
        <v>81</v>
      </c>
    </row>
    <row r="188" spans="2:65" s="1" customFormat="1" ht="16.5" customHeight="1">
      <c r="B188" s="29"/>
      <c r="C188" s="128" t="s">
        <v>331</v>
      </c>
      <c r="D188" s="128" t="s">
        <v>160</v>
      </c>
      <c r="E188" s="129" t="s">
        <v>933</v>
      </c>
      <c r="F188" s="130" t="s">
        <v>934</v>
      </c>
      <c r="G188" s="131" t="s">
        <v>547</v>
      </c>
      <c r="H188" s="132">
        <v>1</v>
      </c>
      <c r="I188" s="133"/>
      <c r="J188" s="134">
        <f>ROUND(I188*H188,2)</f>
        <v>0</v>
      </c>
      <c r="K188" s="130" t="s">
        <v>577</v>
      </c>
      <c r="L188" s="29"/>
      <c r="M188" s="135" t="s">
        <v>19</v>
      </c>
      <c r="N188" s="136" t="s">
        <v>44</v>
      </c>
      <c r="P188" s="137">
        <f>O188*H188</f>
        <v>0</v>
      </c>
      <c r="Q188" s="137">
        <v>0</v>
      </c>
      <c r="R188" s="137">
        <f>Q188*H188</f>
        <v>0</v>
      </c>
      <c r="S188" s="137">
        <v>0</v>
      </c>
      <c r="T188" s="138">
        <f>S188*H188</f>
        <v>0</v>
      </c>
      <c r="AR188" s="139" t="s">
        <v>158</v>
      </c>
      <c r="AT188" s="139" t="s">
        <v>160</v>
      </c>
      <c r="AU188" s="139" t="s">
        <v>81</v>
      </c>
      <c r="AY188" s="14" t="s">
        <v>157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4" t="s">
        <v>81</v>
      </c>
      <c r="BK188" s="140">
        <f>ROUND(I188*H188,2)</f>
        <v>0</v>
      </c>
      <c r="BL188" s="14" t="s">
        <v>158</v>
      </c>
      <c r="BM188" s="139" t="s">
        <v>935</v>
      </c>
    </row>
    <row r="189" spans="2:65" s="1" customFormat="1" ht="11.25">
      <c r="B189" s="29"/>
      <c r="D189" s="141" t="s">
        <v>165</v>
      </c>
      <c r="F189" s="142" t="s">
        <v>934</v>
      </c>
      <c r="I189" s="143"/>
      <c r="L189" s="29"/>
      <c r="M189" s="144"/>
      <c r="T189" s="50"/>
      <c r="AT189" s="14" t="s">
        <v>165</v>
      </c>
      <c r="AU189" s="14" t="s">
        <v>81</v>
      </c>
    </row>
    <row r="190" spans="2:65" s="11" customFormat="1" ht="25.9" customHeight="1">
      <c r="B190" s="116"/>
      <c r="D190" s="117" t="s">
        <v>72</v>
      </c>
      <c r="E190" s="118" t="s">
        <v>936</v>
      </c>
      <c r="F190" s="118" t="s">
        <v>937</v>
      </c>
      <c r="I190" s="119"/>
      <c r="J190" s="120">
        <f>BK190</f>
        <v>0</v>
      </c>
      <c r="L190" s="116"/>
      <c r="M190" s="121"/>
      <c r="P190" s="122">
        <f>SUM(P191:P194)</f>
        <v>0</v>
      </c>
      <c r="R190" s="122">
        <f>SUM(R191:R194)</f>
        <v>0</v>
      </c>
      <c r="T190" s="123">
        <f>SUM(T191:T194)</f>
        <v>0</v>
      </c>
      <c r="AR190" s="117" t="s">
        <v>158</v>
      </c>
      <c r="AT190" s="124" t="s">
        <v>72</v>
      </c>
      <c r="AU190" s="124" t="s">
        <v>73</v>
      </c>
      <c r="AY190" s="117" t="s">
        <v>157</v>
      </c>
      <c r="BK190" s="125">
        <f>SUM(BK191:BK194)</f>
        <v>0</v>
      </c>
    </row>
    <row r="191" spans="2:65" s="1" customFormat="1" ht="16.5" customHeight="1">
      <c r="B191" s="29"/>
      <c r="C191" s="128" t="s">
        <v>243</v>
      </c>
      <c r="D191" s="128" t="s">
        <v>160</v>
      </c>
      <c r="E191" s="129" t="s">
        <v>938</v>
      </c>
      <c r="F191" s="130" t="s">
        <v>939</v>
      </c>
      <c r="G191" s="131" t="s">
        <v>547</v>
      </c>
      <c r="H191" s="132">
        <v>1</v>
      </c>
      <c r="I191" s="133"/>
      <c r="J191" s="134">
        <f>ROUND(I191*H191,2)</f>
        <v>0</v>
      </c>
      <c r="K191" s="130" t="s">
        <v>577</v>
      </c>
      <c r="L191" s="29"/>
      <c r="M191" s="135" t="s">
        <v>19</v>
      </c>
      <c r="N191" s="136" t="s">
        <v>44</v>
      </c>
      <c r="P191" s="137">
        <f>O191*H191</f>
        <v>0</v>
      </c>
      <c r="Q191" s="137">
        <v>0</v>
      </c>
      <c r="R191" s="137">
        <f>Q191*H191</f>
        <v>0</v>
      </c>
      <c r="S191" s="137">
        <v>0</v>
      </c>
      <c r="T191" s="138">
        <f>S191*H191</f>
        <v>0</v>
      </c>
      <c r="AR191" s="139" t="s">
        <v>158</v>
      </c>
      <c r="AT191" s="139" t="s">
        <v>160</v>
      </c>
      <c r="AU191" s="139" t="s">
        <v>81</v>
      </c>
      <c r="AY191" s="14" t="s">
        <v>157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4" t="s">
        <v>81</v>
      </c>
      <c r="BK191" s="140">
        <f>ROUND(I191*H191,2)</f>
        <v>0</v>
      </c>
      <c r="BL191" s="14" t="s">
        <v>158</v>
      </c>
      <c r="BM191" s="139" t="s">
        <v>940</v>
      </c>
    </row>
    <row r="192" spans="2:65" s="1" customFormat="1" ht="11.25">
      <c r="B192" s="29"/>
      <c r="D192" s="141" t="s">
        <v>165</v>
      </c>
      <c r="F192" s="142" t="s">
        <v>939</v>
      </c>
      <c r="I192" s="143"/>
      <c r="L192" s="29"/>
      <c r="M192" s="144"/>
      <c r="T192" s="50"/>
      <c r="AT192" s="14" t="s">
        <v>165</v>
      </c>
      <c r="AU192" s="14" t="s">
        <v>81</v>
      </c>
    </row>
    <row r="193" spans="2:65" s="1" customFormat="1" ht="16.5" customHeight="1">
      <c r="B193" s="29"/>
      <c r="C193" s="128" t="s">
        <v>338</v>
      </c>
      <c r="D193" s="128" t="s">
        <v>160</v>
      </c>
      <c r="E193" s="129" t="s">
        <v>941</v>
      </c>
      <c r="F193" s="130" t="s">
        <v>942</v>
      </c>
      <c r="G193" s="131" t="s">
        <v>547</v>
      </c>
      <c r="H193" s="132">
        <v>1</v>
      </c>
      <c r="I193" s="133"/>
      <c r="J193" s="134">
        <f>ROUND(I193*H193,2)</f>
        <v>0</v>
      </c>
      <c r="K193" s="130" t="s">
        <v>577</v>
      </c>
      <c r="L193" s="29"/>
      <c r="M193" s="135" t="s">
        <v>19</v>
      </c>
      <c r="N193" s="136" t="s">
        <v>44</v>
      </c>
      <c r="P193" s="137">
        <f>O193*H193</f>
        <v>0</v>
      </c>
      <c r="Q193" s="137">
        <v>0</v>
      </c>
      <c r="R193" s="137">
        <f>Q193*H193</f>
        <v>0</v>
      </c>
      <c r="S193" s="137">
        <v>0</v>
      </c>
      <c r="T193" s="138">
        <f>S193*H193</f>
        <v>0</v>
      </c>
      <c r="AR193" s="139" t="s">
        <v>158</v>
      </c>
      <c r="AT193" s="139" t="s">
        <v>160</v>
      </c>
      <c r="AU193" s="139" t="s">
        <v>81</v>
      </c>
      <c r="AY193" s="14" t="s">
        <v>157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4" t="s">
        <v>81</v>
      </c>
      <c r="BK193" s="140">
        <f>ROUND(I193*H193,2)</f>
        <v>0</v>
      </c>
      <c r="BL193" s="14" t="s">
        <v>158</v>
      </c>
      <c r="BM193" s="139" t="s">
        <v>943</v>
      </c>
    </row>
    <row r="194" spans="2:65" s="1" customFormat="1" ht="11.25">
      <c r="B194" s="29"/>
      <c r="D194" s="141" t="s">
        <v>165</v>
      </c>
      <c r="F194" s="142" t="s">
        <v>942</v>
      </c>
      <c r="I194" s="143"/>
      <c r="L194" s="29"/>
      <c r="M194" s="144"/>
      <c r="T194" s="50"/>
      <c r="AT194" s="14" t="s">
        <v>165</v>
      </c>
      <c r="AU194" s="14" t="s">
        <v>81</v>
      </c>
    </row>
    <row r="195" spans="2:65" s="11" customFormat="1" ht="25.9" customHeight="1">
      <c r="B195" s="116"/>
      <c r="D195" s="117" t="s">
        <v>72</v>
      </c>
      <c r="E195" s="118" t="s">
        <v>944</v>
      </c>
      <c r="F195" s="118" t="s">
        <v>945</v>
      </c>
      <c r="I195" s="119"/>
      <c r="J195" s="120">
        <f>BK195</f>
        <v>0</v>
      </c>
      <c r="L195" s="116"/>
      <c r="M195" s="121"/>
      <c r="P195" s="122">
        <f>SUM(P196:P201)</f>
        <v>0</v>
      </c>
      <c r="R195" s="122">
        <f>SUM(R196:R201)</f>
        <v>0</v>
      </c>
      <c r="T195" s="123">
        <f>SUM(T196:T201)</f>
        <v>0</v>
      </c>
      <c r="AR195" s="117" t="s">
        <v>158</v>
      </c>
      <c r="AT195" s="124" t="s">
        <v>72</v>
      </c>
      <c r="AU195" s="124" t="s">
        <v>73</v>
      </c>
      <c r="AY195" s="117" t="s">
        <v>157</v>
      </c>
      <c r="BK195" s="125">
        <f>SUM(BK196:BK201)</f>
        <v>0</v>
      </c>
    </row>
    <row r="196" spans="2:65" s="1" customFormat="1" ht="16.5" customHeight="1">
      <c r="B196" s="29"/>
      <c r="C196" s="128" t="s">
        <v>247</v>
      </c>
      <c r="D196" s="128" t="s">
        <v>160</v>
      </c>
      <c r="E196" s="129" t="s">
        <v>946</v>
      </c>
      <c r="F196" s="130" t="s">
        <v>947</v>
      </c>
      <c r="G196" s="131" t="s">
        <v>547</v>
      </c>
      <c r="H196" s="132">
        <v>1</v>
      </c>
      <c r="I196" s="133"/>
      <c r="J196" s="134">
        <f>ROUND(I196*H196,2)</f>
        <v>0</v>
      </c>
      <c r="K196" s="130" t="s">
        <v>577</v>
      </c>
      <c r="L196" s="29"/>
      <c r="M196" s="135" t="s">
        <v>19</v>
      </c>
      <c r="N196" s="136" t="s">
        <v>44</v>
      </c>
      <c r="P196" s="137">
        <f>O196*H196</f>
        <v>0</v>
      </c>
      <c r="Q196" s="137">
        <v>0</v>
      </c>
      <c r="R196" s="137">
        <f>Q196*H196</f>
        <v>0</v>
      </c>
      <c r="S196" s="137">
        <v>0</v>
      </c>
      <c r="T196" s="138">
        <f>S196*H196</f>
        <v>0</v>
      </c>
      <c r="AR196" s="139" t="s">
        <v>158</v>
      </c>
      <c r="AT196" s="139" t="s">
        <v>160</v>
      </c>
      <c r="AU196" s="139" t="s">
        <v>81</v>
      </c>
      <c r="AY196" s="14" t="s">
        <v>157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4" t="s">
        <v>81</v>
      </c>
      <c r="BK196" s="140">
        <f>ROUND(I196*H196,2)</f>
        <v>0</v>
      </c>
      <c r="BL196" s="14" t="s">
        <v>158</v>
      </c>
      <c r="BM196" s="139" t="s">
        <v>948</v>
      </c>
    </row>
    <row r="197" spans="2:65" s="1" customFormat="1" ht="11.25">
      <c r="B197" s="29"/>
      <c r="D197" s="141" t="s">
        <v>165</v>
      </c>
      <c r="F197" s="142" t="s">
        <v>947</v>
      </c>
      <c r="I197" s="143"/>
      <c r="L197" s="29"/>
      <c r="M197" s="144"/>
      <c r="T197" s="50"/>
      <c r="AT197" s="14" t="s">
        <v>165</v>
      </c>
      <c r="AU197" s="14" t="s">
        <v>81</v>
      </c>
    </row>
    <row r="198" spans="2:65" s="1" customFormat="1" ht="16.5" customHeight="1">
      <c r="B198" s="29"/>
      <c r="C198" s="128" t="s">
        <v>345</v>
      </c>
      <c r="D198" s="128" t="s">
        <v>160</v>
      </c>
      <c r="E198" s="129" t="s">
        <v>949</v>
      </c>
      <c r="F198" s="130" t="s">
        <v>950</v>
      </c>
      <c r="G198" s="131" t="s">
        <v>547</v>
      </c>
      <c r="H198" s="132">
        <v>1</v>
      </c>
      <c r="I198" s="133"/>
      <c r="J198" s="134">
        <f>ROUND(I198*H198,2)</f>
        <v>0</v>
      </c>
      <c r="K198" s="130" t="s">
        <v>577</v>
      </c>
      <c r="L198" s="29"/>
      <c r="M198" s="135" t="s">
        <v>19</v>
      </c>
      <c r="N198" s="136" t="s">
        <v>44</v>
      </c>
      <c r="P198" s="137">
        <f>O198*H198</f>
        <v>0</v>
      </c>
      <c r="Q198" s="137">
        <v>0</v>
      </c>
      <c r="R198" s="137">
        <f>Q198*H198</f>
        <v>0</v>
      </c>
      <c r="S198" s="137">
        <v>0</v>
      </c>
      <c r="T198" s="138">
        <f>S198*H198</f>
        <v>0</v>
      </c>
      <c r="AR198" s="139" t="s">
        <v>158</v>
      </c>
      <c r="AT198" s="139" t="s">
        <v>160</v>
      </c>
      <c r="AU198" s="139" t="s">
        <v>81</v>
      </c>
      <c r="AY198" s="14" t="s">
        <v>157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s="14" t="s">
        <v>81</v>
      </c>
      <c r="BK198" s="140">
        <f>ROUND(I198*H198,2)</f>
        <v>0</v>
      </c>
      <c r="BL198" s="14" t="s">
        <v>158</v>
      </c>
      <c r="BM198" s="139" t="s">
        <v>951</v>
      </c>
    </row>
    <row r="199" spans="2:65" s="1" customFormat="1" ht="11.25">
      <c r="B199" s="29"/>
      <c r="D199" s="141" t="s">
        <v>165</v>
      </c>
      <c r="F199" s="142" t="s">
        <v>950</v>
      </c>
      <c r="I199" s="143"/>
      <c r="L199" s="29"/>
      <c r="M199" s="144"/>
      <c r="T199" s="50"/>
      <c r="AT199" s="14" t="s">
        <v>165</v>
      </c>
      <c r="AU199" s="14" t="s">
        <v>81</v>
      </c>
    </row>
    <row r="200" spans="2:65" s="1" customFormat="1" ht="16.5" customHeight="1">
      <c r="B200" s="29"/>
      <c r="C200" s="128" t="s">
        <v>250</v>
      </c>
      <c r="D200" s="128" t="s">
        <v>160</v>
      </c>
      <c r="E200" s="129" t="s">
        <v>952</v>
      </c>
      <c r="F200" s="130" t="s">
        <v>953</v>
      </c>
      <c r="G200" s="131" t="s">
        <v>547</v>
      </c>
      <c r="H200" s="132">
        <v>1</v>
      </c>
      <c r="I200" s="133"/>
      <c r="J200" s="134">
        <f>ROUND(I200*H200,2)</f>
        <v>0</v>
      </c>
      <c r="K200" s="130" t="s">
        <v>577</v>
      </c>
      <c r="L200" s="29"/>
      <c r="M200" s="135" t="s">
        <v>19</v>
      </c>
      <c r="N200" s="136" t="s">
        <v>44</v>
      </c>
      <c r="P200" s="137">
        <f>O200*H200</f>
        <v>0</v>
      </c>
      <c r="Q200" s="137">
        <v>0</v>
      </c>
      <c r="R200" s="137">
        <f>Q200*H200</f>
        <v>0</v>
      </c>
      <c r="S200" s="137">
        <v>0</v>
      </c>
      <c r="T200" s="138">
        <f>S200*H200</f>
        <v>0</v>
      </c>
      <c r="AR200" s="139" t="s">
        <v>158</v>
      </c>
      <c r="AT200" s="139" t="s">
        <v>160</v>
      </c>
      <c r="AU200" s="139" t="s">
        <v>81</v>
      </c>
      <c r="AY200" s="14" t="s">
        <v>157</v>
      </c>
      <c r="BE200" s="140">
        <f>IF(N200="základní",J200,0)</f>
        <v>0</v>
      </c>
      <c r="BF200" s="140">
        <f>IF(N200="snížená",J200,0)</f>
        <v>0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s="14" t="s">
        <v>81</v>
      </c>
      <c r="BK200" s="140">
        <f>ROUND(I200*H200,2)</f>
        <v>0</v>
      </c>
      <c r="BL200" s="14" t="s">
        <v>158</v>
      </c>
      <c r="BM200" s="139" t="s">
        <v>954</v>
      </c>
    </row>
    <row r="201" spans="2:65" s="1" customFormat="1" ht="11.25">
      <c r="B201" s="29"/>
      <c r="D201" s="141" t="s">
        <v>165</v>
      </c>
      <c r="F201" s="142" t="s">
        <v>953</v>
      </c>
      <c r="I201" s="143"/>
      <c r="L201" s="29"/>
      <c r="M201" s="144"/>
      <c r="T201" s="50"/>
      <c r="AT201" s="14" t="s">
        <v>165</v>
      </c>
      <c r="AU201" s="14" t="s">
        <v>81</v>
      </c>
    </row>
    <row r="202" spans="2:65" s="11" customFormat="1" ht="25.9" customHeight="1">
      <c r="B202" s="116"/>
      <c r="D202" s="117" t="s">
        <v>72</v>
      </c>
      <c r="E202" s="118" t="s">
        <v>955</v>
      </c>
      <c r="F202" s="118" t="s">
        <v>956</v>
      </c>
      <c r="I202" s="119"/>
      <c r="J202" s="120">
        <f>BK202</f>
        <v>0</v>
      </c>
      <c r="L202" s="116"/>
      <c r="M202" s="121"/>
      <c r="P202" s="122">
        <f>SUM(P203:P214)</f>
        <v>0</v>
      </c>
      <c r="R202" s="122">
        <f>SUM(R203:R214)</f>
        <v>0</v>
      </c>
      <c r="T202" s="123">
        <f>SUM(T203:T214)</f>
        <v>0</v>
      </c>
      <c r="AR202" s="117" t="s">
        <v>158</v>
      </c>
      <c r="AT202" s="124" t="s">
        <v>72</v>
      </c>
      <c r="AU202" s="124" t="s">
        <v>73</v>
      </c>
      <c r="AY202" s="117" t="s">
        <v>157</v>
      </c>
      <c r="BK202" s="125">
        <f>SUM(BK203:BK214)</f>
        <v>0</v>
      </c>
    </row>
    <row r="203" spans="2:65" s="1" customFormat="1" ht="16.5" customHeight="1">
      <c r="B203" s="29"/>
      <c r="C203" s="128" t="s">
        <v>352</v>
      </c>
      <c r="D203" s="128" t="s">
        <v>160</v>
      </c>
      <c r="E203" s="129" t="s">
        <v>957</v>
      </c>
      <c r="F203" s="130" t="s">
        <v>958</v>
      </c>
      <c r="G203" s="131" t="s">
        <v>610</v>
      </c>
      <c r="H203" s="132">
        <v>1</v>
      </c>
      <c r="I203" s="133"/>
      <c r="J203" s="134">
        <f>ROUND(I203*H203,2)</f>
        <v>0</v>
      </c>
      <c r="K203" s="130" t="s">
        <v>577</v>
      </c>
      <c r="L203" s="29"/>
      <c r="M203" s="135" t="s">
        <v>19</v>
      </c>
      <c r="N203" s="136" t="s">
        <v>44</v>
      </c>
      <c r="P203" s="137">
        <f>O203*H203</f>
        <v>0</v>
      </c>
      <c r="Q203" s="137">
        <v>0</v>
      </c>
      <c r="R203" s="137">
        <f>Q203*H203</f>
        <v>0</v>
      </c>
      <c r="S203" s="137">
        <v>0</v>
      </c>
      <c r="T203" s="138">
        <f>S203*H203</f>
        <v>0</v>
      </c>
      <c r="AR203" s="139" t="s">
        <v>158</v>
      </c>
      <c r="AT203" s="139" t="s">
        <v>160</v>
      </c>
      <c r="AU203" s="139" t="s">
        <v>81</v>
      </c>
      <c r="AY203" s="14" t="s">
        <v>157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4" t="s">
        <v>81</v>
      </c>
      <c r="BK203" s="140">
        <f>ROUND(I203*H203,2)</f>
        <v>0</v>
      </c>
      <c r="BL203" s="14" t="s">
        <v>158</v>
      </c>
      <c r="BM203" s="139" t="s">
        <v>959</v>
      </c>
    </row>
    <row r="204" spans="2:65" s="1" customFormat="1" ht="11.25">
      <c r="B204" s="29"/>
      <c r="D204" s="141" t="s">
        <v>165</v>
      </c>
      <c r="F204" s="142" t="s">
        <v>958</v>
      </c>
      <c r="I204" s="143"/>
      <c r="L204" s="29"/>
      <c r="M204" s="144"/>
      <c r="T204" s="50"/>
      <c r="AT204" s="14" t="s">
        <v>165</v>
      </c>
      <c r="AU204" s="14" t="s">
        <v>81</v>
      </c>
    </row>
    <row r="205" spans="2:65" s="1" customFormat="1" ht="16.5" customHeight="1">
      <c r="B205" s="29"/>
      <c r="C205" s="128" t="s">
        <v>256</v>
      </c>
      <c r="D205" s="128" t="s">
        <v>160</v>
      </c>
      <c r="E205" s="129" t="s">
        <v>960</v>
      </c>
      <c r="F205" s="130" t="s">
        <v>961</v>
      </c>
      <c r="G205" s="131" t="s">
        <v>610</v>
      </c>
      <c r="H205" s="132">
        <v>2</v>
      </c>
      <c r="I205" s="133"/>
      <c r="J205" s="134">
        <f>ROUND(I205*H205,2)</f>
        <v>0</v>
      </c>
      <c r="K205" s="130" t="s">
        <v>577</v>
      </c>
      <c r="L205" s="29"/>
      <c r="M205" s="135" t="s">
        <v>19</v>
      </c>
      <c r="N205" s="136" t="s">
        <v>44</v>
      </c>
      <c r="P205" s="137">
        <f>O205*H205</f>
        <v>0</v>
      </c>
      <c r="Q205" s="137">
        <v>0</v>
      </c>
      <c r="R205" s="137">
        <f>Q205*H205</f>
        <v>0</v>
      </c>
      <c r="S205" s="137">
        <v>0</v>
      </c>
      <c r="T205" s="138">
        <f>S205*H205</f>
        <v>0</v>
      </c>
      <c r="AR205" s="139" t="s">
        <v>158</v>
      </c>
      <c r="AT205" s="139" t="s">
        <v>160</v>
      </c>
      <c r="AU205" s="139" t="s">
        <v>81</v>
      </c>
      <c r="AY205" s="14" t="s">
        <v>157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4" t="s">
        <v>81</v>
      </c>
      <c r="BK205" s="140">
        <f>ROUND(I205*H205,2)</f>
        <v>0</v>
      </c>
      <c r="BL205" s="14" t="s">
        <v>158</v>
      </c>
      <c r="BM205" s="139" t="s">
        <v>962</v>
      </c>
    </row>
    <row r="206" spans="2:65" s="1" customFormat="1" ht="11.25">
      <c r="B206" s="29"/>
      <c r="D206" s="141" t="s">
        <v>165</v>
      </c>
      <c r="F206" s="142" t="s">
        <v>961</v>
      </c>
      <c r="I206" s="143"/>
      <c r="L206" s="29"/>
      <c r="M206" s="144"/>
      <c r="T206" s="50"/>
      <c r="AT206" s="14" t="s">
        <v>165</v>
      </c>
      <c r="AU206" s="14" t="s">
        <v>81</v>
      </c>
    </row>
    <row r="207" spans="2:65" s="1" customFormat="1" ht="16.5" customHeight="1">
      <c r="B207" s="29"/>
      <c r="C207" s="128" t="s">
        <v>359</v>
      </c>
      <c r="D207" s="128" t="s">
        <v>160</v>
      </c>
      <c r="E207" s="129" t="s">
        <v>963</v>
      </c>
      <c r="F207" s="130" t="s">
        <v>964</v>
      </c>
      <c r="G207" s="131" t="s">
        <v>610</v>
      </c>
      <c r="H207" s="132">
        <v>1</v>
      </c>
      <c r="I207" s="133"/>
      <c r="J207" s="134">
        <f>ROUND(I207*H207,2)</f>
        <v>0</v>
      </c>
      <c r="K207" s="130" t="s">
        <v>577</v>
      </c>
      <c r="L207" s="29"/>
      <c r="M207" s="135" t="s">
        <v>19</v>
      </c>
      <c r="N207" s="136" t="s">
        <v>44</v>
      </c>
      <c r="P207" s="137">
        <f>O207*H207</f>
        <v>0</v>
      </c>
      <c r="Q207" s="137">
        <v>0</v>
      </c>
      <c r="R207" s="137">
        <f>Q207*H207</f>
        <v>0</v>
      </c>
      <c r="S207" s="137">
        <v>0</v>
      </c>
      <c r="T207" s="138">
        <f>S207*H207</f>
        <v>0</v>
      </c>
      <c r="AR207" s="139" t="s">
        <v>158</v>
      </c>
      <c r="AT207" s="139" t="s">
        <v>160</v>
      </c>
      <c r="AU207" s="139" t="s">
        <v>81</v>
      </c>
      <c r="AY207" s="14" t="s">
        <v>157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4" t="s">
        <v>81</v>
      </c>
      <c r="BK207" s="140">
        <f>ROUND(I207*H207,2)</f>
        <v>0</v>
      </c>
      <c r="BL207" s="14" t="s">
        <v>158</v>
      </c>
      <c r="BM207" s="139" t="s">
        <v>965</v>
      </c>
    </row>
    <row r="208" spans="2:65" s="1" customFormat="1" ht="11.25">
      <c r="B208" s="29"/>
      <c r="D208" s="141" t="s">
        <v>165</v>
      </c>
      <c r="F208" s="142" t="s">
        <v>964</v>
      </c>
      <c r="I208" s="143"/>
      <c r="L208" s="29"/>
      <c r="M208" s="144"/>
      <c r="T208" s="50"/>
      <c r="AT208" s="14" t="s">
        <v>165</v>
      </c>
      <c r="AU208" s="14" t="s">
        <v>81</v>
      </c>
    </row>
    <row r="209" spans="2:65" s="1" customFormat="1" ht="16.5" customHeight="1">
      <c r="B209" s="29"/>
      <c r="C209" s="128" t="s">
        <v>259</v>
      </c>
      <c r="D209" s="128" t="s">
        <v>160</v>
      </c>
      <c r="E209" s="129" t="s">
        <v>966</v>
      </c>
      <c r="F209" s="130" t="s">
        <v>967</v>
      </c>
      <c r="G209" s="131" t="s">
        <v>610</v>
      </c>
      <c r="H209" s="132">
        <v>8</v>
      </c>
      <c r="I209" s="133"/>
      <c r="J209" s="134">
        <f>ROUND(I209*H209,2)</f>
        <v>0</v>
      </c>
      <c r="K209" s="130" t="s">
        <v>577</v>
      </c>
      <c r="L209" s="29"/>
      <c r="M209" s="135" t="s">
        <v>19</v>
      </c>
      <c r="N209" s="136" t="s">
        <v>44</v>
      </c>
      <c r="P209" s="137">
        <f>O209*H209</f>
        <v>0</v>
      </c>
      <c r="Q209" s="137">
        <v>0</v>
      </c>
      <c r="R209" s="137">
        <f>Q209*H209</f>
        <v>0</v>
      </c>
      <c r="S209" s="137">
        <v>0</v>
      </c>
      <c r="T209" s="138">
        <f>S209*H209</f>
        <v>0</v>
      </c>
      <c r="AR209" s="139" t="s">
        <v>158</v>
      </c>
      <c r="AT209" s="139" t="s">
        <v>160</v>
      </c>
      <c r="AU209" s="139" t="s">
        <v>81</v>
      </c>
      <c r="AY209" s="14" t="s">
        <v>157</v>
      </c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s="14" t="s">
        <v>81</v>
      </c>
      <c r="BK209" s="140">
        <f>ROUND(I209*H209,2)</f>
        <v>0</v>
      </c>
      <c r="BL209" s="14" t="s">
        <v>158</v>
      </c>
      <c r="BM209" s="139" t="s">
        <v>968</v>
      </c>
    </row>
    <row r="210" spans="2:65" s="1" customFormat="1" ht="11.25">
      <c r="B210" s="29"/>
      <c r="D210" s="141" t="s">
        <v>165</v>
      </c>
      <c r="F210" s="142" t="s">
        <v>967</v>
      </c>
      <c r="I210" s="143"/>
      <c r="L210" s="29"/>
      <c r="M210" s="144"/>
      <c r="T210" s="50"/>
      <c r="AT210" s="14" t="s">
        <v>165</v>
      </c>
      <c r="AU210" s="14" t="s">
        <v>81</v>
      </c>
    </row>
    <row r="211" spans="2:65" s="1" customFormat="1" ht="16.5" customHeight="1">
      <c r="B211" s="29"/>
      <c r="C211" s="128" t="s">
        <v>366</v>
      </c>
      <c r="D211" s="128" t="s">
        <v>160</v>
      </c>
      <c r="E211" s="129" t="s">
        <v>969</v>
      </c>
      <c r="F211" s="130" t="s">
        <v>970</v>
      </c>
      <c r="G211" s="131" t="s">
        <v>610</v>
      </c>
      <c r="H211" s="132">
        <v>40</v>
      </c>
      <c r="I211" s="133"/>
      <c r="J211" s="134">
        <f>ROUND(I211*H211,2)</f>
        <v>0</v>
      </c>
      <c r="K211" s="130" t="s">
        <v>577</v>
      </c>
      <c r="L211" s="29"/>
      <c r="M211" s="135" t="s">
        <v>19</v>
      </c>
      <c r="N211" s="136" t="s">
        <v>44</v>
      </c>
      <c r="P211" s="137">
        <f>O211*H211</f>
        <v>0</v>
      </c>
      <c r="Q211" s="137">
        <v>0</v>
      </c>
      <c r="R211" s="137">
        <f>Q211*H211</f>
        <v>0</v>
      </c>
      <c r="S211" s="137">
        <v>0</v>
      </c>
      <c r="T211" s="138">
        <f>S211*H211</f>
        <v>0</v>
      </c>
      <c r="AR211" s="139" t="s">
        <v>158</v>
      </c>
      <c r="AT211" s="139" t="s">
        <v>160</v>
      </c>
      <c r="AU211" s="139" t="s">
        <v>81</v>
      </c>
      <c r="AY211" s="14" t="s">
        <v>157</v>
      </c>
      <c r="BE211" s="140">
        <f>IF(N211="základní",J211,0)</f>
        <v>0</v>
      </c>
      <c r="BF211" s="140">
        <f>IF(N211="snížená",J211,0)</f>
        <v>0</v>
      </c>
      <c r="BG211" s="140">
        <f>IF(N211="zákl. přenesená",J211,0)</f>
        <v>0</v>
      </c>
      <c r="BH211" s="140">
        <f>IF(N211="sníž. přenesená",J211,0)</f>
        <v>0</v>
      </c>
      <c r="BI211" s="140">
        <f>IF(N211="nulová",J211,0)</f>
        <v>0</v>
      </c>
      <c r="BJ211" s="14" t="s">
        <v>81</v>
      </c>
      <c r="BK211" s="140">
        <f>ROUND(I211*H211,2)</f>
        <v>0</v>
      </c>
      <c r="BL211" s="14" t="s">
        <v>158</v>
      </c>
      <c r="BM211" s="139" t="s">
        <v>971</v>
      </c>
    </row>
    <row r="212" spans="2:65" s="1" customFormat="1" ht="11.25">
      <c r="B212" s="29"/>
      <c r="D212" s="141" t="s">
        <v>165</v>
      </c>
      <c r="F212" s="142" t="s">
        <v>970</v>
      </c>
      <c r="I212" s="143"/>
      <c r="L212" s="29"/>
      <c r="M212" s="144"/>
      <c r="T212" s="50"/>
      <c r="AT212" s="14" t="s">
        <v>165</v>
      </c>
      <c r="AU212" s="14" t="s">
        <v>81</v>
      </c>
    </row>
    <row r="213" spans="2:65" s="1" customFormat="1" ht="16.5" customHeight="1">
      <c r="B213" s="29"/>
      <c r="C213" s="128" t="s">
        <v>268</v>
      </c>
      <c r="D213" s="128" t="s">
        <v>160</v>
      </c>
      <c r="E213" s="129" t="s">
        <v>972</v>
      </c>
      <c r="F213" s="130" t="s">
        <v>973</v>
      </c>
      <c r="G213" s="131" t="s">
        <v>791</v>
      </c>
      <c r="H213" s="132">
        <v>1</v>
      </c>
      <c r="I213" s="133"/>
      <c r="J213" s="134">
        <f>ROUND(I213*H213,2)</f>
        <v>0</v>
      </c>
      <c r="K213" s="130" t="s">
        <v>577</v>
      </c>
      <c r="L213" s="29"/>
      <c r="M213" s="135" t="s">
        <v>19</v>
      </c>
      <c r="N213" s="136" t="s">
        <v>44</v>
      </c>
      <c r="P213" s="137">
        <f>O213*H213</f>
        <v>0</v>
      </c>
      <c r="Q213" s="137">
        <v>0</v>
      </c>
      <c r="R213" s="137">
        <f>Q213*H213</f>
        <v>0</v>
      </c>
      <c r="S213" s="137">
        <v>0</v>
      </c>
      <c r="T213" s="138">
        <f>S213*H213</f>
        <v>0</v>
      </c>
      <c r="AR213" s="139" t="s">
        <v>158</v>
      </c>
      <c r="AT213" s="139" t="s">
        <v>160</v>
      </c>
      <c r="AU213" s="139" t="s">
        <v>81</v>
      </c>
      <c r="AY213" s="14" t="s">
        <v>157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4" t="s">
        <v>81</v>
      </c>
      <c r="BK213" s="140">
        <f>ROUND(I213*H213,2)</f>
        <v>0</v>
      </c>
      <c r="BL213" s="14" t="s">
        <v>158</v>
      </c>
      <c r="BM213" s="139" t="s">
        <v>974</v>
      </c>
    </row>
    <row r="214" spans="2:65" s="1" customFormat="1" ht="11.25">
      <c r="B214" s="29"/>
      <c r="D214" s="141" t="s">
        <v>165</v>
      </c>
      <c r="F214" s="142" t="s">
        <v>973</v>
      </c>
      <c r="I214" s="143"/>
      <c r="L214" s="29"/>
      <c r="M214" s="144"/>
      <c r="T214" s="50"/>
      <c r="AT214" s="14" t="s">
        <v>165</v>
      </c>
      <c r="AU214" s="14" t="s">
        <v>81</v>
      </c>
    </row>
    <row r="215" spans="2:65" s="11" customFormat="1" ht="25.9" customHeight="1">
      <c r="B215" s="116"/>
      <c r="D215" s="117" t="s">
        <v>72</v>
      </c>
      <c r="E215" s="118" t="s">
        <v>628</v>
      </c>
      <c r="F215" s="118" t="s">
        <v>629</v>
      </c>
      <c r="I215" s="119"/>
      <c r="J215" s="120">
        <f>BK215</f>
        <v>0</v>
      </c>
      <c r="L215" s="116"/>
      <c r="M215" s="121"/>
      <c r="P215" s="122">
        <f>SUM(P216:P217)</f>
        <v>0</v>
      </c>
      <c r="R215" s="122">
        <f>SUM(R216:R217)</f>
        <v>0</v>
      </c>
      <c r="T215" s="123">
        <f>SUM(T216:T217)</f>
        <v>0</v>
      </c>
      <c r="AR215" s="117" t="s">
        <v>158</v>
      </c>
      <c r="AT215" s="124" t="s">
        <v>72</v>
      </c>
      <c r="AU215" s="124" t="s">
        <v>73</v>
      </c>
      <c r="AY215" s="117" t="s">
        <v>157</v>
      </c>
      <c r="BK215" s="125">
        <f>SUM(BK216:BK217)</f>
        <v>0</v>
      </c>
    </row>
    <row r="216" spans="2:65" s="1" customFormat="1" ht="16.5" customHeight="1">
      <c r="B216" s="29"/>
      <c r="C216" s="128" t="s">
        <v>375</v>
      </c>
      <c r="D216" s="128" t="s">
        <v>160</v>
      </c>
      <c r="E216" s="129" t="s">
        <v>789</v>
      </c>
      <c r="F216" s="130" t="s">
        <v>790</v>
      </c>
      <c r="G216" s="131" t="s">
        <v>791</v>
      </c>
      <c r="H216" s="132">
        <v>1</v>
      </c>
      <c r="I216" s="133"/>
      <c r="J216" s="134">
        <f>ROUND(I216*H216,2)</f>
        <v>0</v>
      </c>
      <c r="K216" s="130" t="s">
        <v>577</v>
      </c>
      <c r="L216" s="29"/>
      <c r="M216" s="135" t="s">
        <v>19</v>
      </c>
      <c r="N216" s="136" t="s">
        <v>44</v>
      </c>
      <c r="P216" s="137">
        <f>O216*H216</f>
        <v>0</v>
      </c>
      <c r="Q216" s="137">
        <v>0</v>
      </c>
      <c r="R216" s="137">
        <f>Q216*H216</f>
        <v>0</v>
      </c>
      <c r="S216" s="137">
        <v>0</v>
      </c>
      <c r="T216" s="138">
        <f>S216*H216</f>
        <v>0</v>
      </c>
      <c r="AR216" s="139" t="s">
        <v>158</v>
      </c>
      <c r="AT216" s="139" t="s">
        <v>160</v>
      </c>
      <c r="AU216" s="139" t="s">
        <v>81</v>
      </c>
      <c r="AY216" s="14" t="s">
        <v>157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4" t="s">
        <v>81</v>
      </c>
      <c r="BK216" s="140">
        <f>ROUND(I216*H216,2)</f>
        <v>0</v>
      </c>
      <c r="BL216" s="14" t="s">
        <v>158</v>
      </c>
      <c r="BM216" s="139" t="s">
        <v>975</v>
      </c>
    </row>
    <row r="217" spans="2:65" s="1" customFormat="1" ht="11.25">
      <c r="B217" s="29"/>
      <c r="D217" s="141" t="s">
        <v>165</v>
      </c>
      <c r="F217" s="142" t="s">
        <v>790</v>
      </c>
      <c r="I217" s="143"/>
      <c r="L217" s="29"/>
      <c r="M217" s="156"/>
      <c r="N217" s="157"/>
      <c r="O217" s="157"/>
      <c r="P217" s="157"/>
      <c r="Q217" s="157"/>
      <c r="R217" s="157"/>
      <c r="S217" s="157"/>
      <c r="T217" s="158"/>
      <c r="AT217" s="14" t="s">
        <v>165</v>
      </c>
      <c r="AU217" s="14" t="s">
        <v>81</v>
      </c>
    </row>
    <row r="218" spans="2:65" s="1" customFormat="1" ht="6.95" customHeight="1">
      <c r="B218" s="38"/>
      <c r="C218" s="39"/>
      <c r="D218" s="39"/>
      <c r="E218" s="39"/>
      <c r="F218" s="39"/>
      <c r="G218" s="39"/>
      <c r="H218" s="39"/>
      <c r="I218" s="39"/>
      <c r="J218" s="39"/>
      <c r="K218" s="39"/>
      <c r="L218" s="29"/>
    </row>
  </sheetData>
  <sheetProtection algorithmName="SHA-512" hashValue="f3WyyOoNn6TLzZ41jjfI/7EAUpNaoAbb2Iuo57vJC+zti+Y/RFQmT+vJQJyFm6XFl5JcY6PbvXRg3+7sQcfCkw==" saltValue="VmmUcR7m9bfTWSiLx9xaPcOTND9fg2raeH+6+UVOxLXMJeEVN4es5pJPO9H9FCbUCbiaHPzkZDkVG/hTpi9zKw==" spinCount="100000" sheet="1" objects="1" scenarios="1" formatColumns="0" formatRows="0" autoFilter="0"/>
  <autoFilter ref="C95:K217" xr:uid="{00000000-0009-0000-0000-000006000000}"/>
  <mergeCells count="12">
    <mergeCell ref="E88:H88"/>
    <mergeCell ref="L2:V2"/>
    <mergeCell ref="E50:H50"/>
    <mergeCell ref="E52:H52"/>
    <mergeCell ref="E54:H54"/>
    <mergeCell ref="E84:H84"/>
    <mergeCell ref="E86:H8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90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AT2" s="14" t="s">
        <v>111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87</v>
      </c>
    </row>
    <row r="4" spans="2:46" ht="24.95" customHeight="1">
      <c r="B4" s="17"/>
      <c r="D4" s="18" t="s">
        <v>115</v>
      </c>
      <c r="L4" s="17"/>
      <c r="M4" s="87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85" t="str">
        <f>'Rekapitulace stavby'!K6</f>
        <v>Infrastruktura - stavební E</v>
      </c>
      <c r="F7" s="286"/>
      <c r="G7" s="286"/>
      <c r="H7" s="286"/>
      <c r="L7" s="17"/>
    </row>
    <row r="8" spans="2:46" ht="12" customHeight="1">
      <c r="B8" s="17"/>
      <c r="D8" s="24" t="s">
        <v>116</v>
      </c>
      <c r="L8" s="17"/>
    </row>
    <row r="9" spans="2:46" s="1" customFormat="1" ht="16.5" customHeight="1">
      <c r="B9" s="29"/>
      <c r="E9" s="285" t="s">
        <v>976</v>
      </c>
      <c r="F9" s="287"/>
      <c r="G9" s="287"/>
      <c r="H9" s="287"/>
      <c r="L9" s="29"/>
    </row>
    <row r="10" spans="2:46" s="1" customFormat="1" ht="12" customHeight="1">
      <c r="B10" s="29"/>
      <c r="D10" s="24" t="s">
        <v>569</v>
      </c>
      <c r="L10" s="29"/>
    </row>
    <row r="11" spans="2:46" s="1" customFormat="1" ht="16.5" customHeight="1">
      <c r="B11" s="29"/>
      <c r="E11" s="249" t="s">
        <v>977</v>
      </c>
      <c r="F11" s="287"/>
      <c r="G11" s="287"/>
      <c r="H11" s="287"/>
      <c r="L11" s="29"/>
    </row>
    <row r="12" spans="2:46" s="1" customFormat="1" ht="11.25">
      <c r="B12" s="29"/>
      <c r="L12" s="29"/>
    </row>
    <row r="13" spans="2:46" s="1" customFormat="1" ht="12" customHeight="1">
      <c r="B13" s="29"/>
      <c r="D13" s="24" t="s">
        <v>18</v>
      </c>
      <c r="F13" s="22" t="s">
        <v>19</v>
      </c>
      <c r="I13" s="24" t="s">
        <v>20</v>
      </c>
      <c r="J13" s="22" t="s">
        <v>19</v>
      </c>
      <c r="L13" s="29"/>
    </row>
    <row r="14" spans="2:46" s="1" customFormat="1" ht="12" customHeight="1">
      <c r="B14" s="29"/>
      <c r="D14" s="24" t="s">
        <v>21</v>
      </c>
      <c r="F14" s="22" t="s">
        <v>34</v>
      </c>
      <c r="I14" s="24" t="s">
        <v>23</v>
      </c>
      <c r="J14" s="46" t="str">
        <f>'Rekapitulace stavby'!AN8</f>
        <v>27. 5. 2024</v>
      </c>
      <c r="L14" s="29"/>
    </row>
    <row r="15" spans="2:46" s="1" customFormat="1" ht="10.9" customHeight="1">
      <c r="B15" s="29"/>
      <c r="L15" s="29"/>
    </row>
    <row r="16" spans="2:46" s="1" customFormat="1" ht="12" customHeight="1">
      <c r="B16" s="29"/>
      <c r="D16" s="24" t="s">
        <v>25</v>
      </c>
      <c r="I16" s="24" t="s">
        <v>26</v>
      </c>
      <c r="J16" s="22" t="str">
        <f>IF('Rekapitulace stavby'!AN10="","",'Rekapitulace stavby'!AN10)</f>
        <v>00261238</v>
      </c>
      <c r="L16" s="29"/>
    </row>
    <row r="17" spans="2:12" s="1" customFormat="1" ht="18" customHeight="1">
      <c r="B17" s="29"/>
      <c r="E17" s="22" t="str">
        <f>IF('Rekapitulace stavby'!E11="","",'Rekapitulace stavby'!E11)</f>
        <v>Statutární město Děčín</v>
      </c>
      <c r="I17" s="24" t="s">
        <v>29</v>
      </c>
      <c r="J17" s="22" t="str">
        <f>IF('Rekapitulace stavby'!AN11="","",'Rekapitulace stavby'!AN11)</f>
        <v>CZ00261238</v>
      </c>
      <c r="L17" s="29"/>
    </row>
    <row r="18" spans="2:12" s="1" customFormat="1" ht="6.95" customHeight="1">
      <c r="B18" s="29"/>
      <c r="L18" s="29"/>
    </row>
    <row r="19" spans="2:12" s="1" customFormat="1" ht="12" customHeight="1">
      <c r="B19" s="29"/>
      <c r="D19" s="24" t="s">
        <v>31</v>
      </c>
      <c r="I19" s="24" t="s">
        <v>26</v>
      </c>
      <c r="J19" s="25" t="str">
        <f>'Rekapitulace stavby'!AN13</f>
        <v>Vyplň údaj</v>
      </c>
      <c r="L19" s="29"/>
    </row>
    <row r="20" spans="2:12" s="1" customFormat="1" ht="18" customHeight="1">
      <c r="B20" s="29"/>
      <c r="E20" s="288" t="str">
        <f>'Rekapitulace stavby'!E14</f>
        <v>Vyplň údaj</v>
      </c>
      <c r="F20" s="255"/>
      <c r="G20" s="255"/>
      <c r="H20" s="255"/>
      <c r="I20" s="24" t="s">
        <v>29</v>
      </c>
      <c r="J20" s="25" t="str">
        <f>'Rekapitulace stavby'!AN14</f>
        <v>Vyplň údaj</v>
      </c>
      <c r="L20" s="29"/>
    </row>
    <row r="21" spans="2:12" s="1" customFormat="1" ht="6.95" customHeight="1">
      <c r="B21" s="29"/>
      <c r="L21" s="29"/>
    </row>
    <row r="22" spans="2:12" s="1" customFormat="1" ht="12" customHeight="1">
      <c r="B22" s="29"/>
      <c r="D22" s="24" t="s">
        <v>33</v>
      </c>
      <c r="I22" s="24" t="s">
        <v>26</v>
      </c>
      <c r="J22" s="22" t="str">
        <f>IF('Rekapitulace stavby'!AN16="","",'Rekapitulace stavby'!AN16)</f>
        <v/>
      </c>
      <c r="L22" s="29"/>
    </row>
    <row r="23" spans="2:12" s="1" customFormat="1" ht="18" customHeight="1">
      <c r="B23" s="29"/>
      <c r="E23" s="22" t="str">
        <f>IF('Rekapitulace stavby'!E17="","",'Rekapitulace stavby'!E17)</f>
        <v xml:space="preserve"> </v>
      </c>
      <c r="I23" s="24" t="s">
        <v>29</v>
      </c>
      <c r="J23" s="22" t="str">
        <f>IF('Rekapitulace stavby'!AN17="","",'Rekapitulace stavby'!AN17)</f>
        <v/>
      </c>
      <c r="L23" s="29"/>
    </row>
    <row r="24" spans="2:12" s="1" customFormat="1" ht="6.95" customHeight="1">
      <c r="B24" s="29"/>
      <c r="L24" s="29"/>
    </row>
    <row r="25" spans="2:12" s="1" customFormat="1" ht="12" customHeight="1">
      <c r="B25" s="29"/>
      <c r="D25" s="24" t="s">
        <v>36</v>
      </c>
      <c r="I25" s="24" t="s">
        <v>26</v>
      </c>
      <c r="J25" s="22" t="str">
        <f>IF('Rekapitulace stavby'!AN19="","",'Rekapitulace stavby'!AN19)</f>
        <v/>
      </c>
      <c r="L25" s="29"/>
    </row>
    <row r="26" spans="2:12" s="1" customFormat="1" ht="18" customHeight="1">
      <c r="B26" s="29"/>
      <c r="E26" s="22" t="str">
        <f>IF('Rekapitulace stavby'!E20="","",'Rekapitulace stavby'!E20)</f>
        <v xml:space="preserve"> </v>
      </c>
      <c r="I26" s="24" t="s">
        <v>29</v>
      </c>
      <c r="J26" s="22" t="str">
        <f>IF('Rekapitulace stavby'!AN20="","",'Rekapitulace stavby'!AN20)</f>
        <v/>
      </c>
      <c r="L26" s="29"/>
    </row>
    <row r="27" spans="2:12" s="1" customFormat="1" ht="6.95" customHeight="1">
      <c r="B27" s="29"/>
      <c r="L27" s="29"/>
    </row>
    <row r="28" spans="2:12" s="1" customFormat="1" ht="12" customHeight="1">
      <c r="B28" s="29"/>
      <c r="D28" s="24" t="s">
        <v>37</v>
      </c>
      <c r="L28" s="29"/>
    </row>
    <row r="29" spans="2:12" s="7" customFormat="1" ht="16.5" customHeight="1">
      <c r="B29" s="88"/>
      <c r="E29" s="260" t="s">
        <v>19</v>
      </c>
      <c r="F29" s="260"/>
      <c r="G29" s="260"/>
      <c r="H29" s="260"/>
      <c r="L29" s="88"/>
    </row>
    <row r="30" spans="2:12" s="1" customFormat="1" ht="6.95" customHeight="1">
      <c r="B30" s="29"/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25.35" customHeight="1">
      <c r="B32" s="29"/>
      <c r="D32" s="89" t="s">
        <v>39</v>
      </c>
      <c r="J32" s="60">
        <f>ROUND(J86, 2)</f>
        <v>0</v>
      </c>
      <c r="L32" s="29"/>
    </row>
    <row r="33" spans="2:12" s="1" customFormat="1" ht="6.95" customHeight="1">
      <c r="B33" s="29"/>
      <c r="D33" s="47"/>
      <c r="E33" s="47"/>
      <c r="F33" s="47"/>
      <c r="G33" s="47"/>
      <c r="H33" s="47"/>
      <c r="I33" s="47"/>
      <c r="J33" s="47"/>
      <c r="K33" s="47"/>
      <c r="L33" s="29"/>
    </row>
    <row r="34" spans="2:12" s="1" customFormat="1" ht="14.45" customHeight="1">
      <c r="B34" s="29"/>
      <c r="F34" s="32" t="s">
        <v>41</v>
      </c>
      <c r="I34" s="32" t="s">
        <v>40</v>
      </c>
      <c r="J34" s="32" t="s">
        <v>42</v>
      </c>
      <c r="L34" s="29"/>
    </row>
    <row r="35" spans="2:12" s="1" customFormat="1" ht="14.45" customHeight="1">
      <c r="B35" s="29"/>
      <c r="D35" s="49" t="s">
        <v>43</v>
      </c>
      <c r="E35" s="24" t="s">
        <v>44</v>
      </c>
      <c r="F35" s="80">
        <f>ROUND((SUM(BE86:BE89)),  2)</f>
        <v>0</v>
      </c>
      <c r="I35" s="90">
        <v>0.21</v>
      </c>
      <c r="J35" s="80">
        <f>ROUND(((SUM(BE86:BE89))*I35),  2)</f>
        <v>0</v>
      </c>
      <c r="L35" s="29"/>
    </row>
    <row r="36" spans="2:12" s="1" customFormat="1" ht="14.45" customHeight="1">
      <c r="B36" s="29"/>
      <c r="E36" s="24" t="s">
        <v>45</v>
      </c>
      <c r="F36" s="80">
        <f>ROUND((SUM(BF86:BF89)),  2)</f>
        <v>0</v>
      </c>
      <c r="I36" s="90">
        <v>0.12</v>
      </c>
      <c r="J36" s="80">
        <f>ROUND(((SUM(BF86:BF89))*I36),  2)</f>
        <v>0</v>
      </c>
      <c r="L36" s="29"/>
    </row>
    <row r="37" spans="2:12" s="1" customFormat="1" ht="14.45" hidden="1" customHeight="1">
      <c r="B37" s="29"/>
      <c r="E37" s="24" t="s">
        <v>46</v>
      </c>
      <c r="F37" s="80">
        <f>ROUND((SUM(BG86:BG89)),  2)</f>
        <v>0</v>
      </c>
      <c r="I37" s="90">
        <v>0.21</v>
      </c>
      <c r="J37" s="80">
        <f>0</f>
        <v>0</v>
      </c>
      <c r="L37" s="29"/>
    </row>
    <row r="38" spans="2:12" s="1" customFormat="1" ht="14.45" hidden="1" customHeight="1">
      <c r="B38" s="29"/>
      <c r="E38" s="24" t="s">
        <v>47</v>
      </c>
      <c r="F38" s="80">
        <f>ROUND((SUM(BH86:BH89)),  2)</f>
        <v>0</v>
      </c>
      <c r="I38" s="90">
        <v>0.12</v>
      </c>
      <c r="J38" s="80">
        <f>0</f>
        <v>0</v>
      </c>
      <c r="L38" s="29"/>
    </row>
    <row r="39" spans="2:12" s="1" customFormat="1" ht="14.45" hidden="1" customHeight="1">
      <c r="B39" s="29"/>
      <c r="E39" s="24" t="s">
        <v>48</v>
      </c>
      <c r="F39" s="80">
        <f>ROUND((SUM(BI86:BI89)),  2)</f>
        <v>0</v>
      </c>
      <c r="I39" s="90">
        <v>0</v>
      </c>
      <c r="J39" s="80">
        <f>0</f>
        <v>0</v>
      </c>
      <c r="L39" s="29"/>
    </row>
    <row r="40" spans="2:12" s="1" customFormat="1" ht="6.95" customHeight="1">
      <c r="B40" s="29"/>
      <c r="L40" s="29"/>
    </row>
    <row r="41" spans="2:12" s="1" customFormat="1" ht="25.35" customHeight="1">
      <c r="B41" s="29"/>
      <c r="C41" s="91"/>
      <c r="D41" s="92" t="s">
        <v>49</v>
      </c>
      <c r="E41" s="51"/>
      <c r="F41" s="51"/>
      <c r="G41" s="93" t="s">
        <v>50</v>
      </c>
      <c r="H41" s="94" t="s">
        <v>51</v>
      </c>
      <c r="I41" s="51"/>
      <c r="J41" s="95">
        <f>SUM(J32:J39)</f>
        <v>0</v>
      </c>
      <c r="K41" s="96"/>
      <c r="L41" s="29"/>
    </row>
    <row r="42" spans="2:12" s="1" customFormat="1" ht="14.45" customHeight="1">
      <c r="B42" s="38"/>
      <c r="C42" s="39"/>
      <c r="D42" s="39"/>
      <c r="E42" s="39"/>
      <c r="F42" s="39"/>
      <c r="G42" s="39"/>
      <c r="H42" s="39"/>
      <c r="I42" s="39"/>
      <c r="J42" s="39"/>
      <c r="K42" s="39"/>
      <c r="L42" s="29"/>
    </row>
    <row r="46" spans="2:12" s="1" customFormat="1" ht="6.95" customHeight="1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29"/>
    </row>
    <row r="47" spans="2:12" s="1" customFormat="1" ht="24.95" customHeight="1">
      <c r="B47" s="29"/>
      <c r="C47" s="18" t="s">
        <v>118</v>
      </c>
      <c r="L47" s="29"/>
    </row>
    <row r="48" spans="2:12" s="1" customFormat="1" ht="6.95" customHeight="1">
      <c r="B48" s="29"/>
      <c r="L48" s="29"/>
    </row>
    <row r="49" spans="2:47" s="1" customFormat="1" ht="12" customHeight="1">
      <c r="B49" s="29"/>
      <c r="C49" s="24" t="s">
        <v>16</v>
      </c>
      <c r="L49" s="29"/>
    </row>
    <row r="50" spans="2:47" s="1" customFormat="1" ht="16.5" customHeight="1">
      <c r="B50" s="29"/>
      <c r="E50" s="285" t="str">
        <f>E7</f>
        <v>Infrastruktura - stavební E</v>
      </c>
      <c r="F50" s="286"/>
      <c r="G50" s="286"/>
      <c r="H50" s="286"/>
      <c r="L50" s="29"/>
    </row>
    <row r="51" spans="2:47" ht="12" customHeight="1">
      <c r="B51" s="17"/>
      <c r="C51" s="24" t="s">
        <v>116</v>
      </c>
      <c r="L51" s="17"/>
    </row>
    <row r="52" spans="2:47" s="1" customFormat="1" ht="16.5" customHeight="1">
      <c r="B52" s="29"/>
      <c r="E52" s="285" t="s">
        <v>976</v>
      </c>
      <c r="F52" s="287"/>
      <c r="G52" s="287"/>
      <c r="H52" s="287"/>
      <c r="L52" s="29"/>
    </row>
    <row r="53" spans="2:47" s="1" customFormat="1" ht="12" customHeight="1">
      <c r="B53" s="29"/>
      <c r="C53" s="24" t="s">
        <v>569</v>
      </c>
      <c r="L53" s="29"/>
    </row>
    <row r="54" spans="2:47" s="1" customFormat="1" ht="16.5" customHeight="1">
      <c r="B54" s="29"/>
      <c r="E54" s="249" t="str">
        <f>E11</f>
        <v>E04.01 - Schodolez</v>
      </c>
      <c r="F54" s="287"/>
      <c r="G54" s="287"/>
      <c r="H54" s="287"/>
      <c r="L54" s="29"/>
    </row>
    <row r="55" spans="2:47" s="1" customFormat="1" ht="6.95" customHeight="1">
      <c r="B55" s="29"/>
      <c r="L55" s="29"/>
    </row>
    <row r="56" spans="2:47" s="1" customFormat="1" ht="12" customHeight="1">
      <c r="B56" s="29"/>
      <c r="C56" s="24" t="s">
        <v>21</v>
      </c>
      <c r="F56" s="22" t="str">
        <f>F14</f>
        <v xml:space="preserve"> </v>
      </c>
      <c r="I56" s="24" t="s">
        <v>23</v>
      </c>
      <c r="J56" s="46" t="str">
        <f>IF(J14="","",J14)</f>
        <v>27. 5. 2024</v>
      </c>
      <c r="L56" s="29"/>
    </row>
    <row r="57" spans="2:47" s="1" customFormat="1" ht="6.95" customHeight="1">
      <c r="B57" s="29"/>
      <c r="L57" s="29"/>
    </row>
    <row r="58" spans="2:47" s="1" customFormat="1" ht="15.2" customHeight="1">
      <c r="B58" s="29"/>
      <c r="C58" s="24" t="s">
        <v>25</v>
      </c>
      <c r="F58" s="22" t="str">
        <f>E17</f>
        <v>Statutární město Děčín</v>
      </c>
      <c r="I58" s="24" t="s">
        <v>33</v>
      </c>
      <c r="J58" s="27" t="str">
        <f>E23</f>
        <v xml:space="preserve"> </v>
      </c>
      <c r="L58" s="29"/>
    </row>
    <row r="59" spans="2:47" s="1" customFormat="1" ht="15.2" customHeight="1">
      <c r="B59" s="29"/>
      <c r="C59" s="24" t="s">
        <v>31</v>
      </c>
      <c r="F59" s="22" t="str">
        <f>IF(E20="","",E20)</f>
        <v>Vyplň údaj</v>
      </c>
      <c r="I59" s="24" t="s">
        <v>36</v>
      </c>
      <c r="J59" s="27" t="str">
        <f>E26</f>
        <v xml:space="preserve"> </v>
      </c>
      <c r="L59" s="29"/>
    </row>
    <row r="60" spans="2:47" s="1" customFormat="1" ht="10.35" customHeight="1">
      <c r="B60" s="29"/>
      <c r="L60" s="29"/>
    </row>
    <row r="61" spans="2:47" s="1" customFormat="1" ht="29.25" customHeight="1">
      <c r="B61" s="29"/>
      <c r="C61" s="97" t="s">
        <v>119</v>
      </c>
      <c r="D61" s="91"/>
      <c r="E61" s="91"/>
      <c r="F61" s="91"/>
      <c r="G61" s="91"/>
      <c r="H61" s="91"/>
      <c r="I61" s="91"/>
      <c r="J61" s="98" t="s">
        <v>120</v>
      </c>
      <c r="K61" s="91"/>
      <c r="L61" s="29"/>
    </row>
    <row r="62" spans="2:47" s="1" customFormat="1" ht="10.35" customHeight="1">
      <c r="B62" s="29"/>
      <c r="L62" s="29"/>
    </row>
    <row r="63" spans="2:47" s="1" customFormat="1" ht="22.9" customHeight="1">
      <c r="B63" s="29"/>
      <c r="C63" s="99" t="s">
        <v>71</v>
      </c>
      <c r="J63" s="60">
        <f>J86</f>
        <v>0</v>
      </c>
      <c r="L63" s="29"/>
      <c r="AU63" s="14" t="s">
        <v>87</v>
      </c>
    </row>
    <row r="64" spans="2:47" s="8" customFormat="1" ht="24.95" customHeight="1">
      <c r="B64" s="100"/>
      <c r="D64" s="101" t="s">
        <v>978</v>
      </c>
      <c r="E64" s="102"/>
      <c r="F64" s="102"/>
      <c r="G64" s="102"/>
      <c r="H64" s="102"/>
      <c r="I64" s="102"/>
      <c r="J64" s="103">
        <f>J87</f>
        <v>0</v>
      </c>
      <c r="L64" s="100"/>
    </row>
    <row r="65" spans="2:12" s="1" customFormat="1" ht="21.75" customHeight="1">
      <c r="B65" s="29"/>
      <c r="L65" s="29"/>
    </row>
    <row r="66" spans="2:12" s="1" customFormat="1" ht="6.95" customHeight="1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29"/>
    </row>
    <row r="70" spans="2:12" s="1" customFormat="1" ht="6.95" customHeight="1"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29"/>
    </row>
    <row r="71" spans="2:12" s="1" customFormat="1" ht="24.95" customHeight="1">
      <c r="B71" s="29"/>
      <c r="C71" s="18" t="s">
        <v>142</v>
      </c>
      <c r="L71" s="29"/>
    </row>
    <row r="72" spans="2:12" s="1" customFormat="1" ht="6.95" customHeight="1">
      <c r="B72" s="29"/>
      <c r="L72" s="29"/>
    </row>
    <row r="73" spans="2:12" s="1" customFormat="1" ht="12" customHeight="1">
      <c r="B73" s="29"/>
      <c r="C73" s="24" t="s">
        <v>16</v>
      </c>
      <c r="L73" s="29"/>
    </row>
    <row r="74" spans="2:12" s="1" customFormat="1" ht="16.5" customHeight="1">
      <c r="B74" s="29"/>
      <c r="E74" s="285" t="str">
        <f>E7</f>
        <v>Infrastruktura - stavební E</v>
      </c>
      <c r="F74" s="286"/>
      <c r="G74" s="286"/>
      <c r="H74" s="286"/>
      <c r="L74" s="29"/>
    </row>
    <row r="75" spans="2:12" ht="12" customHeight="1">
      <c r="B75" s="17"/>
      <c r="C75" s="24" t="s">
        <v>116</v>
      </c>
      <c r="L75" s="17"/>
    </row>
    <row r="76" spans="2:12" s="1" customFormat="1" ht="16.5" customHeight="1">
      <c r="B76" s="29"/>
      <c r="E76" s="285" t="s">
        <v>976</v>
      </c>
      <c r="F76" s="287"/>
      <c r="G76" s="287"/>
      <c r="H76" s="287"/>
      <c r="L76" s="29"/>
    </row>
    <row r="77" spans="2:12" s="1" customFormat="1" ht="12" customHeight="1">
      <c r="B77" s="29"/>
      <c r="C77" s="24" t="s">
        <v>569</v>
      </c>
      <c r="L77" s="29"/>
    </row>
    <row r="78" spans="2:12" s="1" customFormat="1" ht="16.5" customHeight="1">
      <c r="B78" s="29"/>
      <c r="E78" s="249" t="str">
        <f>E11</f>
        <v>E04.01 - Schodolez</v>
      </c>
      <c r="F78" s="287"/>
      <c r="G78" s="287"/>
      <c r="H78" s="287"/>
      <c r="L78" s="29"/>
    </row>
    <row r="79" spans="2:12" s="1" customFormat="1" ht="6.95" customHeight="1">
      <c r="B79" s="29"/>
      <c r="L79" s="29"/>
    </row>
    <row r="80" spans="2:12" s="1" customFormat="1" ht="12" customHeight="1">
      <c r="B80" s="29"/>
      <c r="C80" s="24" t="s">
        <v>21</v>
      </c>
      <c r="F80" s="22" t="str">
        <f>F14</f>
        <v xml:space="preserve"> </v>
      </c>
      <c r="I80" s="24" t="s">
        <v>23</v>
      </c>
      <c r="J80" s="46" t="str">
        <f>IF(J14="","",J14)</f>
        <v>27. 5. 2024</v>
      </c>
      <c r="L80" s="29"/>
    </row>
    <row r="81" spans="2:65" s="1" customFormat="1" ht="6.95" customHeight="1">
      <c r="B81" s="29"/>
      <c r="L81" s="29"/>
    </row>
    <row r="82" spans="2:65" s="1" customFormat="1" ht="15.2" customHeight="1">
      <c r="B82" s="29"/>
      <c r="C82" s="24" t="s">
        <v>25</v>
      </c>
      <c r="F82" s="22" t="str">
        <f>E17</f>
        <v>Statutární město Děčín</v>
      </c>
      <c r="I82" s="24" t="s">
        <v>33</v>
      </c>
      <c r="J82" s="27" t="str">
        <f>E23</f>
        <v xml:space="preserve"> </v>
      </c>
      <c r="L82" s="29"/>
    </row>
    <row r="83" spans="2:65" s="1" customFormat="1" ht="15.2" customHeight="1">
      <c r="B83" s="29"/>
      <c r="C83" s="24" t="s">
        <v>31</v>
      </c>
      <c r="F83" s="22" t="str">
        <f>IF(E20="","",E20)</f>
        <v>Vyplň údaj</v>
      </c>
      <c r="I83" s="24" t="s">
        <v>36</v>
      </c>
      <c r="J83" s="27" t="str">
        <f>E26</f>
        <v xml:space="preserve"> </v>
      </c>
      <c r="L83" s="29"/>
    </row>
    <row r="84" spans="2:65" s="1" customFormat="1" ht="10.35" customHeight="1">
      <c r="B84" s="29"/>
      <c r="L84" s="29"/>
    </row>
    <row r="85" spans="2:65" s="10" customFormat="1" ht="29.25" customHeight="1">
      <c r="B85" s="108"/>
      <c r="C85" s="109" t="s">
        <v>143</v>
      </c>
      <c r="D85" s="110" t="s">
        <v>58</v>
      </c>
      <c r="E85" s="110" t="s">
        <v>54</v>
      </c>
      <c r="F85" s="110" t="s">
        <v>55</v>
      </c>
      <c r="G85" s="110" t="s">
        <v>144</v>
      </c>
      <c r="H85" s="110" t="s">
        <v>145</v>
      </c>
      <c r="I85" s="110" t="s">
        <v>146</v>
      </c>
      <c r="J85" s="110" t="s">
        <v>120</v>
      </c>
      <c r="K85" s="111" t="s">
        <v>147</v>
      </c>
      <c r="L85" s="108"/>
      <c r="M85" s="53" t="s">
        <v>19</v>
      </c>
      <c r="N85" s="54" t="s">
        <v>43</v>
      </c>
      <c r="O85" s="54" t="s">
        <v>148</v>
      </c>
      <c r="P85" s="54" t="s">
        <v>149</v>
      </c>
      <c r="Q85" s="54" t="s">
        <v>150</v>
      </c>
      <c r="R85" s="54" t="s">
        <v>151</v>
      </c>
      <c r="S85" s="54" t="s">
        <v>152</v>
      </c>
      <c r="T85" s="55" t="s">
        <v>153</v>
      </c>
    </row>
    <row r="86" spans="2:65" s="1" customFormat="1" ht="22.9" customHeight="1">
      <c r="B86" s="29"/>
      <c r="C86" s="58" t="s">
        <v>154</v>
      </c>
      <c r="J86" s="112">
        <f>BK86</f>
        <v>0</v>
      </c>
      <c r="L86" s="29"/>
      <c r="M86" s="56"/>
      <c r="N86" s="47"/>
      <c r="O86" s="47"/>
      <c r="P86" s="113">
        <f>P87</f>
        <v>0</v>
      </c>
      <c r="Q86" s="47"/>
      <c r="R86" s="113">
        <f>R87</f>
        <v>0</v>
      </c>
      <c r="S86" s="47"/>
      <c r="T86" s="114">
        <f>T87</f>
        <v>0</v>
      </c>
      <c r="AT86" s="14" t="s">
        <v>72</v>
      </c>
      <c r="AU86" s="14" t="s">
        <v>87</v>
      </c>
      <c r="BK86" s="115">
        <f>BK87</f>
        <v>0</v>
      </c>
    </row>
    <row r="87" spans="2:65" s="11" customFormat="1" ht="25.9" customHeight="1">
      <c r="B87" s="116"/>
      <c r="D87" s="117" t="s">
        <v>72</v>
      </c>
      <c r="E87" s="118" t="s">
        <v>979</v>
      </c>
      <c r="F87" s="118" t="s">
        <v>980</v>
      </c>
      <c r="I87" s="119"/>
      <c r="J87" s="120">
        <f>BK87</f>
        <v>0</v>
      </c>
      <c r="L87" s="116"/>
      <c r="M87" s="121"/>
      <c r="P87" s="122">
        <f>SUM(P88:P89)</f>
        <v>0</v>
      </c>
      <c r="R87" s="122">
        <f>SUM(R88:R89)</f>
        <v>0</v>
      </c>
      <c r="T87" s="123">
        <f>SUM(T88:T89)</f>
        <v>0</v>
      </c>
      <c r="AR87" s="117" t="s">
        <v>158</v>
      </c>
      <c r="AT87" s="124" t="s">
        <v>72</v>
      </c>
      <c r="AU87" s="124" t="s">
        <v>73</v>
      </c>
      <c r="AY87" s="117" t="s">
        <v>157</v>
      </c>
      <c r="BK87" s="125">
        <f>SUM(BK88:BK89)</f>
        <v>0</v>
      </c>
    </row>
    <row r="88" spans="2:65" s="1" customFormat="1" ht="16.5" customHeight="1">
      <c r="B88" s="29"/>
      <c r="C88" s="128" t="s">
        <v>81</v>
      </c>
      <c r="D88" s="128" t="s">
        <v>160</v>
      </c>
      <c r="E88" s="129" t="s">
        <v>981</v>
      </c>
      <c r="F88" s="130" t="s">
        <v>108</v>
      </c>
      <c r="G88" s="131" t="s">
        <v>547</v>
      </c>
      <c r="H88" s="132">
        <v>1</v>
      </c>
      <c r="I88" s="133"/>
      <c r="J88" s="134">
        <f>ROUND(I88*H88,2)</f>
        <v>0</v>
      </c>
      <c r="K88" s="130" t="s">
        <v>577</v>
      </c>
      <c r="L88" s="29"/>
      <c r="M88" s="135" t="s">
        <v>19</v>
      </c>
      <c r="N88" s="136" t="s">
        <v>44</v>
      </c>
      <c r="P88" s="137">
        <f>O88*H88</f>
        <v>0</v>
      </c>
      <c r="Q88" s="137">
        <v>0</v>
      </c>
      <c r="R88" s="137">
        <f>Q88*H88</f>
        <v>0</v>
      </c>
      <c r="S88" s="137">
        <v>0</v>
      </c>
      <c r="T88" s="138">
        <f>S88*H88</f>
        <v>0</v>
      </c>
      <c r="AR88" s="139" t="s">
        <v>158</v>
      </c>
      <c r="AT88" s="139" t="s">
        <v>160</v>
      </c>
      <c r="AU88" s="139" t="s">
        <v>81</v>
      </c>
      <c r="AY88" s="14" t="s">
        <v>157</v>
      </c>
      <c r="BE88" s="140">
        <f>IF(N88="základní",J88,0)</f>
        <v>0</v>
      </c>
      <c r="BF88" s="140">
        <f>IF(N88="snížená",J88,0)</f>
        <v>0</v>
      </c>
      <c r="BG88" s="140">
        <f>IF(N88="zákl. přenesená",J88,0)</f>
        <v>0</v>
      </c>
      <c r="BH88" s="140">
        <f>IF(N88="sníž. přenesená",J88,0)</f>
        <v>0</v>
      </c>
      <c r="BI88" s="140">
        <f>IF(N88="nulová",J88,0)</f>
        <v>0</v>
      </c>
      <c r="BJ88" s="14" t="s">
        <v>81</v>
      </c>
      <c r="BK88" s="140">
        <f>ROUND(I88*H88,2)</f>
        <v>0</v>
      </c>
      <c r="BL88" s="14" t="s">
        <v>158</v>
      </c>
      <c r="BM88" s="139" t="s">
        <v>982</v>
      </c>
    </row>
    <row r="89" spans="2:65" s="1" customFormat="1" ht="48.75">
      <c r="B89" s="29"/>
      <c r="D89" s="141" t="s">
        <v>165</v>
      </c>
      <c r="F89" s="142" t="s">
        <v>983</v>
      </c>
      <c r="I89" s="143"/>
      <c r="L89" s="29"/>
      <c r="M89" s="156"/>
      <c r="N89" s="157"/>
      <c r="O89" s="157"/>
      <c r="P89" s="157"/>
      <c r="Q89" s="157"/>
      <c r="R89" s="157"/>
      <c r="S89" s="157"/>
      <c r="T89" s="158"/>
      <c r="AT89" s="14" t="s">
        <v>165</v>
      </c>
      <c r="AU89" s="14" t="s">
        <v>81</v>
      </c>
    </row>
    <row r="90" spans="2:65" s="1" customFormat="1" ht="6.95" customHeight="1"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29"/>
    </row>
  </sheetData>
  <sheetProtection algorithmName="SHA-512" hashValue="hAQi4xZHt0XlWEIWHL5ZQquSHE6upero7VrSD5iFikuHM4q19BUx8MvvZmSBMnsCsitYzPg0VWhIraWyc4RAZg==" saltValue="HXaYAoZlsiqJCNK2ohacoR31D6NEuhutrypDMK6F7cXI09qAisu8g6wsicEyzUu/miy4Ufcx7Z9HwB8hlGELcg==" spinCount="100000" sheet="1" objects="1" scenarios="1" formatColumns="0" formatRows="0" autoFilter="0"/>
  <autoFilter ref="C85:K89" xr:uid="{00000000-0009-0000-0000-000007000000}"/>
  <mergeCells count="12">
    <mergeCell ref="E78:H78"/>
    <mergeCell ref="L2:V2"/>
    <mergeCell ref="E50:H50"/>
    <mergeCell ref="E52:H52"/>
    <mergeCell ref="E54:H54"/>
    <mergeCell ref="E74:H74"/>
    <mergeCell ref="E76:H7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00"/>
  <sheetViews>
    <sheetView showGridLines="0" workbookViewId="0"/>
  </sheetViews>
  <sheetFormatPr defaultRowHeight="14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AT2" s="14" t="s">
        <v>114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83</v>
      </c>
    </row>
    <row r="4" spans="2:46" ht="24.95" customHeight="1">
      <c r="B4" s="17"/>
      <c r="D4" s="18" t="s">
        <v>115</v>
      </c>
      <c r="L4" s="17"/>
      <c r="M4" s="87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85" t="str">
        <f>'Rekapitulace stavby'!K6</f>
        <v>Infrastruktura - stavební E</v>
      </c>
      <c r="F7" s="286"/>
      <c r="G7" s="286"/>
      <c r="H7" s="286"/>
      <c r="L7" s="17"/>
    </row>
    <row r="8" spans="2:46" s="1" customFormat="1" ht="12" customHeight="1">
      <c r="B8" s="29"/>
      <c r="D8" s="24" t="s">
        <v>116</v>
      </c>
      <c r="L8" s="29"/>
    </row>
    <row r="9" spans="2:46" s="1" customFormat="1" ht="16.5" customHeight="1">
      <c r="B9" s="29"/>
      <c r="E9" s="249" t="s">
        <v>984</v>
      </c>
      <c r="F9" s="287"/>
      <c r="G9" s="287"/>
      <c r="H9" s="287"/>
      <c r="L9" s="29"/>
    </row>
    <row r="10" spans="2:46" s="1" customFormat="1" ht="11.25">
      <c r="B10" s="29"/>
      <c r="L10" s="29"/>
    </row>
    <row r="11" spans="2:46" s="1" customFormat="1" ht="12" customHeight="1">
      <c r="B11" s="29"/>
      <c r="D11" s="24" t="s">
        <v>18</v>
      </c>
      <c r="F11" s="22" t="s">
        <v>19</v>
      </c>
      <c r="I11" s="24" t="s">
        <v>20</v>
      </c>
      <c r="J11" s="22" t="s">
        <v>19</v>
      </c>
      <c r="L11" s="29"/>
    </row>
    <row r="12" spans="2:46" s="1" customFormat="1" ht="12" customHeight="1">
      <c r="B12" s="29"/>
      <c r="D12" s="24" t="s">
        <v>21</v>
      </c>
      <c r="F12" s="22" t="s">
        <v>34</v>
      </c>
      <c r="I12" s="24" t="s">
        <v>23</v>
      </c>
      <c r="J12" s="46" t="str">
        <f>'Rekapitulace stavby'!AN8</f>
        <v>27. 5. 2024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4" t="s">
        <v>25</v>
      </c>
      <c r="I14" s="24" t="s">
        <v>26</v>
      </c>
      <c r="J14" s="22" t="s">
        <v>27</v>
      </c>
      <c r="L14" s="29"/>
    </row>
    <row r="15" spans="2:46" s="1" customFormat="1" ht="18" customHeight="1">
      <c r="B15" s="29"/>
      <c r="E15" s="22" t="s">
        <v>28</v>
      </c>
      <c r="I15" s="24" t="s">
        <v>29</v>
      </c>
      <c r="J15" s="22" t="s">
        <v>30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31</v>
      </c>
      <c r="I17" s="24" t="s">
        <v>26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88" t="str">
        <f>'Rekapitulace stavby'!E14</f>
        <v>Vyplň údaj</v>
      </c>
      <c r="F18" s="255"/>
      <c r="G18" s="255"/>
      <c r="H18" s="255"/>
      <c r="I18" s="24" t="s">
        <v>29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33</v>
      </c>
      <c r="I20" s="24" t="s">
        <v>26</v>
      </c>
      <c r="J20" s="22" t="str">
        <f>IF('Rekapitulace stavby'!AN16="","",'Rekapitulace stavby'!AN16)</f>
        <v/>
      </c>
      <c r="L20" s="29"/>
    </row>
    <row r="21" spans="2:12" s="1" customFormat="1" ht="18" customHeight="1">
      <c r="B21" s="29"/>
      <c r="E21" s="22" t="str">
        <f>IF('Rekapitulace stavby'!E17="","",'Rekapitulace stavby'!E17)</f>
        <v xml:space="preserve"> </v>
      </c>
      <c r="I21" s="24" t="s">
        <v>29</v>
      </c>
      <c r="J21" s="22" t="str">
        <f>IF('Rekapitulace stavby'!AN17="","",'Rekapitulace stavby'!AN17)</f>
        <v/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36</v>
      </c>
      <c r="I23" s="24" t="s">
        <v>26</v>
      </c>
      <c r="J23" s="22" t="str">
        <f>IF('Rekapitulace stavby'!AN19="","",'Rekapitulace stavby'!AN19)</f>
        <v/>
      </c>
      <c r="L23" s="29"/>
    </row>
    <row r="24" spans="2:12" s="1" customFormat="1" ht="18" customHeight="1">
      <c r="B24" s="29"/>
      <c r="E24" s="22" t="str">
        <f>IF('Rekapitulace stavby'!E20="","",'Rekapitulace stavby'!E20)</f>
        <v xml:space="preserve"> </v>
      </c>
      <c r="I24" s="24" t="s">
        <v>29</v>
      </c>
      <c r="J24" s="22" t="str">
        <f>IF('Rekapitulace stavby'!AN20="","",'Rekapitulace stavby'!AN20)</f>
        <v/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37</v>
      </c>
      <c r="L26" s="29"/>
    </row>
    <row r="27" spans="2:12" s="7" customFormat="1" ht="16.5" customHeight="1">
      <c r="B27" s="88"/>
      <c r="E27" s="260" t="s">
        <v>19</v>
      </c>
      <c r="F27" s="260"/>
      <c r="G27" s="260"/>
      <c r="H27" s="260"/>
      <c r="L27" s="88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9" t="s">
        <v>39</v>
      </c>
      <c r="J30" s="60">
        <f>ROUND(J83, 2)</f>
        <v>0</v>
      </c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5" customHeight="1">
      <c r="B32" s="29"/>
      <c r="F32" s="32" t="s">
        <v>41</v>
      </c>
      <c r="I32" s="32" t="s">
        <v>40</v>
      </c>
      <c r="J32" s="32" t="s">
        <v>42</v>
      </c>
      <c r="L32" s="29"/>
    </row>
    <row r="33" spans="2:12" s="1" customFormat="1" ht="14.45" customHeight="1">
      <c r="B33" s="29"/>
      <c r="D33" s="49" t="s">
        <v>43</v>
      </c>
      <c r="E33" s="24" t="s">
        <v>44</v>
      </c>
      <c r="F33" s="80">
        <f>ROUND((SUM(BE83:BE99)),  2)</f>
        <v>0</v>
      </c>
      <c r="I33" s="90">
        <v>0.21</v>
      </c>
      <c r="J33" s="80">
        <f>ROUND(((SUM(BE83:BE99))*I33),  2)</f>
        <v>0</v>
      </c>
      <c r="L33" s="29"/>
    </row>
    <row r="34" spans="2:12" s="1" customFormat="1" ht="14.45" customHeight="1">
      <c r="B34" s="29"/>
      <c r="E34" s="24" t="s">
        <v>45</v>
      </c>
      <c r="F34" s="80">
        <f>ROUND((SUM(BF83:BF99)),  2)</f>
        <v>0</v>
      </c>
      <c r="I34" s="90">
        <v>0.12</v>
      </c>
      <c r="J34" s="80">
        <f>ROUND(((SUM(BF83:BF99))*I34),  2)</f>
        <v>0</v>
      </c>
      <c r="L34" s="29"/>
    </row>
    <row r="35" spans="2:12" s="1" customFormat="1" ht="14.45" hidden="1" customHeight="1">
      <c r="B35" s="29"/>
      <c r="E35" s="24" t="s">
        <v>46</v>
      </c>
      <c r="F35" s="80">
        <f>ROUND((SUM(BG83:BG99)),  2)</f>
        <v>0</v>
      </c>
      <c r="I35" s="90">
        <v>0.21</v>
      </c>
      <c r="J35" s="80">
        <f>0</f>
        <v>0</v>
      </c>
      <c r="L35" s="29"/>
    </row>
    <row r="36" spans="2:12" s="1" customFormat="1" ht="14.45" hidden="1" customHeight="1">
      <c r="B36" s="29"/>
      <c r="E36" s="24" t="s">
        <v>47</v>
      </c>
      <c r="F36" s="80">
        <f>ROUND((SUM(BH83:BH99)),  2)</f>
        <v>0</v>
      </c>
      <c r="I36" s="90">
        <v>0.12</v>
      </c>
      <c r="J36" s="80">
        <f>0</f>
        <v>0</v>
      </c>
      <c r="L36" s="29"/>
    </row>
    <row r="37" spans="2:12" s="1" customFormat="1" ht="14.45" hidden="1" customHeight="1">
      <c r="B37" s="29"/>
      <c r="E37" s="24" t="s">
        <v>48</v>
      </c>
      <c r="F37" s="80">
        <f>ROUND((SUM(BI83:BI99)),  2)</f>
        <v>0</v>
      </c>
      <c r="I37" s="90">
        <v>0</v>
      </c>
      <c r="J37" s="80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1"/>
      <c r="D39" s="92" t="s">
        <v>49</v>
      </c>
      <c r="E39" s="51"/>
      <c r="F39" s="51"/>
      <c r="G39" s="93" t="s">
        <v>50</v>
      </c>
      <c r="H39" s="94" t="s">
        <v>51</v>
      </c>
      <c r="I39" s="51"/>
      <c r="J39" s="95">
        <f>SUM(J30:J37)</f>
        <v>0</v>
      </c>
      <c r="K39" s="96"/>
      <c r="L39" s="29"/>
    </row>
    <row r="40" spans="2:12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5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5" customHeight="1">
      <c r="B45" s="29"/>
      <c r="C45" s="18" t="s">
        <v>118</v>
      </c>
      <c r="L45" s="29"/>
    </row>
    <row r="46" spans="2:12" s="1" customFormat="1" ht="6.95" customHeight="1">
      <c r="B46" s="29"/>
      <c r="L46" s="29"/>
    </row>
    <row r="47" spans="2:12" s="1" customFormat="1" ht="12" customHeight="1">
      <c r="B47" s="29"/>
      <c r="C47" s="24" t="s">
        <v>16</v>
      </c>
      <c r="L47" s="29"/>
    </row>
    <row r="48" spans="2:12" s="1" customFormat="1" ht="16.5" customHeight="1">
      <c r="B48" s="29"/>
      <c r="E48" s="285" t="str">
        <f>E7</f>
        <v>Infrastruktura - stavební E</v>
      </c>
      <c r="F48" s="286"/>
      <c r="G48" s="286"/>
      <c r="H48" s="286"/>
      <c r="L48" s="29"/>
    </row>
    <row r="49" spans="2:47" s="1" customFormat="1" ht="12" customHeight="1">
      <c r="B49" s="29"/>
      <c r="C49" s="24" t="s">
        <v>116</v>
      </c>
      <c r="L49" s="29"/>
    </row>
    <row r="50" spans="2:47" s="1" customFormat="1" ht="16.5" customHeight="1">
      <c r="B50" s="29"/>
      <c r="E50" s="249" t="str">
        <f>E9</f>
        <v>E05 - Vedlejší rozpočtové náklady</v>
      </c>
      <c r="F50" s="287"/>
      <c r="G50" s="287"/>
      <c r="H50" s="287"/>
      <c r="L50" s="29"/>
    </row>
    <row r="51" spans="2:47" s="1" customFormat="1" ht="6.95" customHeight="1">
      <c r="B51" s="29"/>
      <c r="L51" s="29"/>
    </row>
    <row r="52" spans="2:47" s="1" customFormat="1" ht="12" customHeight="1">
      <c r="B52" s="29"/>
      <c r="C52" s="24" t="s">
        <v>21</v>
      </c>
      <c r="F52" s="22" t="str">
        <f>F12</f>
        <v xml:space="preserve"> </v>
      </c>
      <c r="I52" s="24" t="s">
        <v>23</v>
      </c>
      <c r="J52" s="46" t="str">
        <f>IF(J12="","",J12)</f>
        <v>27. 5. 2024</v>
      </c>
      <c r="L52" s="29"/>
    </row>
    <row r="53" spans="2:47" s="1" customFormat="1" ht="6.95" customHeight="1">
      <c r="B53" s="29"/>
      <c r="L53" s="29"/>
    </row>
    <row r="54" spans="2:47" s="1" customFormat="1" ht="15.2" customHeight="1">
      <c r="B54" s="29"/>
      <c r="C54" s="24" t="s">
        <v>25</v>
      </c>
      <c r="F54" s="22" t="str">
        <f>E15</f>
        <v>Statutární město Děčín</v>
      </c>
      <c r="I54" s="24" t="s">
        <v>33</v>
      </c>
      <c r="J54" s="27" t="str">
        <f>E21</f>
        <v xml:space="preserve"> </v>
      </c>
      <c r="L54" s="29"/>
    </row>
    <row r="55" spans="2:47" s="1" customFormat="1" ht="15.2" customHeight="1">
      <c r="B55" s="29"/>
      <c r="C55" s="24" t="s">
        <v>31</v>
      </c>
      <c r="F55" s="22" t="str">
        <f>IF(E18="","",E18)</f>
        <v>Vyplň údaj</v>
      </c>
      <c r="I55" s="24" t="s">
        <v>36</v>
      </c>
      <c r="J55" s="27" t="str">
        <f>E24</f>
        <v xml:space="preserve"> 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7" t="s">
        <v>119</v>
      </c>
      <c r="D57" s="91"/>
      <c r="E57" s="91"/>
      <c r="F57" s="91"/>
      <c r="G57" s="91"/>
      <c r="H57" s="91"/>
      <c r="I57" s="91"/>
      <c r="J57" s="98" t="s">
        <v>120</v>
      </c>
      <c r="K57" s="91"/>
      <c r="L57" s="29"/>
    </row>
    <row r="58" spans="2:47" s="1" customFormat="1" ht="10.35" customHeight="1">
      <c r="B58" s="29"/>
      <c r="L58" s="29"/>
    </row>
    <row r="59" spans="2:47" s="1" customFormat="1" ht="22.9" customHeight="1">
      <c r="B59" s="29"/>
      <c r="C59" s="99" t="s">
        <v>71</v>
      </c>
      <c r="J59" s="60">
        <f>J83</f>
        <v>0</v>
      </c>
      <c r="L59" s="29"/>
      <c r="AU59" s="14" t="s">
        <v>87</v>
      </c>
    </row>
    <row r="60" spans="2:47" s="8" customFormat="1" ht="24.95" customHeight="1">
      <c r="B60" s="100"/>
      <c r="D60" s="101" t="s">
        <v>985</v>
      </c>
      <c r="E60" s="102"/>
      <c r="F60" s="102"/>
      <c r="G60" s="102"/>
      <c r="H60" s="102"/>
      <c r="I60" s="102"/>
      <c r="J60" s="103">
        <f>J84</f>
        <v>0</v>
      </c>
      <c r="L60" s="100"/>
    </row>
    <row r="61" spans="2:47" s="9" customFormat="1" ht="19.899999999999999" customHeight="1">
      <c r="B61" s="104"/>
      <c r="D61" s="105" t="s">
        <v>986</v>
      </c>
      <c r="E61" s="106"/>
      <c r="F61" s="106"/>
      <c r="G61" s="106"/>
      <c r="H61" s="106"/>
      <c r="I61" s="106"/>
      <c r="J61" s="107">
        <f>J85</f>
        <v>0</v>
      </c>
      <c r="L61" s="104"/>
    </row>
    <row r="62" spans="2:47" s="9" customFormat="1" ht="19.899999999999999" customHeight="1">
      <c r="B62" s="104"/>
      <c r="D62" s="105" t="s">
        <v>987</v>
      </c>
      <c r="E62" s="106"/>
      <c r="F62" s="106"/>
      <c r="G62" s="106"/>
      <c r="H62" s="106"/>
      <c r="I62" s="106"/>
      <c r="J62" s="107">
        <f>J88</f>
        <v>0</v>
      </c>
      <c r="L62" s="104"/>
    </row>
    <row r="63" spans="2:47" s="9" customFormat="1" ht="19.899999999999999" customHeight="1">
      <c r="B63" s="104"/>
      <c r="D63" s="105" t="s">
        <v>988</v>
      </c>
      <c r="E63" s="106"/>
      <c r="F63" s="106"/>
      <c r="G63" s="106"/>
      <c r="H63" s="106"/>
      <c r="I63" s="106"/>
      <c r="J63" s="107">
        <f>J97</f>
        <v>0</v>
      </c>
      <c r="L63" s="104"/>
    </row>
    <row r="64" spans="2:47" s="1" customFormat="1" ht="21.75" customHeight="1">
      <c r="B64" s="29"/>
      <c r="L64" s="29"/>
    </row>
    <row r="65" spans="2:12" s="1" customFormat="1" ht="6.95" customHeight="1"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29"/>
    </row>
    <row r="69" spans="2:12" s="1" customFormat="1" ht="6.95" customHeight="1"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29"/>
    </row>
    <row r="70" spans="2:12" s="1" customFormat="1" ht="24.95" customHeight="1">
      <c r="B70" s="29"/>
      <c r="C70" s="18" t="s">
        <v>142</v>
      </c>
      <c r="L70" s="29"/>
    </row>
    <row r="71" spans="2:12" s="1" customFormat="1" ht="6.95" customHeight="1">
      <c r="B71" s="29"/>
      <c r="L71" s="29"/>
    </row>
    <row r="72" spans="2:12" s="1" customFormat="1" ht="12" customHeight="1">
      <c r="B72" s="29"/>
      <c r="C72" s="24" t="s">
        <v>16</v>
      </c>
      <c r="L72" s="29"/>
    </row>
    <row r="73" spans="2:12" s="1" customFormat="1" ht="16.5" customHeight="1">
      <c r="B73" s="29"/>
      <c r="E73" s="285" t="str">
        <f>E7</f>
        <v>Infrastruktura - stavební E</v>
      </c>
      <c r="F73" s="286"/>
      <c r="G73" s="286"/>
      <c r="H73" s="286"/>
      <c r="L73" s="29"/>
    </row>
    <row r="74" spans="2:12" s="1" customFormat="1" ht="12" customHeight="1">
      <c r="B74" s="29"/>
      <c r="C74" s="24" t="s">
        <v>116</v>
      </c>
      <c r="L74" s="29"/>
    </row>
    <row r="75" spans="2:12" s="1" customFormat="1" ht="16.5" customHeight="1">
      <c r="B75" s="29"/>
      <c r="E75" s="249" t="str">
        <f>E9</f>
        <v>E05 - Vedlejší rozpočtové náklady</v>
      </c>
      <c r="F75" s="287"/>
      <c r="G75" s="287"/>
      <c r="H75" s="287"/>
      <c r="L75" s="29"/>
    </row>
    <row r="76" spans="2:12" s="1" customFormat="1" ht="6.95" customHeight="1">
      <c r="B76" s="29"/>
      <c r="L76" s="29"/>
    </row>
    <row r="77" spans="2:12" s="1" customFormat="1" ht="12" customHeight="1">
      <c r="B77" s="29"/>
      <c r="C77" s="24" t="s">
        <v>21</v>
      </c>
      <c r="F77" s="22" t="str">
        <f>F12</f>
        <v xml:space="preserve"> </v>
      </c>
      <c r="I77" s="24" t="s">
        <v>23</v>
      </c>
      <c r="J77" s="46" t="str">
        <f>IF(J12="","",J12)</f>
        <v>27. 5. 2024</v>
      </c>
      <c r="L77" s="29"/>
    </row>
    <row r="78" spans="2:12" s="1" customFormat="1" ht="6.95" customHeight="1">
      <c r="B78" s="29"/>
      <c r="L78" s="29"/>
    </row>
    <row r="79" spans="2:12" s="1" customFormat="1" ht="15.2" customHeight="1">
      <c r="B79" s="29"/>
      <c r="C79" s="24" t="s">
        <v>25</v>
      </c>
      <c r="F79" s="22" t="str">
        <f>E15</f>
        <v>Statutární město Děčín</v>
      </c>
      <c r="I79" s="24" t="s">
        <v>33</v>
      </c>
      <c r="J79" s="27" t="str">
        <f>E21</f>
        <v xml:space="preserve"> </v>
      </c>
      <c r="L79" s="29"/>
    </row>
    <row r="80" spans="2:12" s="1" customFormat="1" ht="15.2" customHeight="1">
      <c r="B80" s="29"/>
      <c r="C80" s="24" t="s">
        <v>31</v>
      </c>
      <c r="F80" s="22" t="str">
        <f>IF(E18="","",E18)</f>
        <v>Vyplň údaj</v>
      </c>
      <c r="I80" s="24" t="s">
        <v>36</v>
      </c>
      <c r="J80" s="27" t="str">
        <f>E24</f>
        <v xml:space="preserve"> </v>
      </c>
      <c r="L80" s="29"/>
    </row>
    <row r="81" spans="2:65" s="1" customFormat="1" ht="10.35" customHeight="1">
      <c r="B81" s="29"/>
      <c r="L81" s="29"/>
    </row>
    <row r="82" spans="2:65" s="10" customFormat="1" ht="29.25" customHeight="1">
      <c r="B82" s="108"/>
      <c r="C82" s="109" t="s">
        <v>143</v>
      </c>
      <c r="D82" s="110" t="s">
        <v>58</v>
      </c>
      <c r="E82" s="110" t="s">
        <v>54</v>
      </c>
      <c r="F82" s="110" t="s">
        <v>55</v>
      </c>
      <c r="G82" s="110" t="s">
        <v>144</v>
      </c>
      <c r="H82" s="110" t="s">
        <v>145</v>
      </c>
      <c r="I82" s="110" t="s">
        <v>146</v>
      </c>
      <c r="J82" s="110" t="s">
        <v>120</v>
      </c>
      <c r="K82" s="111" t="s">
        <v>147</v>
      </c>
      <c r="L82" s="108"/>
      <c r="M82" s="53" t="s">
        <v>19</v>
      </c>
      <c r="N82" s="54" t="s">
        <v>43</v>
      </c>
      <c r="O82" s="54" t="s">
        <v>148</v>
      </c>
      <c r="P82" s="54" t="s">
        <v>149</v>
      </c>
      <c r="Q82" s="54" t="s">
        <v>150</v>
      </c>
      <c r="R82" s="54" t="s">
        <v>151</v>
      </c>
      <c r="S82" s="54" t="s">
        <v>152</v>
      </c>
      <c r="T82" s="55" t="s">
        <v>153</v>
      </c>
    </row>
    <row r="83" spans="2:65" s="1" customFormat="1" ht="22.9" customHeight="1">
      <c r="B83" s="29"/>
      <c r="C83" s="58" t="s">
        <v>154</v>
      </c>
      <c r="J83" s="112">
        <f>BK83</f>
        <v>0</v>
      </c>
      <c r="L83" s="29"/>
      <c r="M83" s="56"/>
      <c r="N83" s="47"/>
      <c r="O83" s="47"/>
      <c r="P83" s="113">
        <f>P84</f>
        <v>0</v>
      </c>
      <c r="Q83" s="47"/>
      <c r="R83" s="113">
        <f>R84</f>
        <v>0</v>
      </c>
      <c r="S83" s="47"/>
      <c r="T83" s="114">
        <f>T84</f>
        <v>0</v>
      </c>
      <c r="AT83" s="14" t="s">
        <v>72</v>
      </c>
      <c r="AU83" s="14" t="s">
        <v>87</v>
      </c>
      <c r="BK83" s="115">
        <f>BK84</f>
        <v>0</v>
      </c>
    </row>
    <row r="84" spans="2:65" s="11" customFormat="1" ht="25.9" customHeight="1">
      <c r="B84" s="116"/>
      <c r="D84" s="117" t="s">
        <v>72</v>
      </c>
      <c r="E84" s="118" t="s">
        <v>989</v>
      </c>
      <c r="F84" s="118" t="s">
        <v>990</v>
      </c>
      <c r="I84" s="119"/>
      <c r="J84" s="120">
        <f>BK84</f>
        <v>0</v>
      </c>
      <c r="L84" s="116"/>
      <c r="M84" s="121"/>
      <c r="P84" s="122">
        <f>P85+P88+P97</f>
        <v>0</v>
      </c>
      <c r="R84" s="122">
        <f>R85+R88+R97</f>
        <v>0</v>
      </c>
      <c r="T84" s="123">
        <f>T85+T88+T97</f>
        <v>0</v>
      </c>
      <c r="AR84" s="117" t="s">
        <v>178</v>
      </c>
      <c r="AT84" s="124" t="s">
        <v>72</v>
      </c>
      <c r="AU84" s="124" t="s">
        <v>73</v>
      </c>
      <c r="AY84" s="117" t="s">
        <v>157</v>
      </c>
      <c r="BK84" s="125">
        <f>BK85+BK88+BK97</f>
        <v>0</v>
      </c>
    </row>
    <row r="85" spans="2:65" s="11" customFormat="1" ht="22.9" customHeight="1">
      <c r="B85" s="116"/>
      <c r="D85" s="117" t="s">
        <v>72</v>
      </c>
      <c r="E85" s="126" t="s">
        <v>991</v>
      </c>
      <c r="F85" s="126" t="s">
        <v>992</v>
      </c>
      <c r="I85" s="119"/>
      <c r="J85" s="127">
        <f>BK85</f>
        <v>0</v>
      </c>
      <c r="L85" s="116"/>
      <c r="M85" s="121"/>
      <c r="P85" s="122">
        <f>SUM(P86:P87)</f>
        <v>0</v>
      </c>
      <c r="R85" s="122">
        <f>SUM(R86:R87)</f>
        <v>0</v>
      </c>
      <c r="T85" s="123">
        <f>SUM(T86:T87)</f>
        <v>0</v>
      </c>
      <c r="AR85" s="117" t="s">
        <v>178</v>
      </c>
      <c r="AT85" s="124" t="s">
        <v>72</v>
      </c>
      <c r="AU85" s="124" t="s">
        <v>81</v>
      </c>
      <c r="AY85" s="117" t="s">
        <v>157</v>
      </c>
      <c r="BK85" s="125">
        <f>SUM(BK86:BK87)</f>
        <v>0</v>
      </c>
    </row>
    <row r="86" spans="2:65" s="1" customFormat="1" ht="16.5" customHeight="1">
      <c r="B86" s="29"/>
      <c r="C86" s="128" t="s">
        <v>81</v>
      </c>
      <c r="D86" s="128" t="s">
        <v>160</v>
      </c>
      <c r="E86" s="129" t="s">
        <v>993</v>
      </c>
      <c r="F86" s="130" t="s">
        <v>994</v>
      </c>
      <c r="G86" s="131" t="s">
        <v>267</v>
      </c>
      <c r="H86" s="132">
        <v>1</v>
      </c>
      <c r="I86" s="133"/>
      <c r="J86" s="134">
        <f>ROUND(I86*H86,2)</f>
        <v>0</v>
      </c>
      <c r="K86" s="130" t="s">
        <v>19</v>
      </c>
      <c r="L86" s="29"/>
      <c r="M86" s="135" t="s">
        <v>19</v>
      </c>
      <c r="N86" s="136" t="s">
        <v>44</v>
      </c>
      <c r="P86" s="137">
        <f>O86*H86</f>
        <v>0</v>
      </c>
      <c r="Q86" s="137">
        <v>0</v>
      </c>
      <c r="R86" s="137">
        <f>Q86*H86</f>
        <v>0</v>
      </c>
      <c r="S86" s="137">
        <v>0</v>
      </c>
      <c r="T86" s="138">
        <f>S86*H86</f>
        <v>0</v>
      </c>
      <c r="AR86" s="139" t="s">
        <v>158</v>
      </c>
      <c r="AT86" s="139" t="s">
        <v>160</v>
      </c>
      <c r="AU86" s="139" t="s">
        <v>83</v>
      </c>
      <c r="AY86" s="14" t="s">
        <v>157</v>
      </c>
      <c r="BE86" s="140">
        <f>IF(N86="základní",J86,0)</f>
        <v>0</v>
      </c>
      <c r="BF86" s="140">
        <f>IF(N86="snížená",J86,0)</f>
        <v>0</v>
      </c>
      <c r="BG86" s="140">
        <f>IF(N86="zákl. přenesená",J86,0)</f>
        <v>0</v>
      </c>
      <c r="BH86" s="140">
        <f>IF(N86="sníž. přenesená",J86,0)</f>
        <v>0</v>
      </c>
      <c r="BI86" s="140">
        <f>IF(N86="nulová",J86,0)</f>
        <v>0</v>
      </c>
      <c r="BJ86" s="14" t="s">
        <v>81</v>
      </c>
      <c r="BK86" s="140">
        <f>ROUND(I86*H86,2)</f>
        <v>0</v>
      </c>
      <c r="BL86" s="14" t="s">
        <v>158</v>
      </c>
      <c r="BM86" s="139" t="s">
        <v>995</v>
      </c>
    </row>
    <row r="87" spans="2:65" s="1" customFormat="1" ht="11.25">
      <c r="B87" s="29"/>
      <c r="D87" s="141" t="s">
        <v>165</v>
      </c>
      <c r="F87" s="142" t="s">
        <v>994</v>
      </c>
      <c r="I87" s="143"/>
      <c r="L87" s="29"/>
      <c r="M87" s="144"/>
      <c r="T87" s="50"/>
      <c r="AT87" s="14" t="s">
        <v>165</v>
      </c>
      <c r="AU87" s="14" t="s">
        <v>83</v>
      </c>
    </row>
    <row r="88" spans="2:65" s="11" customFormat="1" ht="22.9" customHeight="1">
      <c r="B88" s="116"/>
      <c r="D88" s="117" t="s">
        <v>72</v>
      </c>
      <c r="E88" s="126" t="s">
        <v>996</v>
      </c>
      <c r="F88" s="126" t="s">
        <v>997</v>
      </c>
      <c r="I88" s="119"/>
      <c r="J88" s="127">
        <f>BK88</f>
        <v>0</v>
      </c>
      <c r="L88" s="116"/>
      <c r="M88" s="121"/>
      <c r="P88" s="122">
        <f>SUM(P89:P96)</f>
        <v>0</v>
      </c>
      <c r="R88" s="122">
        <f>SUM(R89:R96)</f>
        <v>0</v>
      </c>
      <c r="T88" s="123">
        <f>SUM(T89:T96)</f>
        <v>0</v>
      </c>
      <c r="AR88" s="117" t="s">
        <v>178</v>
      </c>
      <c r="AT88" s="124" t="s">
        <v>72</v>
      </c>
      <c r="AU88" s="124" t="s">
        <v>81</v>
      </c>
      <c r="AY88" s="117" t="s">
        <v>157</v>
      </c>
      <c r="BK88" s="125">
        <f>SUM(BK89:BK96)</f>
        <v>0</v>
      </c>
    </row>
    <row r="89" spans="2:65" s="1" customFormat="1" ht="16.5" customHeight="1">
      <c r="B89" s="29"/>
      <c r="C89" s="128" t="s">
        <v>83</v>
      </c>
      <c r="D89" s="128" t="s">
        <v>160</v>
      </c>
      <c r="E89" s="129" t="s">
        <v>998</v>
      </c>
      <c r="F89" s="130" t="s">
        <v>999</v>
      </c>
      <c r="G89" s="131" t="s">
        <v>267</v>
      </c>
      <c r="H89" s="132">
        <v>1</v>
      </c>
      <c r="I89" s="133"/>
      <c r="J89" s="134">
        <f>ROUND(I89*H89,2)</f>
        <v>0</v>
      </c>
      <c r="K89" s="130" t="s">
        <v>19</v>
      </c>
      <c r="L89" s="29"/>
      <c r="M89" s="135" t="s">
        <v>19</v>
      </c>
      <c r="N89" s="136" t="s">
        <v>44</v>
      </c>
      <c r="P89" s="137">
        <f>O89*H89</f>
        <v>0</v>
      </c>
      <c r="Q89" s="137">
        <v>0</v>
      </c>
      <c r="R89" s="137">
        <f>Q89*H89</f>
        <v>0</v>
      </c>
      <c r="S89" s="137">
        <v>0</v>
      </c>
      <c r="T89" s="138">
        <f>S89*H89</f>
        <v>0</v>
      </c>
      <c r="AR89" s="139" t="s">
        <v>158</v>
      </c>
      <c r="AT89" s="139" t="s">
        <v>160</v>
      </c>
      <c r="AU89" s="139" t="s">
        <v>83</v>
      </c>
      <c r="AY89" s="14" t="s">
        <v>157</v>
      </c>
      <c r="BE89" s="140">
        <f>IF(N89="základní",J89,0)</f>
        <v>0</v>
      </c>
      <c r="BF89" s="140">
        <f>IF(N89="snížená",J89,0)</f>
        <v>0</v>
      </c>
      <c r="BG89" s="140">
        <f>IF(N89="zákl. přenesená",J89,0)</f>
        <v>0</v>
      </c>
      <c r="BH89" s="140">
        <f>IF(N89="sníž. přenesená",J89,0)</f>
        <v>0</v>
      </c>
      <c r="BI89" s="140">
        <f>IF(N89="nulová",J89,0)</f>
        <v>0</v>
      </c>
      <c r="BJ89" s="14" t="s">
        <v>81</v>
      </c>
      <c r="BK89" s="140">
        <f>ROUND(I89*H89,2)</f>
        <v>0</v>
      </c>
      <c r="BL89" s="14" t="s">
        <v>158</v>
      </c>
      <c r="BM89" s="139" t="s">
        <v>1000</v>
      </c>
    </row>
    <row r="90" spans="2:65" s="1" customFormat="1" ht="11.25">
      <c r="B90" s="29"/>
      <c r="D90" s="141" t="s">
        <v>165</v>
      </c>
      <c r="F90" s="142" t="s">
        <v>999</v>
      </c>
      <c r="I90" s="143"/>
      <c r="L90" s="29"/>
      <c r="M90" s="144"/>
      <c r="T90" s="50"/>
      <c r="AT90" s="14" t="s">
        <v>165</v>
      </c>
      <c r="AU90" s="14" t="s">
        <v>83</v>
      </c>
    </row>
    <row r="91" spans="2:65" s="1" customFormat="1" ht="16.5" customHeight="1">
      <c r="B91" s="29"/>
      <c r="C91" s="128" t="s">
        <v>171</v>
      </c>
      <c r="D91" s="128" t="s">
        <v>160</v>
      </c>
      <c r="E91" s="129" t="s">
        <v>1001</v>
      </c>
      <c r="F91" s="130" t="s">
        <v>1002</v>
      </c>
      <c r="G91" s="131" t="s">
        <v>267</v>
      </c>
      <c r="H91" s="132">
        <v>1</v>
      </c>
      <c r="I91" s="133"/>
      <c r="J91" s="134">
        <f>ROUND(I91*H91,2)</f>
        <v>0</v>
      </c>
      <c r="K91" s="130" t="s">
        <v>19</v>
      </c>
      <c r="L91" s="29"/>
      <c r="M91" s="135" t="s">
        <v>19</v>
      </c>
      <c r="N91" s="136" t="s">
        <v>44</v>
      </c>
      <c r="P91" s="137">
        <f>O91*H91</f>
        <v>0</v>
      </c>
      <c r="Q91" s="137">
        <v>0</v>
      </c>
      <c r="R91" s="137">
        <f>Q91*H91</f>
        <v>0</v>
      </c>
      <c r="S91" s="137">
        <v>0</v>
      </c>
      <c r="T91" s="138">
        <f>S91*H91</f>
        <v>0</v>
      </c>
      <c r="AR91" s="139" t="s">
        <v>158</v>
      </c>
      <c r="AT91" s="139" t="s">
        <v>160</v>
      </c>
      <c r="AU91" s="139" t="s">
        <v>83</v>
      </c>
      <c r="AY91" s="14" t="s">
        <v>157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4" t="s">
        <v>81</v>
      </c>
      <c r="BK91" s="140">
        <f>ROUND(I91*H91,2)</f>
        <v>0</v>
      </c>
      <c r="BL91" s="14" t="s">
        <v>158</v>
      </c>
      <c r="BM91" s="139" t="s">
        <v>1003</v>
      </c>
    </row>
    <row r="92" spans="2:65" s="1" customFormat="1" ht="11.25">
      <c r="B92" s="29"/>
      <c r="D92" s="141" t="s">
        <v>165</v>
      </c>
      <c r="F92" s="142" t="s">
        <v>1002</v>
      </c>
      <c r="I92" s="143"/>
      <c r="L92" s="29"/>
      <c r="M92" s="144"/>
      <c r="T92" s="50"/>
      <c r="AT92" s="14" t="s">
        <v>165</v>
      </c>
      <c r="AU92" s="14" t="s">
        <v>83</v>
      </c>
    </row>
    <row r="93" spans="2:65" s="1" customFormat="1" ht="16.5" customHeight="1">
      <c r="B93" s="29"/>
      <c r="C93" s="128" t="s">
        <v>158</v>
      </c>
      <c r="D93" s="128" t="s">
        <v>160</v>
      </c>
      <c r="E93" s="129" t="s">
        <v>1004</v>
      </c>
      <c r="F93" s="130" t="s">
        <v>1005</v>
      </c>
      <c r="G93" s="131" t="s">
        <v>267</v>
      </c>
      <c r="H93" s="132">
        <v>1</v>
      </c>
      <c r="I93" s="133"/>
      <c r="J93" s="134">
        <f>ROUND(I93*H93,2)</f>
        <v>0</v>
      </c>
      <c r="K93" s="130" t="s">
        <v>19</v>
      </c>
      <c r="L93" s="29"/>
      <c r="M93" s="135" t="s">
        <v>19</v>
      </c>
      <c r="N93" s="136" t="s">
        <v>44</v>
      </c>
      <c r="P93" s="137">
        <f>O93*H93</f>
        <v>0</v>
      </c>
      <c r="Q93" s="137">
        <v>0</v>
      </c>
      <c r="R93" s="137">
        <f>Q93*H93</f>
        <v>0</v>
      </c>
      <c r="S93" s="137">
        <v>0</v>
      </c>
      <c r="T93" s="138">
        <f>S93*H93</f>
        <v>0</v>
      </c>
      <c r="AR93" s="139" t="s">
        <v>158</v>
      </c>
      <c r="AT93" s="139" t="s">
        <v>160</v>
      </c>
      <c r="AU93" s="139" t="s">
        <v>83</v>
      </c>
      <c r="AY93" s="14" t="s">
        <v>157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4" t="s">
        <v>81</v>
      </c>
      <c r="BK93" s="140">
        <f>ROUND(I93*H93,2)</f>
        <v>0</v>
      </c>
      <c r="BL93" s="14" t="s">
        <v>158</v>
      </c>
      <c r="BM93" s="139" t="s">
        <v>1006</v>
      </c>
    </row>
    <row r="94" spans="2:65" s="1" customFormat="1" ht="11.25">
      <c r="B94" s="29"/>
      <c r="D94" s="141" t="s">
        <v>165</v>
      </c>
      <c r="F94" s="142" t="s">
        <v>1005</v>
      </c>
      <c r="I94" s="143"/>
      <c r="L94" s="29"/>
      <c r="M94" s="144"/>
      <c r="T94" s="50"/>
      <c r="AT94" s="14" t="s">
        <v>165</v>
      </c>
      <c r="AU94" s="14" t="s">
        <v>83</v>
      </c>
    </row>
    <row r="95" spans="2:65" s="1" customFormat="1" ht="16.5" customHeight="1">
      <c r="B95" s="29"/>
      <c r="C95" s="128" t="s">
        <v>178</v>
      </c>
      <c r="D95" s="128" t="s">
        <v>160</v>
      </c>
      <c r="E95" s="129" t="s">
        <v>1007</v>
      </c>
      <c r="F95" s="130" t="s">
        <v>1008</v>
      </c>
      <c r="G95" s="131" t="s">
        <v>267</v>
      </c>
      <c r="H95" s="132">
        <v>1</v>
      </c>
      <c r="I95" s="133"/>
      <c r="J95" s="134">
        <f>ROUND(I95*H95,2)</f>
        <v>0</v>
      </c>
      <c r="K95" s="130" t="s">
        <v>19</v>
      </c>
      <c r="L95" s="29"/>
      <c r="M95" s="135" t="s">
        <v>19</v>
      </c>
      <c r="N95" s="136" t="s">
        <v>44</v>
      </c>
      <c r="P95" s="137">
        <f>O95*H95</f>
        <v>0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158</v>
      </c>
      <c r="AT95" s="139" t="s">
        <v>160</v>
      </c>
      <c r="AU95" s="139" t="s">
        <v>83</v>
      </c>
      <c r="AY95" s="14" t="s">
        <v>157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4" t="s">
        <v>81</v>
      </c>
      <c r="BK95" s="140">
        <f>ROUND(I95*H95,2)</f>
        <v>0</v>
      </c>
      <c r="BL95" s="14" t="s">
        <v>158</v>
      </c>
      <c r="BM95" s="139" t="s">
        <v>1009</v>
      </c>
    </row>
    <row r="96" spans="2:65" s="1" customFormat="1" ht="11.25">
      <c r="B96" s="29"/>
      <c r="D96" s="141" t="s">
        <v>165</v>
      </c>
      <c r="F96" s="142" t="s">
        <v>1008</v>
      </c>
      <c r="I96" s="143"/>
      <c r="L96" s="29"/>
      <c r="M96" s="144"/>
      <c r="T96" s="50"/>
      <c r="AT96" s="14" t="s">
        <v>165</v>
      </c>
      <c r="AU96" s="14" t="s">
        <v>83</v>
      </c>
    </row>
    <row r="97" spans="2:65" s="11" customFormat="1" ht="22.9" customHeight="1">
      <c r="B97" s="116"/>
      <c r="D97" s="117" t="s">
        <v>72</v>
      </c>
      <c r="E97" s="126" t="s">
        <v>1010</v>
      </c>
      <c r="F97" s="126" t="s">
        <v>1011</v>
      </c>
      <c r="I97" s="119"/>
      <c r="J97" s="127">
        <f>BK97</f>
        <v>0</v>
      </c>
      <c r="L97" s="116"/>
      <c r="M97" s="121"/>
      <c r="P97" s="122">
        <f>SUM(P98:P99)</f>
        <v>0</v>
      </c>
      <c r="R97" s="122">
        <f>SUM(R98:R99)</f>
        <v>0</v>
      </c>
      <c r="T97" s="123">
        <f>SUM(T98:T99)</f>
        <v>0</v>
      </c>
      <c r="AR97" s="117" t="s">
        <v>178</v>
      </c>
      <c r="AT97" s="124" t="s">
        <v>72</v>
      </c>
      <c r="AU97" s="124" t="s">
        <v>81</v>
      </c>
      <c r="AY97" s="117" t="s">
        <v>157</v>
      </c>
      <c r="BK97" s="125">
        <f>SUM(BK98:BK99)</f>
        <v>0</v>
      </c>
    </row>
    <row r="98" spans="2:65" s="1" customFormat="1" ht="16.5" customHeight="1">
      <c r="B98" s="29"/>
      <c r="C98" s="128" t="s">
        <v>166</v>
      </c>
      <c r="D98" s="128" t="s">
        <v>160</v>
      </c>
      <c r="E98" s="129" t="s">
        <v>1012</v>
      </c>
      <c r="F98" s="130" t="s">
        <v>1013</v>
      </c>
      <c r="G98" s="131" t="s">
        <v>267</v>
      </c>
      <c r="H98" s="132">
        <v>1</v>
      </c>
      <c r="I98" s="133"/>
      <c r="J98" s="134">
        <f>ROUND(I98*H98,2)</f>
        <v>0</v>
      </c>
      <c r="K98" s="130" t="s">
        <v>19</v>
      </c>
      <c r="L98" s="29"/>
      <c r="M98" s="135" t="s">
        <v>19</v>
      </c>
      <c r="N98" s="136" t="s">
        <v>44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158</v>
      </c>
      <c r="AT98" s="139" t="s">
        <v>160</v>
      </c>
      <c r="AU98" s="139" t="s">
        <v>83</v>
      </c>
      <c r="AY98" s="14" t="s">
        <v>157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4" t="s">
        <v>81</v>
      </c>
      <c r="BK98" s="140">
        <f>ROUND(I98*H98,2)</f>
        <v>0</v>
      </c>
      <c r="BL98" s="14" t="s">
        <v>158</v>
      </c>
      <c r="BM98" s="139" t="s">
        <v>1014</v>
      </c>
    </row>
    <row r="99" spans="2:65" s="1" customFormat="1" ht="11.25">
      <c r="B99" s="29"/>
      <c r="D99" s="141" t="s">
        <v>165</v>
      </c>
      <c r="F99" s="142" t="s">
        <v>1013</v>
      </c>
      <c r="I99" s="143"/>
      <c r="L99" s="29"/>
      <c r="M99" s="156"/>
      <c r="N99" s="157"/>
      <c r="O99" s="157"/>
      <c r="P99" s="157"/>
      <c r="Q99" s="157"/>
      <c r="R99" s="157"/>
      <c r="S99" s="157"/>
      <c r="T99" s="158"/>
      <c r="AT99" s="14" t="s">
        <v>165</v>
      </c>
      <c r="AU99" s="14" t="s">
        <v>83</v>
      </c>
    </row>
    <row r="100" spans="2:65" s="1" customFormat="1" ht="6.95" customHeight="1"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29"/>
    </row>
  </sheetData>
  <sheetProtection algorithmName="SHA-512" hashValue="myz3mDRRoHnba14HKGNrkTmILvVXUTwja1vex2wl6kKqv6pirYtDMB/1oYBmsiFeMQnD5iaXCs0/BSP1gUsAeQ==" saltValue="kZtKLBt0UPsaUVRhufe0JI4byd2mx3oGQKCezCNiJPs8YpP6xfX27Tkm9Nv1EiErmetcoSXr7U8NrjczAb8vlQ==" spinCount="100000" sheet="1" objects="1" scenarios="1" formatColumns="0" formatRows="0" autoFilter="0"/>
  <autoFilter ref="C82:K99" xr:uid="{00000000-0009-0000-0000-000008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19</vt:i4>
      </vt:variant>
    </vt:vector>
  </HeadingPairs>
  <TitlesOfParts>
    <vt:vector size="29" baseType="lpstr">
      <vt:lpstr>Rekapitulace stavby</vt:lpstr>
      <vt:lpstr>E01 - Stavební část</vt:lpstr>
      <vt:lpstr>001 - Chlazení</vt:lpstr>
      <vt:lpstr>002 - VZDUCHOTECHNIKA</vt:lpstr>
      <vt:lpstr>003 - Zdravotně technické...</vt:lpstr>
      <vt:lpstr>01 - BEZBARIEROVÉ WC</vt:lpstr>
      <vt:lpstr>02 - ODBORNÁ UČEBNA IT</vt:lpstr>
      <vt:lpstr>E04.01 - Schodolez</vt:lpstr>
      <vt:lpstr>E05 - Vedlejší rozpočtové...</vt:lpstr>
      <vt:lpstr>Pokyny pro vyplnění</vt:lpstr>
      <vt:lpstr>'001 - Chlazení'!Názvy_tisku</vt:lpstr>
      <vt:lpstr>'002 - VZDUCHOTECHNIKA'!Názvy_tisku</vt:lpstr>
      <vt:lpstr>'003 - Zdravotně technické...'!Názvy_tisku</vt:lpstr>
      <vt:lpstr>'01 - BEZBARIEROVÉ WC'!Názvy_tisku</vt:lpstr>
      <vt:lpstr>'02 - ODBORNÁ UČEBNA IT'!Názvy_tisku</vt:lpstr>
      <vt:lpstr>'E01 - Stavební část'!Názvy_tisku</vt:lpstr>
      <vt:lpstr>'E04.01 - Schodolez'!Názvy_tisku</vt:lpstr>
      <vt:lpstr>'E05 - Vedlejší rozpočtové...'!Názvy_tisku</vt:lpstr>
      <vt:lpstr>'Rekapitulace stavby'!Názvy_tisku</vt:lpstr>
      <vt:lpstr>'001 - Chlazení'!Oblast_tisku</vt:lpstr>
      <vt:lpstr>'002 - VZDUCHOTECHNIKA'!Oblast_tisku</vt:lpstr>
      <vt:lpstr>'003 - Zdravotně technické...'!Oblast_tisku</vt:lpstr>
      <vt:lpstr>'01 - BEZBARIEROVÉ WC'!Oblast_tisku</vt:lpstr>
      <vt:lpstr>'02 - ODBORNÁ UČEBNA IT'!Oblast_tisku</vt:lpstr>
      <vt:lpstr>'E01 - Stavební část'!Oblast_tisku</vt:lpstr>
      <vt:lpstr>'E04.01 - Schodolez'!Oblast_tisku</vt:lpstr>
      <vt:lpstr>'E05 - Vedlejší rozpočtové...'!Oblast_tisku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Pospíšilová Petra</dc:creator>
  <cp:lastModifiedBy>Pospíšilová Petra</cp:lastModifiedBy>
  <dcterms:created xsi:type="dcterms:W3CDTF">2024-05-27T20:59:32Z</dcterms:created>
  <dcterms:modified xsi:type="dcterms:W3CDTF">2025-05-22T06:40:55Z</dcterms:modified>
</cp:coreProperties>
</file>