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/>
  <mc:AlternateContent xmlns:mc="http://schemas.openxmlformats.org/markup-compatibility/2006">
    <mc:Choice Requires="x15">
      <x15ac:absPath xmlns:x15ac="http://schemas.microsoft.com/office/spreadsheetml/2010/11/ac" url="C:\Users\miltenk\Documents\SOD,objednávky\2025\ZS_Brezova_oprava terasy_SD\"/>
    </mc:Choice>
  </mc:AlternateContent>
  <xr:revisionPtr revIDLastSave="0" documentId="13_ncr:1_{B6CC38D1-AD7B-4EEC-B959-65CA895DC612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Krycí List" sheetId="1" r:id="rId1"/>
    <sheet name="Rekapitulace" sheetId="3" r:id="rId2"/>
    <sheet name="Zakázka" sheetId="4" r:id="rId3"/>
  </sheets>
  <externalReferences>
    <externalReference r:id="rId4"/>
  </externalReferences>
  <definedNames>
    <definedName name="__3FD872C1_8887_4EA3_9FC2_897EF4F3D2C3_FIGURE__">'[1]#REF!'!$B$3:$F$5</definedName>
    <definedName name="__3FD872C1_8887_4EA3_9FC2_897EF4F3D2C3_ITEM__">Zakázka!$A$9:$Q$9</definedName>
    <definedName name="__3FD872C1_8887_4EA3_9FC2_897EF4F3D2C3_ITEM_GROUP1__">Zakázka!$A$6:$Q$70</definedName>
    <definedName name="__3FD872C1_8887_4EA3_9FC2_897EF4F3D2C3_ITEM_GROUP1_RECAP__">Rekapitulace!$A$6:$F$8</definedName>
    <definedName name="__3FD872C1_8887_4EA3_9FC2_897EF4F3D2C3_ITEM_GROUP2__">Zakázka!$A$7:$Q$69</definedName>
    <definedName name="__3FD872C1_8887_4EA3_9FC2_897EF4F3D2C3_ITEM_GROUP2_RECAP__">Rekapitulace!$A$7:$F$8</definedName>
    <definedName name="__3FD872C1_8887_4EA3_9FC2_897EF4F3D2C3_ITEM_GROUP3__X">Zakázka!$A$8:$Q$13</definedName>
    <definedName name="__3FD872C1_8887_4EA3_9FC2_897EF4F3D2C3_ITEM_GROUP3_RECAP__">Rekapitulace!$A$8:$F$8</definedName>
    <definedName name="__3FD872C1_8887_4EA3_9FC2_897EF4F3D2C3_QBILL__">Zakázka!#REF!</definedName>
    <definedName name="__3FD872C1_8887_4EA3_9FC2_897EF4F3D2C3_QBILLFIG__">'[1]#REF!'!$C$4:$D$4</definedName>
    <definedName name="__3FD872C1_8887_4EA3_9FC2_897EF4F3D2C3_QINDEX__">Zakázka!#REF!</definedName>
    <definedName name="GROUP_ID">Zakázka!$B$6:$B$71</definedName>
    <definedName name="ITEM_PRICES">Zakázka!$J$6:$J$71</definedName>
    <definedName name="_xlnm.Print_Titles" localSheetId="1">Rekapitulace!$4:$5</definedName>
    <definedName name="_xlnm.Print_Titles" localSheetId="2">Zakázka!$4:$5</definedName>
    <definedName name="_xlnm.Print_Area" localSheetId="0">'Krycí List'!$C$1:$H$29</definedName>
    <definedName name="_xlnm.Print_Area" localSheetId="1">Rekapitulace!$B$1:$F$22</definedName>
    <definedName name="_xlnm.Print_Area" localSheetId="2">Zakázka!$C$1:$Q$71</definedName>
    <definedName name="VAT_RATES">Zakázka!$O$6:$O$71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68" i="4" l="1"/>
  <c r="L68" i="4"/>
  <c r="L67" i="4" s="1"/>
  <c r="D15" i="3" s="1"/>
  <c r="J68" i="4"/>
  <c r="J67" i="4" s="1"/>
  <c r="C15" i="3" s="1"/>
  <c r="N67" i="4"/>
  <c r="N65" i="4"/>
  <c r="L65" i="4"/>
  <c r="J65" i="4"/>
  <c r="P65" i="4" s="1"/>
  <c r="N64" i="4"/>
  <c r="L64" i="4"/>
  <c r="J64" i="4"/>
  <c r="P64" i="4" s="1"/>
  <c r="P63" i="4"/>
  <c r="N63" i="4"/>
  <c r="L63" i="4"/>
  <c r="J63" i="4"/>
  <c r="N62" i="4"/>
  <c r="L62" i="4"/>
  <c r="J62" i="4"/>
  <c r="N61" i="4"/>
  <c r="L61" i="4"/>
  <c r="J61" i="4"/>
  <c r="P61" i="4" s="1"/>
  <c r="N60" i="4"/>
  <c r="L60" i="4"/>
  <c r="J60" i="4"/>
  <c r="P60" i="4" s="1"/>
  <c r="N59" i="4"/>
  <c r="L59" i="4"/>
  <c r="J59" i="4"/>
  <c r="N58" i="4"/>
  <c r="L58" i="4"/>
  <c r="J58" i="4"/>
  <c r="N57" i="4"/>
  <c r="L57" i="4"/>
  <c r="J57" i="4"/>
  <c r="P57" i="4" s="1"/>
  <c r="N56" i="4"/>
  <c r="L56" i="4"/>
  <c r="J56" i="4"/>
  <c r="P56" i="4" s="1"/>
  <c r="N55" i="4"/>
  <c r="L55" i="4"/>
  <c r="J55" i="4"/>
  <c r="P55" i="4" s="1"/>
  <c r="N54" i="4"/>
  <c r="L54" i="4"/>
  <c r="J54" i="4"/>
  <c r="N53" i="4"/>
  <c r="L53" i="4"/>
  <c r="J53" i="4"/>
  <c r="P53" i="4" s="1"/>
  <c r="N52" i="4"/>
  <c r="L52" i="4"/>
  <c r="J52" i="4"/>
  <c r="P52" i="4" s="1"/>
  <c r="N51" i="4"/>
  <c r="L51" i="4"/>
  <c r="J51" i="4"/>
  <c r="N50" i="4"/>
  <c r="L50" i="4"/>
  <c r="J50" i="4"/>
  <c r="N49" i="4"/>
  <c r="L49" i="4"/>
  <c r="J49" i="4"/>
  <c r="P49" i="4" s="1"/>
  <c r="N46" i="4"/>
  <c r="L46" i="4"/>
  <c r="J46" i="4"/>
  <c r="N45" i="4"/>
  <c r="L45" i="4"/>
  <c r="J45" i="4"/>
  <c r="P44" i="4"/>
  <c r="N44" i="4"/>
  <c r="L44" i="4"/>
  <c r="J44" i="4"/>
  <c r="N43" i="4"/>
  <c r="L43" i="4"/>
  <c r="J43" i="4"/>
  <c r="P43" i="4" s="1"/>
  <c r="P42" i="4"/>
  <c r="N42" i="4"/>
  <c r="L42" i="4"/>
  <c r="J42" i="4"/>
  <c r="N41" i="4"/>
  <c r="L41" i="4"/>
  <c r="J41" i="4"/>
  <c r="N40" i="4"/>
  <c r="L40" i="4"/>
  <c r="L38" i="4" s="1"/>
  <c r="D13" i="3" s="1"/>
  <c r="J40" i="4"/>
  <c r="P40" i="4" s="1"/>
  <c r="N39" i="4"/>
  <c r="L39" i="4"/>
  <c r="J39" i="4"/>
  <c r="P39" i="4" s="1"/>
  <c r="N36" i="4"/>
  <c r="L36" i="4"/>
  <c r="J36" i="4"/>
  <c r="N35" i="4"/>
  <c r="L35" i="4"/>
  <c r="J35" i="4"/>
  <c r="N34" i="4"/>
  <c r="L34" i="4"/>
  <c r="J34" i="4"/>
  <c r="P34" i="4" s="1"/>
  <c r="P33" i="4"/>
  <c r="N33" i="4"/>
  <c r="N32" i="4" s="1"/>
  <c r="L33" i="4"/>
  <c r="J33" i="4"/>
  <c r="N30" i="4"/>
  <c r="L30" i="4"/>
  <c r="J30" i="4"/>
  <c r="N29" i="4"/>
  <c r="L29" i="4"/>
  <c r="J29" i="4"/>
  <c r="P29" i="4" s="1"/>
  <c r="N28" i="4"/>
  <c r="L28" i="4"/>
  <c r="J28" i="4"/>
  <c r="P28" i="4" s="1"/>
  <c r="N27" i="4"/>
  <c r="N26" i="4" s="1"/>
  <c r="L27" i="4"/>
  <c r="J27" i="4"/>
  <c r="N24" i="4"/>
  <c r="L24" i="4"/>
  <c r="J24" i="4"/>
  <c r="P24" i="4" s="1"/>
  <c r="N23" i="4"/>
  <c r="L23" i="4"/>
  <c r="J23" i="4"/>
  <c r="P23" i="4" s="1"/>
  <c r="N22" i="4"/>
  <c r="L22" i="4"/>
  <c r="J22" i="4"/>
  <c r="N21" i="4"/>
  <c r="L21" i="4"/>
  <c r="J21" i="4"/>
  <c r="N20" i="4"/>
  <c r="N18" i="4" s="1"/>
  <c r="L20" i="4"/>
  <c r="J20" i="4"/>
  <c r="P20" i="4" s="1"/>
  <c r="P19" i="4"/>
  <c r="N19" i="4"/>
  <c r="L19" i="4"/>
  <c r="J19" i="4"/>
  <c r="N16" i="4"/>
  <c r="L16" i="4"/>
  <c r="L14" i="4" s="1"/>
  <c r="D9" i="3" s="1"/>
  <c r="J16" i="4"/>
  <c r="N15" i="4"/>
  <c r="N14" i="4" s="1"/>
  <c r="L15" i="4"/>
  <c r="J15" i="4"/>
  <c r="P15" i="4" s="1"/>
  <c r="N12" i="4"/>
  <c r="L12" i="4"/>
  <c r="J12" i="4"/>
  <c r="P12" i="4" s="1"/>
  <c r="N11" i="4"/>
  <c r="L11" i="4"/>
  <c r="J11" i="4"/>
  <c r="P11" i="4" s="1"/>
  <c r="N10" i="4"/>
  <c r="L10" i="4"/>
  <c r="J10" i="4"/>
  <c r="P10" i="4" s="1"/>
  <c r="N9" i="4"/>
  <c r="N8" i="4" s="1"/>
  <c r="L9" i="4"/>
  <c r="L8" i="4" s="1"/>
  <c r="J9" i="4"/>
  <c r="F28" i="1"/>
  <c r="F27" i="1"/>
  <c r="L11" i="1"/>
  <c r="L10" i="1"/>
  <c r="L9" i="1"/>
  <c r="L8" i="1"/>
  <c r="A3" i="1" a="1"/>
  <c r="A3" i="1" s="1"/>
  <c r="J48" i="4" l="1"/>
  <c r="C14" i="3" s="1"/>
  <c r="N38" i="4"/>
  <c r="N7" i="4" s="1"/>
  <c r="N6" i="4" s="1"/>
  <c r="N48" i="4"/>
  <c r="L26" i="4"/>
  <c r="D11" i="3" s="1"/>
  <c r="L18" i="4"/>
  <c r="D10" i="3" s="1"/>
  <c r="L32" i="4"/>
  <c r="D12" i="3" s="1"/>
  <c r="L48" i="4"/>
  <c r="D14" i="3" s="1"/>
  <c r="Q19" i="4"/>
  <c r="Q28" i="4"/>
  <c r="Q33" i="4"/>
  <c r="Q44" i="4"/>
  <c r="Q49" i="4"/>
  <c r="Q57" i="4"/>
  <c r="Q65" i="4"/>
  <c r="Q35" i="4"/>
  <c r="Q51" i="4"/>
  <c r="Q42" i="4"/>
  <c r="Q55" i="4"/>
  <c r="Q63" i="4"/>
  <c r="Q11" i="4"/>
  <c r="Q12" i="4"/>
  <c r="P16" i="4"/>
  <c r="P14" i="4" s="1"/>
  <c r="E9" i="3" s="1"/>
  <c r="P21" i="4"/>
  <c r="Q21" i="4" s="1"/>
  <c r="Q23" i="4"/>
  <c r="P30" i="4"/>
  <c r="Q30" i="4" s="1"/>
  <c r="P35" i="4"/>
  <c r="Q40" i="4"/>
  <c r="P46" i="4"/>
  <c r="Q46" i="4" s="1"/>
  <c r="P51" i="4"/>
  <c r="Q53" i="4"/>
  <c r="P59" i="4"/>
  <c r="Q59" i="4" s="1"/>
  <c r="Q61" i="4"/>
  <c r="P68" i="4"/>
  <c r="P67" i="4" s="1"/>
  <c r="E15" i="3" s="1"/>
  <c r="D8" i="3"/>
  <c r="A4" i="1" a="1"/>
  <c r="A4" i="1" s="1"/>
  <c r="A8" i="1" s="1"/>
  <c r="A7" i="1"/>
  <c r="Q41" i="4"/>
  <c r="Q20" i="4"/>
  <c r="Q24" i="4"/>
  <c r="Q29" i="4"/>
  <c r="Q34" i="4"/>
  <c r="Q39" i="4"/>
  <c r="Q52" i="4"/>
  <c r="A6" i="1"/>
  <c r="C17" i="3"/>
  <c r="P22" i="4"/>
  <c r="P18" i="4" s="1"/>
  <c r="E10" i="3" s="1"/>
  <c r="J26" i="4"/>
  <c r="C11" i="3" s="1"/>
  <c r="P27" i="4"/>
  <c r="P26" i="4" s="1"/>
  <c r="E11" i="3" s="1"/>
  <c r="P36" i="4"/>
  <c r="P32" i="4" s="1"/>
  <c r="E12" i="3" s="1"/>
  <c r="P41" i="4"/>
  <c r="P45" i="4"/>
  <c r="P50" i="4"/>
  <c r="Q50" i="4" s="1"/>
  <c r="P54" i="4"/>
  <c r="Q54" i="4" s="1"/>
  <c r="P58" i="4"/>
  <c r="Q58" i="4" s="1"/>
  <c r="P62" i="4"/>
  <c r="Q62" i="4" s="1"/>
  <c r="Q10" i="4"/>
  <c r="Q15" i="4"/>
  <c r="Q43" i="4"/>
  <c r="Q56" i="4"/>
  <c r="Q60" i="4"/>
  <c r="Q64" i="4"/>
  <c r="J8" i="4"/>
  <c r="P9" i="4"/>
  <c r="P8" i="4" s="1"/>
  <c r="J18" i="4"/>
  <c r="C10" i="3" s="1"/>
  <c r="J32" i="4"/>
  <c r="C12" i="3" s="1"/>
  <c r="J14" i="4"/>
  <c r="C9" i="3" s="1"/>
  <c r="J38" i="4"/>
  <c r="C13" i="3" s="1"/>
  <c r="E26" i="1"/>
  <c r="L7" i="4" l="1"/>
  <c r="P38" i="4"/>
  <c r="E13" i="3" s="1"/>
  <c r="Q68" i="4"/>
  <c r="Q67" i="4" s="1"/>
  <c r="F15" i="3" s="1"/>
  <c r="Q18" i="4"/>
  <c r="F10" i="3" s="1"/>
  <c r="Q22" i="4"/>
  <c r="Q16" i="4"/>
  <c r="Q14" i="4" s="1"/>
  <c r="F9" i="3" s="1"/>
  <c r="Q48" i="4"/>
  <c r="F14" i="3" s="1"/>
  <c r="A11" i="1"/>
  <c r="A14" i="1"/>
  <c r="Q27" i="4"/>
  <c r="Q26" i="4" s="1"/>
  <c r="F11" i="3" s="1"/>
  <c r="P48" i="4"/>
  <c r="E14" i="3" s="1"/>
  <c r="E8" i="3"/>
  <c r="Q45" i="4"/>
  <c r="A5" i="1" a="1"/>
  <c r="A5" i="1" s="1"/>
  <c r="A9" i="1" s="1"/>
  <c r="D7" i="3"/>
  <c r="L6" i="4"/>
  <c r="D6" i="3" s="1"/>
  <c r="Q36" i="4"/>
  <c r="Q32" i="4" s="1"/>
  <c r="F12" i="3" s="1"/>
  <c r="C8" i="3"/>
  <c r="Q38" i="4"/>
  <c r="F13" i="3" s="1"/>
  <c r="A10" i="1"/>
  <c r="A13" i="1"/>
  <c r="Q9" i="4"/>
  <c r="Q8" i="4" s="1"/>
  <c r="B19" i="3"/>
  <c r="B20" i="3"/>
  <c r="C19" i="3"/>
  <c r="C20" i="3"/>
  <c r="C18" i="3" l="1"/>
  <c r="C21" i="3" s="1"/>
  <c r="J6" i="4"/>
  <c r="A12" i="1"/>
  <c r="A15" i="1"/>
  <c r="A16" i="1" s="1"/>
  <c r="F8" i="3"/>
  <c r="Q7" i="4"/>
  <c r="P7" i="4"/>
  <c r="E27" i="1"/>
  <c r="E28" i="1" l="1"/>
  <c r="F7" i="3"/>
  <c r="Q6" i="4"/>
  <c r="F6" i="3" s="1"/>
  <c r="P6" i="4"/>
  <c r="E6" i="3" s="1"/>
  <c r="E7" i="3"/>
</calcChain>
</file>

<file path=xl/sharedStrings.xml><?xml version="1.0" encoding="utf-8"?>
<sst xmlns="http://schemas.openxmlformats.org/spreadsheetml/2006/main" count="269" uniqueCount="142">
  <si>
    <t>Celkem (včetně DPH)</t>
  </si>
  <si>
    <t>Celkem (bez DPH)</t>
  </si>
  <si>
    <t>DPH</t>
  </si>
  <si>
    <t>Popis</t>
  </si>
  <si>
    <t>Poř.</t>
  </si>
  <si>
    <t>Typ</t>
  </si>
  <si>
    <t>Kód</t>
  </si>
  <si>
    <t>MJ</t>
  </si>
  <si>
    <t>Výměra</t>
  </si>
  <si>
    <t>Cena</t>
  </si>
  <si>
    <t>Jedn. hmotn.</t>
  </si>
  <si>
    <t>Hmotnost</t>
  </si>
  <si>
    <t>Jedn. suť</t>
  </si>
  <si>
    <t>Suť</t>
  </si>
  <si>
    <t>Sazba DPH</t>
  </si>
  <si>
    <t>Cena s DPH</t>
  </si>
  <si>
    <t>Jedn. Cena</t>
  </si>
  <si>
    <t>Set Column width to</t>
  </si>
  <si>
    <t>ROZPOČET</t>
  </si>
  <si>
    <t>Celkem (bez DPH):</t>
  </si>
  <si>
    <t>Kč</t>
  </si>
  <si>
    <t>DPH:</t>
  </si>
  <si>
    <t>Celkem včetně DPH:</t>
  </si>
  <si>
    <t>S</t>
  </si>
  <si>
    <t>S/SO 01</t>
  </si>
  <si>
    <t>S/SO 01/006</t>
  </si>
  <si>
    <t>006: Úpravy povrchů, podlahy a osazovaní výplní</t>
  </si>
  <si>
    <t>S/SO 01/009</t>
  </si>
  <si>
    <t>009: Ostatní konstrukce a práce, bourání</t>
  </si>
  <si>
    <t>S/SO 01/099</t>
  </si>
  <si>
    <t>099: Přesun hmot a manipulace se sutí</t>
  </si>
  <si>
    <t>S/SO 01/711</t>
  </si>
  <si>
    <t>711: Izolace proti vodě, vlhkosti a plynu</t>
  </si>
  <si>
    <t>S/SO 01/721</t>
  </si>
  <si>
    <t>721: Kanalizace</t>
  </si>
  <si>
    <t>S/SO 01/767</t>
  </si>
  <si>
    <t>767: Konstrukce zámečnické</t>
  </si>
  <si>
    <t>S/SO 01/771</t>
  </si>
  <si>
    <t>771: Podlahy z dlaždic</t>
  </si>
  <si>
    <t>S/SO 01/VRN</t>
  </si>
  <si>
    <t>VRN: Vedlejší rozpočtové náklady</t>
  </si>
  <si>
    <t xml:space="preserve"> </t>
  </si>
  <si>
    <t>Stavba</t>
  </si>
  <si>
    <t>Oddíl</t>
  </si>
  <si>
    <t>SP</t>
  </si>
  <si>
    <t>622111111</t>
  </si>
  <si>
    <t>Vyspravení celoplošné cementovou maltou vnějších stěn betonových nebo železobetonových-sokl</t>
  </si>
  <si>
    <t>m2</t>
  </si>
  <si>
    <t>Vyspravení celoplošné cementovou maltou vnějších stěn betonových nebo železobetonových</t>
  </si>
  <si>
    <t>622131121</t>
  </si>
  <si>
    <t>Penetrační nátěr vnějších stěn nanášený ručně</t>
  </si>
  <si>
    <t>622511102.WBR.001</t>
  </si>
  <si>
    <t>Tenkovrstvá akrylátová omítka weberpas marmolit jemnozrnný vnějších stěn</t>
  </si>
  <si>
    <t>978015391</t>
  </si>
  <si>
    <t>Otlučení (osekání) vnější vápenné nebo vápenocementové omítky stupně členitosti 1 a 2 v rozsahu přes 80 do 100 %</t>
  </si>
  <si>
    <t>978019341</t>
  </si>
  <si>
    <t>Otlučení (osekání) vnější vápenné nebo vápenocementové omítky stupně členitosti 3 až 5 v rozsahu přes 20 do 30 % -sokl</t>
  </si>
  <si>
    <t>997013111</t>
  </si>
  <si>
    <t>Vnitrostaveništní doprava suti a vybouraných hmot pro budovy v do 6 m</t>
  </si>
  <si>
    <t>t</t>
  </si>
  <si>
    <t>997002611</t>
  </si>
  <si>
    <t>Nakládání suti a vybouraných hmot</t>
  </si>
  <si>
    <t>997002511</t>
  </si>
  <si>
    <t>Vodorovné přemístění suti a vybouraných hmot bez naložení ale se složením a urovnáním do 1 km</t>
  </si>
  <si>
    <t>997002519</t>
  </si>
  <si>
    <t>Příplatek ZKD 1 km přemístění suti a vybouraných hmot</t>
  </si>
  <si>
    <t>997013871</t>
  </si>
  <si>
    <t>Poplatek za uložení stavebního odpadu na recyklační skládce (skládkovné) směsného stavebního a demoličního kód odpadu 17 09 04</t>
  </si>
  <si>
    <t>998011001</t>
  </si>
  <si>
    <t>Přesun hmot pro budovy zděné v do 6 m</t>
  </si>
  <si>
    <t>711131821</t>
  </si>
  <si>
    <t>Odstranění izolace proti zemní vlhkosti svislé</t>
  </si>
  <si>
    <t>711113125</t>
  </si>
  <si>
    <t>Izolace proti vlhkosti na svislé ploše za studena těsnicí hmotou dvousložkovou na bázi polymery modifikované živičné emulze - sokl</t>
  </si>
  <si>
    <t>711113115</t>
  </si>
  <si>
    <t>Izolace proti vlhkosti na vodorovné ploše za studena těsnicí hmotou dvousložkovou na bázi polymery modifikované živičné emulze</t>
  </si>
  <si>
    <t>998711101</t>
  </si>
  <si>
    <t>Přesun hmot tonážní pro izolace proti vodě, vlhkosti a plynům v objektech v do 6 m</t>
  </si>
  <si>
    <t>721210813</t>
  </si>
  <si>
    <t>Demontáž vpustí podlahových DN 100</t>
  </si>
  <si>
    <t>kus</t>
  </si>
  <si>
    <t>721211913</t>
  </si>
  <si>
    <t>Montáž vpustí podlahových DN 110 ostatní typ</t>
  </si>
  <si>
    <t>H</t>
  </si>
  <si>
    <t>MAT</t>
  </si>
  <si>
    <t>Vpusť podlahová</t>
  </si>
  <si>
    <t>721000001R</t>
  </si>
  <si>
    <t>Napojení na stávající kanalizaci</t>
  </si>
  <si>
    <t>komplet</t>
  </si>
  <si>
    <t>767161832</t>
  </si>
  <si>
    <t>Demontáž zábradlí rovného rozebíratelného hmotnosti 1 m zábradlí přes 20 kg k dalšímu použítí</t>
  </si>
  <si>
    <t>m</t>
  </si>
  <si>
    <t>767161114</t>
  </si>
  <si>
    <t>Montáž zábradlí rovného z trubek do zdi hm přes 20 do 30 kg</t>
  </si>
  <si>
    <t>76700002R</t>
  </si>
  <si>
    <t>Pomocné práce - úprava stávajícího zábradlí</t>
  </si>
  <si>
    <t>767531211</t>
  </si>
  <si>
    <t>Montáž vstupních kovových nebo plastových rohoží čisticích zón plochy do 0,5 m2</t>
  </si>
  <si>
    <t>Vstupní rohož provedení hliník / gumové vlnovky/</t>
  </si>
  <si>
    <t>767531121</t>
  </si>
  <si>
    <t>Osazení zapuštěného rámu z L profilů k čisticím rohožím</t>
  </si>
  <si>
    <t xml:space="preserve">Hliníkový profil L </t>
  </si>
  <si>
    <t>998767101</t>
  </si>
  <si>
    <t>Přesun hmot tonážní pro zámečnické konstrukce v objektech v do 6 m</t>
  </si>
  <si>
    <t>771571810</t>
  </si>
  <si>
    <t>Demontáž podlah z dlaždic keramických kladených do malty</t>
  </si>
  <si>
    <t>771121011</t>
  </si>
  <si>
    <t>Nátěr penetrační na podlahu</t>
  </si>
  <si>
    <t>771151012</t>
  </si>
  <si>
    <t>Samonivelační stěrka podlah pevnosti 20 MPa tl přes 3 do 5 mm</t>
  </si>
  <si>
    <t>771591112</t>
  </si>
  <si>
    <t>Izolace pod dlažbu nátěrem nebo stěrkou ve dvou vrstvách</t>
  </si>
  <si>
    <t>771574478</t>
  </si>
  <si>
    <t>Montáž podlah keramických pro mechanické zatížení lepených cementovým flexibilním lepidlem přes 19 do 22 ks/m2</t>
  </si>
  <si>
    <t>59761149</t>
  </si>
  <si>
    <t>dlažba keramická slinutá mrazuvzdorná R9 povrch reliéfní/matný tl do 10mm přes 19 do 22ks/m2</t>
  </si>
  <si>
    <t>771274113</t>
  </si>
  <si>
    <t>Montáž obkladů stupnic z dlaždic keramických hladkých lepených cementovým flexibilním lepidlem š přes 250 do 300 mm</t>
  </si>
  <si>
    <t>dlažba keramická slinutá mrazuvzdorná R9 povrch reliéfní/matný tl do 10mm přes 19 do 22ks/m2 - stupnice</t>
  </si>
  <si>
    <t>771274232</t>
  </si>
  <si>
    <t>Montáž obkladů podstupnic z dlaždic keramických hladkých lepených cementovým flexibilním lepidlem v přes 150 do 200 mm</t>
  </si>
  <si>
    <t>dlažba keramická slinutá mrazuvzdorná R9 povrch reliéfní/matný tl do 10mm přes 19 do 22ks/m2 -podstupnice</t>
  </si>
  <si>
    <t>771474113</t>
  </si>
  <si>
    <t>Montáž soklů z dlaždic keramických rovných lepených cementovým flexibilním lepidlem v přes 90 do 120 mm</t>
  </si>
  <si>
    <t>dlažba keramická slinutá mrazuvzdorná R9 povrch reliéfní/matný tl do 10mm přes 19 do 22ks/m2 -sokl</t>
  </si>
  <si>
    <t>771161023</t>
  </si>
  <si>
    <t>Montáž profilu ukončujícího pro balkony a terasy</t>
  </si>
  <si>
    <t xml:space="preserve">Ukončovací profil </t>
  </si>
  <si>
    <t>771161022</t>
  </si>
  <si>
    <t>Montáž profilu pro schodové hrany nebo ukončení dlažby</t>
  </si>
  <si>
    <t>Ukončovací schodišťový profil L</t>
  </si>
  <si>
    <t>998771101</t>
  </si>
  <si>
    <t>Přesun hmot tonážní pro podlahy z dlaždic v objektech v do 6 m</t>
  </si>
  <si>
    <t>VRN</t>
  </si>
  <si>
    <t>VRN - zařízení staveniště, doprava lidí, likvidace obalového materiálu, atd.</t>
  </si>
  <si>
    <t>KRYCÍ LIST NABÍDKY</t>
  </si>
  <si>
    <t>ZŠ BŘEZOVÁ 369/25, DĚČÍN III - OPRAVA VENKOVNÍ TERASY</t>
  </si>
  <si>
    <t>OBJEDNATEL</t>
  </si>
  <si>
    <t>Statutární město Děčín, Mírové náměstí 1175/5, Děčín IV-Podmokly, IČO: 00261238</t>
  </si>
  <si>
    <t>ZHOTOVITEL</t>
  </si>
  <si>
    <t>Název zakázky:</t>
  </si>
  <si>
    <t xml:space="preserve">      Stavba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</si>
</sst>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#,##0_);[Red]\-\ #,##0_);&quot;–&quot;??;_(@_)"/>
    <numFmt numFmtId="165" formatCode="_(#,##0.00_);[Red]\-\ #,##0.00_);&quot;–&quot;??;_(@_)"/>
    <numFmt numFmtId="166" formatCode="_(#,##0.000_);[Red]\-\ #,##0.000_);&quot;–&quot;??;_(@_)"/>
    <numFmt numFmtId="167" formatCode="#,##0.00\ &quot;Kč&quot;"/>
    <numFmt numFmtId="168" formatCode="#,##0.00_ ;[Red]\-#,##0.00\ "/>
  </numFmts>
  <fonts count="28" x14ac:knownFonts="1">
    <font>
      <sz val="10"/>
      <color theme="1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sz val="10"/>
      <color rgb="FFC00000"/>
      <name val="Arial"/>
      <family val="2"/>
      <charset val="238"/>
    </font>
    <font>
      <sz val="10"/>
      <color rgb="FF0070C0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6"/>
      <color theme="1"/>
      <name val="Arial"/>
      <family val="2"/>
      <charset val="238"/>
    </font>
    <font>
      <b/>
      <sz val="8"/>
      <color rgb="FF000000"/>
      <name val="Arial"/>
      <family val="2"/>
      <charset val="238"/>
    </font>
    <font>
      <sz val="6"/>
      <color rgb="FFC00000"/>
      <name val="Arial"/>
      <family val="2"/>
      <charset val="238"/>
    </font>
    <font>
      <sz val="6"/>
      <color rgb="FF777777"/>
      <name val="Arial"/>
      <family val="2"/>
      <charset val="238"/>
    </font>
    <font>
      <sz val="6"/>
      <color rgb="FF0070C0"/>
      <name val="Arial"/>
      <family val="2"/>
      <charset val="238"/>
    </font>
    <font>
      <b/>
      <i/>
      <sz val="9"/>
      <color rgb="FF000000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6"/>
      <color rgb="FF000000"/>
      <name val="Arial"/>
      <family val="2"/>
      <charset val="238"/>
    </font>
    <font>
      <sz val="12"/>
      <color rgb="FF000000"/>
      <name val="Arial"/>
      <family val="2"/>
      <charset val="238"/>
    </font>
    <font>
      <sz val="12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13"/>
      <color theme="1"/>
      <name val="Arial"/>
      <family val="2"/>
      <charset val="238"/>
    </font>
    <font>
      <sz val="13"/>
      <color theme="1"/>
      <name val="Arial"/>
      <family val="2"/>
      <charset val="238"/>
    </font>
    <font>
      <sz val="6"/>
      <color rgb="FFFF0000"/>
      <name val="Arial"/>
      <family val="2"/>
      <charset val="238"/>
    </font>
    <font>
      <sz val="12"/>
      <color rgb="FFC00000"/>
      <name val="Arial"/>
      <family val="2"/>
      <charset val="238"/>
    </font>
    <font>
      <sz val="6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b/>
      <i/>
      <sz val="11"/>
      <color rgb="FF000000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rgb="FF0070C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00"/>
        <bgColor auto="1"/>
      </patternFill>
    </fill>
    <fill>
      <patternFill patternType="solid">
        <fgColor rgb="FFDDDDDD"/>
        <bgColor auto="1"/>
      </patternFill>
    </fill>
    <fill>
      <patternFill patternType="solid">
        <fgColor theme="7" tint="0.7999816888943144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rgb="FFDB303B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1">
    <xf numFmtId="0" fontId="0" fillId="0" borderId="0"/>
  </cellStyleXfs>
  <cellXfs count="194">
    <xf numFmtId="0" fontId="0" fillId="0" borderId="0" xfId="0"/>
    <xf numFmtId="0" fontId="2" fillId="0" borderId="0" xfId="0" applyFont="1"/>
    <xf numFmtId="0" fontId="6" fillId="0" borderId="0" xfId="0" applyFont="1"/>
    <xf numFmtId="0" fontId="6" fillId="0" borderId="0" xfId="0" applyFont="1" applyAlignment="1">
      <alignment horizontal="center"/>
    </xf>
    <xf numFmtId="0" fontId="7" fillId="0" borderId="1" xfId="0" applyFont="1" applyBorder="1" applyAlignment="1">
      <alignment horizontal="center"/>
    </xf>
    <xf numFmtId="0" fontId="5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6" fillId="3" borderId="0" xfId="0" applyFont="1" applyFill="1"/>
    <xf numFmtId="0" fontId="13" fillId="0" borderId="0" xfId="0" applyFont="1"/>
    <xf numFmtId="0" fontId="15" fillId="0" borderId="0" xfId="0" applyFont="1"/>
    <xf numFmtId="0" fontId="16" fillId="0" borderId="0" xfId="0" applyFont="1"/>
    <xf numFmtId="0" fontId="17" fillId="0" borderId="0" xfId="0" applyFont="1"/>
    <xf numFmtId="0" fontId="20" fillId="0" borderId="0" xfId="0" applyFont="1" applyAlignment="1">
      <alignment horizontal="center"/>
    </xf>
    <xf numFmtId="0" fontId="1" fillId="0" borderId="0" xfId="0" applyFont="1" applyAlignment="1">
      <alignment horizontal="center" vertical="top"/>
    </xf>
    <xf numFmtId="0" fontId="21" fillId="0" borderId="0" xfId="0" applyFont="1"/>
    <xf numFmtId="0" fontId="21" fillId="2" borderId="0" xfId="0" applyFont="1" applyFill="1" applyAlignment="1">
      <alignment horizontal="center"/>
    </xf>
    <xf numFmtId="0" fontId="8" fillId="2" borderId="0" xfId="0" applyFont="1" applyFill="1" applyAlignment="1">
      <alignment horizontal="center"/>
    </xf>
    <xf numFmtId="0" fontId="0" fillId="0" borderId="0" xfId="0" applyAlignment="1">
      <alignment vertical="top" wrapText="1"/>
    </xf>
    <xf numFmtId="0" fontId="3" fillId="0" borderId="0" xfId="0" applyFont="1"/>
    <xf numFmtId="0" fontId="4" fillId="0" borderId="0" xfId="0" applyFont="1"/>
    <xf numFmtId="0" fontId="3" fillId="2" borderId="0" xfId="0" applyFont="1" applyFill="1" applyAlignment="1">
      <alignment horizontal="center"/>
    </xf>
    <xf numFmtId="49" fontId="6" fillId="0" borderId="0" xfId="0" applyNumberFormat="1" applyFont="1"/>
    <xf numFmtId="164" fontId="6" fillId="0" borderId="0" xfId="0" applyNumberFormat="1" applyFont="1"/>
    <xf numFmtId="164" fontId="6" fillId="0" borderId="1" xfId="0" applyNumberFormat="1" applyFont="1" applyBorder="1"/>
    <xf numFmtId="166" fontId="6" fillId="0" borderId="0" xfId="0" applyNumberFormat="1" applyFont="1"/>
    <xf numFmtId="166" fontId="10" fillId="0" borderId="0" xfId="0" applyNumberFormat="1" applyFont="1"/>
    <xf numFmtId="166" fontId="6" fillId="0" borderId="1" xfId="0" applyNumberFormat="1" applyFont="1" applyBorder="1"/>
    <xf numFmtId="164" fontId="10" fillId="0" borderId="0" xfId="0" applyNumberFormat="1" applyFont="1"/>
    <xf numFmtId="164" fontId="7" fillId="0" borderId="1" xfId="0" applyNumberFormat="1" applyFont="1" applyBorder="1" applyAlignment="1">
      <alignment horizontal="center"/>
    </xf>
    <xf numFmtId="166" fontId="7" fillId="0" borderId="1" xfId="0" applyNumberFormat="1" applyFont="1" applyBorder="1" applyAlignment="1">
      <alignment horizontal="center"/>
    </xf>
    <xf numFmtId="49" fontId="5" fillId="0" borderId="0" xfId="0" applyNumberFormat="1" applyFont="1" applyAlignment="1">
      <alignment horizontal="left" vertical="top"/>
    </xf>
    <xf numFmtId="166" fontId="5" fillId="0" borderId="0" xfId="0" applyNumberFormat="1" applyFont="1"/>
    <xf numFmtId="164" fontId="5" fillId="0" borderId="0" xfId="0" applyNumberFormat="1" applyFont="1"/>
    <xf numFmtId="49" fontId="2" fillId="0" borderId="0" xfId="0" applyNumberFormat="1" applyFont="1" applyAlignment="1">
      <alignment horizontal="left" vertical="top"/>
    </xf>
    <xf numFmtId="166" fontId="2" fillId="0" borderId="0" xfId="0" applyNumberFormat="1" applyFont="1"/>
    <xf numFmtId="164" fontId="2" fillId="0" borderId="0" xfId="0" applyNumberFormat="1" applyFont="1"/>
    <xf numFmtId="166" fontId="2" fillId="0" borderId="1" xfId="0" applyNumberFormat="1" applyFont="1" applyBorder="1"/>
    <xf numFmtId="164" fontId="2" fillId="0" borderId="1" xfId="0" applyNumberFormat="1" applyFont="1" applyBorder="1"/>
    <xf numFmtId="0" fontId="12" fillId="0" borderId="0" xfId="0" applyFont="1" applyAlignment="1">
      <alignment horizontal="right" vertical="top"/>
    </xf>
    <xf numFmtId="164" fontId="12" fillId="0" borderId="0" xfId="0" applyNumberFormat="1" applyFont="1" applyAlignment="1">
      <alignment horizontal="right" vertical="top"/>
    </xf>
    <xf numFmtId="166" fontId="12" fillId="0" borderId="0" xfId="0" applyNumberFormat="1" applyFont="1" applyAlignment="1">
      <alignment horizontal="right" vertical="top"/>
    </xf>
    <xf numFmtId="0" fontId="11" fillId="0" borderId="0" xfId="0" applyFont="1" applyAlignment="1">
      <alignment horizontal="right" vertical="top"/>
    </xf>
    <xf numFmtId="164" fontId="11" fillId="0" borderId="0" xfId="0" applyNumberFormat="1" applyFont="1" applyAlignment="1">
      <alignment horizontal="right" vertical="top"/>
    </xf>
    <xf numFmtId="166" fontId="11" fillId="0" borderId="0" xfId="0" applyNumberFormat="1" applyFont="1" applyAlignment="1">
      <alignment horizontal="right" vertical="top"/>
    </xf>
    <xf numFmtId="0" fontId="7" fillId="0" borderId="0" xfId="0" applyFont="1" applyAlignment="1">
      <alignment horizontal="right" vertical="top"/>
    </xf>
    <xf numFmtId="164" fontId="7" fillId="0" borderId="0" xfId="0" applyNumberFormat="1" applyFont="1" applyAlignment="1">
      <alignment horizontal="right" vertical="top"/>
    </xf>
    <xf numFmtId="166" fontId="7" fillId="0" borderId="0" xfId="0" applyNumberFormat="1" applyFont="1" applyAlignment="1">
      <alignment horizontal="right" vertical="top"/>
    </xf>
    <xf numFmtId="1" fontId="6" fillId="0" borderId="0" xfId="0" applyNumberFormat="1" applyFont="1"/>
    <xf numFmtId="1" fontId="8" fillId="0" borderId="0" xfId="0" applyNumberFormat="1" applyFont="1"/>
    <xf numFmtId="1" fontId="7" fillId="0" borderId="1" xfId="0" applyNumberFormat="1" applyFont="1" applyBorder="1" applyAlignment="1">
      <alignment horizontal="center"/>
    </xf>
    <xf numFmtId="1" fontId="12" fillId="0" borderId="0" xfId="0" applyNumberFormat="1" applyFont="1" applyAlignment="1">
      <alignment horizontal="right" vertical="top"/>
    </xf>
    <xf numFmtId="166" fontId="12" fillId="0" borderId="0" xfId="0" applyNumberFormat="1" applyFont="1"/>
    <xf numFmtId="164" fontId="12" fillId="0" borderId="0" xfId="0" applyNumberFormat="1" applyFont="1"/>
    <xf numFmtId="1" fontId="11" fillId="0" borderId="0" xfId="0" applyNumberFormat="1" applyFont="1" applyAlignment="1">
      <alignment horizontal="right" vertical="top"/>
    </xf>
    <xf numFmtId="166" fontId="11" fillId="0" borderId="0" xfId="0" applyNumberFormat="1" applyFont="1"/>
    <xf numFmtId="164" fontId="11" fillId="0" borderId="0" xfId="0" applyNumberFormat="1" applyFont="1"/>
    <xf numFmtId="1" fontId="7" fillId="0" borderId="0" xfId="0" applyNumberFormat="1" applyFont="1" applyAlignment="1">
      <alignment horizontal="right" vertical="top"/>
    </xf>
    <xf numFmtId="166" fontId="7" fillId="0" borderId="0" xfId="0" applyNumberFormat="1" applyFont="1"/>
    <xf numFmtId="164" fontId="7" fillId="0" borderId="0" xfId="0" applyNumberFormat="1" applyFont="1"/>
    <xf numFmtId="1" fontId="13" fillId="0" borderId="0" xfId="0" applyNumberFormat="1" applyFont="1" applyAlignment="1">
      <alignment horizontal="right" vertical="top"/>
    </xf>
    <xf numFmtId="166" fontId="13" fillId="0" borderId="3" xfId="0" applyNumberFormat="1" applyFont="1" applyBorder="1" applyAlignment="1">
      <alignment horizontal="right" vertical="top"/>
    </xf>
    <xf numFmtId="164" fontId="13" fillId="0" borderId="3" xfId="0" applyNumberFormat="1" applyFont="1" applyBorder="1" applyAlignment="1">
      <alignment horizontal="right" vertical="top"/>
    </xf>
    <xf numFmtId="167" fontId="23" fillId="0" borderId="0" xfId="0" applyNumberFormat="1" applyFont="1" applyAlignment="1">
      <alignment horizontal="right"/>
    </xf>
    <xf numFmtId="167" fontId="24" fillId="0" borderId="0" xfId="0" applyNumberFormat="1" applyFont="1" applyAlignment="1">
      <alignment horizontal="right" vertical="top"/>
    </xf>
    <xf numFmtId="167" fontId="26" fillId="0" borderId="0" xfId="0" applyNumberFormat="1" applyFont="1" applyAlignment="1">
      <alignment horizontal="right" vertical="top"/>
    </xf>
    <xf numFmtId="167" fontId="27" fillId="0" borderId="0" xfId="0" applyNumberFormat="1" applyFont="1" applyAlignment="1">
      <alignment horizontal="right"/>
    </xf>
    <xf numFmtId="49" fontId="24" fillId="0" borderId="0" xfId="0" applyNumberFormat="1" applyFont="1" applyAlignment="1">
      <alignment horizontal="left" vertical="top" wrapText="1"/>
    </xf>
    <xf numFmtId="49" fontId="25" fillId="0" borderId="0" xfId="0" applyNumberFormat="1" applyFont="1" applyAlignment="1">
      <alignment horizontal="left" vertical="top" wrapText="1" indent="1"/>
    </xf>
    <xf numFmtId="49" fontId="24" fillId="0" borderId="0" xfId="0" applyNumberFormat="1" applyFont="1" applyAlignment="1">
      <alignment horizontal="left" vertical="top" wrapText="1" indent="2"/>
    </xf>
    <xf numFmtId="49" fontId="24" fillId="0" borderId="4" xfId="0" applyNumberFormat="1" applyFont="1" applyBorder="1" applyAlignment="1">
      <alignment horizontal="center"/>
    </xf>
    <xf numFmtId="49" fontId="6" fillId="0" borderId="5" xfId="0" applyNumberFormat="1" applyFont="1" applyBorder="1"/>
    <xf numFmtId="167" fontId="23" fillId="0" borderId="5" xfId="0" applyNumberFormat="1" applyFont="1" applyBorder="1" applyAlignment="1">
      <alignment horizontal="right"/>
    </xf>
    <xf numFmtId="49" fontId="6" fillId="0" borderId="4" xfId="0" applyNumberFormat="1" applyFont="1" applyBorder="1"/>
    <xf numFmtId="167" fontId="23" fillId="0" borderId="4" xfId="0" applyNumberFormat="1" applyFont="1" applyBorder="1" applyAlignment="1">
      <alignment horizontal="right"/>
    </xf>
    <xf numFmtId="49" fontId="5" fillId="0" borderId="5" xfId="0" applyNumberFormat="1" applyFont="1" applyBorder="1" applyAlignment="1">
      <alignment horizontal="left" vertical="top"/>
    </xf>
    <xf numFmtId="167" fontId="24" fillId="0" borderId="5" xfId="0" applyNumberFormat="1" applyFont="1" applyBorder="1" applyAlignment="1">
      <alignment horizontal="right" vertical="top"/>
    </xf>
    <xf numFmtId="49" fontId="2" fillId="0" borderId="4" xfId="0" applyNumberFormat="1" applyFont="1" applyBorder="1" applyAlignment="1">
      <alignment horizontal="left" vertical="top"/>
    </xf>
    <xf numFmtId="167" fontId="26" fillId="0" borderId="4" xfId="0" applyNumberFormat="1" applyFont="1" applyBorder="1" applyAlignment="1">
      <alignment horizontal="right" vertical="top"/>
    </xf>
    <xf numFmtId="0" fontId="1" fillId="0" borderId="8" xfId="0" applyFont="1" applyBorder="1" applyAlignment="1">
      <alignment horizontal="left" vertical="top"/>
    </xf>
    <xf numFmtId="0" fontId="1" fillId="0" borderId="0" xfId="0" applyFont="1" applyAlignment="1">
      <alignment horizontal="left" vertical="top"/>
    </xf>
    <xf numFmtId="0" fontId="1" fillId="0" borderId="9" xfId="0" applyFont="1" applyBorder="1" applyAlignment="1">
      <alignment horizontal="left" vertical="top"/>
    </xf>
    <xf numFmtId="167" fontId="24" fillId="0" borderId="4" xfId="0" applyNumberFormat="1" applyFont="1" applyBorder="1" applyAlignment="1">
      <alignment horizontal="center"/>
    </xf>
    <xf numFmtId="0" fontId="6" fillId="0" borderId="0" xfId="0" applyFont="1" applyProtection="1">
      <protection hidden="1"/>
    </xf>
    <xf numFmtId="0" fontId="1" fillId="0" borderId="0" xfId="0" applyFont="1" applyAlignment="1" applyProtection="1">
      <alignment horizontal="left" vertical="top"/>
      <protection hidden="1"/>
    </xf>
    <xf numFmtId="0" fontId="1" fillId="0" borderId="9" xfId="0" applyFont="1" applyBorder="1" applyAlignment="1" applyProtection="1">
      <alignment horizontal="left" vertical="top"/>
      <protection hidden="1"/>
    </xf>
    <xf numFmtId="1" fontId="6" fillId="0" borderId="0" xfId="0" applyNumberFormat="1" applyFont="1" applyProtection="1">
      <protection hidden="1"/>
    </xf>
    <xf numFmtId="49" fontId="6" fillId="0" borderId="0" xfId="0" applyNumberFormat="1" applyFont="1" applyProtection="1">
      <protection hidden="1"/>
    </xf>
    <xf numFmtId="0" fontId="1" fillId="0" borderId="0" xfId="0" applyFont="1" applyAlignment="1" applyProtection="1">
      <alignment horizontal="center" vertical="top"/>
      <protection hidden="1"/>
    </xf>
    <xf numFmtId="166" fontId="6" fillId="0" borderId="0" xfId="0" applyNumberFormat="1" applyFont="1" applyProtection="1">
      <protection hidden="1"/>
    </xf>
    <xf numFmtId="165" fontId="6" fillId="0" borderId="0" xfId="0" applyNumberFormat="1" applyFont="1" applyProtection="1">
      <protection hidden="1"/>
    </xf>
    <xf numFmtId="164" fontId="6" fillId="0" borderId="0" xfId="0" applyNumberFormat="1" applyFont="1" applyProtection="1">
      <protection hidden="1"/>
    </xf>
    <xf numFmtId="49" fontId="10" fillId="0" borderId="0" xfId="0" applyNumberFormat="1" applyFont="1" applyProtection="1">
      <protection hidden="1"/>
    </xf>
    <xf numFmtId="166" fontId="10" fillId="0" borderId="0" xfId="0" applyNumberFormat="1" applyFont="1" applyProtection="1">
      <protection hidden="1"/>
    </xf>
    <xf numFmtId="1" fontId="5" fillId="0" borderId="4" xfId="0" applyNumberFormat="1" applyFont="1" applyBorder="1" applyAlignment="1" applyProtection="1">
      <alignment horizontal="center"/>
      <protection hidden="1"/>
    </xf>
    <xf numFmtId="49" fontId="5" fillId="0" borderId="4" xfId="0" applyNumberFormat="1" applyFont="1" applyBorder="1" applyAlignment="1" applyProtection="1">
      <alignment horizontal="center"/>
      <protection hidden="1"/>
    </xf>
    <xf numFmtId="166" fontId="5" fillId="0" borderId="4" xfId="0" applyNumberFormat="1" applyFont="1" applyBorder="1" applyAlignment="1" applyProtection="1">
      <alignment horizontal="center"/>
      <protection hidden="1"/>
    </xf>
    <xf numFmtId="165" fontId="5" fillId="0" borderId="4" xfId="0" applyNumberFormat="1" applyFont="1" applyBorder="1" applyAlignment="1" applyProtection="1">
      <alignment horizontal="center"/>
      <protection hidden="1"/>
    </xf>
    <xf numFmtId="164" fontId="5" fillId="0" borderId="4" xfId="0" applyNumberFormat="1" applyFont="1" applyBorder="1" applyAlignment="1" applyProtection="1">
      <alignment horizontal="center"/>
      <protection hidden="1"/>
    </xf>
    <xf numFmtId="166" fontId="7" fillId="0" borderId="1" xfId="0" applyNumberFormat="1" applyFont="1" applyBorder="1" applyAlignment="1" applyProtection="1">
      <alignment horizontal="center"/>
      <protection hidden="1"/>
    </xf>
    <xf numFmtId="1" fontId="6" fillId="0" borderId="5" xfId="0" applyNumberFormat="1" applyFont="1" applyBorder="1" applyProtection="1">
      <protection hidden="1"/>
    </xf>
    <xf numFmtId="49" fontId="6" fillId="0" borderId="5" xfId="0" applyNumberFormat="1" applyFont="1" applyBorder="1" applyProtection="1">
      <protection hidden="1"/>
    </xf>
    <xf numFmtId="166" fontId="6" fillId="0" borderId="5" xfId="0" applyNumberFormat="1" applyFont="1" applyBorder="1" applyProtection="1">
      <protection hidden="1"/>
    </xf>
    <xf numFmtId="165" fontId="6" fillId="0" borderId="5" xfId="0" applyNumberFormat="1" applyFont="1" applyBorder="1" applyProtection="1">
      <protection hidden="1"/>
    </xf>
    <xf numFmtId="164" fontId="6" fillId="0" borderId="5" xfId="0" applyNumberFormat="1" applyFont="1" applyBorder="1" applyProtection="1">
      <protection hidden="1"/>
    </xf>
    <xf numFmtId="1" fontId="12" fillId="0" borderId="0" xfId="0" applyNumberFormat="1" applyFont="1" applyProtection="1">
      <protection hidden="1"/>
    </xf>
    <xf numFmtId="49" fontId="12" fillId="0" borderId="0" xfId="0" applyNumberFormat="1" applyFont="1" applyProtection="1">
      <protection hidden="1"/>
    </xf>
    <xf numFmtId="49" fontId="12" fillId="0" borderId="0" xfId="0" applyNumberFormat="1" applyFont="1" applyAlignment="1" applyProtection="1">
      <alignment horizontal="left" vertical="top" wrapText="1"/>
      <protection hidden="1"/>
    </xf>
    <xf numFmtId="166" fontId="12" fillId="0" borderId="0" xfId="0" applyNumberFormat="1" applyFont="1" applyProtection="1">
      <protection hidden="1"/>
    </xf>
    <xf numFmtId="165" fontId="12" fillId="0" borderId="0" xfId="0" applyNumberFormat="1" applyFont="1" applyProtection="1">
      <protection hidden="1"/>
    </xf>
    <xf numFmtId="164" fontId="12" fillId="0" borderId="0" xfId="0" applyNumberFormat="1" applyFont="1" applyAlignment="1" applyProtection="1">
      <alignment horizontal="right" vertical="top"/>
      <protection hidden="1"/>
    </xf>
    <xf numFmtId="1" fontId="11" fillId="0" borderId="0" xfId="0" applyNumberFormat="1" applyFont="1" applyProtection="1">
      <protection hidden="1"/>
    </xf>
    <xf numFmtId="49" fontId="11" fillId="0" borderId="0" xfId="0" applyNumberFormat="1" applyFont="1" applyProtection="1">
      <protection hidden="1"/>
    </xf>
    <xf numFmtId="49" fontId="11" fillId="0" borderId="0" xfId="0" applyNumberFormat="1" applyFont="1" applyAlignment="1" applyProtection="1">
      <alignment horizontal="left" vertical="top" wrapText="1"/>
      <protection hidden="1"/>
    </xf>
    <xf numFmtId="166" fontId="11" fillId="0" borderId="0" xfId="0" applyNumberFormat="1" applyFont="1" applyProtection="1">
      <protection hidden="1"/>
    </xf>
    <xf numFmtId="165" fontId="11" fillId="0" borderId="0" xfId="0" applyNumberFormat="1" applyFont="1" applyProtection="1">
      <protection hidden="1"/>
    </xf>
    <xf numFmtId="164" fontId="11" fillId="0" borderId="0" xfId="0" applyNumberFormat="1" applyFont="1" applyAlignment="1" applyProtection="1">
      <alignment horizontal="right" vertical="top"/>
      <protection hidden="1"/>
    </xf>
    <xf numFmtId="1" fontId="7" fillId="0" borderId="0" xfId="0" applyNumberFormat="1" applyFont="1" applyProtection="1">
      <protection hidden="1"/>
    </xf>
    <xf numFmtId="49" fontId="7" fillId="0" borderId="0" xfId="0" applyNumberFormat="1" applyFont="1" applyProtection="1">
      <protection hidden="1"/>
    </xf>
    <xf numFmtId="49" fontId="7" fillId="0" borderId="0" xfId="0" applyNumberFormat="1" applyFont="1" applyAlignment="1" applyProtection="1">
      <alignment horizontal="left" vertical="top" wrapText="1"/>
      <protection hidden="1"/>
    </xf>
    <xf numFmtId="166" fontId="7" fillId="0" borderId="0" xfId="0" applyNumberFormat="1" applyFont="1" applyProtection="1">
      <protection hidden="1"/>
    </xf>
    <xf numFmtId="165" fontId="7" fillId="0" borderId="0" xfId="0" applyNumberFormat="1" applyFont="1" applyProtection="1">
      <protection hidden="1"/>
    </xf>
    <xf numFmtId="164" fontId="7" fillId="0" borderId="0" xfId="0" applyNumberFormat="1" applyFont="1" applyAlignment="1" applyProtection="1">
      <alignment horizontal="right" vertical="top"/>
      <protection hidden="1"/>
    </xf>
    <xf numFmtId="1" fontId="13" fillId="0" borderId="2" xfId="0" applyNumberFormat="1" applyFont="1" applyBorder="1" applyAlignment="1" applyProtection="1">
      <alignment horizontal="center" vertical="top"/>
      <protection hidden="1"/>
    </xf>
    <xf numFmtId="49" fontId="13" fillId="0" borderId="3" xfId="0" applyNumberFormat="1" applyFont="1" applyBorder="1" applyAlignment="1" applyProtection="1">
      <alignment horizontal="center" vertical="top"/>
      <protection hidden="1"/>
    </xf>
    <xf numFmtId="49" fontId="13" fillId="0" borderId="3" xfId="0" applyNumberFormat="1" applyFont="1" applyBorder="1" applyAlignment="1" applyProtection="1">
      <alignment horizontal="right" vertical="top"/>
      <protection hidden="1"/>
    </xf>
    <xf numFmtId="49" fontId="13" fillId="0" borderId="3" xfId="0" applyNumberFormat="1" applyFont="1" applyBorder="1" applyAlignment="1" applyProtection="1">
      <alignment horizontal="left" vertical="top" wrapText="1"/>
      <protection hidden="1"/>
    </xf>
    <xf numFmtId="166" fontId="13" fillId="0" borderId="3" xfId="0" applyNumberFormat="1" applyFont="1" applyBorder="1" applyAlignment="1" applyProtection="1">
      <alignment horizontal="right" vertical="top"/>
      <protection hidden="1"/>
    </xf>
    <xf numFmtId="164" fontId="13" fillId="0" borderId="3" xfId="0" applyNumberFormat="1" applyFont="1" applyBorder="1" applyAlignment="1" applyProtection="1">
      <alignment horizontal="right" vertical="top"/>
      <protection hidden="1"/>
    </xf>
    <xf numFmtId="0" fontId="8" fillId="0" borderId="0" xfId="0" applyFont="1" applyProtection="1">
      <protection hidden="1"/>
    </xf>
    <xf numFmtId="0" fontId="10" fillId="0" borderId="0" xfId="0" applyFont="1" applyProtection="1">
      <protection hidden="1"/>
    </xf>
    <xf numFmtId="165" fontId="13" fillId="4" borderId="3" xfId="0" applyNumberFormat="1" applyFont="1" applyFill="1" applyBorder="1" applyAlignment="1" applyProtection="1">
      <alignment horizontal="right" vertical="top"/>
      <protection locked="0" hidden="1"/>
    </xf>
    <xf numFmtId="0" fontId="17" fillId="0" borderId="6" xfId="0" applyFont="1" applyBorder="1" applyProtection="1"/>
    <xf numFmtId="0" fontId="6" fillId="0" borderId="5" xfId="0" applyFont="1" applyBorder="1" applyProtection="1"/>
    <xf numFmtId="0" fontId="6" fillId="0" borderId="7" xfId="0" applyFont="1" applyBorder="1" applyProtection="1"/>
    <xf numFmtId="0" fontId="17" fillId="0" borderId="8" xfId="0" applyFont="1" applyBorder="1" applyProtection="1"/>
    <xf numFmtId="0" fontId="18" fillId="0" borderId="0" xfId="0" applyFont="1" applyAlignment="1" applyProtection="1">
      <alignment horizontal="center" vertical="center" shrinkToFit="1"/>
    </xf>
    <xf numFmtId="0" fontId="19" fillId="0" borderId="0" xfId="0" applyFont="1" applyAlignment="1" applyProtection="1">
      <alignment shrinkToFit="1"/>
    </xf>
    <xf numFmtId="0" fontId="6" fillId="0" borderId="9" xfId="0" applyFont="1" applyBorder="1" applyProtection="1"/>
    <xf numFmtId="0" fontId="17" fillId="0" borderId="8" xfId="0" applyFont="1" applyBorder="1" applyAlignment="1" applyProtection="1">
      <alignment shrinkToFit="1"/>
    </xf>
    <xf numFmtId="0" fontId="0" fillId="0" borderId="10" xfId="0" applyBorder="1" applyProtection="1"/>
    <xf numFmtId="0" fontId="6" fillId="0" borderId="4" xfId="0" applyFont="1" applyBorder="1" applyProtection="1"/>
    <xf numFmtId="0" fontId="6" fillId="0" borderId="11" xfId="0" applyFont="1" applyBorder="1" applyProtection="1"/>
    <xf numFmtId="0" fontId="14" fillId="0" borderId="6" xfId="0" applyFont="1" applyBorder="1" applyProtection="1"/>
    <xf numFmtId="0" fontId="14" fillId="0" borderId="5" xfId="0" applyFont="1" applyBorder="1" applyProtection="1"/>
    <xf numFmtId="0" fontId="14" fillId="0" borderId="7" xfId="0" applyFont="1" applyBorder="1" applyProtection="1"/>
    <xf numFmtId="0" fontId="1" fillId="0" borderId="8" xfId="0" applyFont="1" applyBorder="1" applyAlignment="1" applyProtection="1">
      <alignment horizontal="center" vertical="top"/>
    </xf>
    <xf numFmtId="0" fontId="1" fillId="0" borderId="0" xfId="0" applyFont="1" applyAlignment="1" applyProtection="1">
      <alignment horizontal="center" vertical="top"/>
    </xf>
    <xf numFmtId="0" fontId="1" fillId="0" borderId="9" xfId="0" applyFont="1" applyBorder="1" applyAlignment="1" applyProtection="1">
      <alignment horizontal="center" vertical="top"/>
    </xf>
    <xf numFmtId="0" fontId="14" fillId="0" borderId="8" xfId="0" applyFont="1" applyBorder="1" applyProtection="1"/>
    <xf numFmtId="0" fontId="14" fillId="0" borderId="0" xfId="0" applyFont="1" applyProtection="1"/>
    <xf numFmtId="0" fontId="14" fillId="0" borderId="9" xfId="0" applyFont="1" applyBorder="1" applyProtection="1"/>
    <xf numFmtId="0" fontId="2" fillId="0" borderId="8" xfId="0" applyFont="1" applyBorder="1" applyProtection="1"/>
    <xf numFmtId="0" fontId="5" fillId="0" borderId="0" xfId="0" applyFont="1" applyAlignment="1" applyProtection="1">
      <alignment horizontal="right" vertical="top"/>
    </xf>
    <xf numFmtId="0" fontId="2" fillId="0" borderId="0" xfId="0" applyFont="1" applyAlignment="1" applyProtection="1">
      <alignment vertical="top" wrapText="1"/>
    </xf>
    <xf numFmtId="0" fontId="0" fillId="0" borderId="0" xfId="0" applyAlignment="1" applyProtection="1">
      <alignment vertical="top" wrapText="1"/>
    </xf>
    <xf numFmtId="0" fontId="0" fillId="0" borderId="9" xfId="0" applyBorder="1" applyAlignment="1" applyProtection="1">
      <alignment vertical="top" wrapText="1"/>
    </xf>
    <xf numFmtId="0" fontId="22" fillId="0" borderId="10" xfId="0" applyFont="1" applyBorder="1" applyProtection="1"/>
    <xf numFmtId="0" fontId="22" fillId="0" borderId="4" xfId="0" applyFont="1" applyBorder="1" applyProtection="1"/>
    <xf numFmtId="0" fontId="22" fillId="0" borderId="11" xfId="0" applyFont="1" applyBorder="1" applyProtection="1"/>
    <xf numFmtId="0" fontId="22" fillId="0" borderId="6" xfId="0" applyFont="1" applyBorder="1" applyProtection="1"/>
    <xf numFmtId="0" fontId="22" fillId="0" borderId="5" xfId="0" applyFont="1" applyBorder="1" applyProtection="1"/>
    <xf numFmtId="0" fontId="22" fillId="0" borderId="7" xfId="0" applyFont="1" applyBorder="1" applyProtection="1"/>
    <xf numFmtId="0" fontId="15" fillId="0" borderId="8" xfId="0" applyFont="1" applyBorder="1" applyProtection="1"/>
    <xf numFmtId="0" fontId="15" fillId="0" borderId="0" xfId="0" applyFont="1" applyProtection="1"/>
    <xf numFmtId="0" fontId="1" fillId="0" borderId="0" xfId="0" applyFont="1" applyAlignment="1" applyProtection="1">
      <alignment horizontal="center"/>
    </xf>
    <xf numFmtId="0" fontId="16" fillId="0" borderId="0" xfId="0" applyFont="1" applyAlignment="1" applyProtection="1">
      <alignment horizontal="center"/>
    </xf>
    <xf numFmtId="0" fontId="15" fillId="0" borderId="9" xfId="0" applyFont="1" applyBorder="1" applyProtection="1"/>
    <xf numFmtId="0" fontId="2" fillId="0" borderId="8" xfId="0" applyFont="1" applyBorder="1" applyAlignment="1" applyProtection="1">
      <alignment horizontal="center"/>
    </xf>
    <xf numFmtId="0" fontId="2" fillId="0" borderId="0" xfId="0" applyFont="1" applyAlignment="1" applyProtection="1">
      <alignment horizontal="center"/>
    </xf>
    <xf numFmtId="0" fontId="2" fillId="0" borderId="9" xfId="0" applyFont="1" applyBorder="1" applyAlignment="1" applyProtection="1">
      <alignment horizontal="center"/>
    </xf>
    <xf numFmtId="0" fontId="14" fillId="0" borderId="10" xfId="0" applyFont="1" applyBorder="1" applyProtection="1"/>
    <xf numFmtId="0" fontId="14" fillId="0" borderId="4" xfId="0" applyFont="1" applyBorder="1" applyProtection="1"/>
    <xf numFmtId="0" fontId="14" fillId="0" borderId="11" xfId="0" applyFont="1" applyBorder="1" applyProtection="1"/>
    <xf numFmtId="0" fontId="15" fillId="0" borderId="0" xfId="0" applyFont="1" applyAlignment="1" applyProtection="1">
      <alignment horizontal="left"/>
    </xf>
    <xf numFmtId="0" fontId="14" fillId="0" borderId="5" xfId="0" applyFont="1" applyBorder="1" applyAlignment="1" applyProtection="1">
      <alignment horizontal="left"/>
    </xf>
    <xf numFmtId="0" fontId="14" fillId="0" borderId="0" xfId="0" applyFont="1" applyAlignment="1" applyProtection="1">
      <alignment horizontal="left"/>
    </xf>
    <xf numFmtId="168" fontId="5" fillId="0" borderId="0" xfId="0" applyNumberFormat="1" applyFont="1" applyAlignment="1" applyProtection="1">
      <alignment vertical="top"/>
    </xf>
    <xf numFmtId="0" fontId="5" fillId="0" borderId="0" xfId="0" applyFont="1" applyProtection="1"/>
    <xf numFmtId="0" fontId="2" fillId="0" borderId="0" xfId="0" applyFont="1" applyProtection="1"/>
    <xf numFmtId="0" fontId="2" fillId="0" borderId="9" xfId="0" applyFont="1" applyBorder="1" applyProtection="1"/>
    <xf numFmtId="168" fontId="2" fillId="0" borderId="0" xfId="0" applyNumberFormat="1" applyFont="1" applyAlignment="1" applyProtection="1">
      <alignment vertical="top"/>
    </xf>
    <xf numFmtId="0" fontId="9" fillId="0" borderId="6" xfId="0" applyFont="1" applyBorder="1" applyProtection="1"/>
    <xf numFmtId="0" fontId="9" fillId="0" borderId="8" xfId="0" applyFont="1" applyBorder="1" applyProtection="1"/>
    <xf numFmtId="0" fontId="6" fillId="0" borderId="0" xfId="0" applyFont="1" applyProtection="1"/>
    <xf numFmtId="0" fontId="6" fillId="0" borderId="8" xfId="0" applyFont="1" applyBorder="1" applyProtection="1"/>
    <xf numFmtId="0" fontId="6" fillId="0" borderId="10" xfId="0" applyFont="1" applyBorder="1" applyProtection="1"/>
    <xf numFmtId="0" fontId="14" fillId="0" borderId="8" xfId="0" applyFont="1" applyBorder="1" applyProtection="1">
      <protection locked="0"/>
    </xf>
    <xf numFmtId="0" fontId="14" fillId="0" borderId="0" xfId="0" applyFont="1" applyProtection="1">
      <protection locked="0"/>
    </xf>
    <xf numFmtId="0" fontId="14" fillId="0" borderId="9" xfId="0" applyFont="1" applyBorder="1" applyProtection="1">
      <protection locked="0"/>
    </xf>
    <xf numFmtId="0" fontId="2" fillId="0" borderId="8" xfId="0" applyFont="1" applyBorder="1" applyAlignment="1" applyProtection="1">
      <alignment horizontal="center" vertical="top"/>
      <protection locked="0"/>
    </xf>
    <xf numFmtId="0" fontId="2" fillId="0" borderId="0" xfId="0" applyFont="1" applyAlignment="1" applyProtection="1">
      <alignment horizontal="center" vertical="top"/>
      <protection locked="0"/>
    </xf>
    <xf numFmtId="0" fontId="2" fillId="0" borderId="9" xfId="0" applyFont="1" applyBorder="1" applyAlignment="1" applyProtection="1">
      <alignment horizontal="center" vertical="top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#REF!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#REF!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L49"/>
  <sheetViews>
    <sheetView showGridLines="0" tabSelected="1" topLeftCell="B1" zoomScaleNormal="100" workbookViewId="0">
      <selection activeCell="F36" sqref="F36"/>
    </sheetView>
  </sheetViews>
  <sheetFormatPr defaultColWidth="9.140625" defaultRowHeight="8.25" x14ac:dyDescent="0.15"/>
  <cols>
    <col min="1" max="1" width="9.140625" style="2" hidden="1" customWidth="1"/>
    <col min="2" max="2" width="4.7109375" style="2" customWidth="1"/>
    <col min="3" max="8" width="14.7109375" style="2" customWidth="1"/>
    <col min="9" max="9" width="9.140625" style="2" customWidth="1"/>
    <col min="10" max="11" width="9.140625" style="2"/>
    <col min="12" max="12" width="56" style="2" hidden="1" customWidth="1"/>
    <col min="13" max="16384" width="9.140625" style="2"/>
  </cols>
  <sheetData>
    <row r="1" spans="1:12" ht="12" thickBot="1" x14ac:dyDescent="0.25">
      <c r="A1" s="7"/>
      <c r="B1" s="7"/>
      <c r="C1" s="13"/>
    </row>
    <row r="2" spans="1:12" ht="11.25" x14ac:dyDescent="0.2">
      <c r="A2" s="9">
        <v>0</v>
      </c>
      <c r="C2" s="133"/>
      <c r="D2" s="134"/>
      <c r="E2" s="134"/>
      <c r="F2" s="134"/>
      <c r="G2" s="134"/>
      <c r="H2" s="135"/>
    </row>
    <row r="3" spans="1:12" ht="11.25" customHeight="1" x14ac:dyDescent="0.2">
      <c r="A3" s="9">
        <f t="array" ref="A3">INDEX(VAT_RATES,MATCH(0,COUNTIF($A$1:A2,VAT_RATES),0))</f>
        <v>21</v>
      </c>
      <c r="C3" s="136"/>
      <c r="D3" s="137" t="s">
        <v>135</v>
      </c>
      <c r="E3" s="138"/>
      <c r="F3" s="138"/>
      <c r="G3" s="138"/>
      <c r="H3" s="139"/>
    </row>
    <row r="4" spans="1:12" ht="11.25" customHeight="1" x14ac:dyDescent="0.2">
      <c r="A4" s="9" t="e">
        <f t="array" ref="A4">INDEX(VAT_RATES,MATCH(0,COUNTIF($A$1:A3,VAT_RATES),0))</f>
        <v>#N/A</v>
      </c>
      <c r="C4" s="140"/>
      <c r="D4" s="138"/>
      <c r="E4" s="138"/>
      <c r="F4" s="138"/>
      <c r="G4" s="138"/>
      <c r="H4" s="139"/>
    </row>
    <row r="5" spans="1:12" ht="13.5" thickBot="1" x14ac:dyDescent="0.25">
      <c r="A5" s="9" t="e">
        <f t="array" ref="A5">INDEX(VAT_RATES,MATCH(0,COUNTIF($A$1:A4,VAT_RATES),0))</f>
        <v>#N/A</v>
      </c>
      <c r="C5" s="141"/>
      <c r="D5" s="142"/>
      <c r="E5" s="142"/>
      <c r="F5" s="142"/>
      <c r="G5" s="142"/>
      <c r="H5" s="143"/>
      <c r="L5" s="14"/>
    </row>
    <row r="6" spans="1:12" ht="12.75" customHeight="1" x14ac:dyDescent="0.15">
      <c r="A6" s="9">
        <f>SUMIF(GROUP_ID,"",ITEM_PRICES)</f>
        <v>0</v>
      </c>
      <c r="C6" s="144"/>
      <c r="D6" s="145"/>
      <c r="E6" s="145"/>
      <c r="F6" s="145"/>
      <c r="G6" s="145"/>
      <c r="H6" s="146"/>
      <c r="K6" s="6"/>
      <c r="L6" s="6"/>
    </row>
    <row r="7" spans="1:12" s="11" customFormat="1" ht="15.2" customHeight="1" x14ac:dyDescent="0.2">
      <c r="A7" s="11">
        <f>IF(ISNUMBER($A$3),SUMIF(VAT_RATES,$A$3,ITEM_PRICES),0)</f>
        <v>0</v>
      </c>
      <c r="C7" s="147" t="s">
        <v>140</v>
      </c>
      <c r="D7" s="148"/>
      <c r="E7" s="148"/>
      <c r="F7" s="148"/>
      <c r="G7" s="148"/>
      <c r="H7" s="149"/>
      <c r="I7" s="12"/>
      <c r="J7" s="16"/>
      <c r="K7" s="16"/>
      <c r="L7" s="17" t="s">
        <v>17</v>
      </c>
    </row>
    <row r="8" spans="1:12" x14ac:dyDescent="0.15">
      <c r="A8" s="9">
        <f>IF(ISNUMBER($A$4),SUMIF(VAT_RATES,$A$4,ITEM_PRICES),0)</f>
        <v>0</v>
      </c>
      <c r="C8" s="150"/>
      <c r="D8" s="151"/>
      <c r="E8" s="151"/>
      <c r="F8" s="151"/>
      <c r="G8" s="151"/>
      <c r="H8" s="152"/>
      <c r="K8" s="6"/>
      <c r="L8" s="18">
        <f ca="1">CELL("width",E8)+CELL("width",F8)+CELL("width",G8)+CELL("width",H8)</f>
        <v>56</v>
      </c>
    </row>
    <row r="9" spans="1:12" customFormat="1" ht="12.75" x14ac:dyDescent="0.2">
      <c r="A9">
        <f>IF(ISNUMBER($A$5),SUMIF(VAT_RATES,$A$5,ITEM_PRICES),0)</f>
        <v>0</v>
      </c>
      <c r="C9" s="153"/>
      <c r="D9" s="154"/>
      <c r="E9" s="155"/>
      <c r="F9" s="156"/>
      <c r="G9" s="156"/>
      <c r="H9" s="157"/>
      <c r="J9" s="20"/>
      <c r="K9" s="20"/>
      <c r="L9" s="19">
        <f>E9</f>
        <v>0</v>
      </c>
    </row>
    <row r="10" spans="1:12" customFormat="1" ht="15.75" x14ac:dyDescent="0.2">
      <c r="A10" t="str">
        <f>IF($A7=0,"","DPH " &amp; $A3 &amp; " % ze základny: " &amp; TEXT($A7,"# ##0"))</f>
        <v/>
      </c>
      <c r="C10" s="147" t="s">
        <v>136</v>
      </c>
      <c r="D10" s="148"/>
      <c r="E10" s="148"/>
      <c r="F10" s="148"/>
      <c r="G10" s="148"/>
      <c r="H10" s="149"/>
      <c r="J10" s="20"/>
      <c r="K10" s="20"/>
      <c r="L10" s="19">
        <f>E10</f>
        <v>0</v>
      </c>
    </row>
    <row r="11" spans="1:12" customFormat="1" ht="12.75" x14ac:dyDescent="0.2">
      <c r="A11" t="str">
        <f>IF($A8=0,"","DPH " &amp; $A4 &amp; " % ze základny: " &amp; TEXT($A8,"# ##0"))</f>
        <v/>
      </c>
      <c r="C11" s="153"/>
      <c r="D11" s="154"/>
      <c r="E11" s="155"/>
      <c r="F11" s="156"/>
      <c r="G11" s="156"/>
      <c r="H11" s="157"/>
      <c r="J11" s="20"/>
      <c r="K11" s="20"/>
      <c r="L11" s="19">
        <f>E11</f>
        <v>0</v>
      </c>
    </row>
    <row r="12" spans="1:12" ht="9" thickBot="1" x14ac:dyDescent="0.2">
      <c r="A12" s="9" t="str">
        <f>IF($A9=0,"","DPH " &amp; $A5 &amp; " % ze základny: " &amp; TEXT($A9,"# ##0"))</f>
        <v/>
      </c>
      <c r="C12" s="158"/>
      <c r="D12" s="159"/>
      <c r="E12" s="159"/>
      <c r="F12" s="159"/>
      <c r="G12" s="159"/>
      <c r="H12" s="160"/>
      <c r="J12" s="6"/>
      <c r="K12" s="6"/>
    </row>
    <row r="13" spans="1:12" x14ac:dyDescent="0.15">
      <c r="A13" s="9" t="str">
        <f>IF($A7=0,"",$A7*$A3/100)</f>
        <v/>
      </c>
      <c r="C13" s="161"/>
      <c r="D13" s="162"/>
      <c r="E13" s="162"/>
      <c r="F13" s="162"/>
      <c r="G13" s="162"/>
      <c r="H13" s="163"/>
      <c r="J13" s="6"/>
      <c r="K13" s="6"/>
    </row>
    <row r="14" spans="1:12" s="12" customFormat="1" ht="15.75" x14ac:dyDescent="0.25">
      <c r="A14" s="12" t="str">
        <f>IF($A8=0,"",$A8*$A4/100)</f>
        <v/>
      </c>
      <c r="C14" s="164"/>
      <c r="D14" s="165"/>
      <c r="E14" s="166" t="s">
        <v>137</v>
      </c>
      <c r="F14" s="167"/>
      <c r="G14" s="165"/>
      <c r="H14" s="168"/>
      <c r="J14" s="16"/>
      <c r="K14" s="16"/>
    </row>
    <row r="15" spans="1:12" x14ac:dyDescent="0.15">
      <c r="A15" s="9" t="str">
        <f>IF($A9=0,"",$A9*$A5/100)</f>
        <v/>
      </c>
      <c r="C15" s="150"/>
      <c r="D15" s="151"/>
      <c r="E15" s="151"/>
      <c r="F15" s="151"/>
      <c r="G15" s="151"/>
      <c r="H15" s="152"/>
      <c r="J15" s="6"/>
      <c r="K15" s="6"/>
    </row>
    <row r="16" spans="1:12" customFormat="1" ht="12.75" x14ac:dyDescent="0.2">
      <c r="A16">
        <f>SUM(A13:A15)</f>
        <v>0</v>
      </c>
      <c r="C16" s="169" t="s">
        <v>138</v>
      </c>
      <c r="D16" s="170"/>
      <c r="E16" s="170"/>
      <c r="F16" s="170"/>
      <c r="G16" s="170"/>
      <c r="H16" s="171"/>
      <c r="J16" s="20"/>
      <c r="K16" s="20"/>
    </row>
    <row r="17" spans="1:12" ht="9" thickBot="1" x14ac:dyDescent="0.2">
      <c r="A17" s="6"/>
      <c r="B17" s="6"/>
      <c r="C17" s="172"/>
      <c r="D17" s="173"/>
      <c r="E17" s="173"/>
      <c r="F17" s="173"/>
      <c r="G17" s="173"/>
      <c r="H17" s="174"/>
      <c r="J17" s="6"/>
      <c r="K17" s="6"/>
    </row>
    <row r="18" spans="1:12" x14ac:dyDescent="0.15">
      <c r="C18" s="144"/>
      <c r="D18" s="145"/>
      <c r="E18" s="145"/>
      <c r="F18" s="145"/>
      <c r="G18" s="145"/>
      <c r="H18" s="146"/>
      <c r="J18" s="6"/>
      <c r="K18" s="6"/>
    </row>
    <row r="19" spans="1:12" s="12" customFormat="1" ht="15.75" x14ac:dyDescent="0.25">
      <c r="C19" s="164"/>
      <c r="D19" s="175"/>
      <c r="E19" s="166" t="s">
        <v>139</v>
      </c>
      <c r="F19" s="167"/>
      <c r="G19" s="165"/>
      <c r="H19" s="168"/>
      <c r="J19" s="16"/>
      <c r="K19" s="16"/>
    </row>
    <row r="20" spans="1:12" x14ac:dyDescent="0.15">
      <c r="C20" s="188"/>
      <c r="D20" s="189"/>
      <c r="E20" s="189"/>
      <c r="F20" s="189"/>
      <c r="G20" s="189"/>
      <c r="H20" s="190"/>
      <c r="J20" s="6"/>
      <c r="K20" s="6"/>
    </row>
    <row r="21" spans="1:12" customFormat="1" ht="12.75" x14ac:dyDescent="0.2">
      <c r="C21" s="191"/>
      <c r="D21" s="192"/>
      <c r="E21" s="192"/>
      <c r="F21" s="192"/>
      <c r="G21" s="192"/>
      <c r="H21" s="193"/>
      <c r="J21" s="20"/>
      <c r="K21" s="20"/>
    </row>
    <row r="22" spans="1:12" ht="9" thickBot="1" x14ac:dyDescent="0.2">
      <c r="C22" s="172"/>
      <c r="D22" s="173"/>
      <c r="E22" s="173"/>
      <c r="F22" s="173"/>
      <c r="G22" s="173"/>
      <c r="H22" s="174"/>
      <c r="J22" s="6"/>
      <c r="K22" s="6"/>
    </row>
    <row r="23" spans="1:12" x14ac:dyDescent="0.15">
      <c r="C23" s="144"/>
      <c r="D23" s="176"/>
      <c r="E23" s="145"/>
      <c r="F23" s="145"/>
      <c r="G23" s="145"/>
      <c r="H23" s="146"/>
      <c r="J23" s="6"/>
      <c r="K23" s="6"/>
    </row>
    <row r="24" spans="1:12" s="12" customFormat="1" ht="15.75" x14ac:dyDescent="0.25">
      <c r="C24" s="164"/>
      <c r="D24" s="175"/>
      <c r="E24" s="166" t="s">
        <v>18</v>
      </c>
      <c r="F24" s="167"/>
      <c r="G24" s="165"/>
      <c r="H24" s="168"/>
      <c r="J24" s="16"/>
      <c r="K24" s="16"/>
    </row>
    <row r="25" spans="1:12" x14ac:dyDescent="0.15">
      <c r="C25" s="150"/>
      <c r="D25" s="177"/>
      <c r="E25" s="151"/>
      <c r="F25" s="151"/>
      <c r="G25" s="151"/>
      <c r="H25" s="152"/>
      <c r="J25" s="6"/>
      <c r="K25" s="6"/>
    </row>
    <row r="26" spans="1:12" customFormat="1" ht="12.75" x14ac:dyDescent="0.2">
      <c r="C26" s="153"/>
      <c r="D26" s="154" t="s">
        <v>19</v>
      </c>
      <c r="E26" s="178">
        <f ca="1">INDIRECT("A6")</f>
        <v>0</v>
      </c>
      <c r="F26" s="179" t="s">
        <v>20</v>
      </c>
      <c r="G26" s="180"/>
      <c r="H26" s="181"/>
      <c r="I26" s="21"/>
      <c r="J26" s="20"/>
      <c r="K26" s="20"/>
      <c r="L26" s="20"/>
    </row>
    <row r="27" spans="1:12" customFormat="1" ht="12.75" x14ac:dyDescent="0.2">
      <c r="C27" s="153"/>
      <c r="D27" s="154" t="s">
        <v>21</v>
      </c>
      <c r="E27" s="182">
        <f ca="1">INDIRECT("A16")</f>
        <v>0</v>
      </c>
      <c r="F27" s="180" t="str">
        <f>F26</f>
        <v>Kč</v>
      </c>
      <c r="G27" s="180"/>
      <c r="H27" s="181"/>
      <c r="I27" s="21"/>
      <c r="J27" s="20"/>
      <c r="K27" s="20"/>
      <c r="L27" s="22"/>
    </row>
    <row r="28" spans="1:12" customFormat="1" ht="12.75" x14ac:dyDescent="0.2">
      <c r="C28" s="153"/>
      <c r="D28" s="154" t="s">
        <v>22</v>
      </c>
      <c r="E28" s="178">
        <f ca="1">E26+E27</f>
        <v>0</v>
      </c>
      <c r="F28" s="179" t="str">
        <f>F26</f>
        <v>Kč</v>
      </c>
      <c r="G28" s="180"/>
      <c r="H28" s="181"/>
      <c r="I28" s="21"/>
      <c r="J28" s="20"/>
      <c r="K28" s="20"/>
      <c r="L28" s="20"/>
    </row>
    <row r="29" spans="1:12" ht="9" thickBot="1" x14ac:dyDescent="0.2">
      <c r="C29" s="172"/>
      <c r="D29" s="173"/>
      <c r="E29" s="173"/>
      <c r="F29" s="173"/>
      <c r="G29" s="173"/>
      <c r="H29" s="174"/>
    </row>
    <row r="30" spans="1:12" x14ac:dyDescent="0.15">
      <c r="C30" s="183"/>
      <c r="D30" s="134"/>
      <c r="E30" s="134"/>
      <c r="F30" s="134"/>
      <c r="G30" s="134"/>
      <c r="H30" s="135"/>
    </row>
    <row r="31" spans="1:12" x14ac:dyDescent="0.15">
      <c r="C31" s="184"/>
      <c r="D31" s="185"/>
      <c r="E31" s="185"/>
      <c r="F31" s="185"/>
      <c r="G31" s="185"/>
      <c r="H31" s="139"/>
    </row>
    <row r="32" spans="1:12" x14ac:dyDescent="0.15">
      <c r="C32" s="184"/>
      <c r="D32" s="185"/>
      <c r="E32" s="185"/>
      <c r="F32" s="185"/>
      <c r="G32" s="185"/>
      <c r="H32" s="139"/>
    </row>
    <row r="33" spans="3:8" x14ac:dyDescent="0.15">
      <c r="C33" s="184"/>
      <c r="D33" s="185"/>
      <c r="E33" s="185"/>
      <c r="F33" s="185"/>
      <c r="G33" s="185"/>
      <c r="H33" s="139"/>
    </row>
    <row r="34" spans="3:8" x14ac:dyDescent="0.15">
      <c r="C34" s="184"/>
      <c r="D34" s="185"/>
      <c r="E34" s="185"/>
      <c r="F34" s="185"/>
      <c r="G34" s="185"/>
      <c r="H34" s="139"/>
    </row>
    <row r="35" spans="3:8" x14ac:dyDescent="0.15">
      <c r="C35" s="184"/>
      <c r="D35" s="185"/>
      <c r="E35" s="185"/>
      <c r="F35" s="185"/>
      <c r="G35" s="185"/>
      <c r="H35" s="139"/>
    </row>
    <row r="36" spans="3:8" x14ac:dyDescent="0.15">
      <c r="C36" s="184"/>
      <c r="D36" s="185"/>
      <c r="E36" s="185"/>
      <c r="F36" s="185"/>
      <c r="G36" s="185"/>
      <c r="H36" s="139"/>
    </row>
    <row r="37" spans="3:8" x14ac:dyDescent="0.15">
      <c r="C37" s="184"/>
      <c r="D37" s="185"/>
      <c r="E37" s="185"/>
      <c r="F37" s="185"/>
      <c r="G37" s="185"/>
      <c r="H37" s="139"/>
    </row>
    <row r="38" spans="3:8" x14ac:dyDescent="0.15">
      <c r="C38" s="184"/>
      <c r="D38" s="185"/>
      <c r="E38" s="185"/>
      <c r="F38" s="185"/>
      <c r="G38" s="185"/>
      <c r="H38" s="139"/>
    </row>
    <row r="39" spans="3:8" x14ac:dyDescent="0.15">
      <c r="C39" s="184"/>
      <c r="D39" s="185"/>
      <c r="E39" s="185"/>
      <c r="F39" s="185"/>
      <c r="G39" s="185"/>
      <c r="H39" s="139"/>
    </row>
    <row r="40" spans="3:8" x14ac:dyDescent="0.15">
      <c r="C40" s="184"/>
      <c r="D40" s="185"/>
      <c r="E40" s="185"/>
      <c r="F40" s="185"/>
      <c r="G40" s="185"/>
      <c r="H40" s="139"/>
    </row>
    <row r="41" spans="3:8" x14ac:dyDescent="0.15">
      <c r="C41" s="184"/>
      <c r="D41" s="185"/>
      <c r="E41" s="185"/>
      <c r="F41" s="185"/>
      <c r="G41" s="185"/>
      <c r="H41" s="139"/>
    </row>
    <row r="42" spans="3:8" x14ac:dyDescent="0.15">
      <c r="C42" s="184"/>
      <c r="D42" s="185"/>
      <c r="E42" s="185"/>
      <c r="F42" s="185"/>
      <c r="G42" s="185"/>
      <c r="H42" s="139"/>
    </row>
    <row r="43" spans="3:8" x14ac:dyDescent="0.15">
      <c r="C43" s="184"/>
      <c r="D43" s="185"/>
      <c r="E43" s="185"/>
      <c r="F43" s="185"/>
      <c r="G43" s="185"/>
      <c r="H43" s="139"/>
    </row>
    <row r="44" spans="3:8" x14ac:dyDescent="0.15">
      <c r="C44" s="184"/>
      <c r="D44" s="185"/>
      <c r="E44" s="185"/>
      <c r="F44" s="185"/>
      <c r="G44" s="185"/>
      <c r="H44" s="139"/>
    </row>
    <row r="45" spans="3:8" x14ac:dyDescent="0.15">
      <c r="C45" s="186"/>
      <c r="D45" s="185"/>
      <c r="E45" s="185"/>
      <c r="F45" s="185"/>
      <c r="G45" s="185"/>
      <c r="H45" s="139"/>
    </row>
    <row r="46" spans="3:8" x14ac:dyDescent="0.15">
      <c r="C46" s="186"/>
      <c r="D46" s="185"/>
      <c r="E46" s="185"/>
      <c r="F46" s="185"/>
      <c r="G46" s="185"/>
      <c r="H46" s="139"/>
    </row>
    <row r="47" spans="3:8" x14ac:dyDescent="0.15">
      <c r="C47" s="186"/>
      <c r="D47" s="185"/>
      <c r="E47" s="185"/>
      <c r="F47" s="185"/>
      <c r="G47" s="185"/>
      <c r="H47" s="139"/>
    </row>
    <row r="48" spans="3:8" x14ac:dyDescent="0.15">
      <c r="C48" s="186"/>
      <c r="D48" s="185"/>
      <c r="E48" s="185"/>
      <c r="F48" s="185"/>
      <c r="G48" s="185"/>
      <c r="H48" s="139"/>
    </row>
    <row r="49" spans="3:8" ht="9" thickBot="1" x14ac:dyDescent="0.2">
      <c r="C49" s="187"/>
      <c r="D49" s="142"/>
      <c r="E49" s="142"/>
      <c r="F49" s="142"/>
      <c r="G49" s="142"/>
      <c r="H49" s="143"/>
    </row>
  </sheetData>
  <sheetProtection algorithmName="SHA-512" hashValue="jMwtQfUXgK25k0Q/EG4VDVJmTLmmUNgWMyjADOjbkxynEt5pT+5zk9uiz2CSoTDsuuJXpK2jlJGDOQ42e4qeeQ==" saltValue="airy5Mo/kyecjSxlUwwBWA==" spinCount="100000" sheet="1" objects="1" scenarios="1"/>
  <mergeCells count="10">
    <mergeCell ref="D3:G4"/>
    <mergeCell ref="E19:F19"/>
    <mergeCell ref="E24:F24"/>
    <mergeCell ref="E9:H9"/>
    <mergeCell ref="E11:H11"/>
    <mergeCell ref="E14:F14"/>
    <mergeCell ref="C7:H7"/>
    <mergeCell ref="C16:H16"/>
    <mergeCell ref="C21:H21"/>
    <mergeCell ref="C10:H10"/>
  </mergeCells>
  <pageMargins left="0.70866141732283505" right="0.70866141732283505" top="0.78740157480314998" bottom="0.78740157480314998" header="0.31496062992126" footer="0.31496062992126"/>
  <pageSetup paperSize="9" pageOrder="overThenDown" orientation="portrait" r:id="rId1"/>
  <headerFooter>
    <oddFooter>&amp;L&amp;8Vytvořeno systémem euroCALC4&amp;C&amp;P/&amp;N&amp;R&amp;8&amp;[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  <pageSetUpPr fitToPage="1"/>
  </sheetPr>
  <dimension ref="A1:H23"/>
  <sheetViews>
    <sheetView zoomScaleNormal="100" workbookViewId="0">
      <pane ySplit="4" topLeftCell="A5" activePane="bottomLeft" state="frozen"/>
      <selection pane="bottomLeft" activeCell="B14" sqref="B14"/>
    </sheetView>
  </sheetViews>
  <sheetFormatPr defaultColWidth="9.140625" defaultRowHeight="14.25" outlineLevelRow="2" x14ac:dyDescent="0.2"/>
  <cols>
    <col min="1" max="1" width="34.7109375" style="2" hidden="1" customWidth="1"/>
    <col min="2" max="2" width="80.7109375" style="2" customWidth="1"/>
    <col min="3" max="3" width="15.7109375" style="64" customWidth="1"/>
    <col min="4" max="6" width="15.7109375" style="2" hidden="1" customWidth="1"/>
    <col min="7" max="7" width="41.7109375" style="2" customWidth="1"/>
    <col min="8" max="16384" width="9.140625" style="2"/>
  </cols>
  <sheetData>
    <row r="1" spans="1:8" ht="15.75" x14ac:dyDescent="0.15">
      <c r="B1" s="80" t="s">
        <v>136</v>
      </c>
      <c r="C1" s="81"/>
      <c r="D1" s="81"/>
      <c r="E1" s="81"/>
      <c r="F1" s="81"/>
      <c r="G1" s="82"/>
    </row>
    <row r="2" spans="1:8" ht="15.75" x14ac:dyDescent="0.2">
      <c r="B2" s="15" t="s">
        <v>41</v>
      </c>
      <c r="D2" s="26"/>
      <c r="E2" s="24"/>
      <c r="F2" s="24"/>
    </row>
    <row r="3" spans="1:8" ht="7.5" customHeight="1" x14ac:dyDescent="0.2">
      <c r="A3" s="6"/>
      <c r="B3" s="23"/>
      <c r="D3" s="27"/>
      <c r="E3" s="29"/>
      <c r="F3" s="29"/>
      <c r="G3" s="8"/>
    </row>
    <row r="4" spans="1:8" ht="15.75" thickBot="1" x14ac:dyDescent="0.3">
      <c r="A4" s="4"/>
      <c r="B4" s="71" t="s">
        <v>3</v>
      </c>
      <c r="C4" s="83" t="s">
        <v>9</v>
      </c>
      <c r="D4" s="31" t="s">
        <v>11</v>
      </c>
      <c r="E4" s="30" t="s">
        <v>2</v>
      </c>
      <c r="F4" s="30" t="s">
        <v>15</v>
      </c>
      <c r="G4" s="6"/>
      <c r="H4" s="8"/>
    </row>
    <row r="5" spans="1:8" ht="7.5" customHeight="1" x14ac:dyDescent="0.2">
      <c r="B5" s="72"/>
      <c r="C5" s="73"/>
      <c r="D5" s="26"/>
      <c r="E5" s="24"/>
      <c r="F5" s="24"/>
      <c r="G5" s="8"/>
    </row>
    <row r="6" spans="1:8" ht="15" x14ac:dyDescent="0.15">
      <c r="A6" s="40" t="s">
        <v>23</v>
      </c>
      <c r="B6" s="68" t="s">
        <v>141</v>
      </c>
      <c r="C6" s="65"/>
      <c r="D6" s="42">
        <f>VLOOKUP($A6,Zakázka!$A:$Q,12,FALSE)</f>
        <v>1.6783801999999999</v>
      </c>
      <c r="E6" s="41">
        <f>VLOOKUP($A6,Zakázka!$A:$Q,16,FALSE)</f>
        <v>0</v>
      </c>
      <c r="F6" s="41">
        <f>VLOOKUP($A6,Zakázka!$A:$Q,17,FALSE)</f>
        <v>0</v>
      </c>
      <c r="G6" s="6"/>
      <c r="H6" s="8"/>
    </row>
    <row r="7" spans="1:8" ht="15" outlineLevel="1" x14ac:dyDescent="0.15">
      <c r="A7" s="43" t="s">
        <v>24</v>
      </c>
      <c r="B7" s="69"/>
      <c r="C7" s="65"/>
      <c r="D7" s="45">
        <f>VLOOKUP($A7,Zakázka!$A:$Q,12,FALSE)</f>
        <v>1.6783801999999999</v>
      </c>
      <c r="E7" s="44">
        <f>VLOOKUP($A7,Zakázka!$A:$Q,16,FALSE)</f>
        <v>0</v>
      </c>
      <c r="F7" s="44">
        <f>VLOOKUP($A7,Zakázka!$A:$Q,17,FALSE)</f>
        <v>0</v>
      </c>
      <c r="G7" s="6"/>
      <c r="H7" s="8"/>
    </row>
    <row r="8" spans="1:8" ht="15" outlineLevel="2" x14ac:dyDescent="0.15">
      <c r="A8" s="46" t="s">
        <v>25</v>
      </c>
      <c r="B8" s="70" t="s">
        <v>26</v>
      </c>
      <c r="C8" s="65">
        <f>VLOOKUP($A8,Zakázka!$A:$Q,10,FALSE)</f>
        <v>0</v>
      </c>
      <c r="D8" s="48">
        <f>VLOOKUP($A8,Zakázka!$A:$Q,12,FALSE)</f>
        <v>0.14396340000000002</v>
      </c>
      <c r="E8" s="47">
        <f>VLOOKUP($A8,Zakázka!$A:$Q,16,FALSE)</f>
        <v>0</v>
      </c>
      <c r="F8" s="47">
        <f>VLOOKUP($A8,Zakázka!$A:$Q,17,FALSE)</f>
        <v>0</v>
      </c>
      <c r="G8" s="6"/>
      <c r="H8" s="8"/>
    </row>
    <row r="9" spans="1:8" ht="15" outlineLevel="2" x14ac:dyDescent="0.15">
      <c r="A9" s="46" t="s">
        <v>27</v>
      </c>
      <c r="B9" s="70" t="s">
        <v>28</v>
      </c>
      <c r="C9" s="65">
        <f>VLOOKUP($A9,Zakázka!$A:$Q,10,FALSE)</f>
        <v>0</v>
      </c>
      <c r="D9" s="48">
        <f>VLOOKUP($A9,Zakázka!$A:$Q,12,FALSE)</f>
        <v>0</v>
      </c>
      <c r="E9" s="47">
        <f>VLOOKUP($A9,Zakázka!$A:$Q,16,FALSE)</f>
        <v>0</v>
      </c>
      <c r="F9" s="47">
        <f>VLOOKUP($A9,Zakázka!$A:$Q,17,FALSE)</f>
        <v>0</v>
      </c>
      <c r="G9" s="6"/>
      <c r="H9" s="8"/>
    </row>
    <row r="10" spans="1:8" ht="15" outlineLevel="2" x14ac:dyDescent="0.15">
      <c r="A10" s="46" t="s">
        <v>29</v>
      </c>
      <c r="B10" s="70" t="s">
        <v>30</v>
      </c>
      <c r="C10" s="65">
        <f>VLOOKUP($A10,Zakázka!$A:$Q,10,FALSE)</f>
        <v>0</v>
      </c>
      <c r="D10" s="48">
        <f>VLOOKUP($A10,Zakázka!$A:$Q,12,FALSE)</f>
        <v>0</v>
      </c>
      <c r="E10" s="47">
        <f>VLOOKUP($A10,Zakázka!$A:$Q,16,FALSE)</f>
        <v>0</v>
      </c>
      <c r="F10" s="47">
        <f>VLOOKUP($A10,Zakázka!$A:$Q,17,FALSE)</f>
        <v>0</v>
      </c>
      <c r="G10" s="6"/>
      <c r="H10" s="8"/>
    </row>
    <row r="11" spans="1:8" ht="15" outlineLevel="2" x14ac:dyDescent="0.15">
      <c r="A11" s="46" t="s">
        <v>31</v>
      </c>
      <c r="B11" s="70" t="s">
        <v>32</v>
      </c>
      <c r="C11" s="65">
        <f>VLOOKUP($A11,Zakázka!$A:$Q,10,FALSE)</f>
        <v>0</v>
      </c>
      <c r="D11" s="48">
        <f>VLOOKUP($A11,Zakázka!$A:$Q,12,FALSE)</f>
        <v>0.1414</v>
      </c>
      <c r="E11" s="47">
        <f>VLOOKUP($A11,Zakázka!$A:$Q,16,FALSE)</f>
        <v>0</v>
      </c>
      <c r="F11" s="47">
        <f>VLOOKUP($A11,Zakázka!$A:$Q,17,FALSE)</f>
        <v>0</v>
      </c>
      <c r="G11" s="6"/>
      <c r="H11" s="8"/>
    </row>
    <row r="12" spans="1:8" ht="15" outlineLevel="2" x14ac:dyDescent="0.15">
      <c r="A12" s="46" t="s">
        <v>33</v>
      </c>
      <c r="B12" s="70" t="s">
        <v>34</v>
      </c>
      <c r="C12" s="65">
        <f>VLOOKUP($A12,Zakázka!$A:$Q,10,FALSE)</f>
        <v>0</v>
      </c>
      <c r="D12" s="48">
        <f>VLOOKUP($A12,Zakázka!$A:$Q,12,FALSE)</f>
        <v>5.6999999999999998E-4</v>
      </c>
      <c r="E12" s="47">
        <f>VLOOKUP($A12,Zakázka!$A:$Q,16,FALSE)</f>
        <v>0</v>
      </c>
      <c r="F12" s="47">
        <f>VLOOKUP($A12,Zakázka!$A:$Q,17,FALSE)</f>
        <v>0</v>
      </c>
      <c r="G12" s="6"/>
      <c r="H12" s="8"/>
    </row>
    <row r="13" spans="1:8" ht="15" outlineLevel="2" x14ac:dyDescent="0.15">
      <c r="A13" s="46" t="s">
        <v>35</v>
      </c>
      <c r="B13" s="70" t="s">
        <v>36</v>
      </c>
      <c r="C13" s="65">
        <f>VLOOKUP($A13,Zakázka!$A:$Q,10,FALSE)</f>
        <v>0</v>
      </c>
      <c r="D13" s="48">
        <f>VLOOKUP($A13,Zakázka!$A:$Q,12,FALSE)</f>
        <v>4.7400000000000003E-4</v>
      </c>
      <c r="E13" s="47">
        <f>VLOOKUP($A13,Zakázka!$A:$Q,16,FALSE)</f>
        <v>0</v>
      </c>
      <c r="F13" s="47">
        <f>VLOOKUP($A13,Zakázka!$A:$Q,17,FALSE)</f>
        <v>0</v>
      </c>
      <c r="G13" s="6"/>
      <c r="H13" s="8"/>
    </row>
    <row r="14" spans="1:8" ht="15" outlineLevel="2" x14ac:dyDescent="0.15">
      <c r="A14" s="46" t="s">
        <v>37</v>
      </c>
      <c r="B14" s="70" t="s">
        <v>38</v>
      </c>
      <c r="C14" s="65">
        <f>VLOOKUP($A14,Zakázka!$A:$Q,10,FALSE)</f>
        <v>0</v>
      </c>
      <c r="D14" s="48">
        <f>VLOOKUP($A14,Zakázka!$A:$Q,12,FALSE)</f>
        <v>1.3919728</v>
      </c>
      <c r="E14" s="47">
        <f>VLOOKUP($A14,Zakázka!$A:$Q,16,FALSE)</f>
        <v>0</v>
      </c>
      <c r="F14" s="47">
        <f>VLOOKUP($A14,Zakázka!$A:$Q,17,FALSE)</f>
        <v>0</v>
      </c>
      <c r="G14" s="6"/>
      <c r="H14" s="8"/>
    </row>
    <row r="15" spans="1:8" ht="15" outlineLevel="2" x14ac:dyDescent="0.15">
      <c r="A15" s="46" t="s">
        <v>39</v>
      </c>
      <c r="B15" s="70" t="s">
        <v>40</v>
      </c>
      <c r="C15" s="65">
        <f>VLOOKUP($A15,Zakázka!$A:$Q,10,FALSE)</f>
        <v>0</v>
      </c>
      <c r="D15" s="48">
        <f>VLOOKUP($A15,Zakázka!$A:$Q,12,FALSE)</f>
        <v>0</v>
      </c>
      <c r="E15" s="47">
        <f>VLOOKUP($A15,Zakázka!$A:$Q,16,FALSE)</f>
        <v>0</v>
      </c>
      <c r="F15" s="47">
        <f>VLOOKUP($A15,Zakázka!$A:$Q,17,FALSE)</f>
        <v>0</v>
      </c>
      <c r="G15" s="6"/>
      <c r="H15" s="8"/>
    </row>
    <row r="16" spans="1:8" ht="7.5" customHeight="1" thickBot="1" x14ac:dyDescent="0.25">
      <c r="B16" s="74"/>
      <c r="C16" s="75"/>
      <c r="D16" s="28"/>
      <c r="E16" s="25"/>
      <c r="F16" s="25"/>
      <c r="G16" s="8"/>
    </row>
    <row r="17" spans="1:8" ht="15" x14ac:dyDescent="0.2">
      <c r="A17" s="5"/>
      <c r="B17" s="76" t="s">
        <v>1</v>
      </c>
      <c r="C17" s="77">
        <f>SUMIF(GROUP_ID,"",ITEM_PRICES)</f>
        <v>0</v>
      </c>
      <c r="D17" s="33"/>
      <c r="E17" s="34"/>
      <c r="F17" s="34"/>
      <c r="G17" s="6"/>
      <c r="H17" s="8"/>
    </row>
    <row r="18" spans="1:8" ht="15" x14ac:dyDescent="0.2">
      <c r="A18" s="5"/>
      <c r="B18" s="32" t="s">
        <v>2</v>
      </c>
      <c r="C18" s="65">
        <f ca="1">SUM(C19:C20)</f>
        <v>0</v>
      </c>
      <c r="D18" s="33"/>
      <c r="E18" s="34"/>
      <c r="F18" s="34"/>
      <c r="G18" s="6"/>
      <c r="H18" s="8"/>
    </row>
    <row r="19" spans="1:8" x14ac:dyDescent="0.2">
      <c r="A19" s="1"/>
      <c r="B19" s="35" t="str">
        <f ca="1">INDIRECT(ADDRESS(10,1,,,"Krycí List"))</f>
        <v/>
      </c>
      <c r="C19" s="66" t="str">
        <f ca="1">INDIRECT(ADDRESS(13,1,,,"Krycí List"))</f>
        <v/>
      </c>
      <c r="D19" s="36"/>
      <c r="E19" s="37"/>
      <c r="F19" s="37"/>
      <c r="G19" s="6"/>
      <c r="H19" s="8"/>
    </row>
    <row r="20" spans="1:8" ht="15" thickBot="1" x14ac:dyDescent="0.25">
      <c r="A20" s="1"/>
      <c r="B20" s="78" t="str">
        <f ca="1">INDIRECT(ADDRESS(11,1,,,"Krycí List"))</f>
        <v/>
      </c>
      <c r="C20" s="79" t="str">
        <f ca="1">INDIRECT(ADDRESS(14,1,,,"Krycí List"))</f>
        <v/>
      </c>
      <c r="D20" s="38"/>
      <c r="E20" s="39"/>
      <c r="F20" s="39"/>
      <c r="G20" s="6"/>
      <c r="H20" s="8"/>
    </row>
    <row r="21" spans="1:8" ht="15" x14ac:dyDescent="0.2">
      <c r="A21" s="5"/>
      <c r="B21" s="76" t="s">
        <v>0</v>
      </c>
      <c r="C21" s="77">
        <f ca="1">C17+C18</f>
        <v>0</v>
      </c>
      <c r="D21" s="33"/>
      <c r="E21" s="34"/>
      <c r="F21" s="34"/>
      <c r="G21" s="6"/>
      <c r="H21" s="8"/>
    </row>
    <row r="22" spans="1:8" x14ac:dyDescent="0.2">
      <c r="B22" s="23"/>
      <c r="D22" s="26"/>
      <c r="E22" s="24"/>
      <c r="F22" s="24"/>
    </row>
    <row r="23" spans="1:8" x14ac:dyDescent="0.2">
      <c r="B23" s="6"/>
      <c r="C23" s="67"/>
      <c r="D23" s="6"/>
      <c r="E23" s="8"/>
      <c r="F23" s="8"/>
    </row>
  </sheetData>
  <sheetProtection algorithmName="SHA-512" hashValue="6PALJtF3NVIQ1kwqTiOwM3ps+aJMqMch5SeQW+mEgvNvU5KOil0LFZYH3fkZcgtymfo8HbOJOmLmzGEy004jWQ==" saltValue="azYAy7DfJwWTCmywko8ONA==" spinCount="100000" sheet="1" objects="1" scenarios="1"/>
  <mergeCells count="1">
    <mergeCell ref="B1:G1"/>
  </mergeCells>
  <pageMargins left="0.70866141732283505" right="0.70866141732283505" top="0.78740157480314998" bottom="0.78740157480314998" header="0.31496062992126" footer="0.31496062992126"/>
  <pageSetup paperSize="9" scale="92" fitToHeight="0" pageOrder="overThenDown" orientation="portrait" r:id="rId1"/>
  <headerFooter>
    <oddHeader>&amp;L&amp;8&amp;C&amp;8&amp;R&amp;8</oddHeader>
    <oddFooter>&amp;L&amp;8Vytvořeno systémem euroCALC4&amp;C&amp;P/&amp;N&amp;R&amp;8&amp;[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  <pageSetUpPr fitToPage="1"/>
  </sheetPr>
  <dimension ref="A1:V70"/>
  <sheetViews>
    <sheetView zoomScaleNormal="100" workbookViewId="0">
      <pane ySplit="4" topLeftCell="A20" activePane="bottomLeft" state="frozen"/>
      <selection pane="bottomLeft" activeCell="I68" sqref="I68"/>
    </sheetView>
  </sheetViews>
  <sheetFormatPr defaultColWidth="9.140625" defaultRowHeight="8.25" outlineLevelRow="3" x14ac:dyDescent="0.15"/>
  <cols>
    <col min="1" max="1" width="28.7109375" style="2" hidden="1" customWidth="1"/>
    <col min="2" max="2" width="3.7109375" style="2" hidden="1" customWidth="1"/>
    <col min="3" max="3" width="5.7109375" style="2" customWidth="1"/>
    <col min="4" max="4" width="4.7109375" style="2" customWidth="1"/>
    <col min="5" max="5" width="14.7109375" style="2" customWidth="1"/>
    <col min="6" max="6" width="72.7109375" style="2" customWidth="1"/>
    <col min="7" max="7" width="6.42578125" style="2" customWidth="1"/>
    <col min="8" max="8" width="14.7109375" style="2" customWidth="1"/>
    <col min="9" max="9" width="12.7109375" style="2" customWidth="1"/>
    <col min="10" max="10" width="15.7109375" style="2" customWidth="1"/>
    <col min="11" max="11" width="11.7109375" style="2" hidden="1" customWidth="1"/>
    <col min="12" max="12" width="14.7109375" style="2" hidden="1" customWidth="1"/>
    <col min="13" max="13" width="11.7109375" style="2" hidden="1" customWidth="1"/>
    <col min="14" max="14" width="14.7109375" style="2" hidden="1" customWidth="1"/>
    <col min="15" max="15" width="9.7109375" style="2" hidden="1" customWidth="1"/>
    <col min="16" max="16" width="14.7109375" style="2" hidden="1" customWidth="1"/>
    <col min="17" max="17" width="15.7109375" style="2" hidden="1" customWidth="1"/>
    <col min="18" max="18" width="38.7109375" style="2" customWidth="1"/>
    <col min="19" max="21" width="9.140625" style="2"/>
    <col min="22" max="22" width="9.140625" style="2" customWidth="1"/>
    <col min="23" max="23" width="5.5703125" style="2" customWidth="1"/>
    <col min="24" max="16384" width="9.140625" style="2"/>
  </cols>
  <sheetData>
    <row r="1" spans="1:22" ht="15.75" x14ac:dyDescent="0.15">
      <c r="C1" s="84"/>
      <c r="D1" s="84"/>
      <c r="E1" s="84"/>
      <c r="F1" s="85" t="s">
        <v>136</v>
      </c>
      <c r="G1" s="85"/>
      <c r="H1" s="85"/>
      <c r="I1" s="85"/>
      <c r="J1" s="85"/>
      <c r="K1" s="86"/>
    </row>
    <row r="2" spans="1:22" ht="15.75" x14ac:dyDescent="0.15">
      <c r="B2" s="49"/>
      <c r="C2" s="87"/>
      <c r="D2" s="88"/>
      <c r="E2" s="88"/>
      <c r="F2" s="89" t="s">
        <v>41</v>
      </c>
      <c r="G2" s="88"/>
      <c r="H2" s="90"/>
      <c r="I2" s="91"/>
      <c r="J2" s="92"/>
      <c r="K2" s="90"/>
      <c r="L2" s="26"/>
      <c r="M2" s="26"/>
      <c r="N2" s="26"/>
      <c r="O2" s="24"/>
      <c r="P2" s="24"/>
      <c r="Q2" s="24"/>
      <c r="S2" s="7"/>
      <c r="V2" s="3"/>
    </row>
    <row r="3" spans="1:22" ht="7.5" customHeight="1" x14ac:dyDescent="0.15">
      <c r="A3" s="6"/>
      <c r="B3" s="50"/>
      <c r="C3" s="87"/>
      <c r="D3" s="93"/>
      <c r="E3" s="88"/>
      <c r="F3" s="88"/>
      <c r="G3" s="88"/>
      <c r="H3" s="90"/>
      <c r="I3" s="91"/>
      <c r="J3" s="92"/>
      <c r="K3" s="94"/>
      <c r="L3" s="27"/>
      <c r="M3" s="27"/>
      <c r="N3" s="27"/>
      <c r="O3" s="29"/>
      <c r="P3" s="29"/>
      <c r="Q3" s="29"/>
      <c r="R3" s="8"/>
    </row>
    <row r="4" spans="1:22" ht="13.5" thickBot="1" x14ac:dyDescent="0.25">
      <c r="A4" s="4"/>
      <c r="B4" s="51"/>
      <c r="C4" s="95" t="s">
        <v>4</v>
      </c>
      <c r="D4" s="96" t="s">
        <v>5</v>
      </c>
      <c r="E4" s="96" t="s">
        <v>6</v>
      </c>
      <c r="F4" s="96" t="s">
        <v>3</v>
      </c>
      <c r="G4" s="96" t="s">
        <v>7</v>
      </c>
      <c r="H4" s="97" t="s">
        <v>8</v>
      </c>
      <c r="I4" s="98" t="s">
        <v>16</v>
      </c>
      <c r="J4" s="99" t="s">
        <v>9</v>
      </c>
      <c r="K4" s="100" t="s">
        <v>10</v>
      </c>
      <c r="L4" s="31" t="s">
        <v>11</v>
      </c>
      <c r="M4" s="31" t="s">
        <v>12</v>
      </c>
      <c r="N4" s="31" t="s">
        <v>13</v>
      </c>
      <c r="O4" s="30" t="s">
        <v>14</v>
      </c>
      <c r="P4" s="30" t="s">
        <v>2</v>
      </c>
      <c r="Q4" s="30" t="s">
        <v>15</v>
      </c>
      <c r="R4" s="6"/>
      <c r="S4" s="8"/>
    </row>
    <row r="5" spans="1:22" ht="7.5" customHeight="1" x14ac:dyDescent="0.15">
      <c r="B5" s="49"/>
      <c r="C5" s="101"/>
      <c r="D5" s="102"/>
      <c r="E5" s="102"/>
      <c r="F5" s="102"/>
      <c r="G5" s="102"/>
      <c r="H5" s="103"/>
      <c r="I5" s="104"/>
      <c r="J5" s="105"/>
      <c r="K5" s="90"/>
      <c r="L5" s="26"/>
      <c r="M5" s="26"/>
      <c r="N5" s="26"/>
      <c r="O5" s="24"/>
      <c r="P5" s="24"/>
      <c r="Q5" s="24"/>
      <c r="R5" s="8"/>
    </row>
    <row r="6" spans="1:22" ht="12" x14ac:dyDescent="0.2">
      <c r="A6" s="40" t="s">
        <v>23</v>
      </c>
      <c r="B6" s="52">
        <v>1</v>
      </c>
      <c r="C6" s="106"/>
      <c r="D6" s="107" t="s">
        <v>42</v>
      </c>
      <c r="E6" s="107"/>
      <c r="F6" s="108"/>
      <c r="G6" s="107"/>
      <c r="H6" s="109"/>
      <c r="I6" s="110"/>
      <c r="J6" s="111">
        <f>SUBTOTAL(9,J7:J70)</f>
        <v>0</v>
      </c>
      <c r="K6" s="109"/>
      <c r="L6" s="42">
        <f>SUBTOTAL(9,L7:L70)</f>
        <v>1.6783801999999999</v>
      </c>
      <c r="M6" s="53"/>
      <c r="N6" s="42">
        <f>SUBTOTAL(9,N7:N70)</f>
        <v>3.8436512</v>
      </c>
      <c r="O6" s="54"/>
      <c r="P6" s="41">
        <f>SUBTOTAL(9,P7:P70)</f>
        <v>0</v>
      </c>
      <c r="Q6" s="41">
        <f>SUBTOTAL(9,Q7:Q70)</f>
        <v>0</v>
      </c>
      <c r="R6" s="6"/>
      <c r="S6" s="8"/>
      <c r="T6" s="8"/>
    </row>
    <row r="7" spans="1:22" ht="12" outlineLevel="1" x14ac:dyDescent="0.2">
      <c r="A7" s="43" t="s">
        <v>24</v>
      </c>
      <c r="B7" s="55">
        <v>2</v>
      </c>
      <c r="C7" s="112"/>
      <c r="D7" s="113"/>
      <c r="E7" s="113"/>
      <c r="F7" s="114"/>
      <c r="G7" s="113"/>
      <c r="H7" s="115"/>
      <c r="I7" s="116"/>
      <c r="J7" s="117"/>
      <c r="K7" s="115"/>
      <c r="L7" s="45">
        <f>SUBTOTAL(9,L8:L69)</f>
        <v>1.6783801999999999</v>
      </c>
      <c r="M7" s="56"/>
      <c r="N7" s="45">
        <f>SUBTOTAL(9,N8:N69)</f>
        <v>3.8436512</v>
      </c>
      <c r="O7" s="57"/>
      <c r="P7" s="44">
        <f>SUBTOTAL(9,P8:P69)</f>
        <v>0</v>
      </c>
      <c r="Q7" s="44">
        <f>SUBTOTAL(9,Q8:Q69)</f>
        <v>0</v>
      </c>
      <c r="R7" s="6"/>
      <c r="S7" s="8"/>
      <c r="T7" s="8"/>
    </row>
    <row r="8" spans="1:22" ht="11.25" outlineLevel="2" x14ac:dyDescent="0.2">
      <c r="A8" s="46" t="s">
        <v>25</v>
      </c>
      <c r="B8" s="58">
        <v>3</v>
      </c>
      <c r="C8" s="118"/>
      <c r="D8" s="119" t="s">
        <v>43</v>
      </c>
      <c r="E8" s="119"/>
      <c r="F8" s="120" t="s">
        <v>26</v>
      </c>
      <c r="G8" s="119"/>
      <c r="H8" s="121"/>
      <c r="I8" s="122"/>
      <c r="J8" s="123">
        <f>SUBTOTAL(9,J9:J13)</f>
        <v>0</v>
      </c>
      <c r="K8" s="121"/>
      <c r="L8" s="48">
        <f>SUBTOTAL(9,L9:L13)</f>
        <v>0.14396340000000002</v>
      </c>
      <c r="M8" s="59"/>
      <c r="N8" s="48">
        <f>SUBTOTAL(9,N9:N13)</f>
        <v>0</v>
      </c>
      <c r="O8" s="60"/>
      <c r="P8" s="47">
        <f>SUBTOTAL(9,P9:P13)</f>
        <v>0</v>
      </c>
      <c r="Q8" s="47">
        <f>SUBTOTAL(9,Q9:Q13)</f>
        <v>0</v>
      </c>
      <c r="R8" s="6"/>
      <c r="S8" s="8"/>
      <c r="T8" s="8"/>
    </row>
    <row r="9" spans="1:22" ht="11.25" outlineLevel="3" x14ac:dyDescent="0.2">
      <c r="A9" s="10"/>
      <c r="B9" s="61"/>
      <c r="C9" s="124">
        <v>1</v>
      </c>
      <c r="D9" s="125" t="s">
        <v>44</v>
      </c>
      <c r="E9" s="126" t="s">
        <v>45</v>
      </c>
      <c r="F9" s="127" t="s">
        <v>46</v>
      </c>
      <c r="G9" s="125" t="s">
        <v>47</v>
      </c>
      <c r="H9" s="128">
        <v>1.49</v>
      </c>
      <c r="I9" s="132"/>
      <c r="J9" s="129">
        <f>H9*I9</f>
        <v>0</v>
      </c>
      <c r="K9" s="128">
        <v>6.3E-3</v>
      </c>
      <c r="L9" s="62">
        <f>H9*K9</f>
        <v>9.3869999999999995E-3</v>
      </c>
      <c r="M9" s="62"/>
      <c r="N9" s="62">
        <f>H9*M9</f>
        <v>0</v>
      </c>
      <c r="O9" s="63">
        <v>21</v>
      </c>
      <c r="P9" s="63">
        <f>J9*(O9/100)</f>
        <v>0</v>
      </c>
      <c r="Q9" s="63">
        <f>J9+P9</f>
        <v>0</v>
      </c>
      <c r="R9" s="8"/>
      <c r="S9" s="8"/>
      <c r="T9" s="8"/>
    </row>
    <row r="10" spans="1:22" ht="11.25" outlineLevel="3" x14ac:dyDescent="0.2">
      <c r="A10" s="10"/>
      <c r="B10" s="61"/>
      <c r="C10" s="124">
        <v>3</v>
      </c>
      <c r="D10" s="125" t="s">
        <v>44</v>
      </c>
      <c r="E10" s="126" t="s">
        <v>45</v>
      </c>
      <c r="F10" s="127" t="s">
        <v>48</v>
      </c>
      <c r="G10" s="125" t="s">
        <v>47</v>
      </c>
      <c r="H10" s="128">
        <v>12.99</v>
      </c>
      <c r="I10" s="132"/>
      <c r="J10" s="129">
        <f>H10*I10</f>
        <v>0</v>
      </c>
      <c r="K10" s="128">
        <v>6.3E-3</v>
      </c>
      <c r="L10" s="62">
        <f>H10*K10</f>
        <v>8.1837000000000007E-2</v>
      </c>
      <c r="M10" s="62"/>
      <c r="N10" s="62">
        <f>H10*M10</f>
        <v>0</v>
      </c>
      <c r="O10" s="63">
        <v>21</v>
      </c>
      <c r="P10" s="63">
        <f>J10*(O10/100)</f>
        <v>0</v>
      </c>
      <c r="Q10" s="63">
        <f>J10+P10</f>
        <v>0</v>
      </c>
      <c r="R10" s="8"/>
      <c r="S10" s="8"/>
      <c r="T10" s="8"/>
    </row>
    <row r="11" spans="1:22" ht="11.25" outlineLevel="3" x14ac:dyDescent="0.2">
      <c r="A11" s="10"/>
      <c r="B11" s="61"/>
      <c r="C11" s="124">
        <v>4</v>
      </c>
      <c r="D11" s="125" t="s">
        <v>44</v>
      </c>
      <c r="E11" s="126" t="s">
        <v>49</v>
      </c>
      <c r="F11" s="127" t="s">
        <v>50</v>
      </c>
      <c r="G11" s="125" t="s">
        <v>47</v>
      </c>
      <c r="H11" s="128">
        <v>12.99</v>
      </c>
      <c r="I11" s="132"/>
      <c r="J11" s="129">
        <f>H11*I11</f>
        <v>0</v>
      </c>
      <c r="K11" s="128">
        <v>2.5999999999999998E-4</v>
      </c>
      <c r="L11" s="62">
        <f>H11*K11</f>
        <v>3.3773999999999996E-3</v>
      </c>
      <c r="M11" s="62"/>
      <c r="N11" s="62">
        <f>H11*M11</f>
        <v>0</v>
      </c>
      <c r="O11" s="63">
        <v>21</v>
      </c>
      <c r="P11" s="63">
        <f>J11*(O11/100)</f>
        <v>0</v>
      </c>
      <c r="Q11" s="63">
        <f>J11+P11</f>
        <v>0</v>
      </c>
      <c r="R11" s="8"/>
      <c r="S11" s="8"/>
      <c r="T11" s="8"/>
    </row>
    <row r="12" spans="1:22" ht="11.25" outlineLevel="3" x14ac:dyDescent="0.2">
      <c r="A12" s="10"/>
      <c r="B12" s="61"/>
      <c r="C12" s="124">
        <v>5</v>
      </c>
      <c r="D12" s="125" t="s">
        <v>44</v>
      </c>
      <c r="E12" s="126" t="s">
        <v>51</v>
      </c>
      <c r="F12" s="127" t="s">
        <v>52</v>
      </c>
      <c r="G12" s="125" t="s">
        <v>47</v>
      </c>
      <c r="H12" s="128">
        <v>12.99</v>
      </c>
      <c r="I12" s="132"/>
      <c r="J12" s="129">
        <f>H12*I12</f>
        <v>0</v>
      </c>
      <c r="K12" s="128">
        <v>3.8E-3</v>
      </c>
      <c r="L12" s="62">
        <f>H12*K12</f>
        <v>4.9362000000000003E-2</v>
      </c>
      <c r="M12" s="62"/>
      <c r="N12" s="62">
        <f>H12*M12</f>
        <v>0</v>
      </c>
      <c r="O12" s="63">
        <v>21</v>
      </c>
      <c r="P12" s="63">
        <f>J12*(O12/100)</f>
        <v>0</v>
      </c>
      <c r="Q12" s="63">
        <f>J12+P12</f>
        <v>0</v>
      </c>
      <c r="R12" s="8"/>
      <c r="S12" s="8"/>
      <c r="T12" s="8"/>
    </row>
    <row r="13" spans="1:22" outlineLevel="3" x14ac:dyDescent="0.15">
      <c r="B13" s="6"/>
      <c r="C13" s="130"/>
      <c r="D13" s="130"/>
      <c r="E13" s="130"/>
      <c r="F13" s="130"/>
      <c r="G13" s="130"/>
      <c r="H13" s="130"/>
      <c r="I13" s="131"/>
      <c r="J13" s="131"/>
      <c r="K13" s="130"/>
      <c r="L13" s="6"/>
      <c r="M13" s="6"/>
      <c r="N13" s="6"/>
      <c r="O13" s="6"/>
      <c r="P13" s="8"/>
      <c r="Q13" s="8"/>
    </row>
    <row r="14" spans="1:22" ht="11.25" outlineLevel="2" x14ac:dyDescent="0.2">
      <c r="A14" s="46" t="s">
        <v>27</v>
      </c>
      <c r="B14" s="58">
        <v>3</v>
      </c>
      <c r="C14" s="118"/>
      <c r="D14" s="119" t="s">
        <v>43</v>
      </c>
      <c r="E14" s="119"/>
      <c r="F14" s="120" t="s">
        <v>28</v>
      </c>
      <c r="G14" s="119"/>
      <c r="H14" s="121"/>
      <c r="I14" s="122"/>
      <c r="J14" s="123">
        <f>SUBTOTAL(9,J15:J17)</f>
        <v>0</v>
      </c>
      <c r="K14" s="121"/>
      <c r="L14" s="48">
        <f>SUBTOTAL(9,L15:L17)</f>
        <v>0</v>
      </c>
      <c r="M14" s="59"/>
      <c r="N14" s="48">
        <f>SUBTOTAL(9,N15:N17)</f>
        <v>0.79918999999999996</v>
      </c>
      <c r="O14" s="60"/>
      <c r="P14" s="47">
        <f>SUBTOTAL(9,P15:P17)</f>
        <v>0</v>
      </c>
      <c r="Q14" s="47">
        <f>SUBTOTAL(9,Q15:Q17)</f>
        <v>0</v>
      </c>
      <c r="R14" s="6"/>
      <c r="S14" s="8"/>
      <c r="T14" s="8"/>
    </row>
    <row r="15" spans="1:22" ht="22.5" outlineLevel="3" x14ac:dyDescent="0.2">
      <c r="A15" s="10"/>
      <c r="B15" s="61"/>
      <c r="C15" s="124">
        <v>7</v>
      </c>
      <c r="D15" s="125" t="s">
        <v>44</v>
      </c>
      <c r="E15" s="126" t="s">
        <v>53</v>
      </c>
      <c r="F15" s="127" t="s">
        <v>54</v>
      </c>
      <c r="G15" s="125" t="s">
        <v>47</v>
      </c>
      <c r="H15" s="128">
        <v>12.99</v>
      </c>
      <c r="I15" s="132"/>
      <c r="J15" s="129">
        <f>H15*I15</f>
        <v>0</v>
      </c>
      <c r="K15" s="128"/>
      <c r="L15" s="62">
        <f>H15*K15</f>
        <v>0</v>
      </c>
      <c r="M15" s="62">
        <v>5.8999999999999997E-2</v>
      </c>
      <c r="N15" s="62">
        <f>H15*M15</f>
        <v>0.76640999999999992</v>
      </c>
      <c r="O15" s="63">
        <v>21</v>
      </c>
      <c r="P15" s="63">
        <f>J15*(O15/100)</f>
        <v>0</v>
      </c>
      <c r="Q15" s="63">
        <f>J15+P15</f>
        <v>0</v>
      </c>
      <c r="R15" s="8"/>
      <c r="S15" s="8"/>
      <c r="T15" s="8"/>
    </row>
    <row r="16" spans="1:22" ht="22.5" outlineLevel="3" x14ac:dyDescent="0.2">
      <c r="A16" s="10"/>
      <c r="B16" s="61"/>
      <c r="C16" s="124">
        <v>8</v>
      </c>
      <c r="D16" s="125" t="s">
        <v>44</v>
      </c>
      <c r="E16" s="126" t="s">
        <v>55</v>
      </c>
      <c r="F16" s="127" t="s">
        <v>56</v>
      </c>
      <c r="G16" s="125" t="s">
        <v>47</v>
      </c>
      <c r="H16" s="128">
        <v>1.49</v>
      </c>
      <c r="I16" s="132"/>
      <c r="J16" s="129">
        <f>H16*I16</f>
        <v>0</v>
      </c>
      <c r="K16" s="128"/>
      <c r="L16" s="62">
        <f>H16*K16</f>
        <v>0</v>
      </c>
      <c r="M16" s="62">
        <v>2.1999999999999999E-2</v>
      </c>
      <c r="N16" s="62">
        <f>H16*M16</f>
        <v>3.2779999999999997E-2</v>
      </c>
      <c r="O16" s="63">
        <v>21</v>
      </c>
      <c r="P16" s="63">
        <f>J16*(O16/100)</f>
        <v>0</v>
      </c>
      <c r="Q16" s="63">
        <f>J16+P16</f>
        <v>0</v>
      </c>
      <c r="R16" s="8"/>
      <c r="S16" s="8"/>
      <c r="T16" s="8"/>
    </row>
    <row r="17" spans="1:20" outlineLevel="3" x14ac:dyDescent="0.15">
      <c r="B17" s="6"/>
      <c r="C17" s="130"/>
      <c r="D17" s="130"/>
      <c r="E17" s="130"/>
      <c r="F17" s="130"/>
      <c r="G17" s="130"/>
      <c r="H17" s="130"/>
      <c r="I17" s="131"/>
      <c r="J17" s="131"/>
      <c r="K17" s="130"/>
      <c r="L17" s="6"/>
      <c r="M17" s="6"/>
      <c r="N17" s="6"/>
      <c r="O17" s="6"/>
      <c r="P17" s="8"/>
      <c r="Q17" s="8"/>
    </row>
    <row r="18" spans="1:20" ht="11.25" outlineLevel="2" x14ac:dyDescent="0.2">
      <c r="A18" s="46" t="s">
        <v>29</v>
      </c>
      <c r="B18" s="58">
        <v>3</v>
      </c>
      <c r="C18" s="118"/>
      <c r="D18" s="119" t="s">
        <v>43</v>
      </c>
      <c r="E18" s="119"/>
      <c r="F18" s="120" t="s">
        <v>30</v>
      </c>
      <c r="G18" s="119"/>
      <c r="H18" s="121"/>
      <c r="I18" s="122"/>
      <c r="J18" s="123">
        <f>SUBTOTAL(9,J19:J25)</f>
        <v>0</v>
      </c>
      <c r="K18" s="121"/>
      <c r="L18" s="48">
        <f>SUBTOTAL(9,L19:L25)</f>
        <v>0</v>
      </c>
      <c r="M18" s="59"/>
      <c r="N18" s="48">
        <f>SUBTOTAL(9,N19:N25)</f>
        <v>0</v>
      </c>
      <c r="O18" s="60"/>
      <c r="P18" s="47">
        <f>SUBTOTAL(9,P19:P25)</f>
        <v>0</v>
      </c>
      <c r="Q18" s="47">
        <f>SUBTOTAL(9,Q19:Q25)</f>
        <v>0</v>
      </c>
      <c r="R18" s="6"/>
      <c r="S18" s="8"/>
      <c r="T18" s="8"/>
    </row>
    <row r="19" spans="1:20" ht="11.25" outlineLevel="3" x14ac:dyDescent="0.2">
      <c r="A19" s="10"/>
      <c r="B19" s="61"/>
      <c r="C19" s="124">
        <v>9</v>
      </c>
      <c r="D19" s="125" t="s">
        <v>44</v>
      </c>
      <c r="E19" s="126" t="s">
        <v>57</v>
      </c>
      <c r="F19" s="127" t="s">
        <v>58</v>
      </c>
      <c r="G19" s="125" t="s">
        <v>59</v>
      </c>
      <c r="H19" s="128">
        <v>3.8436511999999996</v>
      </c>
      <c r="I19" s="132"/>
      <c r="J19" s="129">
        <f t="shared" ref="J19:J24" si="0">H19*I19</f>
        <v>0</v>
      </c>
      <c r="K19" s="128"/>
      <c r="L19" s="62">
        <f t="shared" ref="L19:L24" si="1">H19*K19</f>
        <v>0</v>
      </c>
      <c r="M19" s="62"/>
      <c r="N19" s="62">
        <f t="shared" ref="N19:N24" si="2">H19*M19</f>
        <v>0</v>
      </c>
      <c r="O19" s="63">
        <v>21</v>
      </c>
      <c r="P19" s="63">
        <f t="shared" ref="P19:P24" si="3">J19*(O19/100)</f>
        <v>0</v>
      </c>
      <c r="Q19" s="63">
        <f t="shared" ref="Q19:Q24" si="4">J19+P19</f>
        <v>0</v>
      </c>
      <c r="R19" s="8"/>
      <c r="S19" s="8"/>
      <c r="T19" s="8"/>
    </row>
    <row r="20" spans="1:20" ht="11.25" outlineLevel="3" x14ac:dyDescent="0.2">
      <c r="A20" s="10"/>
      <c r="B20" s="61"/>
      <c r="C20" s="124">
        <v>10</v>
      </c>
      <c r="D20" s="125" t="s">
        <v>44</v>
      </c>
      <c r="E20" s="126" t="s">
        <v>60</v>
      </c>
      <c r="F20" s="127" t="s">
        <v>61</v>
      </c>
      <c r="G20" s="125" t="s">
        <v>59</v>
      </c>
      <c r="H20" s="128">
        <v>3.8436511999999996</v>
      </c>
      <c r="I20" s="132"/>
      <c r="J20" s="129">
        <f t="shared" si="0"/>
        <v>0</v>
      </c>
      <c r="K20" s="128"/>
      <c r="L20" s="62">
        <f t="shared" si="1"/>
        <v>0</v>
      </c>
      <c r="M20" s="62"/>
      <c r="N20" s="62">
        <f t="shared" si="2"/>
        <v>0</v>
      </c>
      <c r="O20" s="63">
        <v>21</v>
      </c>
      <c r="P20" s="63">
        <f t="shared" si="3"/>
        <v>0</v>
      </c>
      <c r="Q20" s="63">
        <f t="shared" si="4"/>
        <v>0</v>
      </c>
      <c r="R20" s="8"/>
      <c r="S20" s="8"/>
      <c r="T20" s="8"/>
    </row>
    <row r="21" spans="1:20" ht="11.25" outlineLevel="3" x14ac:dyDescent="0.2">
      <c r="A21" s="10"/>
      <c r="B21" s="61"/>
      <c r="C21" s="124">
        <v>11</v>
      </c>
      <c r="D21" s="125" t="s">
        <v>44</v>
      </c>
      <c r="E21" s="126" t="s">
        <v>62</v>
      </c>
      <c r="F21" s="127" t="s">
        <v>63</v>
      </c>
      <c r="G21" s="125" t="s">
        <v>59</v>
      </c>
      <c r="H21" s="128">
        <v>3.8436511999999996</v>
      </c>
      <c r="I21" s="132"/>
      <c r="J21" s="129">
        <f t="shared" si="0"/>
        <v>0</v>
      </c>
      <c r="K21" s="128"/>
      <c r="L21" s="62">
        <f t="shared" si="1"/>
        <v>0</v>
      </c>
      <c r="M21" s="62"/>
      <c r="N21" s="62">
        <f t="shared" si="2"/>
        <v>0</v>
      </c>
      <c r="O21" s="63">
        <v>21</v>
      </c>
      <c r="P21" s="63">
        <f t="shared" si="3"/>
        <v>0</v>
      </c>
      <c r="Q21" s="63">
        <f t="shared" si="4"/>
        <v>0</v>
      </c>
      <c r="R21" s="8"/>
      <c r="S21" s="8"/>
      <c r="T21" s="8"/>
    </row>
    <row r="22" spans="1:20" ht="11.25" outlineLevel="3" x14ac:dyDescent="0.2">
      <c r="A22" s="10"/>
      <c r="B22" s="61"/>
      <c r="C22" s="124">
        <v>12</v>
      </c>
      <c r="D22" s="125" t="s">
        <v>44</v>
      </c>
      <c r="E22" s="126" t="s">
        <v>64</v>
      </c>
      <c r="F22" s="127" t="s">
        <v>65</v>
      </c>
      <c r="G22" s="125" t="s">
        <v>59</v>
      </c>
      <c r="H22" s="128">
        <v>34.595999999999997</v>
      </c>
      <c r="I22" s="132"/>
      <c r="J22" s="129">
        <f t="shared" si="0"/>
        <v>0</v>
      </c>
      <c r="K22" s="128"/>
      <c r="L22" s="62">
        <f t="shared" si="1"/>
        <v>0</v>
      </c>
      <c r="M22" s="62"/>
      <c r="N22" s="62">
        <f t="shared" si="2"/>
        <v>0</v>
      </c>
      <c r="O22" s="63">
        <v>21</v>
      </c>
      <c r="P22" s="63">
        <f t="shared" si="3"/>
        <v>0</v>
      </c>
      <c r="Q22" s="63">
        <f t="shared" si="4"/>
        <v>0</v>
      </c>
      <c r="R22" s="8"/>
      <c r="S22" s="8"/>
      <c r="T22" s="8"/>
    </row>
    <row r="23" spans="1:20" ht="22.5" outlineLevel="3" x14ac:dyDescent="0.2">
      <c r="A23" s="10"/>
      <c r="B23" s="61"/>
      <c r="C23" s="124">
        <v>13</v>
      </c>
      <c r="D23" s="125" t="s">
        <v>44</v>
      </c>
      <c r="E23" s="126" t="s">
        <v>66</v>
      </c>
      <c r="F23" s="127" t="s">
        <v>67</v>
      </c>
      <c r="G23" s="125" t="s">
        <v>59</v>
      </c>
      <c r="H23" s="128">
        <v>3.8439999999999999</v>
      </c>
      <c r="I23" s="132"/>
      <c r="J23" s="129">
        <f t="shared" si="0"/>
        <v>0</v>
      </c>
      <c r="K23" s="128"/>
      <c r="L23" s="62">
        <f t="shared" si="1"/>
        <v>0</v>
      </c>
      <c r="M23" s="62"/>
      <c r="N23" s="62">
        <f t="shared" si="2"/>
        <v>0</v>
      </c>
      <c r="O23" s="63">
        <v>21</v>
      </c>
      <c r="P23" s="63">
        <f t="shared" si="3"/>
        <v>0</v>
      </c>
      <c r="Q23" s="63">
        <f t="shared" si="4"/>
        <v>0</v>
      </c>
      <c r="R23" s="8"/>
      <c r="S23" s="8"/>
      <c r="T23" s="8"/>
    </row>
    <row r="24" spans="1:20" ht="11.25" outlineLevel="3" x14ac:dyDescent="0.2">
      <c r="A24" s="10"/>
      <c r="B24" s="61"/>
      <c r="C24" s="124">
        <v>14</v>
      </c>
      <c r="D24" s="125" t="s">
        <v>44</v>
      </c>
      <c r="E24" s="126" t="s">
        <v>68</v>
      </c>
      <c r="F24" s="127" t="s">
        <v>69</v>
      </c>
      <c r="G24" s="125" t="s">
        <v>59</v>
      </c>
      <c r="H24" s="128">
        <v>0.14396340000000002</v>
      </c>
      <c r="I24" s="132"/>
      <c r="J24" s="129">
        <f t="shared" si="0"/>
        <v>0</v>
      </c>
      <c r="K24" s="128"/>
      <c r="L24" s="62">
        <f t="shared" si="1"/>
        <v>0</v>
      </c>
      <c r="M24" s="62"/>
      <c r="N24" s="62">
        <f t="shared" si="2"/>
        <v>0</v>
      </c>
      <c r="O24" s="63">
        <v>21</v>
      </c>
      <c r="P24" s="63">
        <f t="shared" si="3"/>
        <v>0</v>
      </c>
      <c r="Q24" s="63">
        <f t="shared" si="4"/>
        <v>0</v>
      </c>
      <c r="R24" s="8"/>
      <c r="S24" s="8"/>
      <c r="T24" s="8"/>
    </row>
    <row r="25" spans="1:20" outlineLevel="3" x14ac:dyDescent="0.15">
      <c r="B25" s="6"/>
      <c r="C25" s="130"/>
      <c r="D25" s="130"/>
      <c r="E25" s="130"/>
      <c r="F25" s="130"/>
      <c r="G25" s="130"/>
      <c r="H25" s="130"/>
      <c r="I25" s="131"/>
      <c r="J25" s="131"/>
      <c r="K25" s="130"/>
      <c r="L25" s="6"/>
      <c r="M25" s="6"/>
      <c r="N25" s="6"/>
      <c r="O25" s="6"/>
      <c r="P25" s="8"/>
      <c r="Q25" s="8"/>
    </row>
    <row r="26" spans="1:20" ht="11.25" outlineLevel="2" x14ac:dyDescent="0.2">
      <c r="A26" s="46" t="s">
        <v>31</v>
      </c>
      <c r="B26" s="58">
        <v>3</v>
      </c>
      <c r="C26" s="118"/>
      <c r="D26" s="119" t="s">
        <v>43</v>
      </c>
      <c r="E26" s="119"/>
      <c r="F26" s="120" t="s">
        <v>32</v>
      </c>
      <c r="G26" s="119"/>
      <c r="H26" s="121"/>
      <c r="I26" s="122"/>
      <c r="J26" s="123">
        <f>SUBTOTAL(9,J27:J31)</f>
        <v>0</v>
      </c>
      <c r="K26" s="121"/>
      <c r="L26" s="48">
        <f>SUBTOTAL(9,L27:L31)</f>
        <v>0.1414</v>
      </c>
      <c r="M26" s="59"/>
      <c r="N26" s="48">
        <f>SUBTOTAL(9,N27:N31)</f>
        <v>1.2149999999999999E-3</v>
      </c>
      <c r="O26" s="60"/>
      <c r="P26" s="47">
        <f>SUBTOTAL(9,P27:P31)</f>
        <v>0</v>
      </c>
      <c r="Q26" s="47">
        <f>SUBTOTAL(9,Q27:Q31)</f>
        <v>0</v>
      </c>
      <c r="R26" s="6"/>
      <c r="S26" s="8"/>
      <c r="T26" s="8"/>
    </row>
    <row r="27" spans="1:20" ht="11.25" outlineLevel="3" x14ac:dyDescent="0.2">
      <c r="A27" s="10"/>
      <c r="B27" s="61"/>
      <c r="C27" s="124">
        <v>15</v>
      </c>
      <c r="D27" s="125" t="s">
        <v>44</v>
      </c>
      <c r="E27" s="126" t="s">
        <v>70</v>
      </c>
      <c r="F27" s="127" t="s">
        <v>71</v>
      </c>
      <c r="G27" s="125" t="s">
        <v>47</v>
      </c>
      <c r="H27" s="128">
        <v>0.27</v>
      </c>
      <c r="I27" s="132"/>
      <c r="J27" s="129">
        <f>H27*I27</f>
        <v>0</v>
      </c>
      <c r="K27" s="128"/>
      <c r="L27" s="62">
        <f>H27*K27</f>
        <v>0</v>
      </c>
      <c r="M27" s="62">
        <v>4.4999999999999997E-3</v>
      </c>
      <c r="N27" s="62">
        <f>H27*M27</f>
        <v>1.2149999999999999E-3</v>
      </c>
      <c r="O27" s="63">
        <v>21</v>
      </c>
      <c r="P27" s="63">
        <f>J27*(O27/100)</f>
        <v>0</v>
      </c>
      <c r="Q27" s="63">
        <f>J27+P27</f>
        <v>0</v>
      </c>
      <c r="R27" s="8"/>
      <c r="S27" s="8"/>
      <c r="T27" s="8"/>
    </row>
    <row r="28" spans="1:20" ht="22.5" outlineLevel="3" x14ac:dyDescent="0.2">
      <c r="A28" s="10"/>
      <c r="B28" s="61"/>
      <c r="C28" s="124">
        <v>16</v>
      </c>
      <c r="D28" s="125" t="s">
        <v>44</v>
      </c>
      <c r="E28" s="126" t="s">
        <v>72</v>
      </c>
      <c r="F28" s="127" t="s">
        <v>73</v>
      </c>
      <c r="G28" s="125" t="s">
        <v>47</v>
      </c>
      <c r="H28" s="128">
        <v>1.49</v>
      </c>
      <c r="I28" s="132"/>
      <c r="J28" s="129">
        <f>H28*I28</f>
        <v>0</v>
      </c>
      <c r="K28" s="128">
        <v>4.0000000000000001E-3</v>
      </c>
      <c r="L28" s="62">
        <f>H28*K28</f>
        <v>5.96E-3</v>
      </c>
      <c r="M28" s="62"/>
      <c r="N28" s="62">
        <f>H28*M28</f>
        <v>0</v>
      </c>
      <c r="O28" s="63">
        <v>21</v>
      </c>
      <c r="P28" s="63">
        <f>J28*(O28/100)</f>
        <v>0</v>
      </c>
      <c r="Q28" s="63">
        <f>J28+P28</f>
        <v>0</v>
      </c>
      <c r="R28" s="8"/>
      <c r="S28" s="8"/>
      <c r="T28" s="8"/>
    </row>
    <row r="29" spans="1:20" ht="22.5" outlineLevel="3" x14ac:dyDescent="0.2">
      <c r="A29" s="10"/>
      <c r="B29" s="61"/>
      <c r="C29" s="124">
        <v>17</v>
      </c>
      <c r="D29" s="125" t="s">
        <v>44</v>
      </c>
      <c r="E29" s="126" t="s">
        <v>74</v>
      </c>
      <c r="F29" s="127" t="s">
        <v>75</v>
      </c>
      <c r="G29" s="125" t="s">
        <v>47</v>
      </c>
      <c r="H29" s="128">
        <v>33.86</v>
      </c>
      <c r="I29" s="132"/>
      <c r="J29" s="129">
        <f>H29*I29</f>
        <v>0</v>
      </c>
      <c r="K29" s="128">
        <v>4.0000000000000001E-3</v>
      </c>
      <c r="L29" s="62">
        <f>H29*K29</f>
        <v>0.13544</v>
      </c>
      <c r="M29" s="62"/>
      <c r="N29" s="62">
        <f>H29*M29</f>
        <v>0</v>
      </c>
      <c r="O29" s="63">
        <v>21</v>
      </c>
      <c r="P29" s="63">
        <f>J29*(O29/100)</f>
        <v>0</v>
      </c>
      <c r="Q29" s="63">
        <f>J29+P29</f>
        <v>0</v>
      </c>
      <c r="R29" s="8"/>
      <c r="S29" s="8"/>
      <c r="T29" s="8"/>
    </row>
    <row r="30" spans="1:20" ht="11.25" outlineLevel="3" x14ac:dyDescent="0.2">
      <c r="A30" s="10"/>
      <c r="B30" s="61"/>
      <c r="C30" s="124">
        <v>18</v>
      </c>
      <c r="D30" s="125" t="s">
        <v>44</v>
      </c>
      <c r="E30" s="126" t="s">
        <v>76</v>
      </c>
      <c r="F30" s="127" t="s">
        <v>77</v>
      </c>
      <c r="G30" s="125" t="s">
        <v>59</v>
      </c>
      <c r="H30" s="128">
        <v>0.1414</v>
      </c>
      <c r="I30" s="132"/>
      <c r="J30" s="129">
        <f>H30*I30</f>
        <v>0</v>
      </c>
      <c r="K30" s="128"/>
      <c r="L30" s="62">
        <f>H30*K30</f>
        <v>0</v>
      </c>
      <c r="M30" s="62"/>
      <c r="N30" s="62">
        <f>H30*M30</f>
        <v>0</v>
      </c>
      <c r="O30" s="63">
        <v>21</v>
      </c>
      <c r="P30" s="63">
        <f>J30*(O30/100)</f>
        <v>0</v>
      </c>
      <c r="Q30" s="63">
        <f>J30+P30</f>
        <v>0</v>
      </c>
      <c r="R30" s="8"/>
      <c r="S30" s="8"/>
      <c r="T30" s="8"/>
    </row>
    <row r="31" spans="1:20" outlineLevel="3" x14ac:dyDescent="0.15">
      <c r="B31" s="6"/>
      <c r="C31" s="130"/>
      <c r="D31" s="130"/>
      <c r="E31" s="130"/>
      <c r="F31" s="130"/>
      <c r="G31" s="130"/>
      <c r="H31" s="130"/>
      <c r="I31" s="131"/>
      <c r="J31" s="131"/>
      <c r="K31" s="130"/>
      <c r="L31" s="6"/>
      <c r="M31" s="6"/>
      <c r="N31" s="6"/>
      <c r="O31" s="6"/>
      <c r="P31" s="8"/>
      <c r="Q31" s="8"/>
    </row>
    <row r="32" spans="1:20" ht="11.25" outlineLevel="2" x14ac:dyDescent="0.2">
      <c r="A32" s="46" t="s">
        <v>33</v>
      </c>
      <c r="B32" s="58">
        <v>3</v>
      </c>
      <c r="C32" s="118"/>
      <c r="D32" s="119" t="s">
        <v>43</v>
      </c>
      <c r="E32" s="119"/>
      <c r="F32" s="120" t="s">
        <v>34</v>
      </c>
      <c r="G32" s="119"/>
      <c r="H32" s="121"/>
      <c r="I32" s="122"/>
      <c r="J32" s="123">
        <f>SUBTOTAL(9,J33:J37)</f>
        <v>0</v>
      </c>
      <c r="K32" s="121"/>
      <c r="L32" s="48">
        <f>SUBTOTAL(9,L33:L37)</f>
        <v>5.6999999999999998E-4</v>
      </c>
      <c r="M32" s="59"/>
      <c r="N32" s="48">
        <f>SUBTOTAL(9,N33:N37)</f>
        <v>2.9610000000000001E-2</v>
      </c>
      <c r="O32" s="60"/>
      <c r="P32" s="47">
        <f>SUBTOTAL(9,P33:P37)</f>
        <v>0</v>
      </c>
      <c r="Q32" s="47">
        <f>SUBTOTAL(9,Q33:Q37)</f>
        <v>0</v>
      </c>
      <c r="R32" s="6"/>
      <c r="S32" s="8"/>
      <c r="T32" s="8"/>
    </row>
    <row r="33" spans="1:20" ht="11.25" outlineLevel="3" x14ac:dyDescent="0.2">
      <c r="A33" s="10"/>
      <c r="B33" s="61"/>
      <c r="C33" s="124">
        <v>19</v>
      </c>
      <c r="D33" s="125" t="s">
        <v>44</v>
      </c>
      <c r="E33" s="126" t="s">
        <v>78</v>
      </c>
      <c r="F33" s="127" t="s">
        <v>79</v>
      </c>
      <c r="G33" s="125" t="s">
        <v>80</v>
      </c>
      <c r="H33" s="128">
        <v>1</v>
      </c>
      <c r="I33" s="132"/>
      <c r="J33" s="129">
        <f>H33*I33</f>
        <v>0</v>
      </c>
      <c r="K33" s="128"/>
      <c r="L33" s="62">
        <f>H33*K33</f>
        <v>0</v>
      </c>
      <c r="M33" s="62">
        <v>2.9610000000000001E-2</v>
      </c>
      <c r="N33" s="62">
        <f>H33*M33</f>
        <v>2.9610000000000001E-2</v>
      </c>
      <c r="O33" s="63">
        <v>21</v>
      </c>
      <c r="P33" s="63">
        <f>J33*(O33/100)</f>
        <v>0</v>
      </c>
      <c r="Q33" s="63">
        <f>J33+P33</f>
        <v>0</v>
      </c>
      <c r="R33" s="8"/>
      <c r="S33" s="8"/>
      <c r="T33" s="8"/>
    </row>
    <row r="34" spans="1:20" ht="11.25" outlineLevel="3" x14ac:dyDescent="0.2">
      <c r="A34" s="10"/>
      <c r="B34" s="61"/>
      <c r="C34" s="124">
        <v>20</v>
      </c>
      <c r="D34" s="125" t="s">
        <v>44</v>
      </c>
      <c r="E34" s="126" t="s">
        <v>81</v>
      </c>
      <c r="F34" s="127" t="s">
        <v>82</v>
      </c>
      <c r="G34" s="125" t="s">
        <v>80</v>
      </c>
      <c r="H34" s="128">
        <v>1</v>
      </c>
      <c r="I34" s="132"/>
      <c r="J34" s="129">
        <f>H34*I34</f>
        <v>0</v>
      </c>
      <c r="K34" s="128">
        <v>5.6999999999999998E-4</v>
      </c>
      <c r="L34" s="62">
        <f>H34*K34</f>
        <v>5.6999999999999998E-4</v>
      </c>
      <c r="M34" s="62"/>
      <c r="N34" s="62">
        <f>H34*M34</f>
        <v>0</v>
      </c>
      <c r="O34" s="63">
        <v>21</v>
      </c>
      <c r="P34" s="63">
        <f>J34*(O34/100)</f>
        <v>0</v>
      </c>
      <c r="Q34" s="63">
        <f>J34+P34</f>
        <v>0</v>
      </c>
      <c r="R34" s="8"/>
      <c r="S34" s="8"/>
      <c r="T34" s="8"/>
    </row>
    <row r="35" spans="1:20" ht="11.25" outlineLevel="3" x14ac:dyDescent="0.2">
      <c r="A35" s="10"/>
      <c r="B35" s="61"/>
      <c r="C35" s="124">
        <v>21</v>
      </c>
      <c r="D35" s="125" t="s">
        <v>83</v>
      </c>
      <c r="E35" s="126" t="s">
        <v>84</v>
      </c>
      <c r="F35" s="127" t="s">
        <v>85</v>
      </c>
      <c r="G35" s="125" t="s">
        <v>80</v>
      </c>
      <c r="H35" s="128">
        <v>1</v>
      </c>
      <c r="I35" s="132"/>
      <c r="J35" s="129">
        <f>H35*I35</f>
        <v>0</v>
      </c>
      <c r="K35" s="128"/>
      <c r="L35" s="62">
        <f>H35*K35</f>
        <v>0</v>
      </c>
      <c r="M35" s="62"/>
      <c r="N35" s="62">
        <f>H35*M35</f>
        <v>0</v>
      </c>
      <c r="O35" s="63">
        <v>21</v>
      </c>
      <c r="P35" s="63">
        <f>J35*(O35/100)</f>
        <v>0</v>
      </c>
      <c r="Q35" s="63">
        <f>J35+P35</f>
        <v>0</v>
      </c>
      <c r="R35" s="8"/>
      <c r="S35" s="8"/>
      <c r="T35" s="8"/>
    </row>
    <row r="36" spans="1:20" ht="11.25" outlineLevel="3" x14ac:dyDescent="0.2">
      <c r="A36" s="10"/>
      <c r="B36" s="61"/>
      <c r="C36" s="124">
        <v>22</v>
      </c>
      <c r="D36" s="125" t="s">
        <v>44</v>
      </c>
      <c r="E36" s="126" t="s">
        <v>86</v>
      </c>
      <c r="F36" s="127" t="s">
        <v>87</v>
      </c>
      <c r="G36" s="125" t="s">
        <v>88</v>
      </c>
      <c r="H36" s="128">
        <v>1</v>
      </c>
      <c r="I36" s="132"/>
      <c r="J36" s="129">
        <f>H36*I36</f>
        <v>0</v>
      </c>
      <c r="K36" s="128"/>
      <c r="L36" s="62">
        <f>H36*K36</f>
        <v>0</v>
      </c>
      <c r="M36" s="62"/>
      <c r="N36" s="62">
        <f>H36*M36</f>
        <v>0</v>
      </c>
      <c r="O36" s="63">
        <v>21</v>
      </c>
      <c r="P36" s="63">
        <f>J36*(O36/100)</f>
        <v>0</v>
      </c>
      <c r="Q36" s="63">
        <f>J36+P36</f>
        <v>0</v>
      </c>
      <c r="R36" s="8"/>
      <c r="S36" s="8"/>
      <c r="T36" s="8"/>
    </row>
    <row r="37" spans="1:20" outlineLevel="3" x14ac:dyDescent="0.15">
      <c r="B37" s="6"/>
      <c r="C37" s="130"/>
      <c r="D37" s="130"/>
      <c r="E37" s="130"/>
      <c r="F37" s="130"/>
      <c r="G37" s="130"/>
      <c r="H37" s="130"/>
      <c r="I37" s="131"/>
      <c r="J37" s="131"/>
      <c r="K37" s="130"/>
      <c r="L37" s="6"/>
      <c r="M37" s="6"/>
      <c r="N37" s="6"/>
      <c r="O37" s="6"/>
      <c r="P37" s="8"/>
      <c r="Q37" s="8"/>
    </row>
    <row r="38" spans="1:20" ht="11.25" outlineLevel="2" x14ac:dyDescent="0.2">
      <c r="A38" s="46" t="s">
        <v>35</v>
      </c>
      <c r="B38" s="58">
        <v>3</v>
      </c>
      <c r="C38" s="118"/>
      <c r="D38" s="119" t="s">
        <v>43</v>
      </c>
      <c r="E38" s="119"/>
      <c r="F38" s="120" t="s">
        <v>36</v>
      </c>
      <c r="G38" s="119"/>
      <c r="H38" s="121"/>
      <c r="I38" s="122"/>
      <c r="J38" s="123">
        <f>SUBTOTAL(9,J39:J47)</f>
        <v>0</v>
      </c>
      <c r="K38" s="121"/>
      <c r="L38" s="48">
        <f>SUBTOTAL(9,L39:L47)</f>
        <v>4.7400000000000003E-4</v>
      </c>
      <c r="M38" s="59"/>
      <c r="N38" s="48">
        <f>SUBTOTAL(9,N39:N47)</f>
        <v>0.19750000000000001</v>
      </c>
      <c r="O38" s="60"/>
      <c r="P38" s="47">
        <f>SUBTOTAL(9,P39:P47)</f>
        <v>0</v>
      </c>
      <c r="Q38" s="47">
        <f>SUBTOTAL(9,Q39:Q47)</f>
        <v>0</v>
      </c>
      <c r="R38" s="6"/>
      <c r="S38" s="8"/>
      <c r="T38" s="8"/>
    </row>
    <row r="39" spans="1:20" ht="11.25" outlineLevel="3" x14ac:dyDescent="0.2">
      <c r="A39" s="10"/>
      <c r="B39" s="61"/>
      <c r="C39" s="124">
        <v>23</v>
      </c>
      <c r="D39" s="125" t="s">
        <v>44</v>
      </c>
      <c r="E39" s="126" t="s">
        <v>89</v>
      </c>
      <c r="F39" s="127" t="s">
        <v>90</v>
      </c>
      <c r="G39" s="125" t="s">
        <v>91</v>
      </c>
      <c r="H39" s="128">
        <v>7.9</v>
      </c>
      <c r="I39" s="132"/>
      <c r="J39" s="129">
        <f t="shared" ref="J39:J46" si="5">H39*I39</f>
        <v>0</v>
      </c>
      <c r="K39" s="128"/>
      <c r="L39" s="62">
        <f t="shared" ref="L39:L46" si="6">H39*K39</f>
        <v>0</v>
      </c>
      <c r="M39" s="62">
        <v>2.5000000000000001E-2</v>
      </c>
      <c r="N39" s="62">
        <f t="shared" ref="N39:N46" si="7">H39*M39</f>
        <v>0.19750000000000001</v>
      </c>
      <c r="O39" s="63">
        <v>21</v>
      </c>
      <c r="P39" s="63">
        <f t="shared" ref="P39:P46" si="8">J39*(O39/100)</f>
        <v>0</v>
      </c>
      <c r="Q39" s="63">
        <f t="shared" ref="Q39:Q46" si="9">J39+P39</f>
        <v>0</v>
      </c>
      <c r="R39" s="8"/>
      <c r="S39" s="8"/>
      <c r="T39" s="8"/>
    </row>
    <row r="40" spans="1:20" ht="11.25" outlineLevel="3" x14ac:dyDescent="0.2">
      <c r="A40" s="10"/>
      <c r="B40" s="61"/>
      <c r="C40" s="124">
        <v>24</v>
      </c>
      <c r="D40" s="125" t="s">
        <v>44</v>
      </c>
      <c r="E40" s="126" t="s">
        <v>92</v>
      </c>
      <c r="F40" s="127" t="s">
        <v>93</v>
      </c>
      <c r="G40" s="125" t="s">
        <v>91</v>
      </c>
      <c r="H40" s="128">
        <v>7.9</v>
      </c>
      <c r="I40" s="132"/>
      <c r="J40" s="129">
        <f t="shared" si="5"/>
        <v>0</v>
      </c>
      <c r="K40" s="128">
        <v>6.0000000000000002E-5</v>
      </c>
      <c r="L40" s="62">
        <f t="shared" si="6"/>
        <v>4.7400000000000003E-4</v>
      </c>
      <c r="M40" s="62"/>
      <c r="N40" s="62">
        <f t="shared" si="7"/>
        <v>0</v>
      </c>
      <c r="O40" s="63">
        <v>21</v>
      </c>
      <c r="P40" s="63">
        <f t="shared" si="8"/>
        <v>0</v>
      </c>
      <c r="Q40" s="63">
        <f t="shared" si="9"/>
        <v>0</v>
      </c>
      <c r="R40" s="8"/>
      <c r="S40" s="8"/>
      <c r="T40" s="8"/>
    </row>
    <row r="41" spans="1:20" ht="11.25" outlineLevel="3" x14ac:dyDescent="0.2">
      <c r="A41" s="10"/>
      <c r="B41" s="61"/>
      <c r="C41" s="124">
        <v>25</v>
      </c>
      <c r="D41" s="125" t="s">
        <v>83</v>
      </c>
      <c r="E41" s="126" t="s">
        <v>94</v>
      </c>
      <c r="F41" s="127" t="s">
        <v>95</v>
      </c>
      <c r="G41" s="125" t="s">
        <v>88</v>
      </c>
      <c r="H41" s="128">
        <v>1</v>
      </c>
      <c r="I41" s="132"/>
      <c r="J41" s="129">
        <f t="shared" si="5"/>
        <v>0</v>
      </c>
      <c r="K41" s="128"/>
      <c r="L41" s="62">
        <f t="shared" si="6"/>
        <v>0</v>
      </c>
      <c r="M41" s="62"/>
      <c r="N41" s="62">
        <f t="shared" si="7"/>
        <v>0</v>
      </c>
      <c r="O41" s="63">
        <v>21</v>
      </c>
      <c r="P41" s="63">
        <f t="shared" si="8"/>
        <v>0</v>
      </c>
      <c r="Q41" s="63">
        <f t="shared" si="9"/>
        <v>0</v>
      </c>
      <c r="R41" s="8"/>
      <c r="S41" s="8"/>
      <c r="T41" s="8"/>
    </row>
    <row r="42" spans="1:20" ht="11.25" outlineLevel="3" x14ac:dyDescent="0.2">
      <c r="A42" s="10"/>
      <c r="B42" s="61"/>
      <c r="C42" s="124">
        <v>26</v>
      </c>
      <c r="D42" s="125" t="s">
        <v>44</v>
      </c>
      <c r="E42" s="126" t="s">
        <v>96</v>
      </c>
      <c r="F42" s="127" t="s">
        <v>97</v>
      </c>
      <c r="G42" s="125" t="s">
        <v>80</v>
      </c>
      <c r="H42" s="128">
        <v>1</v>
      </c>
      <c r="I42" s="132"/>
      <c r="J42" s="129">
        <f t="shared" si="5"/>
        <v>0</v>
      </c>
      <c r="K42" s="128"/>
      <c r="L42" s="62">
        <f t="shared" si="6"/>
        <v>0</v>
      </c>
      <c r="M42" s="62"/>
      <c r="N42" s="62">
        <f t="shared" si="7"/>
        <v>0</v>
      </c>
      <c r="O42" s="63">
        <v>21</v>
      </c>
      <c r="P42" s="63">
        <f t="shared" si="8"/>
        <v>0</v>
      </c>
      <c r="Q42" s="63">
        <f t="shared" si="9"/>
        <v>0</v>
      </c>
      <c r="R42" s="8"/>
      <c r="S42" s="8"/>
      <c r="T42" s="8"/>
    </row>
    <row r="43" spans="1:20" ht="11.25" outlineLevel="3" x14ac:dyDescent="0.2">
      <c r="A43" s="10"/>
      <c r="B43" s="61"/>
      <c r="C43" s="124">
        <v>27</v>
      </c>
      <c r="D43" s="125" t="s">
        <v>44</v>
      </c>
      <c r="E43" s="126" t="s">
        <v>84</v>
      </c>
      <c r="F43" s="127" t="s">
        <v>98</v>
      </c>
      <c r="G43" s="125" t="s">
        <v>80</v>
      </c>
      <c r="H43" s="128">
        <v>1</v>
      </c>
      <c r="I43" s="132"/>
      <c r="J43" s="129">
        <f t="shared" si="5"/>
        <v>0</v>
      </c>
      <c r="K43" s="128"/>
      <c r="L43" s="62">
        <f t="shared" si="6"/>
        <v>0</v>
      </c>
      <c r="M43" s="62"/>
      <c r="N43" s="62">
        <f t="shared" si="7"/>
        <v>0</v>
      </c>
      <c r="O43" s="63">
        <v>21</v>
      </c>
      <c r="P43" s="63">
        <f t="shared" si="8"/>
        <v>0</v>
      </c>
      <c r="Q43" s="63">
        <f t="shared" si="9"/>
        <v>0</v>
      </c>
      <c r="R43" s="8"/>
      <c r="S43" s="8"/>
      <c r="T43" s="8"/>
    </row>
    <row r="44" spans="1:20" ht="11.25" outlineLevel="3" x14ac:dyDescent="0.2">
      <c r="A44" s="10"/>
      <c r="B44" s="61"/>
      <c r="C44" s="124">
        <v>29</v>
      </c>
      <c r="D44" s="125" t="s">
        <v>44</v>
      </c>
      <c r="E44" s="126" t="s">
        <v>99</v>
      </c>
      <c r="F44" s="127" t="s">
        <v>100</v>
      </c>
      <c r="G44" s="125" t="s">
        <v>91</v>
      </c>
      <c r="H44" s="128">
        <v>3</v>
      </c>
      <c r="I44" s="132"/>
      <c r="J44" s="129">
        <f t="shared" si="5"/>
        <v>0</v>
      </c>
      <c r="K44" s="128"/>
      <c r="L44" s="62">
        <f t="shared" si="6"/>
        <v>0</v>
      </c>
      <c r="M44" s="62"/>
      <c r="N44" s="62">
        <f t="shared" si="7"/>
        <v>0</v>
      </c>
      <c r="O44" s="63">
        <v>21</v>
      </c>
      <c r="P44" s="63">
        <f t="shared" si="8"/>
        <v>0</v>
      </c>
      <c r="Q44" s="63">
        <f t="shared" si="9"/>
        <v>0</v>
      </c>
      <c r="R44" s="8"/>
      <c r="S44" s="8"/>
      <c r="T44" s="8"/>
    </row>
    <row r="45" spans="1:20" ht="11.25" outlineLevel="3" x14ac:dyDescent="0.2">
      <c r="A45" s="10"/>
      <c r="B45" s="61"/>
      <c r="C45" s="124">
        <v>30</v>
      </c>
      <c r="D45" s="125" t="s">
        <v>83</v>
      </c>
      <c r="E45" s="126" t="s">
        <v>84</v>
      </c>
      <c r="F45" s="127" t="s">
        <v>101</v>
      </c>
      <c r="G45" s="125" t="s">
        <v>91</v>
      </c>
      <c r="H45" s="128">
        <v>3.5</v>
      </c>
      <c r="I45" s="132"/>
      <c r="J45" s="129">
        <f t="shared" si="5"/>
        <v>0</v>
      </c>
      <c r="K45" s="128"/>
      <c r="L45" s="62">
        <f t="shared" si="6"/>
        <v>0</v>
      </c>
      <c r="M45" s="62"/>
      <c r="N45" s="62">
        <f t="shared" si="7"/>
        <v>0</v>
      </c>
      <c r="O45" s="63">
        <v>21</v>
      </c>
      <c r="P45" s="63">
        <f t="shared" si="8"/>
        <v>0</v>
      </c>
      <c r="Q45" s="63">
        <f t="shared" si="9"/>
        <v>0</v>
      </c>
      <c r="R45" s="8"/>
      <c r="S45" s="8"/>
      <c r="T45" s="8"/>
    </row>
    <row r="46" spans="1:20" ht="11.25" outlineLevel="3" x14ac:dyDescent="0.2">
      <c r="A46" s="10"/>
      <c r="B46" s="61"/>
      <c r="C46" s="124">
        <v>31</v>
      </c>
      <c r="D46" s="125" t="s">
        <v>44</v>
      </c>
      <c r="E46" s="126" t="s">
        <v>102</v>
      </c>
      <c r="F46" s="127" t="s">
        <v>103</v>
      </c>
      <c r="G46" s="125" t="s">
        <v>59</v>
      </c>
      <c r="H46" s="128">
        <v>0.5</v>
      </c>
      <c r="I46" s="132"/>
      <c r="J46" s="129">
        <f t="shared" si="5"/>
        <v>0</v>
      </c>
      <c r="K46" s="128"/>
      <c r="L46" s="62">
        <f t="shared" si="6"/>
        <v>0</v>
      </c>
      <c r="M46" s="62"/>
      <c r="N46" s="62">
        <f t="shared" si="7"/>
        <v>0</v>
      </c>
      <c r="O46" s="63">
        <v>21</v>
      </c>
      <c r="P46" s="63">
        <f t="shared" si="8"/>
        <v>0</v>
      </c>
      <c r="Q46" s="63">
        <f t="shared" si="9"/>
        <v>0</v>
      </c>
      <c r="R46" s="8"/>
      <c r="S46" s="8"/>
      <c r="T46" s="8"/>
    </row>
    <row r="47" spans="1:20" outlineLevel="3" x14ac:dyDescent="0.15">
      <c r="B47" s="6"/>
      <c r="C47" s="130"/>
      <c r="D47" s="130"/>
      <c r="E47" s="130"/>
      <c r="F47" s="130"/>
      <c r="G47" s="130"/>
      <c r="H47" s="130"/>
      <c r="I47" s="131"/>
      <c r="J47" s="131"/>
      <c r="K47" s="130"/>
      <c r="L47" s="6"/>
      <c r="M47" s="6"/>
      <c r="N47" s="6"/>
      <c r="O47" s="6"/>
      <c r="P47" s="8"/>
      <c r="Q47" s="8"/>
    </row>
    <row r="48" spans="1:20" ht="11.25" outlineLevel="2" x14ac:dyDescent="0.2">
      <c r="A48" s="46" t="s">
        <v>37</v>
      </c>
      <c r="B48" s="58">
        <v>3</v>
      </c>
      <c r="C48" s="118"/>
      <c r="D48" s="119" t="s">
        <v>43</v>
      </c>
      <c r="E48" s="119"/>
      <c r="F48" s="120" t="s">
        <v>38</v>
      </c>
      <c r="G48" s="119"/>
      <c r="H48" s="121"/>
      <c r="I48" s="122"/>
      <c r="J48" s="123">
        <f>SUBTOTAL(9,J49:J66)</f>
        <v>0</v>
      </c>
      <c r="K48" s="121"/>
      <c r="L48" s="48">
        <f>SUBTOTAL(9,L49:L66)</f>
        <v>1.3919728</v>
      </c>
      <c r="M48" s="59"/>
      <c r="N48" s="48">
        <f>SUBTOTAL(9,N49:N66)</f>
        <v>2.8161361999999999</v>
      </c>
      <c r="O48" s="60"/>
      <c r="P48" s="47">
        <f>SUBTOTAL(9,P49:P66)</f>
        <v>0</v>
      </c>
      <c r="Q48" s="47">
        <f>SUBTOTAL(9,Q49:Q66)</f>
        <v>0</v>
      </c>
      <c r="R48" s="6"/>
      <c r="S48" s="8"/>
      <c r="T48" s="8"/>
    </row>
    <row r="49" spans="1:20" ht="11.25" outlineLevel="3" x14ac:dyDescent="0.2">
      <c r="A49" s="10"/>
      <c r="B49" s="61"/>
      <c r="C49" s="124">
        <v>32</v>
      </c>
      <c r="D49" s="125" t="s">
        <v>44</v>
      </c>
      <c r="E49" s="126" t="s">
        <v>104</v>
      </c>
      <c r="F49" s="127" t="s">
        <v>105</v>
      </c>
      <c r="G49" s="125" t="s">
        <v>47</v>
      </c>
      <c r="H49" s="128">
        <v>33.86</v>
      </c>
      <c r="I49" s="132"/>
      <c r="J49" s="129">
        <f t="shared" ref="J49:J65" si="10">H49*I49</f>
        <v>0</v>
      </c>
      <c r="K49" s="128"/>
      <c r="L49" s="62">
        <f t="shared" ref="L49:L65" si="11">H49*K49</f>
        <v>0</v>
      </c>
      <c r="M49" s="62">
        <v>8.3169999999999994E-2</v>
      </c>
      <c r="N49" s="62">
        <f t="shared" ref="N49:N65" si="12">H49*M49</f>
        <v>2.8161361999999999</v>
      </c>
      <c r="O49" s="63">
        <v>21</v>
      </c>
      <c r="P49" s="63">
        <f t="shared" ref="P49:P65" si="13">J49*(O49/100)</f>
        <v>0</v>
      </c>
      <c r="Q49" s="63">
        <f t="shared" ref="Q49:Q65" si="14">J49+P49</f>
        <v>0</v>
      </c>
      <c r="R49" s="8"/>
      <c r="S49" s="8"/>
      <c r="T49" s="8"/>
    </row>
    <row r="50" spans="1:20" ht="11.25" outlineLevel="3" x14ac:dyDescent="0.2">
      <c r="A50" s="10"/>
      <c r="B50" s="61"/>
      <c r="C50" s="124">
        <v>33</v>
      </c>
      <c r="D50" s="125" t="s">
        <v>44</v>
      </c>
      <c r="E50" s="126" t="s">
        <v>106</v>
      </c>
      <c r="F50" s="127" t="s">
        <v>107</v>
      </c>
      <c r="G50" s="125" t="s">
        <v>47</v>
      </c>
      <c r="H50" s="128">
        <v>33.86</v>
      </c>
      <c r="I50" s="132"/>
      <c r="J50" s="129">
        <f t="shared" si="10"/>
        <v>0</v>
      </c>
      <c r="K50" s="128">
        <v>2.9999999999999997E-4</v>
      </c>
      <c r="L50" s="62">
        <f t="shared" si="11"/>
        <v>1.0157999999999999E-2</v>
      </c>
      <c r="M50" s="62"/>
      <c r="N50" s="62">
        <f t="shared" si="12"/>
        <v>0</v>
      </c>
      <c r="O50" s="63">
        <v>21</v>
      </c>
      <c r="P50" s="63">
        <f t="shared" si="13"/>
        <v>0</v>
      </c>
      <c r="Q50" s="63">
        <f t="shared" si="14"/>
        <v>0</v>
      </c>
      <c r="R50" s="8"/>
      <c r="S50" s="8"/>
      <c r="T50" s="8"/>
    </row>
    <row r="51" spans="1:20" ht="11.25" outlineLevel="3" x14ac:dyDescent="0.2">
      <c r="A51" s="10"/>
      <c r="B51" s="61"/>
      <c r="C51" s="124">
        <v>34</v>
      </c>
      <c r="D51" s="125" t="s">
        <v>44</v>
      </c>
      <c r="E51" s="126" t="s">
        <v>108</v>
      </c>
      <c r="F51" s="127" t="s">
        <v>109</v>
      </c>
      <c r="G51" s="125" t="s">
        <v>47</v>
      </c>
      <c r="H51" s="128">
        <v>32.06</v>
      </c>
      <c r="I51" s="132"/>
      <c r="J51" s="129">
        <f t="shared" si="10"/>
        <v>0</v>
      </c>
      <c r="K51" s="128">
        <v>7.5799999999999999E-3</v>
      </c>
      <c r="L51" s="62">
        <f t="shared" si="11"/>
        <v>0.2430148</v>
      </c>
      <c r="M51" s="62"/>
      <c r="N51" s="62">
        <f t="shared" si="12"/>
        <v>0</v>
      </c>
      <c r="O51" s="63">
        <v>21</v>
      </c>
      <c r="P51" s="63">
        <f t="shared" si="13"/>
        <v>0</v>
      </c>
      <c r="Q51" s="63">
        <f t="shared" si="14"/>
        <v>0</v>
      </c>
      <c r="R51" s="8"/>
      <c r="S51" s="8"/>
      <c r="T51" s="8"/>
    </row>
    <row r="52" spans="1:20" ht="11.25" outlineLevel="3" x14ac:dyDescent="0.2">
      <c r="A52" s="10"/>
      <c r="B52" s="61"/>
      <c r="C52" s="124">
        <v>35</v>
      </c>
      <c r="D52" s="125" t="s">
        <v>44</v>
      </c>
      <c r="E52" s="126" t="s">
        <v>110</v>
      </c>
      <c r="F52" s="127" t="s">
        <v>111</v>
      </c>
      <c r="G52" s="125" t="s">
        <v>47</v>
      </c>
      <c r="H52" s="128">
        <v>35.35</v>
      </c>
      <c r="I52" s="132"/>
      <c r="J52" s="129">
        <f t="shared" si="10"/>
        <v>0</v>
      </c>
      <c r="K52" s="128">
        <v>1.5E-3</v>
      </c>
      <c r="L52" s="62">
        <f t="shared" si="11"/>
        <v>5.3025000000000003E-2</v>
      </c>
      <c r="M52" s="62"/>
      <c r="N52" s="62">
        <f t="shared" si="12"/>
        <v>0</v>
      </c>
      <c r="O52" s="63">
        <v>21</v>
      </c>
      <c r="P52" s="63">
        <f t="shared" si="13"/>
        <v>0</v>
      </c>
      <c r="Q52" s="63">
        <f t="shared" si="14"/>
        <v>0</v>
      </c>
      <c r="R52" s="8"/>
      <c r="S52" s="8"/>
      <c r="T52" s="8"/>
    </row>
    <row r="53" spans="1:20" ht="22.5" outlineLevel="3" x14ac:dyDescent="0.2">
      <c r="A53" s="10"/>
      <c r="B53" s="61"/>
      <c r="C53" s="124">
        <v>36</v>
      </c>
      <c r="D53" s="125" t="s">
        <v>44</v>
      </c>
      <c r="E53" s="126" t="s">
        <v>112</v>
      </c>
      <c r="F53" s="127" t="s">
        <v>113</v>
      </c>
      <c r="G53" s="125" t="s">
        <v>47</v>
      </c>
      <c r="H53" s="128">
        <v>29.9</v>
      </c>
      <c r="I53" s="132"/>
      <c r="J53" s="129">
        <f t="shared" si="10"/>
        <v>0</v>
      </c>
      <c r="K53" s="128">
        <v>5.5999999999999999E-3</v>
      </c>
      <c r="L53" s="62">
        <f t="shared" si="11"/>
        <v>0.16743999999999998</v>
      </c>
      <c r="M53" s="62"/>
      <c r="N53" s="62">
        <f t="shared" si="12"/>
        <v>0</v>
      </c>
      <c r="O53" s="63">
        <v>21</v>
      </c>
      <c r="P53" s="63">
        <f t="shared" si="13"/>
        <v>0</v>
      </c>
      <c r="Q53" s="63">
        <f t="shared" si="14"/>
        <v>0</v>
      </c>
      <c r="R53" s="8"/>
      <c r="S53" s="8"/>
      <c r="T53" s="8"/>
    </row>
    <row r="54" spans="1:20" ht="11.25" outlineLevel="3" x14ac:dyDescent="0.2">
      <c r="A54" s="10"/>
      <c r="B54" s="61"/>
      <c r="C54" s="124">
        <v>37</v>
      </c>
      <c r="D54" s="125" t="s">
        <v>83</v>
      </c>
      <c r="E54" s="126" t="s">
        <v>114</v>
      </c>
      <c r="F54" s="127" t="s">
        <v>115</v>
      </c>
      <c r="G54" s="125" t="s">
        <v>47</v>
      </c>
      <c r="H54" s="128">
        <v>34.384999999999998</v>
      </c>
      <c r="I54" s="132"/>
      <c r="J54" s="129">
        <f t="shared" si="10"/>
        <v>0</v>
      </c>
      <c r="K54" s="128">
        <v>2.1999999999999999E-2</v>
      </c>
      <c r="L54" s="62">
        <f t="shared" si="11"/>
        <v>0.75646999999999986</v>
      </c>
      <c r="M54" s="62"/>
      <c r="N54" s="62">
        <f t="shared" si="12"/>
        <v>0</v>
      </c>
      <c r="O54" s="63">
        <v>21</v>
      </c>
      <c r="P54" s="63">
        <f t="shared" si="13"/>
        <v>0</v>
      </c>
      <c r="Q54" s="63">
        <f t="shared" si="14"/>
        <v>0</v>
      </c>
      <c r="R54" s="8"/>
      <c r="S54" s="8"/>
      <c r="T54" s="8"/>
    </row>
    <row r="55" spans="1:20" ht="22.5" outlineLevel="3" x14ac:dyDescent="0.2">
      <c r="A55" s="10"/>
      <c r="B55" s="61"/>
      <c r="C55" s="124">
        <v>38</v>
      </c>
      <c r="D55" s="125" t="s">
        <v>44</v>
      </c>
      <c r="E55" s="126" t="s">
        <v>116</v>
      </c>
      <c r="F55" s="127" t="s">
        <v>117</v>
      </c>
      <c r="G55" s="125" t="s">
        <v>91</v>
      </c>
      <c r="H55" s="128">
        <v>7.2</v>
      </c>
      <c r="I55" s="132"/>
      <c r="J55" s="129">
        <f t="shared" si="10"/>
        <v>0</v>
      </c>
      <c r="K55" s="128">
        <v>1.5299999999999999E-3</v>
      </c>
      <c r="L55" s="62">
        <f t="shared" si="11"/>
        <v>1.1016E-2</v>
      </c>
      <c r="M55" s="62"/>
      <c r="N55" s="62">
        <f t="shared" si="12"/>
        <v>0</v>
      </c>
      <c r="O55" s="63">
        <v>21</v>
      </c>
      <c r="P55" s="63">
        <f t="shared" si="13"/>
        <v>0</v>
      </c>
      <c r="Q55" s="63">
        <f t="shared" si="14"/>
        <v>0</v>
      </c>
      <c r="R55" s="8"/>
      <c r="S55" s="8"/>
      <c r="T55" s="8"/>
    </row>
    <row r="56" spans="1:20" ht="22.5" outlineLevel="3" x14ac:dyDescent="0.2">
      <c r="A56" s="10"/>
      <c r="B56" s="61"/>
      <c r="C56" s="124">
        <v>39</v>
      </c>
      <c r="D56" s="125" t="s">
        <v>83</v>
      </c>
      <c r="E56" s="126" t="s">
        <v>114</v>
      </c>
      <c r="F56" s="127" t="s">
        <v>118</v>
      </c>
      <c r="G56" s="125" t="s">
        <v>47</v>
      </c>
      <c r="H56" s="128">
        <v>2.484</v>
      </c>
      <c r="I56" s="132"/>
      <c r="J56" s="129">
        <f t="shared" si="10"/>
        <v>0</v>
      </c>
      <c r="K56" s="128">
        <v>2.1999999999999999E-2</v>
      </c>
      <c r="L56" s="62">
        <f t="shared" si="11"/>
        <v>5.4647999999999995E-2</v>
      </c>
      <c r="M56" s="62"/>
      <c r="N56" s="62">
        <f t="shared" si="12"/>
        <v>0</v>
      </c>
      <c r="O56" s="63">
        <v>21</v>
      </c>
      <c r="P56" s="63">
        <f t="shared" si="13"/>
        <v>0</v>
      </c>
      <c r="Q56" s="63">
        <f t="shared" si="14"/>
        <v>0</v>
      </c>
      <c r="R56" s="8"/>
      <c r="S56" s="8"/>
      <c r="T56" s="8"/>
    </row>
    <row r="57" spans="1:20" ht="22.5" outlineLevel="3" x14ac:dyDescent="0.2">
      <c r="A57" s="10"/>
      <c r="B57" s="61"/>
      <c r="C57" s="124">
        <v>40</v>
      </c>
      <c r="D57" s="125" t="s">
        <v>44</v>
      </c>
      <c r="E57" s="126" t="s">
        <v>119</v>
      </c>
      <c r="F57" s="127" t="s">
        <v>120</v>
      </c>
      <c r="G57" s="125" t="s">
        <v>91</v>
      </c>
      <c r="H57" s="128">
        <v>7.2</v>
      </c>
      <c r="I57" s="132"/>
      <c r="J57" s="129">
        <f t="shared" si="10"/>
        <v>0</v>
      </c>
      <c r="K57" s="128">
        <v>1.0200000000000001E-3</v>
      </c>
      <c r="L57" s="62">
        <f t="shared" si="11"/>
        <v>7.3440000000000007E-3</v>
      </c>
      <c r="M57" s="62"/>
      <c r="N57" s="62">
        <f t="shared" si="12"/>
        <v>0</v>
      </c>
      <c r="O57" s="63">
        <v>21</v>
      </c>
      <c r="P57" s="63">
        <f t="shared" si="13"/>
        <v>0</v>
      </c>
      <c r="Q57" s="63">
        <f t="shared" si="14"/>
        <v>0</v>
      </c>
      <c r="R57" s="8"/>
      <c r="S57" s="8"/>
      <c r="T57" s="8"/>
    </row>
    <row r="58" spans="1:20" ht="22.5" outlineLevel="3" x14ac:dyDescent="0.2">
      <c r="A58" s="10"/>
      <c r="B58" s="61"/>
      <c r="C58" s="124">
        <v>41</v>
      </c>
      <c r="D58" s="125" t="s">
        <v>83</v>
      </c>
      <c r="E58" s="126" t="s">
        <v>114</v>
      </c>
      <c r="F58" s="127" t="s">
        <v>121</v>
      </c>
      <c r="G58" s="125" t="s">
        <v>47</v>
      </c>
      <c r="H58" s="128">
        <v>1.6559999999999999</v>
      </c>
      <c r="I58" s="132"/>
      <c r="J58" s="129">
        <f t="shared" si="10"/>
        <v>0</v>
      </c>
      <c r="K58" s="128">
        <v>2.1999999999999999E-2</v>
      </c>
      <c r="L58" s="62">
        <f t="shared" si="11"/>
        <v>3.6431999999999999E-2</v>
      </c>
      <c r="M58" s="62"/>
      <c r="N58" s="62">
        <f t="shared" si="12"/>
        <v>0</v>
      </c>
      <c r="O58" s="63">
        <v>21</v>
      </c>
      <c r="P58" s="63">
        <f t="shared" si="13"/>
        <v>0</v>
      </c>
      <c r="Q58" s="63">
        <f t="shared" si="14"/>
        <v>0</v>
      </c>
      <c r="R58" s="8"/>
      <c r="S58" s="8"/>
      <c r="T58" s="8"/>
    </row>
    <row r="59" spans="1:20" ht="22.5" outlineLevel="3" x14ac:dyDescent="0.2">
      <c r="A59" s="10"/>
      <c r="B59" s="61"/>
      <c r="C59" s="124">
        <v>42</v>
      </c>
      <c r="D59" s="125" t="s">
        <v>44</v>
      </c>
      <c r="E59" s="126" t="s">
        <v>122</v>
      </c>
      <c r="F59" s="127" t="s">
        <v>123</v>
      </c>
      <c r="G59" s="125" t="s">
        <v>91</v>
      </c>
      <c r="H59" s="128">
        <v>14.899999999999997</v>
      </c>
      <c r="I59" s="132"/>
      <c r="J59" s="129">
        <f t="shared" si="10"/>
        <v>0</v>
      </c>
      <c r="K59" s="128">
        <v>5.8E-4</v>
      </c>
      <c r="L59" s="62">
        <f t="shared" si="11"/>
        <v>8.6419999999999986E-3</v>
      </c>
      <c r="M59" s="62"/>
      <c r="N59" s="62">
        <f t="shared" si="12"/>
        <v>0</v>
      </c>
      <c r="O59" s="63">
        <v>21</v>
      </c>
      <c r="P59" s="63">
        <f t="shared" si="13"/>
        <v>0</v>
      </c>
      <c r="Q59" s="63">
        <f t="shared" si="14"/>
        <v>0</v>
      </c>
      <c r="R59" s="8"/>
      <c r="S59" s="8"/>
      <c r="T59" s="8"/>
    </row>
    <row r="60" spans="1:20" ht="22.5" outlineLevel="3" x14ac:dyDescent="0.2">
      <c r="A60" s="10"/>
      <c r="B60" s="61"/>
      <c r="C60" s="124">
        <v>43</v>
      </c>
      <c r="D60" s="125" t="s">
        <v>83</v>
      </c>
      <c r="E60" s="126" t="s">
        <v>114</v>
      </c>
      <c r="F60" s="127" t="s">
        <v>124</v>
      </c>
      <c r="G60" s="125" t="s">
        <v>47</v>
      </c>
      <c r="H60" s="128">
        <v>1.7134999999999998</v>
      </c>
      <c r="I60" s="132"/>
      <c r="J60" s="129">
        <f t="shared" si="10"/>
        <v>0</v>
      </c>
      <c r="K60" s="128">
        <v>2.1999999999999999E-2</v>
      </c>
      <c r="L60" s="62">
        <f t="shared" si="11"/>
        <v>3.7696999999999994E-2</v>
      </c>
      <c r="M60" s="62"/>
      <c r="N60" s="62">
        <f t="shared" si="12"/>
        <v>0</v>
      </c>
      <c r="O60" s="63">
        <v>21</v>
      </c>
      <c r="P60" s="63">
        <f t="shared" si="13"/>
        <v>0</v>
      </c>
      <c r="Q60" s="63">
        <f t="shared" si="14"/>
        <v>0</v>
      </c>
      <c r="R60" s="8"/>
      <c r="S60" s="8"/>
      <c r="T60" s="8"/>
    </row>
    <row r="61" spans="1:20" ht="11.25" outlineLevel="3" x14ac:dyDescent="0.2">
      <c r="A61" s="10"/>
      <c r="B61" s="61"/>
      <c r="C61" s="124">
        <v>44</v>
      </c>
      <c r="D61" s="125" t="s">
        <v>44</v>
      </c>
      <c r="E61" s="126" t="s">
        <v>125</v>
      </c>
      <c r="F61" s="127" t="s">
        <v>126</v>
      </c>
      <c r="G61" s="125" t="s">
        <v>91</v>
      </c>
      <c r="H61" s="128">
        <v>7.9</v>
      </c>
      <c r="I61" s="132"/>
      <c r="J61" s="129">
        <f t="shared" si="10"/>
        <v>0</v>
      </c>
      <c r="K61" s="128">
        <v>3.4000000000000002E-4</v>
      </c>
      <c r="L61" s="62">
        <f t="shared" si="11"/>
        <v>2.6860000000000005E-3</v>
      </c>
      <c r="M61" s="62"/>
      <c r="N61" s="62">
        <f t="shared" si="12"/>
        <v>0</v>
      </c>
      <c r="O61" s="63">
        <v>21</v>
      </c>
      <c r="P61" s="63">
        <f t="shared" si="13"/>
        <v>0</v>
      </c>
      <c r="Q61" s="63">
        <f t="shared" si="14"/>
        <v>0</v>
      </c>
      <c r="R61" s="8"/>
      <c r="S61" s="8"/>
      <c r="T61" s="8"/>
    </row>
    <row r="62" spans="1:20" ht="11.25" outlineLevel="3" x14ac:dyDescent="0.2">
      <c r="A62" s="10"/>
      <c r="B62" s="61"/>
      <c r="C62" s="124">
        <v>45</v>
      </c>
      <c r="D62" s="125" t="s">
        <v>83</v>
      </c>
      <c r="E62" s="126" t="s">
        <v>84</v>
      </c>
      <c r="F62" s="127" t="s">
        <v>127</v>
      </c>
      <c r="G62" s="125" t="s">
        <v>91</v>
      </c>
      <c r="H62" s="128">
        <v>10</v>
      </c>
      <c r="I62" s="132"/>
      <c r="J62" s="129">
        <f t="shared" si="10"/>
        <v>0</v>
      </c>
      <c r="K62" s="128"/>
      <c r="L62" s="62">
        <f t="shared" si="11"/>
        <v>0</v>
      </c>
      <c r="M62" s="62"/>
      <c r="N62" s="62">
        <f t="shared" si="12"/>
        <v>0</v>
      </c>
      <c r="O62" s="63">
        <v>21</v>
      </c>
      <c r="P62" s="63">
        <f t="shared" si="13"/>
        <v>0</v>
      </c>
      <c r="Q62" s="63">
        <f t="shared" si="14"/>
        <v>0</v>
      </c>
      <c r="R62" s="8"/>
      <c r="S62" s="8"/>
      <c r="T62" s="8"/>
    </row>
    <row r="63" spans="1:20" ht="11.25" outlineLevel="3" x14ac:dyDescent="0.2">
      <c r="A63" s="10"/>
      <c r="B63" s="61"/>
      <c r="C63" s="124">
        <v>46</v>
      </c>
      <c r="D63" s="125" t="s">
        <v>44</v>
      </c>
      <c r="E63" s="126" t="s">
        <v>128</v>
      </c>
      <c r="F63" s="127" t="s">
        <v>129</v>
      </c>
      <c r="G63" s="125" t="s">
        <v>91</v>
      </c>
      <c r="H63" s="128">
        <v>10</v>
      </c>
      <c r="I63" s="132"/>
      <c r="J63" s="129">
        <f t="shared" si="10"/>
        <v>0</v>
      </c>
      <c r="K63" s="128">
        <v>3.4000000000000002E-4</v>
      </c>
      <c r="L63" s="62">
        <f t="shared" si="11"/>
        <v>3.4000000000000002E-3</v>
      </c>
      <c r="M63" s="62"/>
      <c r="N63" s="62">
        <f t="shared" si="12"/>
        <v>0</v>
      </c>
      <c r="O63" s="63">
        <v>21</v>
      </c>
      <c r="P63" s="63">
        <f t="shared" si="13"/>
        <v>0</v>
      </c>
      <c r="Q63" s="63">
        <f t="shared" si="14"/>
        <v>0</v>
      </c>
      <c r="R63" s="8"/>
      <c r="S63" s="8"/>
      <c r="T63" s="8"/>
    </row>
    <row r="64" spans="1:20" ht="11.25" outlineLevel="3" x14ac:dyDescent="0.2">
      <c r="A64" s="10"/>
      <c r="B64" s="61"/>
      <c r="C64" s="124">
        <v>47</v>
      </c>
      <c r="D64" s="125" t="s">
        <v>83</v>
      </c>
      <c r="E64" s="126" t="s">
        <v>84</v>
      </c>
      <c r="F64" s="127" t="s">
        <v>130</v>
      </c>
      <c r="G64" s="125" t="s">
        <v>91</v>
      </c>
      <c r="H64" s="128">
        <v>11</v>
      </c>
      <c r="I64" s="132"/>
      <c r="J64" s="129">
        <f t="shared" si="10"/>
        <v>0</v>
      </c>
      <c r="K64" s="128"/>
      <c r="L64" s="62">
        <f t="shared" si="11"/>
        <v>0</v>
      </c>
      <c r="M64" s="62"/>
      <c r="N64" s="62">
        <f t="shared" si="12"/>
        <v>0</v>
      </c>
      <c r="O64" s="63">
        <v>21</v>
      </c>
      <c r="P64" s="63">
        <f t="shared" si="13"/>
        <v>0</v>
      </c>
      <c r="Q64" s="63">
        <f t="shared" si="14"/>
        <v>0</v>
      </c>
      <c r="R64" s="8"/>
      <c r="S64" s="8"/>
      <c r="T64" s="8"/>
    </row>
    <row r="65" spans="1:20" ht="11.25" outlineLevel="3" x14ac:dyDescent="0.2">
      <c r="A65" s="10"/>
      <c r="B65" s="61"/>
      <c r="C65" s="124">
        <v>48</v>
      </c>
      <c r="D65" s="125" t="s">
        <v>44</v>
      </c>
      <c r="E65" s="126" t="s">
        <v>131</v>
      </c>
      <c r="F65" s="127" t="s">
        <v>132</v>
      </c>
      <c r="G65" s="125" t="s">
        <v>59</v>
      </c>
      <c r="H65" s="128">
        <v>1.3919728</v>
      </c>
      <c r="I65" s="132"/>
      <c r="J65" s="129">
        <f t="shared" si="10"/>
        <v>0</v>
      </c>
      <c r="K65" s="128"/>
      <c r="L65" s="62">
        <f t="shared" si="11"/>
        <v>0</v>
      </c>
      <c r="M65" s="62"/>
      <c r="N65" s="62">
        <f t="shared" si="12"/>
        <v>0</v>
      </c>
      <c r="O65" s="63">
        <v>21</v>
      </c>
      <c r="P65" s="63">
        <f t="shared" si="13"/>
        <v>0</v>
      </c>
      <c r="Q65" s="63">
        <f t="shared" si="14"/>
        <v>0</v>
      </c>
      <c r="R65" s="8"/>
      <c r="S65" s="8"/>
      <c r="T65" s="8"/>
    </row>
    <row r="66" spans="1:20" outlineLevel="3" x14ac:dyDescent="0.15">
      <c r="B66" s="6"/>
      <c r="C66" s="130"/>
      <c r="D66" s="130"/>
      <c r="E66" s="130"/>
      <c r="F66" s="130"/>
      <c r="G66" s="130"/>
      <c r="H66" s="130"/>
      <c r="I66" s="131"/>
      <c r="J66" s="131"/>
      <c r="K66" s="130"/>
      <c r="L66" s="6"/>
      <c r="M66" s="6"/>
      <c r="N66" s="6"/>
      <c r="O66" s="6"/>
      <c r="P66" s="8"/>
      <c r="Q66" s="8"/>
    </row>
    <row r="67" spans="1:20" ht="11.25" outlineLevel="2" x14ac:dyDescent="0.2">
      <c r="A67" s="46" t="s">
        <v>39</v>
      </c>
      <c r="B67" s="58">
        <v>3</v>
      </c>
      <c r="C67" s="118"/>
      <c r="D67" s="119" t="s">
        <v>43</v>
      </c>
      <c r="E67" s="119"/>
      <c r="F67" s="120" t="s">
        <v>40</v>
      </c>
      <c r="G67" s="119"/>
      <c r="H67" s="121"/>
      <c r="I67" s="122"/>
      <c r="J67" s="123">
        <f>SUBTOTAL(9,J68:J69)</f>
        <v>0</v>
      </c>
      <c r="K67" s="121"/>
      <c r="L67" s="48">
        <f>SUBTOTAL(9,L68:L69)</f>
        <v>0</v>
      </c>
      <c r="M67" s="59"/>
      <c r="N67" s="48">
        <f>SUBTOTAL(9,N68:N69)</f>
        <v>0</v>
      </c>
      <c r="O67" s="60"/>
      <c r="P67" s="47">
        <f>SUBTOTAL(9,P68:P69)</f>
        <v>0</v>
      </c>
      <c r="Q67" s="47">
        <f>SUBTOTAL(9,Q68:Q69)</f>
        <v>0</v>
      </c>
      <c r="R67" s="6"/>
      <c r="S67" s="8"/>
      <c r="T67" s="8"/>
    </row>
    <row r="68" spans="1:20" ht="11.25" outlineLevel="3" x14ac:dyDescent="0.2">
      <c r="A68" s="10"/>
      <c r="B68" s="61"/>
      <c r="C68" s="124">
        <v>49</v>
      </c>
      <c r="D68" s="125" t="s">
        <v>44</v>
      </c>
      <c r="E68" s="126" t="s">
        <v>133</v>
      </c>
      <c r="F68" s="127" t="s">
        <v>134</v>
      </c>
      <c r="G68" s="125" t="s">
        <v>88</v>
      </c>
      <c r="H68" s="128">
        <v>1</v>
      </c>
      <c r="I68" s="132"/>
      <c r="J68" s="129">
        <f>H68*I68</f>
        <v>0</v>
      </c>
      <c r="K68" s="128"/>
      <c r="L68" s="62">
        <f>H68*K68</f>
        <v>0</v>
      </c>
      <c r="M68" s="62"/>
      <c r="N68" s="62">
        <f>H68*M68</f>
        <v>0</v>
      </c>
      <c r="O68" s="63">
        <v>21</v>
      </c>
      <c r="P68" s="63">
        <f>J68*(O68/100)</f>
        <v>0</v>
      </c>
      <c r="Q68" s="63">
        <f>J68+P68</f>
        <v>0</v>
      </c>
      <c r="R68" s="8"/>
      <c r="S68" s="8"/>
      <c r="T68" s="8"/>
    </row>
    <row r="69" spans="1:20" outlineLevel="3" x14ac:dyDescent="0.15">
      <c r="B69" s="6"/>
      <c r="C69" s="6"/>
      <c r="D69" s="6"/>
      <c r="E69" s="6"/>
      <c r="F69" s="6"/>
      <c r="G69" s="6"/>
      <c r="H69" s="6"/>
      <c r="I69" s="8"/>
      <c r="J69" s="8"/>
      <c r="K69" s="6"/>
      <c r="L69" s="6"/>
      <c r="M69" s="6"/>
      <c r="N69" s="6"/>
      <c r="O69" s="6"/>
      <c r="P69" s="8"/>
      <c r="Q69" s="8"/>
    </row>
    <row r="70" spans="1:20" outlineLevel="1" x14ac:dyDescent="0.15"/>
  </sheetData>
  <sheetProtection algorithmName="SHA-512" hashValue="sKixkwn1LKpnQKaYbn3FaBi0XwmQZl215YFHvJGBGrrpX7af6OWxZRvtpPhhFG6ee9egYhm4rMVhbSJkVN/J/g==" saltValue="JPFwtrsj2qzH/c/52s7sbw==" spinCount="100000" sheet="1" objects="1" scenarios="1"/>
  <mergeCells count="1">
    <mergeCell ref="F1:K1"/>
  </mergeCells>
  <pageMargins left="0.70866141732283505" right="0.70866141732283505" top="0.78740157480314998" bottom="0.78740157480314998" header="0.31496062992126" footer="0.31496062992126"/>
  <pageSetup paperSize="9" scale="60" fitToHeight="0" pageOrder="overThenDown" orientation="portrait" r:id="rId1"/>
  <headerFooter>
    <oddHeader>&amp;L&amp;8&amp;C&amp;8&amp;R&amp;8</oddHeader>
    <oddFooter>&amp;L&amp;8Vytvořeno systémem euroCALC4&amp;C&amp;P/&amp;N&amp;R&amp;8&amp;[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Rozpočet</Template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15</vt:i4>
      </vt:variant>
    </vt:vector>
  </HeadingPairs>
  <TitlesOfParts>
    <vt:vector size="18" baseType="lpstr">
      <vt:lpstr>Krycí List</vt:lpstr>
      <vt:lpstr>Rekapitulace</vt:lpstr>
      <vt:lpstr>Zakázka</vt:lpstr>
      <vt:lpstr>__3FD872C1_8887_4EA3_9FC2_897EF4F3D2C3_ITEM__</vt:lpstr>
      <vt:lpstr>__3FD872C1_8887_4EA3_9FC2_897EF4F3D2C3_ITEM_GROUP1__</vt:lpstr>
      <vt:lpstr>__3FD872C1_8887_4EA3_9FC2_897EF4F3D2C3_ITEM_GROUP1_RECAP__</vt:lpstr>
      <vt:lpstr>__3FD872C1_8887_4EA3_9FC2_897EF4F3D2C3_ITEM_GROUP2__</vt:lpstr>
      <vt:lpstr>__3FD872C1_8887_4EA3_9FC2_897EF4F3D2C3_ITEM_GROUP2_RECAP__</vt:lpstr>
      <vt:lpstr>__3FD872C1_8887_4EA3_9FC2_897EF4F3D2C3_ITEM_GROUP3__X</vt:lpstr>
      <vt:lpstr>__3FD872C1_8887_4EA3_9FC2_897EF4F3D2C3_ITEM_GROUP3_RECAP__</vt:lpstr>
      <vt:lpstr>GROUP_ID</vt:lpstr>
      <vt:lpstr>ITEM_PRICES</vt:lpstr>
      <vt:lpstr>Rekapitulace!Názvy_tisku</vt:lpstr>
      <vt:lpstr>Zakázka!Názvy_tisku</vt:lpstr>
      <vt:lpstr>'Krycí List'!Oblast_tisku</vt:lpstr>
      <vt:lpstr>Rekapitulace!Oblast_tisku</vt:lpstr>
      <vt:lpstr>Zakázka!Oblast_tisku</vt:lpstr>
      <vt:lpstr>VAT_RATES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export euroCALC 4</dc:title>
  <dc:subject>ZS Brezova, Staré Město - oprava terasy - Nabídka</dc:subject>
  <cp:lastModifiedBy>Tenkrát Milan</cp:lastModifiedBy>
  <cp:lastPrinted>2025-06-10T07:10:27Z</cp:lastPrinted>
  <dcterms:created xsi:type="dcterms:W3CDTF">2025-05-07T11:32:03Z</dcterms:created>
  <dcterms:modified xsi:type="dcterms:W3CDTF">2025-06-10T11:37:55Z</dcterms:modified>
</cp:coreProperties>
</file>