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ladkotk\Desktop\"/>
    </mc:Choice>
  </mc:AlternateContent>
  <xr:revisionPtr revIDLastSave="0" documentId="13_ncr:1_{C7D6EE2A-BC74-49CA-9B7D-4F5C01FF9E9E}" xr6:coauthVersionLast="47" xr6:coauthVersionMax="47" xr10:uidLastSave="{00000000-0000-0000-0000-000000000000}"/>
  <bookViews>
    <workbookView xWindow="-28920" yWindow="-120" windowWidth="29040" windowHeight="15720" activeTab="2" xr2:uid="{B9679796-3C7F-4E18-9E64-DD57618EA08B}"/>
  </bookViews>
  <sheets>
    <sheet name="Rekapitulace stavby" sheetId="1" r:id="rId1"/>
    <sheet name="01.1_reviz AD1 - Obnova p..." sheetId="2" r:id="rId2"/>
    <sheet name="VON_01.1 - Vedlejší a ost..." sheetId="3" r:id="rId3"/>
    <sheet name="Pokyny pro vyplnění" sheetId="4" r:id="rId4"/>
  </sheets>
  <definedNames>
    <definedName name="_xlnm._FilterDatabase" localSheetId="1" hidden="1">'01.1_reviz AD1 - Obnova p...'!$C$90:$K$356</definedName>
    <definedName name="_xlnm._FilterDatabase" localSheetId="2" hidden="1">'VON_01.1 - Vedlejší a ost...'!$C$81:$K$103</definedName>
    <definedName name="_xlnm.Print_Titles" localSheetId="1">'01.1_reviz AD1 - Obnova p...'!$90:$90</definedName>
    <definedName name="_xlnm.Print_Titles" localSheetId="0">'Rekapitulace stavby'!$52:$52</definedName>
    <definedName name="_xlnm.Print_Titles" localSheetId="2">'VON_01.1 - Vedlejší a ost...'!$81:$81</definedName>
    <definedName name="_xlnm.Print_Area" localSheetId="1">'01.1_reviz AD1 - Obnova p...'!$C$4:$J$39,'01.1_reviz AD1 - Obnova p...'!$C$45:$J$72,'01.1_reviz AD1 - Obnova p...'!$C$78:$K$356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2">'VON_01.1 - Vedlejší a ost...'!$C$4:$J$39,'VON_01.1 - Vedlejší a ost...'!$C$45:$J$63,'VON_01.1 - Vedlejší a ost...'!$C$69:$K$103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72" i="3" s="1"/>
  <c r="E7" i="2"/>
  <c r="E48" i="2" s="1"/>
  <c r="J76" i="3"/>
  <c r="F55" i="3"/>
  <c r="J35" i="3"/>
  <c r="J36" i="3"/>
  <c r="J37" i="3"/>
  <c r="E50" i="3"/>
  <c r="F52" i="3"/>
  <c r="F54" i="3"/>
  <c r="J54" i="3"/>
  <c r="J55" i="3"/>
  <c r="E74" i="3"/>
  <c r="F76" i="3"/>
  <c r="F78" i="3"/>
  <c r="J78" i="3"/>
  <c r="F79" i="3"/>
  <c r="J79" i="3"/>
  <c r="J85" i="3"/>
  <c r="BE85" i="3" s="1"/>
  <c r="P85" i="3"/>
  <c r="P84" i="3" s="1"/>
  <c r="P83" i="3" s="1"/>
  <c r="P82" i="3" s="1"/>
  <c r="AU56" i="1" s="1"/>
  <c r="R85" i="3"/>
  <c r="T85" i="3"/>
  <c r="T84" i="3" s="1"/>
  <c r="BF85" i="3"/>
  <c r="BG85" i="3"/>
  <c r="BH85" i="3"/>
  <c r="BI85" i="3"/>
  <c r="BK85" i="3"/>
  <c r="J86" i="3"/>
  <c r="P86" i="3"/>
  <c r="R86" i="3"/>
  <c r="T86" i="3"/>
  <c r="BE86" i="3"/>
  <c r="BF86" i="3"/>
  <c r="BG86" i="3"/>
  <c r="BH86" i="3"/>
  <c r="BI86" i="3"/>
  <c r="BK86" i="3"/>
  <c r="J88" i="3"/>
  <c r="P88" i="3"/>
  <c r="R88" i="3"/>
  <c r="R84" i="3" s="1"/>
  <c r="R83" i="3" s="1"/>
  <c r="R82" i="3" s="1"/>
  <c r="T88" i="3"/>
  <c r="BE88" i="3"/>
  <c r="BF88" i="3"/>
  <c r="BG88" i="3"/>
  <c r="BH88" i="3"/>
  <c r="BI88" i="3"/>
  <c r="BK88" i="3"/>
  <c r="J91" i="3"/>
  <c r="BE91" i="3" s="1"/>
  <c r="P91" i="3"/>
  <c r="P90" i="3" s="1"/>
  <c r="R91" i="3"/>
  <c r="R90" i="3" s="1"/>
  <c r="T91" i="3"/>
  <c r="T90" i="3" s="1"/>
  <c r="BF91" i="3"/>
  <c r="BG91" i="3"/>
  <c r="BH91" i="3"/>
  <c r="BI91" i="3"/>
  <c r="BK91" i="3"/>
  <c r="BK90" i="3" s="1"/>
  <c r="J90" i="3" s="1"/>
  <c r="J62" i="3" s="1"/>
  <c r="J96" i="3"/>
  <c r="BE96" i="3" s="1"/>
  <c r="P96" i="3"/>
  <c r="R96" i="3"/>
  <c r="T96" i="3"/>
  <c r="BF96" i="3"/>
  <c r="BG96" i="3"/>
  <c r="BH96" i="3"/>
  <c r="BI96" i="3"/>
  <c r="BK96" i="3"/>
  <c r="J100" i="3"/>
  <c r="P100" i="3"/>
  <c r="R100" i="3"/>
  <c r="T100" i="3"/>
  <c r="BE100" i="3"/>
  <c r="BF100" i="3"/>
  <c r="BG100" i="3"/>
  <c r="BH100" i="3"/>
  <c r="BI100" i="3"/>
  <c r="BK100" i="3"/>
  <c r="J52" i="2"/>
  <c r="J35" i="2"/>
  <c r="J36" i="2"/>
  <c r="J37" i="2"/>
  <c r="E50" i="2"/>
  <c r="F52" i="2"/>
  <c r="F54" i="2"/>
  <c r="J54" i="2"/>
  <c r="F55" i="2"/>
  <c r="J55" i="2"/>
  <c r="E83" i="2"/>
  <c r="F85" i="2"/>
  <c r="J85" i="2"/>
  <c r="F87" i="2"/>
  <c r="J87" i="2"/>
  <c r="F88" i="2"/>
  <c r="J88" i="2"/>
  <c r="R93" i="2"/>
  <c r="J94" i="2"/>
  <c r="BE94" i="2" s="1"/>
  <c r="P94" i="2"/>
  <c r="P93" i="2" s="1"/>
  <c r="R94" i="2"/>
  <c r="T94" i="2"/>
  <c r="BF94" i="2"/>
  <c r="BG94" i="2"/>
  <c r="BH94" i="2"/>
  <c r="BI94" i="2"/>
  <c r="BK94" i="2"/>
  <c r="J99" i="2"/>
  <c r="BE99" i="2" s="1"/>
  <c r="P99" i="2"/>
  <c r="R99" i="2"/>
  <c r="T99" i="2"/>
  <c r="T93" i="2" s="1"/>
  <c r="T92" i="2" s="1"/>
  <c r="BF99" i="2"/>
  <c r="BG99" i="2"/>
  <c r="BH99" i="2"/>
  <c r="BI99" i="2"/>
  <c r="BK99" i="2"/>
  <c r="J104" i="2"/>
  <c r="BE104" i="2" s="1"/>
  <c r="P104" i="2"/>
  <c r="R104" i="2"/>
  <c r="T104" i="2"/>
  <c r="BF104" i="2"/>
  <c r="BG104" i="2"/>
  <c r="BH104" i="2"/>
  <c r="BI104" i="2"/>
  <c r="BK104" i="2"/>
  <c r="J109" i="2"/>
  <c r="P109" i="2"/>
  <c r="R109" i="2"/>
  <c r="T109" i="2"/>
  <c r="BE109" i="2"/>
  <c r="BF109" i="2"/>
  <c r="BG109" i="2"/>
  <c r="BH109" i="2"/>
  <c r="BI109" i="2"/>
  <c r="BK109" i="2"/>
  <c r="J114" i="2"/>
  <c r="BE114" i="2" s="1"/>
  <c r="P114" i="2"/>
  <c r="R114" i="2"/>
  <c r="T114" i="2"/>
  <c r="BF114" i="2"/>
  <c r="BG114" i="2"/>
  <c r="BH114" i="2"/>
  <c r="BI114" i="2"/>
  <c r="BK114" i="2"/>
  <c r="J118" i="2"/>
  <c r="BE118" i="2" s="1"/>
  <c r="P118" i="2"/>
  <c r="R118" i="2"/>
  <c r="T118" i="2"/>
  <c r="BF118" i="2"/>
  <c r="BG118" i="2"/>
  <c r="BH118" i="2"/>
  <c r="BI118" i="2"/>
  <c r="BK118" i="2"/>
  <c r="J119" i="2"/>
  <c r="P119" i="2"/>
  <c r="R119" i="2"/>
  <c r="T119" i="2"/>
  <c r="BE119" i="2"/>
  <c r="BF119" i="2"/>
  <c r="BG119" i="2"/>
  <c r="BH119" i="2"/>
  <c r="BI119" i="2"/>
  <c r="BK119" i="2"/>
  <c r="J123" i="2"/>
  <c r="P123" i="2"/>
  <c r="R123" i="2"/>
  <c r="T123" i="2"/>
  <c r="BE123" i="2"/>
  <c r="BF123" i="2"/>
  <c r="BG123" i="2"/>
  <c r="BH123" i="2"/>
  <c r="BI123" i="2"/>
  <c r="BK123" i="2"/>
  <c r="J128" i="2"/>
  <c r="BE128" i="2" s="1"/>
  <c r="P128" i="2"/>
  <c r="R128" i="2"/>
  <c r="T128" i="2"/>
  <c r="BF128" i="2"/>
  <c r="BG128" i="2"/>
  <c r="BH128" i="2"/>
  <c r="BI128" i="2"/>
  <c r="BK128" i="2"/>
  <c r="J136" i="2"/>
  <c r="P136" i="2"/>
  <c r="R136" i="2"/>
  <c r="T136" i="2"/>
  <c r="BE136" i="2"/>
  <c r="BF136" i="2"/>
  <c r="BG136" i="2"/>
  <c r="BH136" i="2"/>
  <c r="BI136" i="2"/>
  <c r="BK136" i="2"/>
  <c r="J144" i="2"/>
  <c r="BE144" i="2" s="1"/>
  <c r="P144" i="2"/>
  <c r="R144" i="2"/>
  <c r="T144" i="2"/>
  <c r="BF144" i="2"/>
  <c r="BG144" i="2"/>
  <c r="BH144" i="2"/>
  <c r="BI144" i="2"/>
  <c r="BK144" i="2"/>
  <c r="J151" i="2"/>
  <c r="BE151" i="2" s="1"/>
  <c r="P151" i="2"/>
  <c r="R151" i="2"/>
  <c r="T151" i="2"/>
  <c r="BF151" i="2"/>
  <c r="BG151" i="2"/>
  <c r="BH151" i="2"/>
  <c r="BI151" i="2"/>
  <c r="BK151" i="2"/>
  <c r="J159" i="2"/>
  <c r="BE159" i="2" s="1"/>
  <c r="P159" i="2"/>
  <c r="R159" i="2"/>
  <c r="T159" i="2"/>
  <c r="BF159" i="2"/>
  <c r="BG159" i="2"/>
  <c r="BH159" i="2"/>
  <c r="BI159" i="2"/>
  <c r="BK159" i="2"/>
  <c r="J167" i="2"/>
  <c r="BE167" i="2" s="1"/>
  <c r="P167" i="2"/>
  <c r="R167" i="2"/>
  <c r="T167" i="2"/>
  <c r="BF167" i="2"/>
  <c r="BG167" i="2"/>
  <c r="BH167" i="2"/>
  <c r="BI167" i="2"/>
  <c r="BK167" i="2"/>
  <c r="J175" i="2"/>
  <c r="BE175" i="2" s="1"/>
  <c r="P175" i="2"/>
  <c r="R175" i="2"/>
  <c r="T175" i="2"/>
  <c r="BF175" i="2"/>
  <c r="BG175" i="2"/>
  <c r="BH175" i="2"/>
  <c r="BI175" i="2"/>
  <c r="BK175" i="2"/>
  <c r="J179" i="2"/>
  <c r="P179" i="2"/>
  <c r="R179" i="2"/>
  <c r="T179" i="2"/>
  <c r="BE179" i="2"/>
  <c r="BF179" i="2"/>
  <c r="BG179" i="2"/>
  <c r="BH179" i="2"/>
  <c r="BI179" i="2"/>
  <c r="BK179" i="2"/>
  <c r="J185" i="2"/>
  <c r="BE185" i="2" s="1"/>
  <c r="P185" i="2"/>
  <c r="P184" i="2" s="1"/>
  <c r="R185" i="2"/>
  <c r="R184" i="2" s="1"/>
  <c r="T185" i="2"/>
  <c r="T184" i="2" s="1"/>
  <c r="BF185" i="2"/>
  <c r="BG185" i="2"/>
  <c r="BH185" i="2"/>
  <c r="BI185" i="2"/>
  <c r="BK185" i="2"/>
  <c r="BK184" i="2" s="1"/>
  <c r="J184" i="2" s="1"/>
  <c r="J62" i="2" s="1"/>
  <c r="J190" i="2"/>
  <c r="P190" i="2"/>
  <c r="P189" i="2" s="1"/>
  <c r="R190" i="2"/>
  <c r="R189" i="2" s="1"/>
  <c r="T190" i="2"/>
  <c r="T189" i="2" s="1"/>
  <c r="BE190" i="2"/>
  <c r="BF190" i="2"/>
  <c r="BG190" i="2"/>
  <c r="BH190" i="2"/>
  <c r="BI190" i="2"/>
  <c r="BK190" i="2"/>
  <c r="J195" i="2"/>
  <c r="P195" i="2"/>
  <c r="R195" i="2"/>
  <c r="T195" i="2"/>
  <c r="BE195" i="2"/>
  <c r="BF195" i="2"/>
  <c r="BG195" i="2"/>
  <c r="BH195" i="2"/>
  <c r="BI195" i="2"/>
  <c r="BK195" i="2"/>
  <c r="J201" i="2"/>
  <c r="BE201" i="2" s="1"/>
  <c r="P201" i="2"/>
  <c r="R201" i="2"/>
  <c r="T201" i="2"/>
  <c r="BF201" i="2"/>
  <c r="BG201" i="2"/>
  <c r="BH201" i="2"/>
  <c r="BI201" i="2"/>
  <c r="BK201" i="2"/>
  <c r="T203" i="2"/>
  <c r="J204" i="2"/>
  <c r="BE204" i="2" s="1"/>
  <c r="P204" i="2"/>
  <c r="P203" i="2" s="1"/>
  <c r="R204" i="2"/>
  <c r="T204" i="2"/>
  <c r="BF204" i="2"/>
  <c r="BG204" i="2"/>
  <c r="BH204" i="2"/>
  <c r="BI204" i="2"/>
  <c r="BK204" i="2"/>
  <c r="J208" i="2"/>
  <c r="P208" i="2"/>
  <c r="R208" i="2"/>
  <c r="T208" i="2"/>
  <c r="BE208" i="2"/>
  <c r="BF208" i="2"/>
  <c r="BG208" i="2"/>
  <c r="BH208" i="2"/>
  <c r="BI208" i="2"/>
  <c r="BK208" i="2"/>
  <c r="J212" i="2"/>
  <c r="BE212" i="2" s="1"/>
  <c r="P212" i="2"/>
  <c r="R212" i="2"/>
  <c r="R203" i="2" s="1"/>
  <c r="T212" i="2"/>
  <c r="BF212" i="2"/>
  <c r="BG212" i="2"/>
  <c r="BH212" i="2"/>
  <c r="BI212" i="2"/>
  <c r="BK212" i="2"/>
  <c r="J217" i="2"/>
  <c r="BE217" i="2" s="1"/>
  <c r="P217" i="2"/>
  <c r="R217" i="2"/>
  <c r="T217" i="2"/>
  <c r="BF217" i="2"/>
  <c r="BG217" i="2"/>
  <c r="BH217" i="2"/>
  <c r="BI217" i="2"/>
  <c r="BK217" i="2"/>
  <c r="J222" i="2"/>
  <c r="BE222" i="2" s="1"/>
  <c r="P222" i="2"/>
  <c r="R222" i="2"/>
  <c r="T222" i="2"/>
  <c r="BF222" i="2"/>
  <c r="BG222" i="2"/>
  <c r="BH222" i="2"/>
  <c r="BI222" i="2"/>
  <c r="BK222" i="2"/>
  <c r="J228" i="2"/>
  <c r="P228" i="2"/>
  <c r="P227" i="2" s="1"/>
  <c r="R228" i="2"/>
  <c r="R227" i="2" s="1"/>
  <c r="T228" i="2"/>
  <c r="BE228" i="2"/>
  <c r="BF228" i="2"/>
  <c r="BG228" i="2"/>
  <c r="BH228" i="2"/>
  <c r="BI228" i="2"/>
  <c r="BK228" i="2"/>
  <c r="J234" i="2"/>
  <c r="BE234" i="2" s="1"/>
  <c r="P234" i="2"/>
  <c r="R234" i="2"/>
  <c r="T234" i="2"/>
  <c r="T227" i="2" s="1"/>
  <c r="BF234" i="2"/>
  <c r="BG234" i="2"/>
  <c r="BH234" i="2"/>
  <c r="BI234" i="2"/>
  <c r="BK234" i="2"/>
  <c r="J237" i="2"/>
  <c r="BE237" i="2" s="1"/>
  <c r="P237" i="2"/>
  <c r="R237" i="2"/>
  <c r="T237" i="2"/>
  <c r="BF237" i="2"/>
  <c r="BG237" i="2"/>
  <c r="BH237" i="2"/>
  <c r="BI237" i="2"/>
  <c r="BK237" i="2"/>
  <c r="J243" i="2"/>
  <c r="BE243" i="2" s="1"/>
  <c r="P243" i="2"/>
  <c r="R243" i="2"/>
  <c r="T243" i="2"/>
  <c r="BF243" i="2"/>
  <c r="BG243" i="2"/>
  <c r="BH243" i="2"/>
  <c r="BI243" i="2"/>
  <c r="BK243" i="2"/>
  <c r="J250" i="2"/>
  <c r="BE250" i="2" s="1"/>
  <c r="P250" i="2"/>
  <c r="R250" i="2"/>
  <c r="T250" i="2"/>
  <c r="BF250" i="2"/>
  <c r="BG250" i="2"/>
  <c r="BH250" i="2"/>
  <c r="BI250" i="2"/>
  <c r="BK250" i="2"/>
  <c r="J255" i="2"/>
  <c r="BE255" i="2" s="1"/>
  <c r="P255" i="2"/>
  <c r="R255" i="2"/>
  <c r="T255" i="2"/>
  <c r="BF255" i="2"/>
  <c r="BG255" i="2"/>
  <c r="BH255" i="2"/>
  <c r="BI255" i="2"/>
  <c r="BK255" i="2"/>
  <c r="J259" i="2"/>
  <c r="BE259" i="2" s="1"/>
  <c r="P259" i="2"/>
  <c r="R259" i="2"/>
  <c r="T259" i="2"/>
  <c r="BF259" i="2"/>
  <c r="BG259" i="2"/>
  <c r="BH259" i="2"/>
  <c r="BI259" i="2"/>
  <c r="BK259" i="2"/>
  <c r="J264" i="2"/>
  <c r="P264" i="2"/>
  <c r="R264" i="2"/>
  <c r="T264" i="2"/>
  <c r="BE264" i="2"/>
  <c r="BF264" i="2"/>
  <c r="BG264" i="2"/>
  <c r="BH264" i="2"/>
  <c r="BI264" i="2"/>
  <c r="BK264" i="2"/>
  <c r="J270" i="2"/>
  <c r="P270" i="2"/>
  <c r="R270" i="2"/>
  <c r="T270" i="2"/>
  <c r="BE270" i="2"/>
  <c r="BF270" i="2"/>
  <c r="BG270" i="2"/>
  <c r="BH270" i="2"/>
  <c r="BI270" i="2"/>
  <c r="BK270" i="2"/>
  <c r="J279" i="2"/>
  <c r="BE279" i="2" s="1"/>
  <c r="P279" i="2"/>
  <c r="R279" i="2"/>
  <c r="T279" i="2"/>
  <c r="BF279" i="2"/>
  <c r="BG279" i="2"/>
  <c r="BH279" i="2"/>
  <c r="BI279" i="2"/>
  <c r="BK279" i="2"/>
  <c r="J289" i="2"/>
  <c r="BE289" i="2" s="1"/>
  <c r="P289" i="2"/>
  <c r="R289" i="2"/>
  <c r="T289" i="2"/>
  <c r="BF289" i="2"/>
  <c r="BG289" i="2"/>
  <c r="BH289" i="2"/>
  <c r="BI289" i="2"/>
  <c r="BK289" i="2"/>
  <c r="J293" i="2"/>
  <c r="BE293" i="2" s="1"/>
  <c r="P293" i="2"/>
  <c r="R293" i="2"/>
  <c r="T293" i="2"/>
  <c r="BF293" i="2"/>
  <c r="BG293" i="2"/>
  <c r="BH293" i="2"/>
  <c r="BI293" i="2"/>
  <c r="BK293" i="2"/>
  <c r="R298" i="2"/>
  <c r="J299" i="2"/>
  <c r="BE299" i="2" s="1"/>
  <c r="P299" i="2"/>
  <c r="R299" i="2"/>
  <c r="T299" i="2"/>
  <c r="BF299" i="2"/>
  <c r="BG299" i="2"/>
  <c r="BH299" i="2"/>
  <c r="BI299" i="2"/>
  <c r="BK299" i="2"/>
  <c r="J305" i="2"/>
  <c r="P305" i="2"/>
  <c r="R305" i="2"/>
  <c r="T305" i="2"/>
  <c r="T298" i="2" s="1"/>
  <c r="T297" i="2" s="1"/>
  <c r="BE305" i="2"/>
  <c r="BF305" i="2"/>
  <c r="BG305" i="2"/>
  <c r="BH305" i="2"/>
  <c r="BI305" i="2"/>
  <c r="BK305" i="2"/>
  <c r="J310" i="2"/>
  <c r="BE310" i="2" s="1"/>
  <c r="P310" i="2"/>
  <c r="P298" i="2" s="1"/>
  <c r="R310" i="2"/>
  <c r="T310" i="2"/>
  <c r="BF310" i="2"/>
  <c r="BG310" i="2"/>
  <c r="BH310" i="2"/>
  <c r="BI310" i="2"/>
  <c r="BK310" i="2"/>
  <c r="J316" i="2"/>
  <c r="BE316" i="2" s="1"/>
  <c r="P316" i="2"/>
  <c r="R316" i="2"/>
  <c r="T316" i="2"/>
  <c r="BF316" i="2"/>
  <c r="BG316" i="2"/>
  <c r="BH316" i="2"/>
  <c r="BI316" i="2"/>
  <c r="BK316" i="2"/>
  <c r="J321" i="2"/>
  <c r="BE321" i="2" s="1"/>
  <c r="P321" i="2"/>
  <c r="R321" i="2"/>
  <c r="T321" i="2"/>
  <c r="BF321" i="2"/>
  <c r="BG321" i="2"/>
  <c r="BH321" i="2"/>
  <c r="BI321" i="2"/>
  <c r="BK321" i="2"/>
  <c r="R323" i="2"/>
  <c r="T323" i="2"/>
  <c r="J324" i="2"/>
  <c r="BE324" i="2" s="1"/>
  <c r="P324" i="2"/>
  <c r="P323" i="2" s="1"/>
  <c r="R324" i="2"/>
  <c r="T324" i="2"/>
  <c r="BF324" i="2"/>
  <c r="BG324" i="2"/>
  <c r="BH324" i="2"/>
  <c r="BI324" i="2"/>
  <c r="BK324" i="2"/>
  <c r="BK323" i="2" s="1"/>
  <c r="J323" i="2" s="1"/>
  <c r="J68" i="2" s="1"/>
  <c r="T329" i="2"/>
  <c r="J330" i="2"/>
  <c r="BE330" i="2" s="1"/>
  <c r="P330" i="2"/>
  <c r="P329" i="2" s="1"/>
  <c r="R330" i="2"/>
  <c r="R329" i="2" s="1"/>
  <c r="T330" i="2"/>
  <c r="BF330" i="2"/>
  <c r="BG330" i="2"/>
  <c r="BH330" i="2"/>
  <c r="BI330" i="2"/>
  <c r="BK330" i="2"/>
  <c r="BK329" i="2" s="1"/>
  <c r="J329" i="2" s="1"/>
  <c r="J69" i="2" s="1"/>
  <c r="J336" i="2"/>
  <c r="BE336" i="2" s="1"/>
  <c r="P336" i="2"/>
  <c r="R336" i="2"/>
  <c r="T336" i="2"/>
  <c r="BF336" i="2"/>
  <c r="BG336" i="2"/>
  <c r="BH336" i="2"/>
  <c r="BI336" i="2"/>
  <c r="BK336" i="2"/>
  <c r="R342" i="2"/>
  <c r="T342" i="2"/>
  <c r="J343" i="2"/>
  <c r="BE343" i="2" s="1"/>
  <c r="P343" i="2"/>
  <c r="P342" i="2" s="1"/>
  <c r="R343" i="2"/>
  <c r="T343" i="2"/>
  <c r="BF343" i="2"/>
  <c r="BG343" i="2"/>
  <c r="BH343" i="2"/>
  <c r="BI343" i="2"/>
  <c r="BK343" i="2"/>
  <c r="BK342" i="2" s="1"/>
  <c r="J342" i="2" s="1"/>
  <c r="J70" i="2" s="1"/>
  <c r="J348" i="2"/>
  <c r="P348" i="2"/>
  <c r="P347" i="2" s="1"/>
  <c r="R348" i="2"/>
  <c r="R347" i="2" s="1"/>
  <c r="T348" i="2"/>
  <c r="BE348" i="2"/>
  <c r="BF348" i="2"/>
  <c r="BG348" i="2"/>
  <c r="BH348" i="2"/>
  <c r="BI348" i="2"/>
  <c r="BK348" i="2"/>
  <c r="J353" i="2"/>
  <c r="BE353" i="2" s="1"/>
  <c r="P353" i="2"/>
  <c r="R353" i="2"/>
  <c r="T353" i="2"/>
  <c r="BF353" i="2"/>
  <c r="BG353" i="2"/>
  <c r="BH353" i="2"/>
  <c r="BI353" i="2"/>
  <c r="BK353" i="2"/>
  <c r="J355" i="2"/>
  <c r="P355" i="2"/>
  <c r="R355" i="2"/>
  <c r="T355" i="2"/>
  <c r="T347" i="2" s="1"/>
  <c r="BE355" i="2"/>
  <c r="BF355" i="2"/>
  <c r="BG355" i="2"/>
  <c r="BH355" i="2"/>
  <c r="BI355" i="2"/>
  <c r="BK355" i="2"/>
  <c r="AY56" i="1"/>
  <c r="AX56" i="1"/>
  <c r="AY55" i="1"/>
  <c r="AX55" i="1"/>
  <c r="AS54" i="1"/>
  <c r="AM50" i="1"/>
  <c r="L50" i="1"/>
  <c r="AM49" i="1"/>
  <c r="L49" i="1"/>
  <c r="AM47" i="1"/>
  <c r="L47" i="1"/>
  <c r="L45" i="1"/>
  <c r="L44" i="1"/>
  <c r="F35" i="3" l="1"/>
  <c r="BB56" i="1" s="1"/>
  <c r="J33" i="3"/>
  <c r="AV56" i="1" s="1"/>
  <c r="BK347" i="2"/>
  <c r="J347" i="2" s="1"/>
  <c r="J71" i="2" s="1"/>
  <c r="F35" i="2"/>
  <c r="BB55" i="1" s="1"/>
  <c r="F34" i="3"/>
  <c r="BA56" i="1" s="1"/>
  <c r="BK84" i="3"/>
  <c r="F37" i="3"/>
  <c r="BD56" i="1" s="1"/>
  <c r="F36" i="3"/>
  <c r="BC56" i="1" s="1"/>
  <c r="BK227" i="2"/>
  <c r="J227" i="2" s="1"/>
  <c r="J65" i="2" s="1"/>
  <c r="F37" i="2"/>
  <c r="BD55" i="1" s="1"/>
  <c r="BK189" i="2"/>
  <c r="J189" i="2" s="1"/>
  <c r="J63" i="2" s="1"/>
  <c r="F36" i="2"/>
  <c r="BC55" i="1" s="1"/>
  <c r="BK93" i="2"/>
  <c r="BK92" i="2" s="1"/>
  <c r="F34" i="2"/>
  <c r="BA55" i="1" s="1"/>
  <c r="BK203" i="2"/>
  <c r="J203" i="2" s="1"/>
  <c r="J64" i="2" s="1"/>
  <c r="BK298" i="2"/>
  <c r="E48" i="3"/>
  <c r="E81" i="2"/>
  <c r="T91" i="2"/>
  <c r="P297" i="2"/>
  <c r="P92" i="2"/>
  <c r="P91" i="2" s="1"/>
  <c r="AU55" i="1" s="1"/>
  <c r="AU54" i="1" s="1"/>
  <c r="J84" i="3"/>
  <c r="J61" i="3" s="1"/>
  <c r="BK83" i="3"/>
  <c r="J298" i="2"/>
  <c r="J67" i="2" s="1"/>
  <c r="F33" i="2"/>
  <c r="AZ55" i="1" s="1"/>
  <c r="J33" i="2"/>
  <c r="AV55" i="1" s="1"/>
  <c r="AT55" i="1" s="1"/>
  <c r="F33" i="3"/>
  <c r="AZ56" i="1" s="1"/>
  <c r="R92" i="2"/>
  <c r="T83" i="3"/>
  <c r="T82" i="3" s="1"/>
  <c r="R297" i="2"/>
  <c r="J34" i="2"/>
  <c r="AW55" i="1" s="1"/>
  <c r="J52" i="3"/>
  <c r="J34" i="3"/>
  <c r="AW56" i="1" s="1"/>
  <c r="AT56" i="1" l="1"/>
  <c r="BB54" i="1"/>
  <c r="AX54" i="1" s="1"/>
  <c r="J93" i="2"/>
  <c r="J61" i="2" s="1"/>
  <c r="BK297" i="2"/>
  <c r="J297" i="2" s="1"/>
  <c r="J66" i="2" s="1"/>
  <c r="BC54" i="1"/>
  <c r="AY54" i="1" s="1"/>
  <c r="BD54" i="1"/>
  <c r="W33" i="1" s="1"/>
  <c r="BA54" i="1"/>
  <c r="W30" i="1" s="1"/>
  <c r="AZ54" i="1"/>
  <c r="R91" i="2"/>
  <c r="BK82" i="3"/>
  <c r="J82" i="3" s="1"/>
  <c r="J83" i="3"/>
  <c r="J60" i="3" s="1"/>
  <c r="J92" i="2"/>
  <c r="J60" i="2" s="1"/>
  <c r="BK91" i="2"/>
  <c r="J91" i="2" s="1"/>
  <c r="W31" i="1" l="1"/>
  <c r="AW54" i="1"/>
  <c r="AK30" i="1" s="1"/>
  <c r="W32" i="1"/>
  <c r="W29" i="1"/>
  <c r="AV54" i="1"/>
  <c r="J59" i="3"/>
  <c r="J30" i="3"/>
  <c r="J30" i="2"/>
  <c r="J59" i="2"/>
  <c r="AK29" i="1" l="1"/>
  <c r="AT54" i="1"/>
  <c r="AG55" i="1"/>
  <c r="J39" i="2"/>
  <c r="J39" i="3"/>
  <c r="AG56" i="1"/>
  <c r="AN56" i="1" s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<sst xmlns="http://schemas.openxmlformats.org/spreadsheetml/2006/main" count="3572" uniqueCount="677">
  <si>
    <t>Export Komplet</t>
  </si>
  <si>
    <t>VZ</t>
  </si>
  <si>
    <t>2.0</t>
  </si>
  <si>
    <t/>
  </si>
  <si>
    <t>False</t>
  </si>
  <si>
    <t>{8193fcd9-8bde-4beb-bf26-171b46f3dbd1}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</si>
  <si>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</si>
  <si>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</si>
  <si>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</si>
  <si>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</si>
  <si>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</si>
  <si>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</si>
  <si>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</si>
  <si>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</si>
  <si>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22_337</t>
  </si>
  <si>
    <t>Stavba:</t>
  </si>
  <si>
    <t>KSO:</t>
  </si>
  <si>
    <t>CC-CZ:</t>
  </si>
  <si>
    <t>Místo:</t>
  </si>
  <si>
    <t>Děčín</t>
  </si>
  <si>
    <t>Datum:</t>
  </si>
  <si>
    <t>21. 8. 2023</t>
  </si>
  <si>
    <t>Zadavatel:</t>
  </si>
  <si>
    <t>IČ:</t>
  </si>
  <si>
    <t>Statutární město Děčín</t>
  </si>
  <si>
    <t>DIČ:</t>
  </si>
  <si>
    <t>Zhotovitel:</t>
  </si>
  <si>
    <t xml:space="preserve"> </t>
  </si>
  <si>
    <t>Projektant:</t>
  </si>
  <si>
    <t>AZ Consult spol. s r.o.</t>
  </si>
  <si>
    <t>True</t>
  </si>
  <si>
    <t>Zpracovatel:</t>
  </si>
  <si>
    <t>Lucie Wojčiková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</si>
  <si>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</si>
  <si>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</si>
  <si>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</si>
  <si>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</si>
  <si>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</si>
  <si>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</si>
  <si>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</si>
  <si>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</si>
  <si>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</si>
  <si>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</si>
  <si>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</si>
  <si>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</si>
  <si>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</si>
  <si>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</si>
  <si>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</si>
  <si>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</si>
  <si>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</si>
  <si>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</si>
  <si>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</si>
  <si>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</si>
  <si>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</si>
  <si>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</si>
  <si>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</si>
  <si>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</si>
  <si>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</si>
  <si>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</si>
  <si>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</si>
  <si>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</si>
  <si>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</si>
  <si>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</si>
  <si>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</si>
  <si>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</si>
  <si>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</si>
  <si>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</si>
  <si>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</si>
  <si>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</si>
  <si>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</si>
  <si>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</si>
  <si>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</si>
  <si>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</si>
  <si>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</si>
  <si>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01.1_reviz AD1</t>
  </si>
  <si>
    <t>Obnova palisády_I.etapa</t>
  </si>
  <si>
    <t>STA</t>
  </si>
  <si>
    <t>1</t>
  </si>
  <si>
    <t>{98eb4392-51f7-41d7-ad3e-b2c214be5350}</t>
  </si>
  <si>
    <t>2</t>
  </si>
  <si>
    <t>VON_01.1</t>
  </si>
  <si>
    <t>Vedlejší a ostatní náklady_I.etapa</t>
  </si>
  <si>
    <t>VON</t>
  </si>
  <si>
    <t>{c3f96006-efec-4609-b5f1-d44affd644d4}</t>
  </si>
  <si>
    <t>Online PSC</t>
  </si>
  <si>
    <t>https://podminky.urs.cz/item/CS_URS_2023_02/789326321</t>
  </si>
  <si>
    <t>-52832853</t>
  </si>
  <si>
    <t>16</t>
  </si>
  <si>
    <t>ROZPOCET</t>
  </si>
  <si>
    <t>K</t>
  </si>
  <si>
    <t>CS ÚRS 2023 02</t>
  </si>
  <si>
    <t>m2</t>
  </si>
  <si>
    <t>Nátěr ocelových konstrukcí třídy II dvousložkový polyuretanový krycí (vrchní), tloušťky do 80 μm</t>
  </si>
  <si>
    <t>789326321</t>
  </si>
  <si>
    <t>49</t>
  </si>
  <si>
    <t>https://podminky.urs.cz/item/CS_URS_2023_02/789326311</t>
  </si>
  <si>
    <t>-2124511828</t>
  </si>
  <si>
    <t>Nátěr ocelových konstrukcí třídy II dvousložkový polyuretanový základní, tloušťky do 80 μm</t>
  </si>
  <si>
    <t>789326311</t>
  </si>
  <si>
    <t>48</t>
  </si>
  <si>
    <t>4</t>
  </si>
  <si>
    <t>VV</t>
  </si>
  <si>
    <t>Součet</t>
  </si>
  <si>
    <t>0,7*68*2</t>
  </si>
  <si>
    <t>"očištění zkorodovaných částí</t>
  </si>
  <si>
    <t>https://podminky.urs.cz/item/CS_URS_2023_02/789121142</t>
  </si>
  <si>
    <t>-80612900</t>
  </si>
  <si>
    <t>Úpravy povrchů pod nátěry ocelových konstrukcí třídy I odstranění rzi a nečistot mechanizovaným čištěním stupeň přípravy St 3, stupeň zrezivění C</t>
  </si>
  <si>
    <t>789121142</t>
  </si>
  <si>
    <t>47</t>
  </si>
  <si>
    <t>Povrchové úpravy ocelových konstrukcí a technologických zařízení</t>
  </si>
  <si>
    <t>789</t>
  </si>
  <si>
    <t>95,20*2</t>
  </si>
  <si>
    <t>https://podminky.urs.cz/item/CS_URS_2023_02/783301303</t>
  </si>
  <si>
    <t>2109249272</t>
  </si>
  <si>
    <t>Příprava podkladu zámečnických konstrukcí před provedením nátěru odrezivění odrezovačem bezoplachovým</t>
  </si>
  <si>
    <t>783301303</t>
  </si>
  <si>
    <t>46</t>
  </si>
  <si>
    <t>Dokončovací práce - nátěry</t>
  </si>
  <si>
    <t>783</t>
  </si>
  <si>
    <t>68*0,4</t>
  </si>
  <si>
    <t>"odhad 1pásek cca 0,4kg</t>
  </si>
  <si>
    <t xml:space="preserve">"uvolnění pásku pro vyjmutí </t>
  </si>
  <si>
    <t>https://podminky.urs.cz/item/CS_URS_2023_02/767996701</t>
  </si>
  <si>
    <t>623563426</t>
  </si>
  <si>
    <t>kg</t>
  </si>
  <si>
    <t>Demontáž ostatních zámečnických konstrukcí řezáním o hmotnosti jednotlivých dílů do 50 kg</t>
  </si>
  <si>
    <t>767996701</t>
  </si>
  <si>
    <t>45</t>
  </si>
  <si>
    <t>"zpětné upevnění pásku</t>
  </si>
  <si>
    <t>https://podminky.urs.cz/item/CS_URS_2023_02/767995111</t>
  </si>
  <si>
    <t>-430843924</t>
  </si>
  <si>
    <t>Montáž ostatních atypických zámečnických konstrukcí hmotnosti do 5 kg</t>
  </si>
  <si>
    <t>767995111</t>
  </si>
  <si>
    <t>44</t>
  </si>
  <si>
    <t>Konstrukce zámečnické</t>
  </si>
  <si>
    <t>767</t>
  </si>
  <si>
    <t>134,0</t>
  </si>
  <si>
    <t>"viz Souhrná technická zpráva B</t>
  </si>
  <si>
    <t>https://podminky.urs.cz/item/CS_URS_2023_02/764244304</t>
  </si>
  <si>
    <t>1818434470</t>
  </si>
  <si>
    <t>m</t>
  </si>
  <si>
    <t>Oplechování horních ploch zdí a nadezdívek (atik) z titanzinkového lesklého válcovaného plechu mechanicky kotvené rš 330 mm</t>
  </si>
  <si>
    <t>764244304</t>
  </si>
  <si>
    <t>43</t>
  </si>
  <si>
    <t>Konstrukce klempířské</t>
  </si>
  <si>
    <t>764</t>
  </si>
  <si>
    <t>https://podminky.urs.cz/item/CS_URS_2023_02/998711101</t>
  </si>
  <si>
    <t>-1691748808</t>
  </si>
  <si>
    <t>t</t>
  </si>
  <si>
    <t>Přesun hmot pro izolace proti vodě, vlhkosti a plynům stanovený z hmotnosti přesunovaného materiálu vodorovná dopravní vzdálenost do 50 m v objektech výšky do 6 m</t>
  </si>
  <si>
    <t>998711101</t>
  </si>
  <si>
    <t>42</t>
  </si>
  <si>
    <t>469*0,16*2*1,1</t>
  </si>
  <si>
    <t>"folie bude upevněna přes dřevěné latě na 2.kládě shora tak, aby bylo možné vrchní část folie upevnit pod oplechování</t>
  </si>
  <si>
    <t>"viz Souhrná technická zpráva B.</t>
  </si>
  <si>
    <t>-329696472</t>
  </si>
  <si>
    <t>M</t>
  </si>
  <si>
    <t>8</t>
  </si>
  <si>
    <t>geotextilie netkaná separační, ochranná, filtrační, drenážní PP 200g/m2</t>
  </si>
  <si>
    <t>69311060</t>
  </si>
  <si>
    <t>41</t>
  </si>
  <si>
    <t>469*0,16*2</t>
  </si>
  <si>
    <t>https://podminky.urs.cz/item/CS_URS_2023_02/711462103</t>
  </si>
  <si>
    <t>732459544</t>
  </si>
  <si>
    <t>Provedení izolace proti povrchové a podpovrchové tlakové vodě fóliemi na ploše svislé S přilepenou v plné ploše</t>
  </si>
  <si>
    <t>711462103</t>
  </si>
  <si>
    <t>40</t>
  </si>
  <si>
    <t>"na rub palisády</t>
  </si>
  <si>
    <t>"viz Vzorový řez D.3</t>
  </si>
  <si>
    <t>-434763112</t>
  </si>
  <si>
    <t>fólie profilovaná (nopová) drenážní HDPE s výškou nopů 8mm</t>
  </si>
  <si>
    <t>28323005</t>
  </si>
  <si>
    <t>39</t>
  </si>
  <si>
    <t>136*3</t>
  </si>
  <si>
    <t>https://podminky.urs.cz/item/CS_URS_2023_02/711161391</t>
  </si>
  <si>
    <t>-1171684605</t>
  </si>
  <si>
    <t>kus</t>
  </si>
  <si>
    <t>Izolace proti zemní vlhkosti a beztlakové vodě nopovými fóliemi ostatní připevnění fólie hřeby pevnostními</t>
  </si>
  <si>
    <t>711161391</t>
  </si>
  <si>
    <t>38</t>
  </si>
  <si>
    <t>Izolace proti vodě, vlhkosti a plynům</t>
  </si>
  <si>
    <t>711</t>
  </si>
  <si>
    <t>Práce a dodávky PSV</t>
  </si>
  <si>
    <t>PSV</t>
  </si>
  <si>
    <t>81,20</t>
  </si>
  <si>
    <t>"drcené kamenivo</t>
  </si>
  <si>
    <t>-1478656691</t>
  </si>
  <si>
    <t>Poplatek za uložení stavebního odpadu na recyklační skládce (skládkovné) zeminy a kamení zatříděného do Katalogu odpadů pod kódem 17 05 04 x</t>
  </si>
  <si>
    <t>997221873.</t>
  </si>
  <si>
    <t>37</t>
  </si>
  <si>
    <t>0,216</t>
  </si>
  <si>
    <t>"beton</t>
  </si>
  <si>
    <t>1633073571</t>
  </si>
  <si>
    <t>Poplatek za uložení stavebního odpadu na recyklační skládce (skládkovné) z prostého betonu zatříděného do Katalogu odpadů pod kódem 17 01 01 x</t>
  </si>
  <si>
    <t>997221861.</t>
  </si>
  <si>
    <t>36</t>
  </si>
  <si>
    <t>0,41*9 'Přepočtené koeficientem množství</t>
  </si>
  <si>
    <t>0,054</t>
  </si>
  <si>
    <t>"zábradlí</t>
  </si>
  <si>
    <t>0,140</t>
  </si>
  <si>
    <t>"geomříž</t>
  </si>
  <si>
    <t>https://podminky.urs.cz/item/CS_URS_2023_02/997221569</t>
  </si>
  <si>
    <t>1746601001</t>
  </si>
  <si>
    <t>Vodorovná doprava suti bez naložení, ale se složením a s hrubým urovnáním Příplatek k ceně za každý další i započatý 1 km přes 1 km</t>
  </si>
  <si>
    <t>997221569</t>
  </si>
  <si>
    <t>35</t>
  </si>
  <si>
    <t>https://podminky.urs.cz/item/CS_URS_2023_02/997221561</t>
  </si>
  <si>
    <t>1143188655</t>
  </si>
  <si>
    <t>Vodorovná doprava suti bez naložení, ale se složením a s hrubým urovnáním z kusových materiálů, na vzdálenost do 1 km</t>
  </si>
  <si>
    <t>997221561</t>
  </si>
  <si>
    <t>34</t>
  </si>
  <si>
    <t>81,2*9 'Přepočtené koeficientem množství</t>
  </si>
  <si>
    <t>https://podminky.urs.cz/item/CS_URS_2023_02/997221559</t>
  </si>
  <si>
    <t>1615133693</t>
  </si>
  <si>
    <t>997221559</t>
  </si>
  <si>
    <t>33</t>
  </si>
  <si>
    <t>https://podminky.urs.cz/item/CS_URS_2023_02/997221551</t>
  </si>
  <si>
    <t>-637466966</t>
  </si>
  <si>
    <t>Vodorovná doprava suti bez naložení, ale se složením a s hrubým urovnáním ze sypkých materiálů, na vzdálenost do 1 km</t>
  </si>
  <si>
    <t>997221551</t>
  </si>
  <si>
    <t>32</t>
  </si>
  <si>
    <t>952934194</t>
  </si>
  <si>
    <t>Poplatek za uložení stavebního odpadu na skládce (skládkovné) z plastických hmot zatříděného do Katalogu odpadů pod kódem 17 02 03 x</t>
  </si>
  <si>
    <t>997013813.</t>
  </si>
  <si>
    <t>31</t>
  </si>
  <si>
    <t>13,195</t>
  </si>
  <si>
    <t>"původní dřevěné palisády</t>
  </si>
  <si>
    <t>https://podminky.urs.cz/item/CS_URS_2023_02/997013811</t>
  </si>
  <si>
    <t>-266040838</t>
  </si>
  <si>
    <t>Poplatek za uložení stavebního odpadu na skládce (skládkovné) dřevěného zatříděného do Katalogu odpadů pod kódem 17 02 01</t>
  </si>
  <si>
    <t>997013811</t>
  </si>
  <si>
    <t>30</t>
  </si>
  <si>
    <t>13,195*9 'Přepočtené koeficientem množství</t>
  </si>
  <si>
    <t>"z meziskládky na skládku</t>
  </si>
  <si>
    <t>https://podminky.urs.cz/item/CS_URS_2023_02/997013509</t>
  </si>
  <si>
    <t>1329606529</t>
  </si>
  <si>
    <t>Odvoz suti a vybouraných hmot na skládku nebo meziskládku se složením, na vzdálenost Příplatek k ceně za každý další i započatý 1 km přes 1 km</t>
  </si>
  <si>
    <t>997013509</t>
  </si>
  <si>
    <t>29</t>
  </si>
  <si>
    <t xml:space="preserve">"na meziskládku </t>
  </si>
  <si>
    <t>https://podminky.urs.cz/item/CS_URS_2023_02/997013501</t>
  </si>
  <si>
    <t>-1000176806</t>
  </si>
  <si>
    <t>Odvoz suti a vybouraných hmot na skládku nebo meziskládku se složením, na vzdálenost do 1 km</t>
  </si>
  <si>
    <t>997013501</t>
  </si>
  <si>
    <t>28</t>
  </si>
  <si>
    <t>(54,44+5,0)*2,0</t>
  </si>
  <si>
    <t>625886801</t>
  </si>
  <si>
    <t xml:space="preserve">Separace kameniva na hrubé a jemné </t>
  </si>
  <si>
    <t>99700602R</t>
  </si>
  <si>
    <t>27</t>
  </si>
  <si>
    <t>"z meziskládky</t>
  </si>
  <si>
    <t>https://podminky.urs.cz/item/CS_URS_2023_02/997002611</t>
  </si>
  <si>
    <t>84651486</t>
  </si>
  <si>
    <t>Nakládání suti a vybouraných hmot na dopravní prostředek pro vodorovné přemístění</t>
  </si>
  <si>
    <t>997002611</t>
  </si>
  <si>
    <t>26</t>
  </si>
  <si>
    <t>Přesun sutě</t>
  </si>
  <si>
    <t>997</t>
  </si>
  <si>
    <t>3,0</t>
  </si>
  <si>
    <t>"odstranění poškozeného zábradlí</t>
  </si>
  <si>
    <t>https://podminky.urs.cz/item/CS_URS_2023_02/966075141</t>
  </si>
  <si>
    <t>1428801622</t>
  </si>
  <si>
    <t>Odstranění různých konstrukcí na mostech kovového zábradlí vcelku</t>
  </si>
  <si>
    <t>966075141</t>
  </si>
  <si>
    <t>25</t>
  </si>
  <si>
    <t>0,108</t>
  </si>
  <si>
    <t>"bourání betonových patek zábradlí 2ks</t>
  </si>
  <si>
    <t>https://podminky.urs.cz/item/CS_URS_2023_02/961044111</t>
  </si>
  <si>
    <t>1181372072</t>
  </si>
  <si>
    <t>m3</t>
  </si>
  <si>
    <t>Bourání základů z betonu prostého</t>
  </si>
  <si>
    <t>961044111</t>
  </si>
  <si>
    <t>24</t>
  </si>
  <si>
    <t>280,0</t>
  </si>
  <si>
    <t>"zpevnění cesty</t>
  </si>
  <si>
    <t>https://podminky.urs.cz/item/CS_URS_2023_02/919721121</t>
  </si>
  <si>
    <t>-514170152</t>
  </si>
  <si>
    <t>Geomříž pro stabilizaci podkladu tuhá dvouosá z polypropylenu podélná pevnost v tahu 20 kN/m</t>
  </si>
  <si>
    <t>919721121</t>
  </si>
  <si>
    <t>23</t>
  </si>
  <si>
    <t>15,0+3,0</t>
  </si>
  <si>
    <t>"TR 26/3 a TR51/5</t>
  </si>
  <si>
    <t>1059454816</t>
  </si>
  <si>
    <t>dvoumadlové zábradlí ocel. trubka vč. dvojitého protikorozního nátěru zelené barvy</t>
  </si>
  <si>
    <t>DZ.001</t>
  </si>
  <si>
    <t>22</t>
  </si>
  <si>
    <t>https://podminky.urs.cz/item/CS_URS_2023_02/911111111</t>
  </si>
  <si>
    <t>1507081011</t>
  </si>
  <si>
    <t>Montáž zábradlí ocelového zabetonovaného</t>
  </si>
  <si>
    <t>911111111</t>
  </si>
  <si>
    <t>Ostatní konstrukce a práce-bourání</t>
  </si>
  <si>
    <t>9</t>
  </si>
  <si>
    <t>3,722*1,02 'Přepočtené koeficientem množství</t>
  </si>
  <si>
    <t>536455728</t>
  </si>
  <si>
    <t>dlažba zámková tvaru I 200x165x40mm přírodní</t>
  </si>
  <si>
    <t>59245001</t>
  </si>
  <si>
    <t>20</t>
  </si>
  <si>
    <t>134/36</t>
  </si>
  <si>
    <t>"distanční podložky ze zámkové dlažba v tl. 40 mm</t>
  </si>
  <si>
    <t>https://podminky.urs.cz/item/CS_URS_2023_02/596211253</t>
  </si>
  <si>
    <t>1494899171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</si>
  <si>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</si>
  <si>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596211253</t>
  </si>
  <si>
    <t>19</t>
  </si>
  <si>
    <t>280,0 "ŠD fr. 0-32 mm</t>
  </si>
  <si>
    <t>"dočasné</t>
  </si>
  <si>
    <t>https://podminky.urs.cz/item/CS_URS_2023_02/564851111</t>
  </si>
  <si>
    <t>-434388624</t>
  </si>
  <si>
    <t>Podklad ze štěrkodrti ŠD s rozprostřením a zhutněním plochy přes 100 m2, po zhutnění tl. 150 mm</t>
  </si>
  <si>
    <t>564851111</t>
  </si>
  <si>
    <t>18</t>
  </si>
  <si>
    <t>Komunikace pozemní</t>
  </si>
  <si>
    <t>5</t>
  </si>
  <si>
    <t>95,20*2/2</t>
  </si>
  <si>
    <t>https://podminky.urs.cz/item/CS_URS_2023_02/457621171</t>
  </si>
  <si>
    <t>2146440925</t>
  </si>
  <si>
    <t>Plášťové těsnění z vodostavebného asfaltobetonu o sklonu do 5° povrchový nátěr z asfaltu modifikovaného polymerem jednoduchý</t>
  </si>
  <si>
    <t>457621171</t>
  </si>
  <si>
    <t>17</t>
  </si>
  <si>
    <t>Vodorovné konstrukce</t>
  </si>
  <si>
    <t>54,44/3</t>
  </si>
  <si>
    <t>"dílčí zásyp výkopkem - jemnozrný do 1/2 výšky</t>
  </si>
  <si>
    <t>https://podminky.urs.cz/item/CS_URS_2023_02/174251101</t>
  </si>
  <si>
    <t>2029854980</t>
  </si>
  <si>
    <t>Zásyp sypaninou z jakékoliv horniny strojně s uložením výkopku ve vrstvách bez zhutnění jam, šachet, rýh nebo kolem objektů v těchto vykopávkách</t>
  </si>
  <si>
    <t>174251101</t>
  </si>
  <si>
    <t>84,57*1,8 'Přepočtené koeficientem množství</t>
  </si>
  <si>
    <t>36,340+5,0+288,2*0,15</t>
  </si>
  <si>
    <t>1082739431</t>
  </si>
  <si>
    <t>171201231.</t>
  </si>
  <si>
    <t>15</t>
  </si>
  <si>
    <t>288,2*0,15</t>
  </si>
  <si>
    <t>"štěrkodrť dočasná</t>
  </si>
  <si>
    <t>5,0</t>
  </si>
  <si>
    <t>"odtěžení volných bloků ve svahu</t>
  </si>
  <si>
    <t>"z meziskládky na nákladní auto</t>
  </si>
  <si>
    <t>https://podminky.urs.cz/item/CS_URS_2023_02/167151112</t>
  </si>
  <si>
    <t>1390992332</t>
  </si>
  <si>
    <t>Nakládání, skládání a překládání neulehlého výkopku nebo sypaniny strojně nakládání, množství přes 100 m3, z hornin třídy těžitelnosti II, skupiny 4 a 5</t>
  </si>
  <si>
    <t>167151112</t>
  </si>
  <si>
    <t>14</t>
  </si>
  <si>
    <t>54,44-18,10</t>
  </si>
  <si>
    <t xml:space="preserve">"vytěžení zásypu </t>
  </si>
  <si>
    <t>"z meziskládky nákladním autem na skládku</t>
  </si>
  <si>
    <t>18,10 "dílčí zásyp</t>
  </si>
  <si>
    <t xml:space="preserve">"z meziskládky zpět </t>
  </si>
  <si>
    <t>https://podminky.urs.cz/item/CS_URS_2023_02/167151111</t>
  </si>
  <si>
    <t>-2077535206</t>
  </si>
  <si>
    <t>Nakládání, skládání a překládání neulehlého výkopku nebo sypaniny strojně nakládání, množství přes 100 m3, z hornin třídy těžitelnosti I, skupiny 1 až 3</t>
  </si>
  <si>
    <t>167151111</t>
  </si>
  <si>
    <t>13</t>
  </si>
  <si>
    <t>"štěrkodť dočasná</t>
  </si>
  <si>
    <t>https://podminky.urs.cz/item/CS_URS_2023_02/162751137</t>
  </si>
  <si>
    <t>960034845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</si>
  <si>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</si>
  <si>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162751137</t>
  </si>
  <si>
    <t>P</t>
  </si>
  <si>
    <t>Poznámka k položce:_x000D_
Recyklační centrum Dalovice (ECO-RETEL s. r. o., Klaudiánova 124, 293 01 Mladá Boleslav)</t>
  </si>
  <si>
    <t>https://podminky.urs.cz/item/CS_URS_2023_02/162751117</t>
  </si>
  <si>
    <t>-272899802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</si>
  <si>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</si>
  <si>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162751117</t>
  </si>
  <si>
    <t>11</t>
  </si>
  <si>
    <t>"na meziskládku (překladiště)</t>
  </si>
  <si>
    <t>https://podminky.urs.cz/item/CS_URS_2023_02/162351123</t>
  </si>
  <si>
    <t>-1136207130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</si>
  <si>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</si>
  <si>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162351123</t>
  </si>
  <si>
    <t>10</t>
  </si>
  <si>
    <t>"z meziskládky zpět</t>
  </si>
  <si>
    <t>54,440</t>
  </si>
  <si>
    <t>https://podminky.urs.cz/item/CS_URS_2023_02/162351103</t>
  </si>
  <si>
    <t>-40340350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</si>
  <si>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</si>
  <si>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162351103</t>
  </si>
  <si>
    <t>5,0 "odhad</t>
  </si>
  <si>
    <t>"odstranění volných bloků ve svahu</t>
  </si>
  <si>
    <t>https://podminky.urs.cz/item/CS_URS_2023_02/155211311</t>
  </si>
  <si>
    <t>1918752769</t>
  </si>
  <si>
    <t>Odtěžení nestabilních hornin ze skalních stěn horolezeckou technikou s přehozením na vzdálenost do 3 m nebo s naložením na dopravní prostředek s použitím pneumatického nářadí</t>
  </si>
  <si>
    <t>155211311</t>
  </si>
  <si>
    <t>150,08</t>
  </si>
  <si>
    <t>713574429</t>
  </si>
  <si>
    <t xml:space="preserve">Rozebrání stěny z kůlů </t>
  </si>
  <si>
    <t>15172112R</t>
  </si>
  <si>
    <t>7</t>
  </si>
  <si>
    <t>2103271643</t>
  </si>
  <si>
    <t>ks</t>
  </si>
  <si>
    <t>kulatina pr.160mm, impregnované dřevo, frézované dl. 2,10m</t>
  </si>
  <si>
    <t>0521710R</t>
  </si>
  <si>
    <t>6</t>
  </si>
  <si>
    <t>513962713</t>
  </si>
  <si>
    <t>Zřízení stěny z kůlů do ocelových zápor</t>
  </si>
  <si>
    <t>15172111R</t>
  </si>
  <si>
    <t>0,25*2*31+0,57*2*21+1*15</t>
  </si>
  <si>
    <t>"vytěžení akumulace ručně</t>
  </si>
  <si>
    <t>https://podminky.urs.cz/item/CS_URS_2023_02/132251253</t>
  </si>
  <si>
    <t>-360292616</t>
  </si>
  <si>
    <t>Hloubení nezapažených rýh šířky přes 800 do 2 000 mm strojně s urovnáním dna do předepsaného profilu a spádu v hornině třídy těžitelnosti I skupiny 3 přes 50 do 100 m3</t>
  </si>
  <si>
    <t>132251253</t>
  </si>
  <si>
    <t>288,20*0,15</t>
  </si>
  <si>
    <t>"štěrk dočasný</t>
  </si>
  <si>
    <t>https://podminky.urs.cz/item/CS_URS_2023_02/122351104</t>
  </si>
  <si>
    <t>-483238561</t>
  </si>
  <si>
    <t>Odkopávky a prokopávky nezapažené strojně v hornině třídy těžitelnosti II skupiny 4 přes 100 do 500 m3</t>
  </si>
  <si>
    <t>122351104</t>
  </si>
  <si>
    <t>3</t>
  </si>
  <si>
    <t>"zpevněná cesta - geomříž</t>
  </si>
  <si>
    <t>https://podminky.urs.cz/item/CS_URS_2023_02/113311111</t>
  </si>
  <si>
    <t>-541369947</t>
  </si>
  <si>
    <t>Odstranění geosyntetik s uložením na vzdálenost do 20 m nebo naložením na dopravní prostředek geomříže pro stabilizaci podkladu</t>
  </si>
  <si>
    <t>113311111</t>
  </si>
  <si>
    <t>"odstranění zpevněné cesty - ŠD v tl. 150mm</t>
  </si>
  <si>
    <t>https://podminky.urs.cz/item/CS_URS_2023_02/113107222</t>
  </si>
  <si>
    <t>-592489445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</si>
  <si>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</si>
  <si>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113107222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</si>
  <si>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</si>
  <si>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</si>
  <si>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</si>
  <si>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</si>
  <si>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</si>
  <si>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</si>
  <si>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</si>
  <si>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</si>
  <si>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</si>
  <si>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</si>
  <si>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</si>
  <si>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Cenová soustava</t>
  </si>
  <si>
    <t>Cena celkem [CZK]</t>
  </si>
  <si>
    <t>J.cena [CZK]</t>
  </si>
  <si>
    <t>Množství</t>
  </si>
  <si>
    <t>MJ</t>
  </si>
  <si>
    <t>PČ</t>
  </si>
  <si>
    <t>Objekt:</t>
  </si>
  <si>
    <t>SOUPIS PRACÍ</t>
  </si>
  <si>
    <t xml:space="preserve">    789 - Povrchové úpravy ocelových konstrukcí a technologických zařízení</t>
  </si>
  <si>
    <t xml:space="preserve">    783 - Dokončovací práce - nátěry</t>
  </si>
  <si>
    <t xml:space="preserve">    767 - Konstrukce zámečnické</t>
  </si>
  <si>
    <t xml:space="preserve">    764 - Konstrukce klempířské</t>
  </si>
  <si>
    <t xml:space="preserve">    711 - Izolace proti vodě, vlhkosti a plynům</t>
  </si>
  <si>
    <t>PSV - Práce a dodávky PSV</t>
  </si>
  <si>
    <t xml:space="preserve">    997 - Přesun sutě</t>
  </si>
  <si>
    <t xml:space="preserve">    9 - Ostatní konstrukce a práce-bourání</t>
  </si>
  <si>
    <t xml:space="preserve">    5 - Komunikace pozemní</t>
  </si>
  <si>
    <t xml:space="preserve">    4 - Vodorovné konstrukce</t>
  </si>
  <si>
    <t xml:space="preserve">    1 - Zemní práce</t>
  </si>
  <si>
    <t>HSV - Práce a dodávky HSV</t>
  </si>
  <si>
    <t>Kód dílu - Popis</t>
  </si>
  <si>
    <t>REKAPITULACE ČLENĚNÍ SOUPISU PRACÍ</t>
  </si>
  <si>
    <t>01.1_reviz AD1 - Obnova palisády_I.etapa</t>
  </si>
  <si>
    <t>KRYCÍ LIST SOUPISU PRACÍ</t>
  </si>
  <si>
    <t>"oplocení 10m</t>
  </si>
  <si>
    <t>1421971046</t>
  </si>
  <si>
    <t>1024</t>
  </si>
  <si>
    <t>Kpl</t>
  </si>
  <si>
    <t>Oplocení stavby</t>
  </si>
  <si>
    <t>034103001</t>
  </si>
  <si>
    <t>"mícení 200m2</t>
  </si>
  <si>
    <t>1779143984</t>
  </si>
  <si>
    <t>Mícení zeleně na místě zařízení staveniště</t>
  </si>
  <si>
    <t>031002001</t>
  </si>
  <si>
    <t>"buňka, WC, oplocení ZS - 57m, demontáž, uvedení do původního stavu</t>
  </si>
  <si>
    <t>https://podminky.urs.cz/item/CS_URS_2023_02/030001000</t>
  </si>
  <si>
    <t>1704094294</t>
  </si>
  <si>
    <t>Kč</t>
  </si>
  <si>
    <t>Zařízení staveniště</t>
  </si>
  <si>
    <t>030001000</t>
  </si>
  <si>
    <t>VRN3</t>
  </si>
  <si>
    <t>https://podminky.urs.cz/item/CS_URS_2023_02/013254000</t>
  </si>
  <si>
    <t>-1266306855</t>
  </si>
  <si>
    <t>Dokumentace skutečného provedení stavby</t>
  </si>
  <si>
    <t>013254000</t>
  </si>
  <si>
    <t>https://podminky.urs.cz/item/CS_URS_2023_02/013203000</t>
  </si>
  <si>
    <t>2080723880</t>
  </si>
  <si>
    <t>Fotodokumentace skutečného provedení</t>
  </si>
  <si>
    <t>013203000</t>
  </si>
  <si>
    <t>-1276444299</t>
  </si>
  <si>
    <t>Geodetické zaměření skutečného provedení</t>
  </si>
  <si>
    <t>012002001</t>
  </si>
  <si>
    <t>Průzkumné, geodetické a projektové práce</t>
  </si>
  <si>
    <t>VRN1</t>
  </si>
  <si>
    <t>Vedlejší rozpočtové náklady</t>
  </si>
  <si>
    <t>VRN</t>
  </si>
  <si>
    <t xml:space="preserve">    VRN3 - Zařízení staveniště</t>
  </si>
  <si>
    <t xml:space="preserve">    VRN1 - Průzkumné, geodetické a projektové práce</t>
  </si>
  <si>
    <t>VRN - Vedlejší rozpočtové náklady</t>
  </si>
  <si>
    <t>VON_01.1 - Vedlejší a ostatní náklady_I.etapa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</si>
  <si>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</si>
  <si>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</si>
  <si>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</si>
  <si>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</si>
  <si>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</si>
  <si>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</si>
  <si>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</si>
  <si>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</si>
  <si>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</si>
  <si>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</si>
  <si>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</si>
  <si>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</si>
  <si>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</si>
  <si>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</si>
  <si>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</si>
  <si>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</si>
  <si>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</si>
  <si>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</si>
  <si>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</si>
  <si>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</si>
  <si>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</si>
  <si>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</si>
  <si>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</si>
  <si>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</si>
  <si>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</si>
  <si>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</si>
  <si>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</si>
  <si>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</si>
  <si>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</si>
  <si>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</si>
  <si>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</si>
  <si>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</si>
  <si>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</si>
  <si>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</si>
  <si>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</si>
  <si>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</si>
  <si>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</si>
  <si>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</si>
  <si>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</si>
  <si>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</si>
  <si>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</si>
  <si>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</si>
  <si>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</si>
  <si>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</si>
  <si>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</si>
  <si>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</si>
  <si>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</si>
  <si>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</si>
  <si>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</si>
  <si>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</si>
  <si>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</si>
  <si>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</si>
  <si>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</si>
  <si>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</si>
  <si>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</si>
  <si>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</si>
  <si>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</si>
  <si>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</si>
  <si>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</si>
  <si>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</si>
  <si>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</si>
  <si>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</si>
  <si>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</si>
  <si>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</si>
  <si>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</si>
  <si>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</si>
  <si>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</si>
  <si>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</si>
  <si>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</si>
  <si>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</si>
  <si>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</si>
  <si>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</si>
  <si>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</si>
  <si>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</si>
  <si>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</si>
  <si>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</si>
  <si>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</si>
  <si>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</si>
  <si>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</si>
  <si>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</si>
  <si>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</si>
  <si>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</si>
  <si>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</si>
  <si>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</si>
  <si>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</si>
  <si>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</si>
  <si>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</si>
  <si>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</si>
  <si>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</si>
  <si>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</si>
  <si>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</si>
  <si>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</si>
  <si>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</si>
  <si>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</si>
  <si>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</si>
  <si>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</si>
  <si>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</si>
  <si>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</si>
  <si>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</si>
  <si>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</si>
  <si>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</si>
  <si>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</si>
  <si>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</si>
  <si>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</si>
  <si>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</si>
  <si>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</si>
  <si>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</si>
  <si>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</si>
  <si>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</si>
  <si>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</si>
  <si>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</si>
  <si>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</si>
  <si>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</si>
  <si>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</si>
  <si>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</si>
  <si>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</si>
  <si>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</si>
  <si>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</si>
  <si>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</si>
  <si>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</si>
  <si>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</si>
  <si>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</si>
  <si>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</si>
  <si>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</si>
  <si>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</si>
  <si>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</si>
  <si>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</si>
  <si>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</si>
  <si>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</si>
  <si>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</si>
  <si>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</si>
  <si>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</si>
  <si>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</si>
  <si>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</si>
  <si>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</si>
  <si>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</si>
  <si>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</si>
  <si>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</si>
  <si>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</si>
  <si>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</si>
  <si>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</si>
  <si>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</si>
  <si>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</si>
  <si>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</si>
  <si>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</si>
  <si>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</si>
  <si>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</si>
  <si>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</si>
  <si>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</si>
  <si>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</si>
  <si>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</si>
  <si>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</si>
  <si>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</si>
  <si>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</si>
  <si>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</si>
  <si>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</si>
  <si>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</si>
  <si>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</si>
  <si>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</si>
  <si>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</si>
  <si>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</si>
  <si>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</si>
  <si>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</si>
  <si>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</si>
  <si>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</si>
  <si>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</si>
  <si>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</si>
  <si>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</si>
  <si>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</si>
  <si>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</si>
  <si>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</si>
  <si>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</si>
  <si>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</si>
  <si>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</si>
  <si>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</si>
  <si>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</si>
  <si>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</si>
  <si>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</si>
  <si>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</si>
  <si>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</si>
  <si>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</si>
  <si>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</si>
  <si>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</si>
  <si>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</si>
  <si>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</si>
  <si>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</si>
  <si>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</si>
  <si>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Děčín, Stoličná hora - Obnova palisády nad turistickým chodníkem - 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</si>
</sst>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Aptos Narrow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i/>
      <u/>
      <sz val="7"/>
      <color rgb="FF979797"/>
      <name val="Aptos Narrow"/>
      <scheme val="minor"/>
    </font>
    <font>
      <sz val="7"/>
      <color rgb="FF979797"/>
      <name val="Arial CE"/>
    </font>
    <font>
      <sz val="8"/>
      <color rgb="FFFF000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2"/>
      <color rgb="FF003366"/>
      <name val="Arial CE"/>
    </font>
    <font>
      <i/>
      <sz val="7"/>
      <color rgb="FF96969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2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4" fontId="12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8" fillId="0" borderId="23" xfId="0" applyFont="1" applyBorder="1" applyAlignment="1">
      <alignment vertical="center" wrapText="1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vertical="center" wrapText="1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2" fillId="0" borderId="26" xfId="0" applyFont="1" applyBorder="1" applyAlignment="1">
      <alignment vertical="center" wrapText="1"/>
    </xf>
    <xf numFmtId="0" fontId="41" fillId="0" borderId="0" xfId="0" applyFont="1" applyAlignment="1">
      <alignment vertical="center" wrapText="1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vertical="center"/>
    </xf>
    <xf numFmtId="49" fontId="41" fillId="0" borderId="0" xfId="0" applyNumberFormat="1" applyFont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38" fillId="0" borderId="0" xfId="0" applyFont="1" applyAlignment="1">
      <alignment vertical="top"/>
    </xf>
    <xf numFmtId="0" fontId="38" fillId="0" borderId="23" xfId="0" applyFont="1" applyBorder="1" applyAlignment="1">
      <alignment horizontal="left" vertical="center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0" fillId="0" borderId="28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42" fillId="0" borderId="26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30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top"/>
    </xf>
    <xf numFmtId="0" fontId="41" fillId="0" borderId="0" xfId="0" applyFont="1" applyAlignment="1">
      <alignment horizontal="center" vertical="top"/>
    </xf>
    <xf numFmtId="0" fontId="42" fillId="0" borderId="29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6" fillId="0" borderId="28" xfId="0" applyFont="1" applyBorder="1" applyAlignment="1">
      <alignment vertical="center"/>
    </xf>
    <xf numFmtId="0" fontId="40" fillId="0" borderId="28" xfId="0" applyFont="1" applyBorder="1" applyAlignment="1">
      <alignment vertical="center"/>
    </xf>
    <xf numFmtId="0" fontId="41" fillId="0" borderId="0" xfId="0" applyFont="1" applyAlignment="1">
      <alignment vertical="top"/>
    </xf>
    <xf numFmtId="49" fontId="41" fillId="0" borderId="0" xfId="0" applyNumberFormat="1" applyFont="1" applyAlignment="1">
      <alignment horizontal="left" vertical="center"/>
    </xf>
    <xf numFmtId="0" fontId="0" fillId="0" borderId="28" xfId="0" applyBorder="1" applyAlignment="1">
      <alignment vertical="top"/>
    </xf>
    <xf numFmtId="0" fontId="40" fillId="0" borderId="28" xfId="0" applyFont="1" applyBorder="1" applyAlignment="1">
      <alignment horizontal="left"/>
    </xf>
    <xf numFmtId="0" fontId="46" fillId="0" borderId="28" xfId="0" applyFont="1" applyBorder="1"/>
    <xf numFmtId="0" fontId="38" fillId="0" borderId="26" xfId="0" applyFont="1" applyBorder="1" applyAlignment="1">
      <alignment vertical="top"/>
    </xf>
    <xf numFmtId="0" fontId="38" fillId="0" borderId="27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0" fillId="0" borderId="0" xfId="0" applyAlignment="1">
      <alignment vertical="top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1" fillId="0" borderId="0" xfId="0" applyFont="1" applyAlignment="1">
      <alignment horizontal="left" vertical="top"/>
    </xf>
    <xf numFmtId="0" fontId="39" fillId="0" borderId="0" xfId="0" applyFont="1" applyAlignment="1">
      <alignment horizontal="center" vertical="center" wrapText="1"/>
    </xf>
    <xf numFmtId="0" fontId="40" fillId="0" borderId="28" xfId="0" applyFont="1" applyBorder="1" applyAlignment="1">
      <alignment horizontal="left"/>
    </xf>
    <xf numFmtId="0" fontId="41" fillId="0" borderId="0" xfId="0" applyFont="1" applyAlignment="1">
      <alignment horizontal="left" vertical="center"/>
    </xf>
    <xf numFmtId="0" fontId="39" fillId="0" borderId="0" xfId="0" applyFont="1" applyAlignment="1">
      <alignment horizontal="center" vertical="center"/>
    </xf>
    <xf numFmtId="49" fontId="41" fillId="0" borderId="0" xfId="0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0" fillId="0" borderId="28" xfId="0" applyFont="1" applyBorder="1" applyAlignment="1">
      <alignment horizontal="left" wrapText="1"/>
    </xf>
    <xf numFmtId="0" fontId="0" fillId="0" borderId="0" xfId="0" applyProtection="1"/>
    <xf numFmtId="0" fontId="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3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left" vertical="center"/>
    </xf>
    <xf numFmtId="4" fontId="4" fillId="0" borderId="0" xfId="0" applyNumberFormat="1" applyFont="1" applyAlignment="1" applyProtection="1">
      <alignment vertical="center"/>
    </xf>
    <xf numFmtId="164" fontId="4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9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9" fillId="4" borderId="7" xfId="0" applyFont="1" applyFill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/>
    </xf>
    <xf numFmtId="4" fontId="9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12" fillId="4" borderId="0" xfId="0" applyFont="1" applyFill="1" applyAlignment="1" applyProtection="1">
      <alignment horizontal="left" vertical="center"/>
    </xf>
    <xf numFmtId="0" fontId="12" fillId="4" borderId="0" xfId="0" applyFont="1" applyFill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32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20" xfId="0" applyFont="1" applyBorder="1" applyAlignment="1" applyProtection="1">
      <alignment horizontal="left" vertical="center"/>
    </xf>
    <xf numFmtId="0" fontId="32" fillId="0" borderId="20" xfId="0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20" xfId="0" applyFont="1" applyBorder="1" applyAlignment="1" applyProtection="1">
      <alignment horizontal="left" vertical="center"/>
    </xf>
    <xf numFmtId="0" fontId="29" fillId="0" borderId="20" xfId="0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35" fillId="0" borderId="12" xfId="0" applyNumberFormat="1" applyFont="1" applyBorder="1" applyProtection="1"/>
    <xf numFmtId="166" fontId="35" fillId="0" borderId="13" xfId="0" applyNumberFormat="1" applyFont="1" applyBorder="1" applyProtection="1"/>
    <xf numFmtId="4" fontId="34" fillId="0" borderId="0" xfId="0" applyNumberFormat="1" applyFont="1" applyAlignment="1" applyProtection="1">
      <alignment vertical="center"/>
    </xf>
    <xf numFmtId="0" fontId="28" fillId="0" borderId="3" xfId="0" applyFont="1" applyBorder="1" applyProtection="1"/>
    <xf numFmtId="0" fontId="28" fillId="0" borderId="0" xfId="0" applyFont="1" applyProtection="1"/>
    <xf numFmtId="0" fontId="28" fillId="0" borderId="0" xfId="0" applyFont="1" applyAlignment="1" applyProtection="1">
      <alignment horizontal="left"/>
    </xf>
    <xf numFmtId="0" fontId="32" fillId="0" borderId="0" xfId="0" applyFont="1" applyAlignment="1" applyProtection="1">
      <alignment horizontal="left"/>
    </xf>
    <xf numFmtId="4" fontId="32" fillId="0" borderId="0" xfId="0" applyNumberFormat="1" applyFont="1" applyProtection="1"/>
    <xf numFmtId="0" fontId="28" fillId="0" borderId="14" xfId="0" applyFont="1" applyBorder="1" applyProtection="1"/>
    <xf numFmtId="166" fontId="28" fillId="0" borderId="0" xfId="0" applyNumberFormat="1" applyFont="1" applyProtection="1"/>
    <xf numFmtId="166" fontId="28" fillId="0" borderId="15" xfId="0" applyNumberFormat="1" applyFont="1" applyBorder="1" applyProtection="1"/>
    <xf numFmtId="0" fontId="28" fillId="0" borderId="0" xfId="0" applyFont="1" applyAlignment="1" applyProtection="1">
      <alignment horizont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/>
    </xf>
    <xf numFmtId="4" fontId="29" fillId="0" borderId="0" xfId="0" applyNumberFormat="1" applyFont="1" applyProtection="1"/>
    <xf numFmtId="0" fontId="12" fillId="0" borderId="22" xfId="0" applyFont="1" applyBorder="1" applyAlignment="1" applyProtection="1">
      <alignment horizontal="center" vertical="center"/>
    </xf>
    <xf numFmtId="49" fontId="12" fillId="0" borderId="22" xfId="0" applyNumberFormat="1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167" fontId="12" fillId="0" borderId="22" xfId="0" applyNumberFormat="1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166" fontId="13" fillId="0" borderId="0" xfId="0" applyNumberFormat="1" applyFont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7" fillId="0" borderId="14" xfId="0" applyFont="1" applyBorder="1" applyAlignment="1" applyProtection="1">
      <alignment vertical="center"/>
    </xf>
    <xf numFmtId="0" fontId="27" fillId="0" borderId="15" xfId="0" applyFont="1" applyBorder="1" applyAlignment="1" applyProtection="1">
      <alignment vertical="center"/>
    </xf>
    <xf numFmtId="0" fontId="26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167" fontId="26" fillId="0" borderId="0" xfId="0" applyNumberFormat="1" applyFont="1" applyAlignment="1" applyProtection="1">
      <alignment vertical="center"/>
    </xf>
    <xf numFmtId="0" fontId="26" fillId="0" borderId="14" xfId="0" applyFont="1" applyBorder="1" applyAlignment="1" applyProtection="1">
      <alignment vertical="center"/>
    </xf>
    <xf numFmtId="0" fontId="26" fillId="0" borderId="15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167" fontId="24" fillId="0" borderId="0" xfId="0" applyNumberFormat="1" applyFont="1" applyAlignment="1" applyProtection="1">
      <alignment vertical="center"/>
    </xf>
    <xf numFmtId="0" fontId="24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 applyProtection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30" fillId="0" borderId="0" xfId="0" applyFont="1" applyAlignment="1" applyProtection="1">
      <alignment horizontal="center"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8" fillId="0" borderId="0" xfId="0" applyFont="1" applyProtection="1">
      <protection locked="0"/>
    </xf>
    <xf numFmtId="0" fontId="24" fillId="0" borderId="19" xfId="0" applyFont="1" applyBorder="1" applyAlignment="1" applyProtection="1">
      <alignment vertical="center"/>
    </xf>
    <xf numFmtId="0" fontId="24" fillId="0" borderId="20" xfId="0" applyFont="1" applyBorder="1" applyAlignment="1" applyProtection="1">
      <alignment vertical="center"/>
    </xf>
    <xf numFmtId="0" fontId="24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3E79D4-E5B6-4F53-A002-727E0092FD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E23B5F7-D2CA-4CB6-9F1C-4604C070143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B42E225D-1DFF-4B07-B7D0-BC836B3013C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62751117" TargetMode="External"/><Relationship Id="rId13" Type="http://schemas.openxmlformats.org/officeDocument/2006/relationships/hyperlink" Target="https://podminky.urs.cz/item/CS_URS_2023_02/457621171" TargetMode="External"/><Relationship Id="rId18" Type="http://schemas.openxmlformats.org/officeDocument/2006/relationships/hyperlink" Target="https://podminky.urs.cz/item/CS_URS_2023_02/961044111" TargetMode="External"/><Relationship Id="rId26" Type="http://schemas.openxmlformats.org/officeDocument/2006/relationships/hyperlink" Target="https://podminky.urs.cz/item/CS_URS_2023_02/997221561" TargetMode="External"/><Relationship Id="rId3" Type="http://schemas.openxmlformats.org/officeDocument/2006/relationships/hyperlink" Target="https://podminky.urs.cz/item/CS_URS_2023_02/122351104" TargetMode="External"/><Relationship Id="rId21" Type="http://schemas.openxmlformats.org/officeDocument/2006/relationships/hyperlink" Target="https://podminky.urs.cz/item/CS_URS_2023_02/997013501" TargetMode="External"/><Relationship Id="rId34" Type="http://schemas.openxmlformats.org/officeDocument/2006/relationships/hyperlink" Target="https://podminky.urs.cz/item/CS_URS_2023_02/783301303" TargetMode="External"/><Relationship Id="rId7" Type="http://schemas.openxmlformats.org/officeDocument/2006/relationships/hyperlink" Target="https://podminky.urs.cz/item/CS_URS_2023_02/162351123" TargetMode="External"/><Relationship Id="rId12" Type="http://schemas.openxmlformats.org/officeDocument/2006/relationships/hyperlink" Target="https://podminky.urs.cz/item/CS_URS_2023_02/174251101" TargetMode="External"/><Relationship Id="rId17" Type="http://schemas.openxmlformats.org/officeDocument/2006/relationships/hyperlink" Target="https://podminky.urs.cz/item/CS_URS_2023_02/919721121" TargetMode="External"/><Relationship Id="rId25" Type="http://schemas.openxmlformats.org/officeDocument/2006/relationships/hyperlink" Target="https://podminky.urs.cz/item/CS_URS_2023_02/997221559" TargetMode="External"/><Relationship Id="rId33" Type="http://schemas.openxmlformats.org/officeDocument/2006/relationships/hyperlink" Target="https://podminky.urs.cz/item/CS_URS_2023_02/767996701" TargetMode="External"/><Relationship Id="rId38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113311111" TargetMode="External"/><Relationship Id="rId16" Type="http://schemas.openxmlformats.org/officeDocument/2006/relationships/hyperlink" Target="https://podminky.urs.cz/item/CS_URS_2023_02/911111111" TargetMode="External"/><Relationship Id="rId20" Type="http://schemas.openxmlformats.org/officeDocument/2006/relationships/hyperlink" Target="https://podminky.urs.cz/item/CS_URS_2023_02/997002611" TargetMode="External"/><Relationship Id="rId29" Type="http://schemas.openxmlformats.org/officeDocument/2006/relationships/hyperlink" Target="https://podminky.urs.cz/item/CS_URS_2023_02/711462103" TargetMode="External"/><Relationship Id="rId1" Type="http://schemas.openxmlformats.org/officeDocument/2006/relationships/hyperlink" Target="https://podminky.urs.cz/item/CS_URS_2023_02/113107222" TargetMode="External"/><Relationship Id="rId6" Type="http://schemas.openxmlformats.org/officeDocument/2006/relationships/hyperlink" Target="https://podminky.urs.cz/item/CS_URS_2023_02/162351103" TargetMode="External"/><Relationship Id="rId11" Type="http://schemas.openxmlformats.org/officeDocument/2006/relationships/hyperlink" Target="https://podminky.urs.cz/item/CS_URS_2023_02/167151112" TargetMode="External"/><Relationship Id="rId24" Type="http://schemas.openxmlformats.org/officeDocument/2006/relationships/hyperlink" Target="https://podminky.urs.cz/item/CS_URS_2023_02/997221551" TargetMode="External"/><Relationship Id="rId32" Type="http://schemas.openxmlformats.org/officeDocument/2006/relationships/hyperlink" Target="https://podminky.urs.cz/item/CS_URS_2023_02/767995111" TargetMode="External"/><Relationship Id="rId37" Type="http://schemas.openxmlformats.org/officeDocument/2006/relationships/hyperlink" Target="https://podminky.urs.cz/item/CS_URS_2023_02/789326321" TargetMode="External"/><Relationship Id="rId5" Type="http://schemas.openxmlformats.org/officeDocument/2006/relationships/hyperlink" Target="https://podminky.urs.cz/item/CS_URS_2023_02/155211311" TargetMode="External"/><Relationship Id="rId15" Type="http://schemas.openxmlformats.org/officeDocument/2006/relationships/hyperlink" Target="https://podminky.urs.cz/item/CS_URS_2023_02/596211253" TargetMode="External"/><Relationship Id="rId23" Type="http://schemas.openxmlformats.org/officeDocument/2006/relationships/hyperlink" Target="https://podminky.urs.cz/item/CS_URS_2023_02/997013811" TargetMode="External"/><Relationship Id="rId28" Type="http://schemas.openxmlformats.org/officeDocument/2006/relationships/hyperlink" Target="https://podminky.urs.cz/item/CS_URS_2023_02/711161391" TargetMode="External"/><Relationship Id="rId36" Type="http://schemas.openxmlformats.org/officeDocument/2006/relationships/hyperlink" Target="https://podminky.urs.cz/item/CS_URS_2023_02/789326311" TargetMode="External"/><Relationship Id="rId10" Type="http://schemas.openxmlformats.org/officeDocument/2006/relationships/hyperlink" Target="https://podminky.urs.cz/item/CS_URS_2023_02/167151111" TargetMode="External"/><Relationship Id="rId19" Type="http://schemas.openxmlformats.org/officeDocument/2006/relationships/hyperlink" Target="https://podminky.urs.cz/item/CS_URS_2023_02/966075141" TargetMode="External"/><Relationship Id="rId31" Type="http://schemas.openxmlformats.org/officeDocument/2006/relationships/hyperlink" Target="https://podminky.urs.cz/item/CS_URS_2023_02/764244304" TargetMode="External"/><Relationship Id="rId4" Type="http://schemas.openxmlformats.org/officeDocument/2006/relationships/hyperlink" Target="https://podminky.urs.cz/item/CS_URS_2023_02/132251253" TargetMode="External"/><Relationship Id="rId9" Type="http://schemas.openxmlformats.org/officeDocument/2006/relationships/hyperlink" Target="https://podminky.urs.cz/item/CS_URS_2023_02/162751137" TargetMode="External"/><Relationship Id="rId14" Type="http://schemas.openxmlformats.org/officeDocument/2006/relationships/hyperlink" Target="https://podminky.urs.cz/item/CS_URS_2023_02/564851111" TargetMode="External"/><Relationship Id="rId22" Type="http://schemas.openxmlformats.org/officeDocument/2006/relationships/hyperlink" Target="https://podminky.urs.cz/item/CS_URS_2023_02/997013509" TargetMode="External"/><Relationship Id="rId27" Type="http://schemas.openxmlformats.org/officeDocument/2006/relationships/hyperlink" Target="https://podminky.urs.cz/item/CS_URS_2023_02/997221569" TargetMode="External"/><Relationship Id="rId30" Type="http://schemas.openxmlformats.org/officeDocument/2006/relationships/hyperlink" Target="https://podminky.urs.cz/item/CS_URS_2023_02/998711101" TargetMode="External"/><Relationship Id="rId35" Type="http://schemas.openxmlformats.org/officeDocument/2006/relationships/hyperlink" Target="https://podminky.urs.cz/item/CS_URS_2023_02/78912114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2/013203000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6B980-D3AB-48DA-85D1-4A1917FAD974}">
  <sheetPr>
    <pageSetUpPr fitToPage="1"/>
  </sheetPr>
  <dimension ref="A1:CM58"/>
  <sheetViews>
    <sheetView showGridLines="0" topLeftCell="A34" workbookViewId="0">
      <selection activeCell="AN55" sqref="AN55:AP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169" t="s">
        <v>6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2" t="s">
        <v>7</v>
      </c>
      <c r="BT2" s="2" t="s">
        <v>8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>
      <c r="B5" s="5"/>
      <c r="D5" s="8" t="s">
        <v>13</v>
      </c>
      <c r="K5" s="171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5"/>
      <c r="BS5" s="2" t="s">
        <v>7</v>
      </c>
    </row>
    <row r="6" spans="1:74" ht="36.950000000000003" customHeight="1">
      <c r="B6" s="5"/>
      <c r="D6" s="10" t="s">
        <v>15</v>
      </c>
      <c r="K6" s="172" t="s">
        <v>676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5"/>
      <c r="BS6" s="2" t="s">
        <v>7</v>
      </c>
    </row>
    <row r="7" spans="1:74" ht="12" customHeight="1">
      <c r="B7" s="5"/>
      <c r="D7" s="11" t="s">
        <v>16</v>
      </c>
      <c r="K7" s="9" t="s">
        <v>3</v>
      </c>
      <c r="AK7" s="11" t="s">
        <v>17</v>
      </c>
      <c r="AN7" s="9" t="s">
        <v>3</v>
      </c>
      <c r="AR7" s="5"/>
      <c r="BS7" s="2" t="s">
        <v>7</v>
      </c>
    </row>
    <row r="8" spans="1:74" ht="12" customHeight="1">
      <c r="B8" s="5"/>
      <c r="D8" s="11" t="s">
        <v>18</v>
      </c>
      <c r="K8" s="9" t="s">
        <v>19</v>
      </c>
      <c r="AK8" s="11" t="s">
        <v>20</v>
      </c>
      <c r="AN8" s="9" t="s">
        <v>21</v>
      </c>
      <c r="AR8" s="5"/>
      <c r="BS8" s="2" t="s">
        <v>7</v>
      </c>
    </row>
    <row r="9" spans="1:74" ht="14.45" customHeight="1">
      <c r="B9" s="5"/>
      <c r="AR9" s="5"/>
      <c r="BS9" s="2" t="s">
        <v>7</v>
      </c>
    </row>
    <row r="10" spans="1:74" ht="12" customHeight="1">
      <c r="B10" s="5"/>
      <c r="D10" s="11" t="s">
        <v>22</v>
      </c>
      <c r="AK10" s="11" t="s">
        <v>23</v>
      </c>
      <c r="AN10" s="9" t="s">
        <v>3</v>
      </c>
      <c r="AR10" s="5"/>
      <c r="BS10" s="2" t="s">
        <v>7</v>
      </c>
    </row>
    <row r="11" spans="1:74" ht="18.399999999999999" customHeight="1">
      <c r="B11" s="5"/>
      <c r="E11" s="9" t="s">
        <v>24</v>
      </c>
      <c r="AK11" s="11" t="s">
        <v>25</v>
      </c>
      <c r="AN11" s="9" t="s">
        <v>3</v>
      </c>
      <c r="AR11" s="5"/>
      <c r="BS11" s="2" t="s">
        <v>7</v>
      </c>
    </row>
    <row r="12" spans="1:74" ht="6.95" customHeight="1">
      <c r="B12" s="5"/>
      <c r="AR12" s="5"/>
      <c r="BS12" s="2" t="s">
        <v>7</v>
      </c>
    </row>
    <row r="13" spans="1:74" ht="12" customHeight="1">
      <c r="B13" s="5"/>
      <c r="D13" s="11" t="s">
        <v>26</v>
      </c>
      <c r="AK13" s="11" t="s">
        <v>23</v>
      </c>
      <c r="AN13" s="9" t="s">
        <v>3</v>
      </c>
      <c r="AR13" s="5"/>
      <c r="BS13" s="2" t="s">
        <v>7</v>
      </c>
    </row>
    <row r="14" spans="1:74" ht="12.75">
      <c r="B14" s="5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K14" s="11" t="s">
        <v>25</v>
      </c>
      <c r="AN14" s="9" t="s">
        <v>3</v>
      </c>
      <c r="AR14" s="5"/>
      <c r="BS14" s="2" t="s">
        <v>7</v>
      </c>
    </row>
    <row r="15" spans="1:74" ht="6.95" customHeight="1">
      <c r="B15" s="5"/>
      <c r="AR15" s="5"/>
      <c r="BS15" s="2" t="s">
        <v>4</v>
      </c>
    </row>
    <row r="16" spans="1:74" ht="12" customHeight="1">
      <c r="B16" s="5"/>
      <c r="D16" s="11" t="s">
        <v>28</v>
      </c>
      <c r="AK16" s="11" t="s">
        <v>23</v>
      </c>
      <c r="AN16" s="9" t="s">
        <v>3</v>
      </c>
      <c r="AR16" s="5"/>
      <c r="BS16" s="2" t="s">
        <v>4</v>
      </c>
    </row>
    <row r="17" spans="2:71" ht="18.399999999999999" customHeight="1">
      <c r="B17" s="5"/>
      <c r="E17" s="9" t="s">
        <v>29</v>
      </c>
      <c r="AK17" s="11" t="s">
        <v>25</v>
      </c>
      <c r="AN17" s="9" t="s">
        <v>3</v>
      </c>
      <c r="AR17" s="5"/>
      <c r="BS17" s="2" t="s">
        <v>30</v>
      </c>
    </row>
    <row r="18" spans="2:71" ht="6.95" customHeight="1">
      <c r="B18" s="5"/>
      <c r="AR18" s="5"/>
      <c r="BS18" s="2" t="s">
        <v>7</v>
      </c>
    </row>
    <row r="19" spans="2:71" ht="12" customHeight="1">
      <c r="B19" s="5"/>
      <c r="D19" s="11" t="s">
        <v>31</v>
      </c>
      <c r="AK19" s="11" t="s">
        <v>23</v>
      </c>
      <c r="AN19" s="9" t="s">
        <v>3</v>
      </c>
      <c r="AR19" s="5"/>
      <c r="BS19" s="2" t="s">
        <v>7</v>
      </c>
    </row>
    <row r="20" spans="2:71" ht="18.399999999999999" customHeight="1">
      <c r="B20" s="5"/>
      <c r="E20" s="9" t="s">
        <v>32</v>
      </c>
      <c r="AK20" s="11" t="s">
        <v>25</v>
      </c>
      <c r="AN20" s="9" t="s">
        <v>3</v>
      </c>
      <c r="AR20" s="5"/>
      <c r="BS20" s="2" t="s">
        <v>4</v>
      </c>
    </row>
    <row r="21" spans="2:71" ht="6.95" customHeight="1">
      <c r="B21" s="5"/>
      <c r="AR21" s="5"/>
    </row>
    <row r="22" spans="2:71" ht="12" customHeight="1">
      <c r="B22" s="5"/>
      <c r="D22" s="11" t="s">
        <v>33</v>
      </c>
      <c r="AR22" s="5"/>
    </row>
    <row r="23" spans="2:71" ht="47.25" customHeight="1">
      <c r="B23" s="5"/>
      <c r="E23" s="173" t="s">
        <v>34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5"/>
    </row>
    <row r="24" spans="2:71" ht="6.95" customHeight="1">
      <c r="B24" s="5"/>
      <c r="AR24" s="5"/>
    </row>
    <row r="25" spans="2:71" ht="6.95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2:71" s="13" customFormat="1" ht="25.9" customHeight="1">
      <c r="B26" s="14"/>
      <c r="D26" s="15" t="s">
        <v>35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4">
        <f>ROUND(AG54,2)</f>
        <v>0</v>
      </c>
      <c r="AL26" s="175"/>
      <c r="AM26" s="175"/>
      <c r="AN26" s="175"/>
      <c r="AO26" s="175"/>
      <c r="AR26" s="14"/>
    </row>
    <row r="27" spans="2:71" s="13" customFormat="1" ht="6.95" customHeight="1">
      <c r="B27" s="14"/>
      <c r="AR27" s="14"/>
    </row>
    <row r="28" spans="2:71" s="13" customFormat="1" ht="12.75">
      <c r="B28" s="14"/>
      <c r="L28" s="167" t="s">
        <v>36</v>
      </c>
      <c r="M28" s="167"/>
      <c r="N28" s="167"/>
      <c r="O28" s="167"/>
      <c r="P28" s="167"/>
      <c r="W28" s="167" t="s">
        <v>37</v>
      </c>
      <c r="X28" s="167"/>
      <c r="Y28" s="167"/>
      <c r="Z28" s="167"/>
      <c r="AA28" s="167"/>
      <c r="AB28" s="167"/>
      <c r="AC28" s="167"/>
      <c r="AD28" s="167"/>
      <c r="AE28" s="167"/>
      <c r="AK28" s="167" t="s">
        <v>38</v>
      </c>
      <c r="AL28" s="167"/>
      <c r="AM28" s="167"/>
      <c r="AN28" s="167"/>
      <c r="AO28" s="167"/>
      <c r="AR28" s="14"/>
    </row>
    <row r="29" spans="2:71" s="17" customFormat="1" ht="14.45" customHeight="1">
      <c r="B29" s="18"/>
      <c r="D29" s="11" t="s">
        <v>39</v>
      </c>
      <c r="F29" s="11" t="s">
        <v>40</v>
      </c>
      <c r="L29" s="160">
        <v>0.21</v>
      </c>
      <c r="M29" s="161"/>
      <c r="N29" s="161"/>
      <c r="O29" s="161"/>
      <c r="P29" s="161"/>
      <c r="W29" s="162">
        <f>ROUND(AZ54,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2">
        <f>ROUND(AV54, 2)</f>
        <v>0</v>
      </c>
      <c r="AL29" s="161"/>
      <c r="AM29" s="161"/>
      <c r="AN29" s="161"/>
      <c r="AO29" s="161"/>
      <c r="AR29" s="18"/>
    </row>
    <row r="30" spans="2:71" s="17" customFormat="1" ht="14.45" customHeight="1">
      <c r="B30" s="18"/>
      <c r="F30" s="11" t="s">
        <v>41</v>
      </c>
      <c r="L30" s="160">
        <v>0.12</v>
      </c>
      <c r="M30" s="161"/>
      <c r="N30" s="161"/>
      <c r="O30" s="161"/>
      <c r="P30" s="161"/>
      <c r="W30" s="162">
        <f>ROUND(BA54,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2">
        <f>ROUND(AW54, 2)</f>
        <v>0</v>
      </c>
      <c r="AL30" s="161"/>
      <c r="AM30" s="161"/>
      <c r="AN30" s="161"/>
      <c r="AO30" s="161"/>
      <c r="AR30" s="18"/>
    </row>
    <row r="31" spans="2:71" s="17" customFormat="1" ht="14.45" hidden="1" customHeight="1">
      <c r="B31" s="18"/>
      <c r="F31" s="11" t="s">
        <v>42</v>
      </c>
      <c r="L31" s="160">
        <v>0.21</v>
      </c>
      <c r="M31" s="161"/>
      <c r="N31" s="161"/>
      <c r="O31" s="161"/>
      <c r="P31" s="161"/>
      <c r="W31" s="162">
        <f>ROUND(BB54,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2">
        <v>0</v>
      </c>
      <c r="AL31" s="161"/>
      <c r="AM31" s="161"/>
      <c r="AN31" s="161"/>
      <c r="AO31" s="161"/>
      <c r="AR31" s="18"/>
    </row>
    <row r="32" spans="2:71" s="17" customFormat="1" ht="14.45" hidden="1" customHeight="1">
      <c r="B32" s="18"/>
      <c r="F32" s="11" t="s">
        <v>43</v>
      </c>
      <c r="L32" s="160">
        <v>0.12</v>
      </c>
      <c r="M32" s="161"/>
      <c r="N32" s="161"/>
      <c r="O32" s="161"/>
      <c r="P32" s="161"/>
      <c r="W32" s="162">
        <f>ROUND(BC54,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2">
        <v>0</v>
      </c>
      <c r="AL32" s="161"/>
      <c r="AM32" s="161"/>
      <c r="AN32" s="161"/>
      <c r="AO32" s="161"/>
      <c r="AR32" s="18"/>
    </row>
    <row r="33" spans="2:44" s="17" customFormat="1" ht="14.45" hidden="1" customHeight="1">
      <c r="B33" s="18"/>
      <c r="F33" s="11" t="s">
        <v>44</v>
      </c>
      <c r="L33" s="160">
        <v>0</v>
      </c>
      <c r="M33" s="161"/>
      <c r="N33" s="161"/>
      <c r="O33" s="161"/>
      <c r="P33" s="161"/>
      <c r="W33" s="162">
        <f>ROUND(BD54,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2">
        <v>0</v>
      </c>
      <c r="AL33" s="161"/>
      <c r="AM33" s="161"/>
      <c r="AN33" s="161"/>
      <c r="AO33" s="161"/>
      <c r="AR33" s="18"/>
    </row>
    <row r="34" spans="2:44" s="13" customFormat="1" ht="6.95" customHeight="1">
      <c r="B34" s="14"/>
      <c r="AR34" s="14"/>
    </row>
    <row r="35" spans="2:44" s="13" customFormat="1" ht="25.9" customHeight="1">
      <c r="B35" s="14"/>
      <c r="C35" s="19"/>
      <c r="D35" s="20" t="s">
        <v>45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46</v>
      </c>
      <c r="U35" s="21"/>
      <c r="V35" s="21"/>
      <c r="W35" s="21"/>
      <c r="X35" s="163" t="s">
        <v>47</v>
      </c>
      <c r="Y35" s="164"/>
      <c r="Z35" s="164"/>
      <c r="AA35" s="164"/>
      <c r="AB35" s="164"/>
      <c r="AC35" s="21"/>
      <c r="AD35" s="21"/>
      <c r="AE35" s="21"/>
      <c r="AF35" s="21"/>
      <c r="AG35" s="21"/>
      <c r="AH35" s="21"/>
      <c r="AI35" s="21"/>
      <c r="AJ35" s="21"/>
      <c r="AK35" s="165">
        <f>SUM(AK26:AK33)</f>
        <v>0</v>
      </c>
      <c r="AL35" s="164"/>
      <c r="AM35" s="164"/>
      <c r="AN35" s="164"/>
      <c r="AO35" s="166"/>
      <c r="AP35" s="19"/>
      <c r="AQ35" s="19"/>
      <c r="AR35" s="14"/>
    </row>
    <row r="36" spans="2:44" s="13" customFormat="1" ht="6.95" customHeight="1">
      <c r="B36" s="14"/>
      <c r="AR36" s="14"/>
    </row>
    <row r="37" spans="2:44" s="13" customFormat="1" ht="6.95" customHeight="1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14"/>
    </row>
    <row r="41" spans="2:44" s="13" customFormat="1" ht="6.95" customHeight="1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14"/>
    </row>
    <row r="42" spans="2:44" s="13" customFormat="1" ht="24.95" customHeight="1">
      <c r="B42" s="14"/>
      <c r="C42" s="6" t="s">
        <v>48</v>
      </c>
      <c r="AR42" s="14"/>
    </row>
    <row r="43" spans="2:44" s="13" customFormat="1" ht="6.95" customHeight="1">
      <c r="B43" s="14"/>
      <c r="AR43" s="14"/>
    </row>
    <row r="44" spans="2:44" s="27" customFormat="1" ht="12" customHeight="1">
      <c r="B44" s="28"/>
      <c r="C44" s="11" t="s">
        <v>13</v>
      </c>
      <c r="L44" s="27" t="str">
        <f>K5</f>
        <v>22_337</v>
      </c>
      <c r="AR44" s="28"/>
    </row>
    <row r="45" spans="2:44" s="29" customFormat="1" ht="36.950000000000003" customHeight="1">
      <c r="B45" s="30"/>
      <c r="C45" s="31" t="s">
        <v>15</v>
      </c>
      <c r="L45" s="158" t="str">
        <f>K6</f>
        <v>Děčín, Stoličná hora - Obnova palisády nad turistickým chodníkem - I.etapa</v>
      </c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R45" s="30"/>
    </row>
    <row r="46" spans="2:44" s="13" customFormat="1" ht="6.95" customHeight="1">
      <c r="B46" s="14"/>
      <c r="AR46" s="14"/>
    </row>
    <row r="47" spans="2:44" s="13" customFormat="1" ht="12" customHeight="1">
      <c r="B47" s="14"/>
      <c r="C47" s="11" t="s">
        <v>18</v>
      </c>
      <c r="L47" s="32" t="str">
        <f>IF(K8="","",K8)</f>
        <v>Děčín</v>
      </c>
      <c r="AI47" s="11" t="s">
        <v>20</v>
      </c>
      <c r="AM47" s="147" t="str">
        <f>IF(AN8= "","",AN8)</f>
        <v>21. 8. 2023</v>
      </c>
      <c r="AN47" s="147"/>
      <c r="AR47" s="14"/>
    </row>
    <row r="48" spans="2:44" s="13" customFormat="1" ht="6.95" customHeight="1">
      <c r="B48" s="14"/>
      <c r="AR48" s="14"/>
    </row>
    <row r="49" spans="1:91" s="13" customFormat="1" ht="15.2" customHeight="1">
      <c r="B49" s="14"/>
      <c r="C49" s="11" t="s">
        <v>22</v>
      </c>
      <c r="L49" s="27" t="str">
        <f>IF(E11= "","",E11)</f>
        <v>Statutární město Děčín</v>
      </c>
      <c r="AI49" s="11" t="s">
        <v>28</v>
      </c>
      <c r="AM49" s="148" t="str">
        <f>IF(E17="","",E17)</f>
        <v>AZ Consult spol. s r.o.</v>
      </c>
      <c r="AN49" s="149"/>
      <c r="AO49" s="149"/>
      <c r="AP49" s="149"/>
      <c r="AR49" s="14"/>
      <c r="AS49" s="150" t="s">
        <v>49</v>
      </c>
      <c r="AT49" s="151"/>
      <c r="AU49" s="33"/>
      <c r="AV49" s="33"/>
      <c r="AW49" s="33"/>
      <c r="AX49" s="33"/>
      <c r="AY49" s="33"/>
      <c r="AZ49" s="33"/>
      <c r="BA49" s="33"/>
      <c r="BB49" s="33"/>
      <c r="BC49" s="33"/>
      <c r="BD49" s="34"/>
    </row>
    <row r="50" spans="1:91" s="13" customFormat="1" ht="15.2" customHeight="1">
      <c r="B50" s="14"/>
      <c r="C50" s="11" t="s">
        <v>26</v>
      </c>
      <c r="L50" s="27" t="str">
        <f>IF(E14="","",E14)</f>
        <v/>
      </c>
      <c r="AI50" s="11" t="s">
        <v>31</v>
      </c>
      <c r="AM50" s="148" t="str">
        <f>IF(E20="","",E20)</f>
        <v>Lucie Wojčiková</v>
      </c>
      <c r="AN50" s="149"/>
      <c r="AO50" s="149"/>
      <c r="AP50" s="149"/>
      <c r="AR50" s="14"/>
      <c r="AS50" s="152"/>
      <c r="AT50" s="153"/>
      <c r="BD50" s="35"/>
    </row>
    <row r="51" spans="1:91" s="13" customFormat="1" ht="10.9" customHeight="1">
      <c r="B51" s="14"/>
      <c r="AR51" s="14"/>
      <c r="AS51" s="152"/>
      <c r="AT51" s="153"/>
      <c r="BD51" s="35"/>
    </row>
    <row r="52" spans="1:91" s="13" customFormat="1" ht="29.25" customHeight="1">
      <c r="B52" s="14"/>
      <c r="C52" s="154" t="s">
        <v>50</v>
      </c>
      <c r="D52" s="155"/>
      <c r="E52" s="155"/>
      <c r="F52" s="155"/>
      <c r="G52" s="155"/>
      <c r="H52" s="36"/>
      <c r="I52" s="156" t="s">
        <v>51</v>
      </c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7" t="s">
        <v>52</v>
      </c>
      <c r="AH52" s="155"/>
      <c r="AI52" s="155"/>
      <c r="AJ52" s="155"/>
      <c r="AK52" s="155"/>
      <c r="AL52" s="155"/>
      <c r="AM52" s="155"/>
      <c r="AN52" s="156" t="s">
        <v>53</v>
      </c>
      <c r="AO52" s="155"/>
      <c r="AP52" s="155"/>
      <c r="AQ52" s="37" t="s">
        <v>54</v>
      </c>
      <c r="AR52" s="14"/>
      <c r="AS52" s="38" t="s">
        <v>55</v>
      </c>
      <c r="AT52" s="39" t="s">
        <v>56</v>
      </c>
      <c r="AU52" s="39" t="s">
        <v>57</v>
      </c>
      <c r="AV52" s="39" t="s">
        <v>58</v>
      </c>
      <c r="AW52" s="39" t="s">
        <v>59</v>
      </c>
      <c r="AX52" s="39" t="s">
        <v>60</v>
      </c>
      <c r="AY52" s="39" t="s">
        <v>61</v>
      </c>
      <c r="AZ52" s="39" t="s">
        <v>62</v>
      </c>
      <c r="BA52" s="39" t="s">
        <v>63</v>
      </c>
      <c r="BB52" s="39" t="s">
        <v>64</v>
      </c>
      <c r="BC52" s="39" t="s">
        <v>65</v>
      </c>
      <c r="BD52" s="40" t="s">
        <v>66</v>
      </c>
    </row>
    <row r="53" spans="1:91" s="13" customFormat="1" ht="10.9" customHeight="1">
      <c r="B53" s="14"/>
      <c r="AR53" s="14"/>
      <c r="AS53" s="41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4"/>
    </row>
    <row r="54" spans="1:91" s="42" customFormat="1" ht="32.450000000000003" customHeight="1">
      <c r="B54" s="43"/>
      <c r="C54" s="44" t="s">
        <v>67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145">
        <f>ROUND(SUM(AG55:AG56),2)</f>
        <v>0</v>
      </c>
      <c r="AH54" s="145"/>
      <c r="AI54" s="145"/>
      <c r="AJ54" s="145"/>
      <c r="AK54" s="145"/>
      <c r="AL54" s="145"/>
      <c r="AM54" s="145"/>
      <c r="AN54" s="146">
        <f>SUM(AG54,AT54)</f>
        <v>0</v>
      </c>
      <c r="AO54" s="146"/>
      <c r="AP54" s="146"/>
      <c r="AQ54" s="46" t="s">
        <v>3</v>
      </c>
      <c r="AR54" s="43"/>
      <c r="AS54" s="47">
        <f>ROUND(SUM(AS55:AS56),2)</f>
        <v>0</v>
      </c>
      <c r="AT54" s="48">
        <f>ROUND(SUM(AV54:AW54),2)</f>
        <v>0</v>
      </c>
      <c r="AU54" s="49">
        <f>ROUND(SUM(AU55:AU56),5)</f>
        <v>893.33257000000003</v>
      </c>
      <c r="AV54" s="48">
        <f>ROUND(AZ54*L29,2)</f>
        <v>0</v>
      </c>
      <c r="AW54" s="48">
        <f>ROUND(BA54*L30,2)</f>
        <v>0</v>
      </c>
      <c r="AX54" s="48">
        <f>ROUND(BB54*L29,2)</f>
        <v>0</v>
      </c>
      <c r="AY54" s="48">
        <f>ROUND(BC54*L30,2)</f>
        <v>0</v>
      </c>
      <c r="AZ54" s="48">
        <f>ROUND(SUM(AZ55:AZ56),2)</f>
        <v>0</v>
      </c>
      <c r="BA54" s="48">
        <f>ROUND(SUM(BA55:BA56),2)</f>
        <v>0</v>
      </c>
      <c r="BB54" s="48">
        <f>ROUND(SUM(BB55:BB56),2)</f>
        <v>0</v>
      </c>
      <c r="BC54" s="48">
        <f>ROUND(SUM(BC55:BC56),2)</f>
        <v>0</v>
      </c>
      <c r="BD54" s="50">
        <f>ROUND(SUM(BD55:BD56),2)</f>
        <v>0</v>
      </c>
      <c r="BS54" s="51" t="s">
        <v>68</v>
      </c>
      <c r="BT54" s="51" t="s">
        <v>69</v>
      </c>
      <c r="BU54" s="52" t="s">
        <v>70</v>
      </c>
      <c r="BV54" s="51" t="s">
        <v>71</v>
      </c>
      <c r="BW54" s="51" t="s">
        <v>5</v>
      </c>
      <c r="BX54" s="51" t="s">
        <v>72</v>
      </c>
      <c r="CL54" s="51" t="s">
        <v>3</v>
      </c>
    </row>
    <row r="55" spans="1:91" s="62" customFormat="1" ht="24.75" customHeight="1">
      <c r="A55" s="53" t="s">
        <v>73</v>
      </c>
      <c r="B55" s="54"/>
      <c r="C55" s="55"/>
      <c r="D55" s="142" t="s">
        <v>74</v>
      </c>
      <c r="E55" s="142"/>
      <c r="F55" s="142"/>
      <c r="G55" s="142"/>
      <c r="H55" s="142"/>
      <c r="I55" s="56"/>
      <c r="J55" s="142" t="s">
        <v>75</v>
      </c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3">
        <f>'01.1_reviz AD1 - Obnova p...'!J30</f>
        <v>0</v>
      </c>
      <c r="AH55" s="144"/>
      <c r="AI55" s="144"/>
      <c r="AJ55" s="144"/>
      <c r="AK55" s="144"/>
      <c r="AL55" s="144"/>
      <c r="AM55" s="144"/>
      <c r="AN55" s="143">
        <f>SUM(AG55,AT55)</f>
        <v>0</v>
      </c>
      <c r="AO55" s="144"/>
      <c r="AP55" s="144"/>
      <c r="AQ55" s="57" t="s">
        <v>76</v>
      </c>
      <c r="AR55" s="54"/>
      <c r="AS55" s="58">
        <v>0</v>
      </c>
      <c r="AT55" s="59">
        <f>ROUND(SUM(AV55:AW55),2)</f>
        <v>0</v>
      </c>
      <c r="AU55" s="60">
        <f>'01.1_reviz AD1 - Obnova p...'!P91</f>
        <v>854.41256799999996</v>
      </c>
      <c r="AV55" s="59">
        <f>'01.1_reviz AD1 - Obnova p...'!J33</f>
        <v>0</v>
      </c>
      <c r="AW55" s="59">
        <f>'01.1_reviz AD1 - Obnova p...'!J34</f>
        <v>0</v>
      </c>
      <c r="AX55" s="59">
        <f>'01.1_reviz AD1 - Obnova p...'!J35</f>
        <v>0</v>
      </c>
      <c r="AY55" s="59">
        <f>'01.1_reviz AD1 - Obnova p...'!J36</f>
        <v>0</v>
      </c>
      <c r="AZ55" s="59">
        <f>'01.1_reviz AD1 - Obnova p...'!F33</f>
        <v>0</v>
      </c>
      <c r="BA55" s="59">
        <f>'01.1_reviz AD1 - Obnova p...'!F34</f>
        <v>0</v>
      </c>
      <c r="BB55" s="59">
        <f>'01.1_reviz AD1 - Obnova p...'!F35</f>
        <v>0</v>
      </c>
      <c r="BC55" s="59">
        <f>'01.1_reviz AD1 - Obnova p...'!F36</f>
        <v>0</v>
      </c>
      <c r="BD55" s="61">
        <f>'01.1_reviz AD1 - Obnova p...'!F37</f>
        <v>0</v>
      </c>
      <c r="BT55" s="63" t="s">
        <v>77</v>
      </c>
      <c r="BV55" s="63" t="s">
        <v>71</v>
      </c>
      <c r="BW55" s="63" t="s">
        <v>78</v>
      </c>
      <c r="BX55" s="63" t="s">
        <v>5</v>
      </c>
      <c r="CL55" s="63" t="s">
        <v>3</v>
      </c>
      <c r="CM55" s="63" t="s">
        <v>79</v>
      </c>
    </row>
    <row r="56" spans="1:91" s="62" customFormat="1" ht="24.75" customHeight="1">
      <c r="A56" s="53" t="s">
        <v>73</v>
      </c>
      <c r="B56" s="54"/>
      <c r="C56" s="55"/>
      <c r="D56" s="142" t="s">
        <v>80</v>
      </c>
      <c r="E56" s="142"/>
      <c r="F56" s="142"/>
      <c r="G56" s="142"/>
      <c r="H56" s="142"/>
      <c r="I56" s="56"/>
      <c r="J56" s="142" t="s">
        <v>81</v>
      </c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3">
        <f>'VON_01.1 - Vedlejší a ost...'!J30</f>
        <v>0</v>
      </c>
      <c r="AH56" s="144"/>
      <c r="AI56" s="144"/>
      <c r="AJ56" s="144"/>
      <c r="AK56" s="144"/>
      <c r="AL56" s="144"/>
      <c r="AM56" s="144"/>
      <c r="AN56" s="143">
        <f>SUM(AG56,AT56)</f>
        <v>0</v>
      </c>
      <c r="AO56" s="144"/>
      <c r="AP56" s="144"/>
      <c r="AQ56" s="57" t="s">
        <v>82</v>
      </c>
      <c r="AR56" s="54"/>
      <c r="AS56" s="58">
        <v>0</v>
      </c>
      <c r="AT56" s="59">
        <f>ROUND(SUM(AV56:AW56),2)</f>
        <v>0</v>
      </c>
      <c r="AU56" s="60">
        <f>'VON_01.1 - Vedlejší a ost...'!P82</f>
        <v>38.919999999999995</v>
      </c>
      <c r="AV56" s="59">
        <f>'VON_01.1 - Vedlejší a ost...'!J33</f>
        <v>0</v>
      </c>
      <c r="AW56" s="59">
        <f>'VON_01.1 - Vedlejší a ost...'!J34</f>
        <v>0</v>
      </c>
      <c r="AX56" s="59">
        <f>'VON_01.1 - Vedlejší a ost...'!J35</f>
        <v>0</v>
      </c>
      <c r="AY56" s="59">
        <f>'VON_01.1 - Vedlejší a ost...'!J36</f>
        <v>0</v>
      </c>
      <c r="AZ56" s="59">
        <f>'VON_01.1 - Vedlejší a ost...'!F33</f>
        <v>0</v>
      </c>
      <c r="BA56" s="59">
        <f>'VON_01.1 - Vedlejší a ost...'!F34</f>
        <v>0</v>
      </c>
      <c r="BB56" s="59">
        <f>'VON_01.1 - Vedlejší a ost...'!F35</f>
        <v>0</v>
      </c>
      <c r="BC56" s="59">
        <f>'VON_01.1 - Vedlejší a ost...'!F36</f>
        <v>0</v>
      </c>
      <c r="BD56" s="61">
        <f>'VON_01.1 - Vedlejší a ost...'!F37</f>
        <v>0</v>
      </c>
      <c r="BT56" s="63" t="s">
        <v>77</v>
      </c>
      <c r="BV56" s="63" t="s">
        <v>71</v>
      </c>
      <c r="BW56" s="63" t="s">
        <v>83</v>
      </c>
      <c r="BX56" s="63" t="s">
        <v>5</v>
      </c>
      <c r="CL56" s="63" t="s">
        <v>3</v>
      </c>
      <c r="CM56" s="63" t="s">
        <v>79</v>
      </c>
    </row>
    <row r="57" spans="1:91" s="13" customFormat="1" ht="30" customHeight="1">
      <c r="B57" s="14"/>
      <c r="AR57" s="14"/>
    </row>
    <row r="58" spans="1:91" s="13" customFormat="1" ht="6.95" customHeight="1"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14"/>
    </row>
  </sheetData>
  <sheetProtection algorithmName="SHA-512" hashValue="PaRewtN0tiknkcBaapueOaOuj9Mckzj12AV0ID+lpY2IFkgQIhsFV76Q3e7oFpNsZyHoRIyFraigbyH5ETSFLg==" saltValue="CqdTxKGrc/MImM5impbOtw==" spinCount="100000" sheet="1" objects="1" scenarios="1"/>
  <protectedRanges>
    <protectedRange sqref="E14:AI14" name="Oblast1"/>
  </protectedRanges>
  <mergeCells count="45">
    <mergeCell ref="L28:P28"/>
    <mergeCell ref="W28:AE28"/>
    <mergeCell ref="AK28:AO28"/>
    <mergeCell ref="E14:AI14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6:H56"/>
    <mergeCell ref="J56:AF56"/>
    <mergeCell ref="AG56:AM56"/>
    <mergeCell ref="AN56:AP56"/>
    <mergeCell ref="AG54:AM54"/>
    <mergeCell ref="AN54:AP54"/>
    <mergeCell ref="D55:H55"/>
    <mergeCell ref="J55:AF55"/>
    <mergeCell ref="AG55:AM55"/>
    <mergeCell ref="AN55:AP55"/>
  </mergeCells>
  <hyperlinks>
    <hyperlink ref="A55" location="'01.1_reviz AD1 - Obnova p...'!C2" display="/" xr:uid="{6E606334-243C-4463-889E-70C2994EA10C}"/>
    <hyperlink ref="A56" location="'VON_01.1 - Vedlejší a ost...'!C2" display="/" xr:uid="{F5C2B7BB-9A29-4C32-B528-C69689056817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121DB-F747-4034-81E8-A26CAA6D8DF7}">
  <sheetPr>
    <pageSetUpPr fitToPage="1"/>
  </sheetPr>
  <dimension ref="B2:BM357"/>
  <sheetViews>
    <sheetView showGridLines="0" topLeftCell="A77" workbookViewId="0">
      <selection activeCell="F100" sqref="F100"/>
    </sheetView>
  </sheetViews>
  <sheetFormatPr defaultRowHeight="11.25"/>
  <cols>
    <col min="1" max="1" width="8.33203125" style="184" customWidth="1"/>
    <col min="2" max="2" width="1.1640625" style="184" customWidth="1"/>
    <col min="3" max="3" width="4.1640625" style="184" customWidth="1"/>
    <col min="4" max="4" width="4.33203125" style="184" customWidth="1"/>
    <col min="5" max="5" width="17.1640625" style="184" customWidth="1"/>
    <col min="6" max="6" width="100.83203125" style="184" customWidth="1"/>
    <col min="7" max="7" width="7.5" style="184" customWidth="1"/>
    <col min="8" max="8" width="14" style="184" customWidth="1"/>
    <col min="9" max="9" width="15.83203125" style="184" customWidth="1"/>
    <col min="10" max="11" width="22.33203125" style="184" customWidth="1"/>
    <col min="12" max="12" width="9.33203125" style="184" customWidth="1"/>
    <col min="13" max="13" width="10.83203125" style="184" hidden="1" customWidth="1"/>
    <col min="14" max="14" width="9.33203125" style="184"/>
    <col min="15" max="20" width="14.1640625" style="184" hidden="1" customWidth="1"/>
    <col min="21" max="21" width="16.33203125" style="184" hidden="1" customWidth="1"/>
    <col min="22" max="22" width="12.33203125" style="184" customWidth="1"/>
    <col min="23" max="23" width="16.33203125" style="184" customWidth="1"/>
    <col min="24" max="24" width="12.33203125" style="184" customWidth="1"/>
    <col min="25" max="25" width="15" style="184" customWidth="1"/>
    <col min="26" max="26" width="11" style="184" customWidth="1"/>
    <col min="27" max="27" width="15" style="184" customWidth="1"/>
    <col min="28" max="28" width="16.33203125" style="184" customWidth="1"/>
    <col min="29" max="29" width="11" style="184" customWidth="1"/>
    <col min="30" max="30" width="15" style="184" customWidth="1"/>
    <col min="31" max="31" width="16.33203125" style="184" customWidth="1"/>
    <col min="32" max="16384" width="9.33203125" style="184"/>
  </cols>
  <sheetData>
    <row r="2" spans="2:46" ht="36.950000000000003" customHeight="1">
      <c r="L2" s="185" t="s">
        <v>6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87" t="s">
        <v>78</v>
      </c>
    </row>
    <row r="3" spans="2:46" ht="6.95" customHeight="1">
      <c r="B3" s="188"/>
      <c r="C3" s="189"/>
      <c r="D3" s="189"/>
      <c r="E3" s="189"/>
      <c r="F3" s="189"/>
      <c r="G3" s="189"/>
      <c r="H3" s="189"/>
      <c r="I3" s="189"/>
      <c r="J3" s="189"/>
      <c r="K3" s="189"/>
      <c r="L3" s="190"/>
      <c r="AT3" s="187" t="s">
        <v>79</v>
      </c>
    </row>
    <row r="4" spans="2:46" ht="24.95" customHeight="1">
      <c r="B4" s="190"/>
      <c r="D4" s="191" t="s">
        <v>452</v>
      </c>
      <c r="L4" s="190"/>
      <c r="M4" s="192" t="s">
        <v>11</v>
      </c>
      <c r="AT4" s="187" t="s">
        <v>4</v>
      </c>
    </row>
    <row r="5" spans="2:46" ht="6.95" customHeight="1">
      <c r="B5" s="190"/>
      <c r="L5" s="190"/>
    </row>
    <row r="6" spans="2:46" ht="12" customHeight="1">
      <c r="B6" s="190"/>
      <c r="D6" s="193" t="s">
        <v>15</v>
      </c>
      <c r="L6" s="190"/>
    </row>
    <row r="7" spans="2:46" ht="16.5" customHeight="1">
      <c r="B7" s="190"/>
      <c r="E7" s="194" t="str">
        <f>'Rekapitulace stavby'!K6</f>
        <v>Děčín, Stoličná hora - Obnova palisády nad turistickým chodníkem - I.etapa</v>
      </c>
      <c r="F7" s="195"/>
      <c r="G7" s="195"/>
      <c r="H7" s="195"/>
      <c r="L7" s="190"/>
    </row>
    <row r="8" spans="2:46" s="197" customFormat="1" ht="12" customHeight="1">
      <c r="B8" s="196"/>
      <c r="D8" s="193" t="s">
        <v>435</v>
      </c>
      <c r="L8" s="196"/>
    </row>
    <row r="9" spans="2:46" s="197" customFormat="1" ht="16.5" customHeight="1">
      <c r="B9" s="196"/>
      <c r="E9" s="198" t="s">
        <v>451</v>
      </c>
      <c r="F9" s="199"/>
      <c r="G9" s="199"/>
      <c r="H9" s="199"/>
      <c r="L9" s="196"/>
    </row>
    <row r="10" spans="2:46" s="197" customFormat="1">
      <c r="B10" s="196"/>
      <c r="L10" s="196"/>
    </row>
    <row r="11" spans="2:46" s="197" customFormat="1" ht="12" customHeight="1">
      <c r="B11" s="196"/>
      <c r="D11" s="193" t="s">
        <v>16</v>
      </c>
      <c r="F11" s="200" t="s">
        <v>3</v>
      </c>
      <c r="I11" s="193" t="s">
        <v>17</v>
      </c>
      <c r="J11" s="200" t="s">
        <v>3</v>
      </c>
      <c r="L11" s="196"/>
    </row>
    <row r="12" spans="2:46" s="197" customFormat="1" ht="12" customHeight="1">
      <c r="B12" s="196"/>
      <c r="D12" s="193" t="s">
        <v>18</v>
      </c>
      <c r="F12" s="200" t="s">
        <v>19</v>
      </c>
      <c r="I12" s="193" t="s">
        <v>20</v>
      </c>
      <c r="J12" s="201" t="s">
        <v>21</v>
      </c>
      <c r="L12" s="196"/>
    </row>
    <row r="13" spans="2:46" s="197" customFormat="1" ht="10.9" customHeight="1">
      <c r="B13" s="196"/>
      <c r="L13" s="196"/>
    </row>
    <row r="14" spans="2:46" s="197" customFormat="1" ht="12" customHeight="1">
      <c r="B14" s="196"/>
      <c r="D14" s="193" t="s">
        <v>22</v>
      </c>
      <c r="I14" s="193" t="s">
        <v>23</v>
      </c>
      <c r="J14" s="200" t="s">
        <v>3</v>
      </c>
      <c r="L14" s="196"/>
    </row>
    <row r="15" spans="2:46" s="197" customFormat="1" ht="18" customHeight="1">
      <c r="B15" s="196"/>
      <c r="E15" s="200" t="s">
        <v>24</v>
      </c>
      <c r="I15" s="193" t="s">
        <v>25</v>
      </c>
      <c r="J15" s="200" t="s">
        <v>3</v>
      </c>
      <c r="L15" s="196"/>
    </row>
    <row r="16" spans="2:46" s="197" customFormat="1" ht="6.95" customHeight="1">
      <c r="B16" s="196"/>
      <c r="L16" s="196"/>
    </row>
    <row r="17" spans="2:12" s="197" customFormat="1" ht="12" customHeight="1">
      <c r="B17" s="196"/>
      <c r="D17" s="193" t="s">
        <v>26</v>
      </c>
      <c r="I17" s="193" t="s">
        <v>23</v>
      </c>
      <c r="J17" s="200" t="s">
        <v>3</v>
      </c>
      <c r="L17" s="196"/>
    </row>
    <row r="18" spans="2:12" s="197" customFormat="1" ht="18" customHeight="1">
      <c r="B18" s="196"/>
      <c r="E18" s="202" t="s">
        <v>27</v>
      </c>
      <c r="F18" s="202"/>
      <c r="G18" s="202"/>
      <c r="H18" s="202"/>
      <c r="I18" s="193" t="s">
        <v>25</v>
      </c>
      <c r="J18" s="200" t="s">
        <v>3</v>
      </c>
      <c r="L18" s="196"/>
    </row>
    <row r="19" spans="2:12" s="197" customFormat="1" ht="6.95" customHeight="1">
      <c r="B19" s="196"/>
      <c r="L19" s="196"/>
    </row>
    <row r="20" spans="2:12" s="197" customFormat="1" ht="12" customHeight="1">
      <c r="B20" s="196"/>
      <c r="D20" s="193" t="s">
        <v>28</v>
      </c>
      <c r="I20" s="193" t="s">
        <v>23</v>
      </c>
      <c r="J20" s="200" t="s">
        <v>3</v>
      </c>
      <c r="L20" s="196"/>
    </row>
    <row r="21" spans="2:12" s="197" customFormat="1" ht="18" customHeight="1">
      <c r="B21" s="196"/>
      <c r="E21" s="200" t="s">
        <v>29</v>
      </c>
      <c r="I21" s="193" t="s">
        <v>25</v>
      </c>
      <c r="J21" s="200" t="s">
        <v>3</v>
      </c>
      <c r="L21" s="196"/>
    </row>
    <row r="22" spans="2:12" s="197" customFormat="1" ht="6.95" customHeight="1">
      <c r="B22" s="196"/>
      <c r="L22" s="196"/>
    </row>
    <row r="23" spans="2:12" s="197" customFormat="1" ht="12" customHeight="1">
      <c r="B23" s="196"/>
      <c r="D23" s="193" t="s">
        <v>31</v>
      </c>
      <c r="I23" s="193" t="s">
        <v>23</v>
      </c>
      <c r="J23" s="200" t="s">
        <v>3</v>
      </c>
      <c r="L23" s="196"/>
    </row>
    <row r="24" spans="2:12" s="197" customFormat="1" ht="18" customHeight="1">
      <c r="B24" s="196"/>
      <c r="E24" s="200" t="s">
        <v>32</v>
      </c>
      <c r="I24" s="193" t="s">
        <v>25</v>
      </c>
      <c r="J24" s="200" t="s">
        <v>3</v>
      </c>
      <c r="L24" s="196"/>
    </row>
    <row r="25" spans="2:12" s="197" customFormat="1" ht="6.95" customHeight="1">
      <c r="B25" s="196"/>
      <c r="L25" s="196"/>
    </row>
    <row r="26" spans="2:12" s="197" customFormat="1" ht="12" customHeight="1">
      <c r="B26" s="196"/>
      <c r="D26" s="193" t="s">
        <v>33</v>
      </c>
      <c r="L26" s="196"/>
    </row>
    <row r="27" spans="2:12" s="204" customFormat="1" ht="47.25" customHeight="1">
      <c r="B27" s="203"/>
      <c r="E27" s="205" t="s">
        <v>34</v>
      </c>
      <c r="F27" s="205"/>
      <c r="G27" s="205"/>
      <c r="H27" s="205"/>
      <c r="L27" s="203"/>
    </row>
    <row r="28" spans="2:12" s="197" customFormat="1" ht="6.95" customHeight="1">
      <c r="B28" s="196"/>
      <c r="L28" s="196"/>
    </row>
    <row r="29" spans="2:12" s="197" customFormat="1" ht="6.95" customHeight="1">
      <c r="B29" s="196"/>
      <c r="D29" s="206"/>
      <c r="E29" s="206"/>
      <c r="F29" s="206"/>
      <c r="G29" s="206"/>
      <c r="H29" s="206"/>
      <c r="I29" s="206"/>
      <c r="J29" s="206"/>
      <c r="K29" s="206"/>
      <c r="L29" s="196"/>
    </row>
    <row r="30" spans="2:12" s="197" customFormat="1" ht="25.35" customHeight="1">
      <c r="B30" s="196"/>
      <c r="D30" s="207" t="s">
        <v>35</v>
      </c>
      <c r="J30" s="208">
        <f>ROUND(J91, 2)</f>
        <v>0</v>
      </c>
      <c r="L30" s="196"/>
    </row>
    <row r="31" spans="2:12" s="197" customFormat="1" ht="6.95" customHeight="1">
      <c r="B31" s="196"/>
      <c r="D31" s="206"/>
      <c r="E31" s="206"/>
      <c r="F31" s="206"/>
      <c r="G31" s="206"/>
      <c r="H31" s="206"/>
      <c r="I31" s="206"/>
      <c r="J31" s="206"/>
      <c r="K31" s="206"/>
      <c r="L31" s="196"/>
    </row>
    <row r="32" spans="2:12" s="197" customFormat="1" ht="14.45" customHeight="1">
      <c r="B32" s="196"/>
      <c r="F32" s="209" t="s">
        <v>37</v>
      </c>
      <c r="I32" s="209" t="s">
        <v>36</v>
      </c>
      <c r="J32" s="209" t="s">
        <v>38</v>
      </c>
      <c r="L32" s="196"/>
    </row>
    <row r="33" spans="2:12" s="197" customFormat="1" ht="14.45" customHeight="1">
      <c r="B33" s="196"/>
      <c r="D33" s="210" t="s">
        <v>39</v>
      </c>
      <c r="E33" s="193" t="s">
        <v>40</v>
      </c>
      <c r="F33" s="211">
        <f>ROUND((SUM(BE91:BE356)),  2)</f>
        <v>0</v>
      </c>
      <c r="I33" s="212">
        <v>0.21</v>
      </c>
      <c r="J33" s="211">
        <f>ROUND(((SUM(BE91:BE356))*I33),  2)</f>
        <v>0</v>
      </c>
      <c r="L33" s="196"/>
    </row>
    <row r="34" spans="2:12" s="197" customFormat="1" ht="14.45" customHeight="1">
      <c r="B34" s="196"/>
      <c r="E34" s="193" t="s">
        <v>41</v>
      </c>
      <c r="F34" s="211">
        <f>ROUND((SUM(BF91:BF356)),  2)</f>
        <v>0</v>
      </c>
      <c r="I34" s="212">
        <v>0.12</v>
      </c>
      <c r="J34" s="211">
        <f>ROUND(((SUM(BF91:BF356))*I34),  2)</f>
        <v>0</v>
      </c>
      <c r="L34" s="196"/>
    </row>
    <row r="35" spans="2:12" s="197" customFormat="1" ht="14.45" hidden="1" customHeight="1">
      <c r="B35" s="196"/>
      <c r="E35" s="193" t="s">
        <v>42</v>
      </c>
      <c r="F35" s="211">
        <f>ROUND((SUM(BG91:BG356)),  2)</f>
        <v>0</v>
      </c>
      <c r="I35" s="212">
        <v>0.21</v>
      </c>
      <c r="J35" s="211">
        <f>0</f>
        <v>0</v>
      </c>
      <c r="L35" s="196"/>
    </row>
    <row r="36" spans="2:12" s="197" customFormat="1" ht="14.45" hidden="1" customHeight="1">
      <c r="B36" s="196"/>
      <c r="E36" s="193" t="s">
        <v>43</v>
      </c>
      <c r="F36" s="211">
        <f>ROUND((SUM(BH91:BH356)),  2)</f>
        <v>0</v>
      </c>
      <c r="I36" s="212">
        <v>0.12</v>
      </c>
      <c r="J36" s="211">
        <f>0</f>
        <v>0</v>
      </c>
      <c r="L36" s="196"/>
    </row>
    <row r="37" spans="2:12" s="197" customFormat="1" ht="14.45" hidden="1" customHeight="1">
      <c r="B37" s="196"/>
      <c r="E37" s="193" t="s">
        <v>44</v>
      </c>
      <c r="F37" s="211">
        <f>ROUND((SUM(BI91:BI356)),  2)</f>
        <v>0</v>
      </c>
      <c r="I37" s="212">
        <v>0</v>
      </c>
      <c r="J37" s="211">
        <f>0</f>
        <v>0</v>
      </c>
      <c r="L37" s="196"/>
    </row>
    <row r="38" spans="2:12" s="197" customFormat="1" ht="6.95" customHeight="1">
      <c r="B38" s="196"/>
      <c r="L38" s="196"/>
    </row>
    <row r="39" spans="2:12" s="197" customFormat="1" ht="25.35" customHeight="1">
      <c r="B39" s="196"/>
      <c r="C39" s="213"/>
      <c r="D39" s="214" t="s">
        <v>45</v>
      </c>
      <c r="E39" s="215"/>
      <c r="F39" s="215"/>
      <c r="G39" s="216" t="s">
        <v>46</v>
      </c>
      <c r="H39" s="217" t="s">
        <v>47</v>
      </c>
      <c r="I39" s="215"/>
      <c r="J39" s="218">
        <f>SUM(J30:J37)</f>
        <v>0</v>
      </c>
      <c r="K39" s="219"/>
      <c r="L39" s="196"/>
    </row>
    <row r="40" spans="2:12" s="197" customFormat="1" ht="14.45" customHeight="1">
      <c r="B40" s="220"/>
      <c r="C40" s="221"/>
      <c r="D40" s="221"/>
      <c r="E40" s="221"/>
      <c r="F40" s="221"/>
      <c r="G40" s="221"/>
      <c r="H40" s="221"/>
      <c r="I40" s="221"/>
      <c r="J40" s="221"/>
      <c r="K40" s="221"/>
      <c r="L40" s="196"/>
    </row>
    <row r="44" spans="2:12" s="197" customFormat="1" ht="6.95" customHeight="1">
      <c r="B44" s="222"/>
      <c r="C44" s="223"/>
      <c r="D44" s="223"/>
      <c r="E44" s="223"/>
      <c r="F44" s="223"/>
      <c r="G44" s="223"/>
      <c r="H44" s="223"/>
      <c r="I44" s="223"/>
      <c r="J44" s="223"/>
      <c r="K44" s="223"/>
      <c r="L44" s="196"/>
    </row>
    <row r="45" spans="2:12" s="197" customFormat="1" ht="24.95" customHeight="1">
      <c r="B45" s="196"/>
      <c r="C45" s="191" t="s">
        <v>450</v>
      </c>
      <c r="L45" s="196"/>
    </row>
    <row r="46" spans="2:12" s="197" customFormat="1" ht="6.95" customHeight="1">
      <c r="B46" s="196"/>
      <c r="L46" s="196"/>
    </row>
    <row r="47" spans="2:12" s="197" customFormat="1" ht="12" customHeight="1">
      <c r="B47" s="196"/>
      <c r="C47" s="193" t="s">
        <v>15</v>
      </c>
      <c r="L47" s="196"/>
    </row>
    <row r="48" spans="2:12" s="197" customFormat="1" ht="16.5" customHeight="1">
      <c r="B48" s="196"/>
      <c r="E48" s="194" t="str">
        <f>E7</f>
        <v>Děčín, Stoličná hora - Obnova palisády nad turistickým chodníkem - I.etapa</v>
      </c>
      <c r="F48" s="195"/>
      <c r="G48" s="195"/>
      <c r="H48" s="195"/>
      <c r="L48" s="196"/>
    </row>
    <row r="49" spans="2:47" s="197" customFormat="1" ht="12" customHeight="1">
      <c r="B49" s="196"/>
      <c r="C49" s="193" t="s">
        <v>435</v>
      </c>
      <c r="L49" s="196"/>
    </row>
    <row r="50" spans="2:47" s="197" customFormat="1" ht="16.5" customHeight="1">
      <c r="B50" s="196"/>
      <c r="E50" s="198" t="str">
        <f>E9</f>
        <v>01.1_reviz AD1 - Obnova palisády_I.etapa</v>
      </c>
      <c r="F50" s="199"/>
      <c r="G50" s="199"/>
      <c r="H50" s="199"/>
      <c r="L50" s="196"/>
    </row>
    <row r="51" spans="2:47" s="197" customFormat="1" ht="6.95" customHeight="1">
      <c r="B51" s="196"/>
      <c r="L51" s="196"/>
    </row>
    <row r="52" spans="2:47" s="197" customFormat="1" ht="12" customHeight="1">
      <c r="B52" s="196"/>
      <c r="C52" s="193" t="s">
        <v>18</v>
      </c>
      <c r="F52" s="200" t="str">
        <f>F12</f>
        <v>Děčín</v>
      </c>
      <c r="I52" s="193" t="s">
        <v>20</v>
      </c>
      <c r="J52" s="201" t="str">
        <f>IF(J12="","",J12)</f>
        <v>21. 8. 2023</v>
      </c>
      <c r="L52" s="196"/>
    </row>
    <row r="53" spans="2:47" s="197" customFormat="1" ht="6.95" customHeight="1">
      <c r="B53" s="196"/>
      <c r="L53" s="196"/>
    </row>
    <row r="54" spans="2:47" s="197" customFormat="1" ht="25.7" customHeight="1">
      <c r="B54" s="196"/>
      <c r="C54" s="193" t="s">
        <v>22</v>
      </c>
      <c r="F54" s="200" t="str">
        <f>E15</f>
        <v>Statutární město Děčín</v>
      </c>
      <c r="I54" s="193" t="s">
        <v>28</v>
      </c>
      <c r="J54" s="224" t="str">
        <f>E21</f>
        <v>AZ Consult spol. s r.o.</v>
      </c>
      <c r="L54" s="196"/>
    </row>
    <row r="55" spans="2:47" s="197" customFormat="1" ht="15.2" customHeight="1">
      <c r="B55" s="196"/>
      <c r="C55" s="193" t="s">
        <v>26</v>
      </c>
      <c r="F55" s="200" t="str">
        <f>IF(E18="","",E18)</f>
        <v xml:space="preserve"> </v>
      </c>
      <c r="I55" s="193" t="s">
        <v>31</v>
      </c>
      <c r="J55" s="224" t="str">
        <f>E24</f>
        <v>Lucie Wojčiková</v>
      </c>
      <c r="L55" s="196"/>
    </row>
    <row r="56" spans="2:47" s="197" customFormat="1" ht="10.35" customHeight="1">
      <c r="B56" s="196"/>
      <c r="L56" s="196"/>
    </row>
    <row r="57" spans="2:47" s="197" customFormat="1" ht="29.25" customHeight="1">
      <c r="B57" s="196"/>
      <c r="C57" s="225" t="s">
        <v>449</v>
      </c>
      <c r="D57" s="213"/>
      <c r="E57" s="213"/>
      <c r="F57" s="213"/>
      <c r="G57" s="213"/>
      <c r="H57" s="213"/>
      <c r="I57" s="213"/>
      <c r="J57" s="226" t="s">
        <v>430</v>
      </c>
      <c r="K57" s="213"/>
      <c r="L57" s="196"/>
    </row>
    <row r="58" spans="2:47" s="197" customFormat="1" ht="10.35" customHeight="1">
      <c r="B58" s="196"/>
      <c r="L58" s="196"/>
    </row>
    <row r="59" spans="2:47" s="197" customFormat="1" ht="22.9" customHeight="1">
      <c r="B59" s="196"/>
      <c r="C59" s="227" t="s">
        <v>67</v>
      </c>
      <c r="J59" s="208">
        <f>J91</f>
        <v>0</v>
      </c>
      <c r="L59" s="196"/>
      <c r="AU59" s="187" t="s">
        <v>421</v>
      </c>
    </row>
    <row r="60" spans="2:47" s="229" customFormat="1" ht="24.95" customHeight="1">
      <c r="B60" s="228"/>
      <c r="D60" s="230" t="s">
        <v>448</v>
      </c>
      <c r="E60" s="231"/>
      <c r="F60" s="231"/>
      <c r="G60" s="231"/>
      <c r="H60" s="231"/>
      <c r="I60" s="231"/>
      <c r="J60" s="232">
        <f>J92</f>
        <v>0</v>
      </c>
      <c r="L60" s="228"/>
    </row>
    <row r="61" spans="2:47" s="234" customFormat="1" ht="19.899999999999999" customHeight="1">
      <c r="B61" s="233"/>
      <c r="D61" s="235" t="s">
        <v>447</v>
      </c>
      <c r="E61" s="236"/>
      <c r="F61" s="236"/>
      <c r="G61" s="236"/>
      <c r="H61" s="236"/>
      <c r="I61" s="236"/>
      <c r="J61" s="237">
        <f>J93</f>
        <v>0</v>
      </c>
      <c r="L61" s="233"/>
    </row>
    <row r="62" spans="2:47" s="234" customFormat="1" ht="19.899999999999999" customHeight="1">
      <c r="B62" s="233"/>
      <c r="D62" s="235" t="s">
        <v>446</v>
      </c>
      <c r="E62" s="236"/>
      <c r="F62" s="236"/>
      <c r="G62" s="236"/>
      <c r="H62" s="236"/>
      <c r="I62" s="236"/>
      <c r="J62" s="237">
        <f>J184</f>
        <v>0</v>
      </c>
      <c r="L62" s="233"/>
    </row>
    <row r="63" spans="2:47" s="234" customFormat="1" ht="19.899999999999999" customHeight="1">
      <c r="B63" s="233"/>
      <c r="D63" s="235" t="s">
        <v>445</v>
      </c>
      <c r="E63" s="236"/>
      <c r="F63" s="236"/>
      <c r="G63" s="236"/>
      <c r="H63" s="236"/>
      <c r="I63" s="236"/>
      <c r="J63" s="237">
        <f>J189</f>
        <v>0</v>
      </c>
      <c r="L63" s="233"/>
    </row>
    <row r="64" spans="2:47" s="234" customFormat="1" ht="19.899999999999999" customHeight="1">
      <c r="B64" s="233"/>
      <c r="D64" s="235" t="s">
        <v>444</v>
      </c>
      <c r="E64" s="236"/>
      <c r="F64" s="236"/>
      <c r="G64" s="236"/>
      <c r="H64" s="236"/>
      <c r="I64" s="236"/>
      <c r="J64" s="237">
        <f>J203</f>
        <v>0</v>
      </c>
      <c r="L64" s="233"/>
    </row>
    <row r="65" spans="2:12" s="234" customFormat="1" ht="19.899999999999999" customHeight="1">
      <c r="B65" s="233"/>
      <c r="D65" s="235" t="s">
        <v>443</v>
      </c>
      <c r="E65" s="236"/>
      <c r="F65" s="236"/>
      <c r="G65" s="236"/>
      <c r="H65" s="236"/>
      <c r="I65" s="236"/>
      <c r="J65" s="237">
        <f>J227</f>
        <v>0</v>
      </c>
      <c r="L65" s="233"/>
    </row>
    <row r="66" spans="2:12" s="229" customFormat="1" ht="24.95" customHeight="1">
      <c r="B66" s="228"/>
      <c r="D66" s="230" t="s">
        <v>442</v>
      </c>
      <c r="E66" s="231"/>
      <c r="F66" s="231"/>
      <c r="G66" s="231"/>
      <c r="H66" s="231"/>
      <c r="I66" s="231"/>
      <c r="J66" s="232">
        <f>J297</f>
        <v>0</v>
      </c>
      <c r="L66" s="228"/>
    </row>
    <row r="67" spans="2:12" s="234" customFormat="1" ht="19.899999999999999" customHeight="1">
      <c r="B67" s="233"/>
      <c r="D67" s="235" t="s">
        <v>441</v>
      </c>
      <c r="E67" s="236"/>
      <c r="F67" s="236"/>
      <c r="G67" s="236"/>
      <c r="H67" s="236"/>
      <c r="I67" s="236"/>
      <c r="J67" s="237">
        <f>J298</f>
        <v>0</v>
      </c>
      <c r="L67" s="233"/>
    </row>
    <row r="68" spans="2:12" s="234" customFormat="1" ht="19.899999999999999" customHeight="1">
      <c r="B68" s="233"/>
      <c r="D68" s="235" t="s">
        <v>440</v>
      </c>
      <c r="E68" s="236"/>
      <c r="F68" s="236"/>
      <c r="G68" s="236"/>
      <c r="H68" s="236"/>
      <c r="I68" s="236"/>
      <c r="J68" s="237">
        <f>J323</f>
        <v>0</v>
      </c>
      <c r="L68" s="233"/>
    </row>
    <row r="69" spans="2:12" s="234" customFormat="1" ht="19.899999999999999" customHeight="1">
      <c r="B69" s="233"/>
      <c r="D69" s="235" t="s">
        <v>439</v>
      </c>
      <c r="E69" s="236"/>
      <c r="F69" s="236"/>
      <c r="G69" s="236"/>
      <c r="H69" s="236"/>
      <c r="I69" s="236"/>
      <c r="J69" s="237">
        <f>J329</f>
        <v>0</v>
      </c>
      <c r="L69" s="233"/>
    </row>
    <row r="70" spans="2:12" s="234" customFormat="1" ht="19.899999999999999" customHeight="1">
      <c r="B70" s="233"/>
      <c r="D70" s="235" t="s">
        <v>438</v>
      </c>
      <c r="E70" s="236"/>
      <c r="F70" s="236"/>
      <c r="G70" s="236"/>
      <c r="H70" s="236"/>
      <c r="I70" s="236"/>
      <c r="J70" s="237">
        <f>J342</f>
        <v>0</v>
      </c>
      <c r="L70" s="233"/>
    </row>
    <row r="71" spans="2:12" s="234" customFormat="1" ht="19.899999999999999" customHeight="1">
      <c r="B71" s="233"/>
      <c r="D71" s="235" t="s">
        <v>437</v>
      </c>
      <c r="E71" s="236"/>
      <c r="F71" s="236"/>
      <c r="G71" s="236"/>
      <c r="H71" s="236"/>
      <c r="I71" s="236"/>
      <c r="J71" s="237">
        <f>J347</f>
        <v>0</v>
      </c>
      <c r="L71" s="233"/>
    </row>
    <row r="72" spans="2:12" s="197" customFormat="1" ht="21.75" customHeight="1">
      <c r="B72" s="196"/>
      <c r="L72" s="196"/>
    </row>
    <row r="73" spans="2:12" s="197" customFormat="1" ht="6.95" customHeight="1">
      <c r="B73" s="220"/>
      <c r="C73" s="221"/>
      <c r="D73" s="221"/>
      <c r="E73" s="221"/>
      <c r="F73" s="221"/>
      <c r="G73" s="221"/>
      <c r="H73" s="221"/>
      <c r="I73" s="221"/>
      <c r="J73" s="221"/>
      <c r="K73" s="221"/>
      <c r="L73" s="196"/>
    </row>
    <row r="77" spans="2:12" s="197" customFormat="1" ht="6.95" customHeight="1">
      <c r="B77" s="222"/>
      <c r="C77" s="223"/>
      <c r="D77" s="223"/>
      <c r="E77" s="223"/>
      <c r="F77" s="223"/>
      <c r="G77" s="223"/>
      <c r="H77" s="223"/>
      <c r="I77" s="223"/>
      <c r="J77" s="223"/>
      <c r="K77" s="223"/>
      <c r="L77" s="196"/>
    </row>
    <row r="78" spans="2:12" s="197" customFormat="1" ht="24.95" customHeight="1">
      <c r="B78" s="196"/>
      <c r="C78" s="191" t="s">
        <v>436</v>
      </c>
      <c r="L78" s="196"/>
    </row>
    <row r="79" spans="2:12" s="197" customFormat="1" ht="6.95" customHeight="1">
      <c r="B79" s="196"/>
      <c r="L79" s="196"/>
    </row>
    <row r="80" spans="2:12" s="197" customFormat="1" ht="12" customHeight="1">
      <c r="B80" s="196"/>
      <c r="C80" s="193" t="s">
        <v>15</v>
      </c>
      <c r="L80" s="196"/>
    </row>
    <row r="81" spans="2:65" s="197" customFormat="1" ht="16.5" customHeight="1">
      <c r="B81" s="196"/>
      <c r="E81" s="194" t="str">
        <f>E7</f>
        <v>Děčín, Stoličná hora - Obnova palisády nad turistickým chodníkem - I.etapa</v>
      </c>
      <c r="F81" s="195"/>
      <c r="G81" s="195"/>
      <c r="H81" s="195"/>
      <c r="L81" s="196"/>
    </row>
    <row r="82" spans="2:65" s="197" customFormat="1" ht="12" customHeight="1">
      <c r="B82" s="196"/>
      <c r="C82" s="193" t="s">
        <v>435</v>
      </c>
      <c r="L82" s="196"/>
    </row>
    <row r="83" spans="2:65" s="197" customFormat="1" ht="16.5" customHeight="1">
      <c r="B83" s="196"/>
      <c r="E83" s="198" t="str">
        <f>E9</f>
        <v>01.1_reviz AD1 - Obnova palisády_I.etapa</v>
      </c>
      <c r="F83" s="199"/>
      <c r="G83" s="199"/>
      <c r="H83" s="199"/>
      <c r="L83" s="196"/>
    </row>
    <row r="84" spans="2:65" s="197" customFormat="1" ht="6.95" customHeight="1">
      <c r="B84" s="196"/>
      <c r="L84" s="196"/>
    </row>
    <row r="85" spans="2:65" s="197" customFormat="1" ht="12" customHeight="1">
      <c r="B85" s="196"/>
      <c r="C85" s="193" t="s">
        <v>18</v>
      </c>
      <c r="F85" s="200" t="str">
        <f>F12</f>
        <v>Děčín</v>
      </c>
      <c r="I85" s="193" t="s">
        <v>20</v>
      </c>
      <c r="J85" s="201" t="str">
        <f>IF(J12="","",J12)</f>
        <v>21. 8. 2023</v>
      </c>
      <c r="L85" s="196"/>
    </row>
    <row r="86" spans="2:65" s="197" customFormat="1" ht="6.95" customHeight="1">
      <c r="B86" s="196"/>
      <c r="L86" s="196"/>
    </row>
    <row r="87" spans="2:65" s="197" customFormat="1" ht="25.7" customHeight="1">
      <c r="B87" s="196"/>
      <c r="C87" s="193" t="s">
        <v>22</v>
      </c>
      <c r="F87" s="200" t="str">
        <f>E15</f>
        <v>Statutární město Děčín</v>
      </c>
      <c r="I87" s="193" t="s">
        <v>28</v>
      </c>
      <c r="J87" s="224" t="str">
        <f>E21</f>
        <v>AZ Consult spol. s r.o.</v>
      </c>
      <c r="L87" s="196"/>
    </row>
    <row r="88" spans="2:65" s="197" customFormat="1" ht="15.2" customHeight="1">
      <c r="B88" s="196"/>
      <c r="C88" s="193" t="s">
        <v>26</v>
      </c>
      <c r="F88" s="200" t="str">
        <f>IF(E18="","",E18)</f>
        <v xml:space="preserve"> </v>
      </c>
      <c r="I88" s="193" t="s">
        <v>31</v>
      </c>
      <c r="J88" s="224" t="str">
        <f>E24</f>
        <v>Lucie Wojčiková</v>
      </c>
      <c r="L88" s="196"/>
    </row>
    <row r="89" spans="2:65" s="197" customFormat="1" ht="10.35" customHeight="1">
      <c r="B89" s="196"/>
      <c r="L89" s="196"/>
    </row>
    <row r="90" spans="2:65" s="245" customFormat="1" ht="29.25" customHeight="1">
      <c r="B90" s="238"/>
      <c r="C90" s="239" t="s">
        <v>434</v>
      </c>
      <c r="D90" s="240" t="s">
        <v>54</v>
      </c>
      <c r="E90" s="240" t="s">
        <v>50</v>
      </c>
      <c r="F90" s="240" t="s">
        <v>51</v>
      </c>
      <c r="G90" s="240" t="s">
        <v>433</v>
      </c>
      <c r="H90" s="240" t="s">
        <v>432</v>
      </c>
      <c r="I90" s="240" t="s">
        <v>431</v>
      </c>
      <c r="J90" s="240" t="s">
        <v>430</v>
      </c>
      <c r="K90" s="241" t="s">
        <v>429</v>
      </c>
      <c r="L90" s="238"/>
      <c r="M90" s="242" t="s">
        <v>3</v>
      </c>
      <c r="N90" s="243" t="s">
        <v>39</v>
      </c>
      <c r="O90" s="243" t="s">
        <v>428</v>
      </c>
      <c r="P90" s="243" t="s">
        <v>427</v>
      </c>
      <c r="Q90" s="243" t="s">
        <v>426</v>
      </c>
      <c r="R90" s="243" t="s">
        <v>425</v>
      </c>
      <c r="S90" s="243" t="s">
        <v>424</v>
      </c>
      <c r="T90" s="244" t="s">
        <v>423</v>
      </c>
    </row>
    <row r="91" spans="2:65" s="197" customFormat="1" ht="22.9" customHeight="1">
      <c r="B91" s="196"/>
      <c r="C91" s="246" t="s">
        <v>422</v>
      </c>
      <c r="J91" s="247">
        <f>BK91</f>
        <v>0</v>
      </c>
      <c r="L91" s="196"/>
      <c r="M91" s="248"/>
      <c r="N91" s="206"/>
      <c r="O91" s="206"/>
      <c r="P91" s="249">
        <f>P92+P297</f>
        <v>854.41256799999996</v>
      </c>
      <c r="Q91" s="206"/>
      <c r="R91" s="249">
        <f>R92+R297</f>
        <v>13.36670844</v>
      </c>
      <c r="S91" s="206"/>
      <c r="T91" s="250">
        <f>T92+T297</f>
        <v>94.832233599999981</v>
      </c>
      <c r="AT91" s="187" t="s">
        <v>68</v>
      </c>
      <c r="AU91" s="187" t="s">
        <v>421</v>
      </c>
      <c r="BK91" s="251">
        <f>BK92+BK297</f>
        <v>0</v>
      </c>
    </row>
    <row r="92" spans="2:65" s="253" customFormat="1" ht="25.9" customHeight="1">
      <c r="B92" s="252"/>
      <c r="D92" s="254" t="s">
        <v>68</v>
      </c>
      <c r="E92" s="255" t="s">
        <v>420</v>
      </c>
      <c r="F92" s="255" t="s">
        <v>419</v>
      </c>
      <c r="J92" s="256">
        <f>BK92</f>
        <v>0</v>
      </c>
      <c r="L92" s="252"/>
      <c r="M92" s="257"/>
      <c r="P92" s="258">
        <f>P93+P184+P189+P203+P227</f>
        <v>566.787328</v>
      </c>
      <c r="R92" s="258">
        <f>R93+R184+R189+R203+R227</f>
        <v>12.78704284</v>
      </c>
      <c r="T92" s="259">
        <f>T93+T184+T189+T203+T227</f>
        <v>94.805033599999987</v>
      </c>
      <c r="AR92" s="254" t="s">
        <v>77</v>
      </c>
      <c r="AT92" s="260" t="s">
        <v>68</v>
      </c>
      <c r="AU92" s="260" t="s">
        <v>69</v>
      </c>
      <c r="AY92" s="254" t="s">
        <v>88</v>
      </c>
      <c r="BK92" s="261">
        <f>BK93+BK184+BK189+BK203+BK227</f>
        <v>0</v>
      </c>
    </row>
    <row r="93" spans="2:65" s="253" customFormat="1" ht="22.9" customHeight="1">
      <c r="B93" s="252"/>
      <c r="D93" s="254" t="s">
        <v>68</v>
      </c>
      <c r="E93" s="262" t="s">
        <v>77</v>
      </c>
      <c r="F93" s="262" t="s">
        <v>418</v>
      </c>
      <c r="J93" s="263">
        <f>BK93</f>
        <v>0</v>
      </c>
      <c r="L93" s="252"/>
      <c r="M93" s="257"/>
      <c r="P93" s="258">
        <f>SUM(P94:P183)</f>
        <v>473.01026100000001</v>
      </c>
      <c r="R93" s="258">
        <f>SUM(R94:R183)</f>
        <v>11.13875</v>
      </c>
      <c r="T93" s="259">
        <f>SUM(T94:T183)</f>
        <v>94.535033599999991</v>
      </c>
      <c r="AR93" s="254" t="s">
        <v>77</v>
      </c>
      <c r="AT93" s="260" t="s">
        <v>68</v>
      </c>
      <c r="AU93" s="260" t="s">
        <v>77</v>
      </c>
      <c r="AY93" s="254" t="s">
        <v>88</v>
      </c>
      <c r="BK93" s="261">
        <f>SUM(BK94:BK183)</f>
        <v>0</v>
      </c>
    </row>
    <row r="94" spans="2:65" s="197" customFormat="1" ht="37.9" customHeight="1">
      <c r="B94" s="196"/>
      <c r="C94" s="264" t="s">
        <v>77</v>
      </c>
      <c r="D94" s="264" t="s">
        <v>89</v>
      </c>
      <c r="E94" s="265" t="s">
        <v>417</v>
      </c>
      <c r="F94" s="266" t="s">
        <v>416</v>
      </c>
      <c r="G94" s="267" t="s">
        <v>91</v>
      </c>
      <c r="H94" s="268">
        <v>280</v>
      </c>
      <c r="I94" s="64"/>
      <c r="J94" s="269">
        <f>ROUND(I94*H94,2)</f>
        <v>0</v>
      </c>
      <c r="K94" s="266" t="s">
        <v>90</v>
      </c>
      <c r="L94" s="196"/>
      <c r="M94" s="270" t="s">
        <v>3</v>
      </c>
      <c r="N94" s="271" t="s">
        <v>40</v>
      </c>
      <c r="O94" s="272">
        <v>7.2999999999999995E-2</v>
      </c>
      <c r="P94" s="272">
        <f>O94*H94</f>
        <v>20.439999999999998</v>
      </c>
      <c r="Q94" s="272">
        <v>0</v>
      </c>
      <c r="R94" s="272">
        <f>Q94*H94</f>
        <v>0</v>
      </c>
      <c r="S94" s="272">
        <v>0.28999999999999998</v>
      </c>
      <c r="T94" s="273">
        <f>S94*H94</f>
        <v>81.199999999999989</v>
      </c>
      <c r="AR94" s="274" t="s">
        <v>100</v>
      </c>
      <c r="AT94" s="274" t="s">
        <v>89</v>
      </c>
      <c r="AU94" s="274" t="s">
        <v>79</v>
      </c>
      <c r="AY94" s="187" t="s">
        <v>88</v>
      </c>
      <c r="BE94" s="275">
        <f>IF(N94="základní",J94,0)</f>
        <v>0</v>
      </c>
      <c r="BF94" s="275">
        <f>IF(N94="snížená",J94,0)</f>
        <v>0</v>
      </c>
      <c r="BG94" s="275">
        <f>IF(N94="zákl. přenesená",J94,0)</f>
        <v>0</v>
      </c>
      <c r="BH94" s="275">
        <f>IF(N94="sníž. přenesená",J94,0)</f>
        <v>0</v>
      </c>
      <c r="BI94" s="275">
        <f>IF(N94="nulová",J94,0)</f>
        <v>0</v>
      </c>
      <c r="BJ94" s="187" t="s">
        <v>77</v>
      </c>
      <c r="BK94" s="275">
        <f>ROUND(I94*H94,2)</f>
        <v>0</v>
      </c>
      <c r="BL94" s="187" t="s">
        <v>100</v>
      </c>
      <c r="BM94" s="274" t="s">
        <v>415</v>
      </c>
    </row>
    <row r="95" spans="2:65" s="197" customFormat="1">
      <c r="B95" s="196"/>
      <c r="D95" s="276" t="s">
        <v>84</v>
      </c>
      <c r="F95" s="277" t="s">
        <v>414</v>
      </c>
      <c r="I95" s="314"/>
      <c r="L95" s="196"/>
      <c r="M95" s="278"/>
      <c r="T95" s="279"/>
      <c r="AT95" s="187" t="s">
        <v>84</v>
      </c>
      <c r="AU95" s="187" t="s">
        <v>79</v>
      </c>
    </row>
    <row r="96" spans="2:65" s="281" customFormat="1">
      <c r="B96" s="280"/>
      <c r="D96" s="282" t="s">
        <v>101</v>
      </c>
      <c r="E96" s="283" t="s">
        <v>3</v>
      </c>
      <c r="F96" s="284" t="s">
        <v>413</v>
      </c>
      <c r="H96" s="283" t="s">
        <v>3</v>
      </c>
      <c r="I96" s="315"/>
      <c r="L96" s="280"/>
      <c r="M96" s="285"/>
      <c r="T96" s="286"/>
      <c r="AT96" s="283" t="s">
        <v>101</v>
      </c>
      <c r="AU96" s="283" t="s">
        <v>79</v>
      </c>
      <c r="AV96" s="281" t="s">
        <v>77</v>
      </c>
      <c r="AW96" s="281" t="s">
        <v>30</v>
      </c>
      <c r="AX96" s="281" t="s">
        <v>69</v>
      </c>
      <c r="AY96" s="283" t="s">
        <v>88</v>
      </c>
    </row>
    <row r="97" spans="2:65" s="288" customFormat="1">
      <c r="B97" s="287"/>
      <c r="D97" s="282" t="s">
        <v>101</v>
      </c>
      <c r="E97" s="289" t="s">
        <v>3</v>
      </c>
      <c r="F97" s="290" t="s">
        <v>274</v>
      </c>
      <c r="H97" s="291">
        <v>280</v>
      </c>
      <c r="I97" s="316"/>
      <c r="L97" s="287"/>
      <c r="M97" s="292"/>
      <c r="T97" s="293"/>
      <c r="AT97" s="289" t="s">
        <v>101</v>
      </c>
      <c r="AU97" s="289" t="s">
        <v>79</v>
      </c>
      <c r="AV97" s="288" t="s">
        <v>79</v>
      </c>
      <c r="AW97" s="288" t="s">
        <v>30</v>
      </c>
      <c r="AX97" s="288" t="s">
        <v>69</v>
      </c>
      <c r="AY97" s="289" t="s">
        <v>88</v>
      </c>
    </row>
    <row r="98" spans="2:65" s="295" customFormat="1">
      <c r="B98" s="294"/>
      <c r="D98" s="282" t="s">
        <v>101</v>
      </c>
      <c r="E98" s="296" t="s">
        <v>3</v>
      </c>
      <c r="F98" s="297" t="s">
        <v>102</v>
      </c>
      <c r="H98" s="298">
        <v>280</v>
      </c>
      <c r="I98" s="317"/>
      <c r="L98" s="294"/>
      <c r="M98" s="299"/>
      <c r="T98" s="300"/>
      <c r="AT98" s="296" t="s">
        <v>101</v>
      </c>
      <c r="AU98" s="296" t="s">
        <v>79</v>
      </c>
      <c r="AV98" s="295" t="s">
        <v>100</v>
      </c>
      <c r="AW98" s="295" t="s">
        <v>30</v>
      </c>
      <c r="AX98" s="295" t="s">
        <v>77</v>
      </c>
      <c r="AY98" s="296" t="s">
        <v>88</v>
      </c>
    </row>
    <row r="99" spans="2:65" s="197" customFormat="1" ht="24.2" customHeight="1">
      <c r="B99" s="196"/>
      <c r="C99" s="264" t="s">
        <v>79</v>
      </c>
      <c r="D99" s="264" t="s">
        <v>89</v>
      </c>
      <c r="E99" s="265" t="s">
        <v>412</v>
      </c>
      <c r="F99" s="266" t="s">
        <v>411</v>
      </c>
      <c r="G99" s="267" t="s">
        <v>91</v>
      </c>
      <c r="H99" s="268">
        <v>280</v>
      </c>
      <c r="I99" s="64"/>
      <c r="J99" s="269">
        <f>ROUND(I99*H99,2)</f>
        <v>0</v>
      </c>
      <c r="K99" s="266" t="s">
        <v>90</v>
      </c>
      <c r="L99" s="196"/>
      <c r="M99" s="270" t="s">
        <v>3</v>
      </c>
      <c r="N99" s="271" t="s">
        <v>40</v>
      </c>
      <c r="O99" s="272">
        <v>9.6000000000000002E-2</v>
      </c>
      <c r="P99" s="272">
        <f>O99*H99</f>
        <v>26.88</v>
      </c>
      <c r="Q99" s="272">
        <v>0</v>
      </c>
      <c r="R99" s="272">
        <f>Q99*H99</f>
        <v>0</v>
      </c>
      <c r="S99" s="272">
        <v>5.0000000000000001E-4</v>
      </c>
      <c r="T99" s="273">
        <f>S99*H99</f>
        <v>0.14000000000000001</v>
      </c>
      <c r="AR99" s="274" t="s">
        <v>100</v>
      </c>
      <c r="AT99" s="274" t="s">
        <v>89</v>
      </c>
      <c r="AU99" s="274" t="s">
        <v>79</v>
      </c>
      <c r="AY99" s="187" t="s">
        <v>88</v>
      </c>
      <c r="BE99" s="275">
        <f>IF(N99="základní",J99,0)</f>
        <v>0</v>
      </c>
      <c r="BF99" s="275">
        <f>IF(N99="snížená",J99,0)</f>
        <v>0</v>
      </c>
      <c r="BG99" s="275">
        <f>IF(N99="zákl. přenesená",J99,0)</f>
        <v>0</v>
      </c>
      <c r="BH99" s="275">
        <f>IF(N99="sníž. přenesená",J99,0)</f>
        <v>0</v>
      </c>
      <c r="BI99" s="275">
        <f>IF(N99="nulová",J99,0)</f>
        <v>0</v>
      </c>
      <c r="BJ99" s="187" t="s">
        <v>77</v>
      </c>
      <c r="BK99" s="275">
        <f>ROUND(I99*H99,2)</f>
        <v>0</v>
      </c>
      <c r="BL99" s="187" t="s">
        <v>100</v>
      </c>
      <c r="BM99" s="274" t="s">
        <v>410</v>
      </c>
    </row>
    <row r="100" spans="2:65" s="197" customFormat="1">
      <c r="B100" s="196"/>
      <c r="D100" s="276" t="s">
        <v>84</v>
      </c>
      <c r="F100" s="277" t="s">
        <v>409</v>
      </c>
      <c r="I100" s="314"/>
      <c r="L100" s="196"/>
      <c r="M100" s="278"/>
      <c r="T100" s="279"/>
      <c r="AT100" s="187" t="s">
        <v>84</v>
      </c>
      <c r="AU100" s="187" t="s">
        <v>79</v>
      </c>
    </row>
    <row r="101" spans="2:65" s="281" customFormat="1">
      <c r="B101" s="280"/>
      <c r="D101" s="282" t="s">
        <v>101</v>
      </c>
      <c r="E101" s="283" t="s">
        <v>3</v>
      </c>
      <c r="F101" s="284" t="s">
        <v>408</v>
      </c>
      <c r="H101" s="283" t="s">
        <v>3</v>
      </c>
      <c r="I101" s="315"/>
      <c r="L101" s="280"/>
      <c r="M101" s="285"/>
      <c r="T101" s="286"/>
      <c r="AT101" s="283" t="s">
        <v>101</v>
      </c>
      <c r="AU101" s="283" t="s">
        <v>79</v>
      </c>
      <c r="AV101" s="281" t="s">
        <v>77</v>
      </c>
      <c r="AW101" s="281" t="s">
        <v>30</v>
      </c>
      <c r="AX101" s="281" t="s">
        <v>69</v>
      </c>
      <c r="AY101" s="283" t="s">
        <v>88</v>
      </c>
    </row>
    <row r="102" spans="2:65" s="288" customFormat="1">
      <c r="B102" s="287"/>
      <c r="D102" s="282" t="s">
        <v>101</v>
      </c>
      <c r="E102" s="289" t="s">
        <v>3</v>
      </c>
      <c r="F102" s="290" t="s">
        <v>274</v>
      </c>
      <c r="H102" s="291">
        <v>280</v>
      </c>
      <c r="I102" s="316"/>
      <c r="L102" s="287"/>
      <c r="M102" s="292"/>
      <c r="T102" s="293"/>
      <c r="AT102" s="289" t="s">
        <v>101</v>
      </c>
      <c r="AU102" s="289" t="s">
        <v>79</v>
      </c>
      <c r="AV102" s="288" t="s">
        <v>79</v>
      </c>
      <c r="AW102" s="288" t="s">
        <v>30</v>
      </c>
      <c r="AX102" s="288" t="s">
        <v>69</v>
      </c>
      <c r="AY102" s="289" t="s">
        <v>88</v>
      </c>
    </row>
    <row r="103" spans="2:65" s="295" customFormat="1">
      <c r="B103" s="294"/>
      <c r="D103" s="282" t="s">
        <v>101</v>
      </c>
      <c r="E103" s="296" t="s">
        <v>3</v>
      </c>
      <c r="F103" s="297" t="s">
        <v>102</v>
      </c>
      <c r="H103" s="298">
        <v>280</v>
      </c>
      <c r="I103" s="317"/>
      <c r="L103" s="294"/>
      <c r="M103" s="299"/>
      <c r="T103" s="300"/>
      <c r="AT103" s="296" t="s">
        <v>101</v>
      </c>
      <c r="AU103" s="296" t="s">
        <v>79</v>
      </c>
      <c r="AV103" s="295" t="s">
        <v>100</v>
      </c>
      <c r="AW103" s="295" t="s">
        <v>30</v>
      </c>
      <c r="AX103" s="295" t="s">
        <v>77</v>
      </c>
      <c r="AY103" s="296" t="s">
        <v>88</v>
      </c>
    </row>
    <row r="104" spans="2:65" s="197" customFormat="1" ht="21.75" customHeight="1">
      <c r="B104" s="196"/>
      <c r="C104" s="264" t="s">
        <v>407</v>
      </c>
      <c r="D104" s="264" t="s">
        <v>89</v>
      </c>
      <c r="E104" s="265" t="s">
        <v>406</v>
      </c>
      <c r="F104" s="266" t="s">
        <v>405</v>
      </c>
      <c r="G104" s="267" t="s">
        <v>270</v>
      </c>
      <c r="H104" s="268">
        <v>43.23</v>
      </c>
      <c r="I104" s="64"/>
      <c r="J104" s="269">
        <f>ROUND(I104*H104,2)</f>
        <v>0</v>
      </c>
      <c r="K104" s="266" t="s">
        <v>90</v>
      </c>
      <c r="L104" s="196"/>
      <c r="M104" s="270" t="s">
        <v>3</v>
      </c>
      <c r="N104" s="271" t="s">
        <v>40</v>
      </c>
      <c r="O104" s="272">
        <v>0.31900000000000001</v>
      </c>
      <c r="P104" s="272">
        <f>O104*H104</f>
        <v>13.790369999999999</v>
      </c>
      <c r="Q104" s="272">
        <v>0</v>
      </c>
      <c r="R104" s="272">
        <f>Q104*H104</f>
        <v>0</v>
      </c>
      <c r="S104" s="272">
        <v>0</v>
      </c>
      <c r="T104" s="273">
        <f>S104*H104</f>
        <v>0</v>
      </c>
      <c r="AR104" s="274" t="s">
        <v>100</v>
      </c>
      <c r="AT104" s="274" t="s">
        <v>89</v>
      </c>
      <c r="AU104" s="274" t="s">
        <v>79</v>
      </c>
      <c r="AY104" s="187" t="s">
        <v>88</v>
      </c>
      <c r="BE104" s="275">
        <f>IF(N104="základní",J104,0)</f>
        <v>0</v>
      </c>
      <c r="BF104" s="275">
        <f>IF(N104="snížená",J104,0)</f>
        <v>0</v>
      </c>
      <c r="BG104" s="275">
        <f>IF(N104="zákl. přenesená",J104,0)</f>
        <v>0</v>
      </c>
      <c r="BH104" s="275">
        <f>IF(N104="sníž. přenesená",J104,0)</f>
        <v>0</v>
      </c>
      <c r="BI104" s="275">
        <f>IF(N104="nulová",J104,0)</f>
        <v>0</v>
      </c>
      <c r="BJ104" s="187" t="s">
        <v>77</v>
      </c>
      <c r="BK104" s="275">
        <f>ROUND(I104*H104,2)</f>
        <v>0</v>
      </c>
      <c r="BL104" s="187" t="s">
        <v>100</v>
      </c>
      <c r="BM104" s="274" t="s">
        <v>404</v>
      </c>
    </row>
    <row r="105" spans="2:65" s="197" customFormat="1">
      <c r="B105" s="196"/>
      <c r="D105" s="276" t="s">
        <v>84</v>
      </c>
      <c r="F105" s="277" t="s">
        <v>403</v>
      </c>
      <c r="I105" s="314"/>
      <c r="L105" s="196"/>
      <c r="M105" s="278"/>
      <c r="T105" s="279"/>
      <c r="AT105" s="187" t="s">
        <v>84</v>
      </c>
      <c r="AU105" s="187" t="s">
        <v>79</v>
      </c>
    </row>
    <row r="106" spans="2:65" s="281" customFormat="1">
      <c r="B106" s="280"/>
      <c r="D106" s="282" t="s">
        <v>101</v>
      </c>
      <c r="E106" s="283" t="s">
        <v>3</v>
      </c>
      <c r="F106" s="284" t="s">
        <v>402</v>
      </c>
      <c r="H106" s="283" t="s">
        <v>3</v>
      </c>
      <c r="I106" s="315"/>
      <c r="L106" s="280"/>
      <c r="M106" s="285"/>
      <c r="T106" s="286"/>
      <c r="AT106" s="283" t="s">
        <v>101</v>
      </c>
      <c r="AU106" s="283" t="s">
        <v>79</v>
      </c>
      <c r="AV106" s="281" t="s">
        <v>77</v>
      </c>
      <c r="AW106" s="281" t="s">
        <v>30</v>
      </c>
      <c r="AX106" s="281" t="s">
        <v>69</v>
      </c>
      <c r="AY106" s="283" t="s">
        <v>88</v>
      </c>
    </row>
    <row r="107" spans="2:65" s="288" customFormat="1">
      <c r="B107" s="287"/>
      <c r="D107" s="282" t="s">
        <v>101</v>
      </c>
      <c r="E107" s="289" t="s">
        <v>3</v>
      </c>
      <c r="F107" s="290" t="s">
        <v>401</v>
      </c>
      <c r="H107" s="291">
        <v>43.23</v>
      </c>
      <c r="I107" s="316"/>
      <c r="L107" s="287"/>
      <c r="M107" s="292"/>
      <c r="T107" s="293"/>
      <c r="AT107" s="289" t="s">
        <v>101</v>
      </c>
      <c r="AU107" s="289" t="s">
        <v>79</v>
      </c>
      <c r="AV107" s="288" t="s">
        <v>79</v>
      </c>
      <c r="AW107" s="288" t="s">
        <v>30</v>
      </c>
      <c r="AX107" s="288" t="s">
        <v>69</v>
      </c>
      <c r="AY107" s="289" t="s">
        <v>88</v>
      </c>
    </row>
    <row r="108" spans="2:65" s="295" customFormat="1">
      <c r="B108" s="294"/>
      <c r="D108" s="282" t="s">
        <v>101</v>
      </c>
      <c r="E108" s="296" t="s">
        <v>3</v>
      </c>
      <c r="F108" s="297" t="s">
        <v>102</v>
      </c>
      <c r="H108" s="298">
        <v>43.23</v>
      </c>
      <c r="I108" s="317"/>
      <c r="L108" s="294"/>
      <c r="M108" s="299"/>
      <c r="T108" s="300"/>
      <c r="AT108" s="296" t="s">
        <v>101</v>
      </c>
      <c r="AU108" s="296" t="s">
        <v>79</v>
      </c>
      <c r="AV108" s="295" t="s">
        <v>100</v>
      </c>
      <c r="AW108" s="295" t="s">
        <v>30</v>
      </c>
      <c r="AX108" s="295" t="s">
        <v>77</v>
      </c>
      <c r="AY108" s="296" t="s">
        <v>88</v>
      </c>
    </row>
    <row r="109" spans="2:65" s="197" customFormat="1" ht="24.2" customHeight="1">
      <c r="B109" s="196"/>
      <c r="C109" s="264" t="s">
        <v>100</v>
      </c>
      <c r="D109" s="264" t="s">
        <v>89</v>
      </c>
      <c r="E109" s="265" t="s">
        <v>400</v>
      </c>
      <c r="F109" s="266" t="s">
        <v>399</v>
      </c>
      <c r="G109" s="267" t="s">
        <v>270</v>
      </c>
      <c r="H109" s="268">
        <v>54.44</v>
      </c>
      <c r="I109" s="64"/>
      <c r="J109" s="269">
        <f>ROUND(I109*H109,2)</f>
        <v>0</v>
      </c>
      <c r="K109" s="266" t="s">
        <v>90</v>
      </c>
      <c r="L109" s="196"/>
      <c r="M109" s="270" t="s">
        <v>3</v>
      </c>
      <c r="N109" s="271" t="s">
        <v>40</v>
      </c>
      <c r="O109" s="272">
        <v>0.59699999999999998</v>
      </c>
      <c r="P109" s="272">
        <f>O109*H109</f>
        <v>32.500679999999996</v>
      </c>
      <c r="Q109" s="272">
        <v>0</v>
      </c>
      <c r="R109" s="272">
        <f>Q109*H109</f>
        <v>0</v>
      </c>
      <c r="S109" s="272">
        <v>0</v>
      </c>
      <c r="T109" s="273">
        <f>S109*H109</f>
        <v>0</v>
      </c>
      <c r="AR109" s="274" t="s">
        <v>100</v>
      </c>
      <c r="AT109" s="274" t="s">
        <v>89</v>
      </c>
      <c r="AU109" s="274" t="s">
        <v>79</v>
      </c>
      <c r="AY109" s="187" t="s">
        <v>88</v>
      </c>
      <c r="BE109" s="275">
        <f>IF(N109="základní",J109,0)</f>
        <v>0</v>
      </c>
      <c r="BF109" s="275">
        <f>IF(N109="snížená",J109,0)</f>
        <v>0</v>
      </c>
      <c r="BG109" s="275">
        <f>IF(N109="zákl. přenesená",J109,0)</f>
        <v>0</v>
      </c>
      <c r="BH109" s="275">
        <f>IF(N109="sníž. přenesená",J109,0)</f>
        <v>0</v>
      </c>
      <c r="BI109" s="275">
        <f>IF(N109="nulová",J109,0)</f>
        <v>0</v>
      </c>
      <c r="BJ109" s="187" t="s">
        <v>77</v>
      </c>
      <c r="BK109" s="275">
        <f>ROUND(I109*H109,2)</f>
        <v>0</v>
      </c>
      <c r="BL109" s="187" t="s">
        <v>100</v>
      </c>
      <c r="BM109" s="274" t="s">
        <v>398</v>
      </c>
    </row>
    <row r="110" spans="2:65" s="197" customFormat="1">
      <c r="B110" s="196"/>
      <c r="D110" s="276" t="s">
        <v>84</v>
      </c>
      <c r="F110" s="277" t="s">
        <v>397</v>
      </c>
      <c r="I110" s="314"/>
      <c r="L110" s="196"/>
      <c r="M110" s="278"/>
      <c r="T110" s="279"/>
      <c r="AT110" s="187" t="s">
        <v>84</v>
      </c>
      <c r="AU110" s="187" t="s">
        <v>79</v>
      </c>
    </row>
    <row r="111" spans="2:65" s="281" customFormat="1">
      <c r="B111" s="280"/>
      <c r="D111" s="282" t="s">
        <v>101</v>
      </c>
      <c r="E111" s="283" t="s">
        <v>3</v>
      </c>
      <c r="F111" s="284" t="s">
        <v>396</v>
      </c>
      <c r="H111" s="283" t="s">
        <v>3</v>
      </c>
      <c r="I111" s="315"/>
      <c r="L111" s="280"/>
      <c r="M111" s="285"/>
      <c r="T111" s="286"/>
      <c r="AT111" s="283" t="s">
        <v>101</v>
      </c>
      <c r="AU111" s="283" t="s">
        <v>79</v>
      </c>
      <c r="AV111" s="281" t="s">
        <v>77</v>
      </c>
      <c r="AW111" s="281" t="s">
        <v>30</v>
      </c>
      <c r="AX111" s="281" t="s">
        <v>69</v>
      </c>
      <c r="AY111" s="283" t="s">
        <v>88</v>
      </c>
    </row>
    <row r="112" spans="2:65" s="288" customFormat="1">
      <c r="B112" s="287"/>
      <c r="D112" s="282" t="s">
        <v>101</v>
      </c>
      <c r="E112" s="289" t="s">
        <v>3</v>
      </c>
      <c r="F112" s="290" t="s">
        <v>395</v>
      </c>
      <c r="H112" s="291">
        <v>54.44</v>
      </c>
      <c r="I112" s="316"/>
      <c r="L112" s="287"/>
      <c r="M112" s="292"/>
      <c r="T112" s="293"/>
      <c r="AT112" s="289" t="s">
        <v>101</v>
      </c>
      <c r="AU112" s="289" t="s">
        <v>79</v>
      </c>
      <c r="AV112" s="288" t="s">
        <v>79</v>
      </c>
      <c r="AW112" s="288" t="s">
        <v>30</v>
      </c>
      <c r="AX112" s="288" t="s">
        <v>69</v>
      </c>
      <c r="AY112" s="289" t="s">
        <v>88</v>
      </c>
    </row>
    <row r="113" spans="2:65" s="295" customFormat="1">
      <c r="B113" s="294"/>
      <c r="D113" s="282" t="s">
        <v>101</v>
      </c>
      <c r="E113" s="296" t="s">
        <v>3</v>
      </c>
      <c r="F113" s="297" t="s">
        <v>102</v>
      </c>
      <c r="H113" s="298">
        <v>54.44</v>
      </c>
      <c r="I113" s="317"/>
      <c r="L113" s="294"/>
      <c r="M113" s="299"/>
      <c r="T113" s="300"/>
      <c r="AT113" s="296" t="s">
        <v>101</v>
      </c>
      <c r="AU113" s="296" t="s">
        <v>79</v>
      </c>
      <c r="AV113" s="295" t="s">
        <v>100</v>
      </c>
      <c r="AW113" s="295" t="s">
        <v>30</v>
      </c>
      <c r="AX113" s="295" t="s">
        <v>77</v>
      </c>
      <c r="AY113" s="296" t="s">
        <v>88</v>
      </c>
    </row>
    <row r="114" spans="2:65" s="197" customFormat="1" ht="16.5" customHeight="1">
      <c r="B114" s="196"/>
      <c r="C114" s="264" t="s">
        <v>313</v>
      </c>
      <c r="D114" s="264" t="s">
        <v>89</v>
      </c>
      <c r="E114" s="265" t="s">
        <v>394</v>
      </c>
      <c r="F114" s="266" t="s">
        <v>393</v>
      </c>
      <c r="G114" s="267" t="s">
        <v>91</v>
      </c>
      <c r="H114" s="268">
        <v>150.08000000000001</v>
      </c>
      <c r="I114" s="64"/>
      <c r="J114" s="269">
        <f>ROUND(I114*H114,2)</f>
        <v>0</v>
      </c>
      <c r="K114" s="266" t="s">
        <v>3</v>
      </c>
      <c r="L114" s="196"/>
      <c r="M114" s="270" t="s">
        <v>3</v>
      </c>
      <c r="N114" s="271" t="s">
        <v>40</v>
      </c>
      <c r="O114" s="272">
        <v>1.0649999999999999</v>
      </c>
      <c r="P114" s="272">
        <f>O114*H114</f>
        <v>159.83520000000001</v>
      </c>
      <c r="Q114" s="272">
        <v>0</v>
      </c>
      <c r="R114" s="272">
        <f>Q114*H114</f>
        <v>0</v>
      </c>
      <c r="S114" s="272">
        <v>0</v>
      </c>
      <c r="T114" s="273">
        <f>S114*H114</f>
        <v>0</v>
      </c>
      <c r="AR114" s="274" t="s">
        <v>100</v>
      </c>
      <c r="AT114" s="274" t="s">
        <v>89</v>
      </c>
      <c r="AU114" s="274" t="s">
        <v>79</v>
      </c>
      <c r="AY114" s="187" t="s">
        <v>88</v>
      </c>
      <c r="BE114" s="275">
        <f>IF(N114="základní",J114,0)</f>
        <v>0</v>
      </c>
      <c r="BF114" s="275">
        <f>IF(N114="snížená",J114,0)</f>
        <v>0</v>
      </c>
      <c r="BG114" s="275">
        <f>IF(N114="zákl. přenesená",J114,0)</f>
        <v>0</v>
      </c>
      <c r="BH114" s="275">
        <f>IF(N114="sníž. přenesená",J114,0)</f>
        <v>0</v>
      </c>
      <c r="BI114" s="275">
        <f>IF(N114="nulová",J114,0)</f>
        <v>0</v>
      </c>
      <c r="BJ114" s="187" t="s">
        <v>77</v>
      </c>
      <c r="BK114" s="275">
        <f>ROUND(I114*H114,2)</f>
        <v>0</v>
      </c>
      <c r="BL114" s="187" t="s">
        <v>100</v>
      </c>
      <c r="BM114" s="274" t="s">
        <v>392</v>
      </c>
    </row>
    <row r="115" spans="2:65" s="281" customFormat="1">
      <c r="B115" s="280"/>
      <c r="D115" s="282" t="s">
        <v>101</v>
      </c>
      <c r="E115" s="283" t="s">
        <v>3</v>
      </c>
      <c r="F115" s="284" t="s">
        <v>169</v>
      </c>
      <c r="H115" s="283" t="s">
        <v>3</v>
      </c>
      <c r="I115" s="315"/>
      <c r="L115" s="280"/>
      <c r="M115" s="285"/>
      <c r="T115" s="286"/>
      <c r="AT115" s="283" t="s">
        <v>101</v>
      </c>
      <c r="AU115" s="283" t="s">
        <v>79</v>
      </c>
      <c r="AV115" s="281" t="s">
        <v>77</v>
      </c>
      <c r="AW115" s="281" t="s">
        <v>30</v>
      </c>
      <c r="AX115" s="281" t="s">
        <v>69</v>
      </c>
      <c r="AY115" s="283" t="s">
        <v>88</v>
      </c>
    </row>
    <row r="116" spans="2:65" s="288" customFormat="1">
      <c r="B116" s="287"/>
      <c r="D116" s="282" t="s">
        <v>101</v>
      </c>
      <c r="E116" s="289" t="s">
        <v>3</v>
      </c>
      <c r="F116" s="290" t="s">
        <v>382</v>
      </c>
      <c r="H116" s="291">
        <v>150.08000000000001</v>
      </c>
      <c r="I116" s="316"/>
      <c r="L116" s="287"/>
      <c r="M116" s="292"/>
      <c r="T116" s="293"/>
      <c r="AT116" s="289" t="s">
        <v>101</v>
      </c>
      <c r="AU116" s="289" t="s">
        <v>79</v>
      </c>
      <c r="AV116" s="288" t="s">
        <v>79</v>
      </c>
      <c r="AW116" s="288" t="s">
        <v>30</v>
      </c>
      <c r="AX116" s="288" t="s">
        <v>69</v>
      </c>
      <c r="AY116" s="289" t="s">
        <v>88</v>
      </c>
    </row>
    <row r="117" spans="2:65" s="295" customFormat="1">
      <c r="B117" s="294"/>
      <c r="D117" s="282" t="s">
        <v>101</v>
      </c>
      <c r="E117" s="296" t="s">
        <v>3</v>
      </c>
      <c r="F117" s="297" t="s">
        <v>102</v>
      </c>
      <c r="H117" s="298">
        <v>150.08000000000001</v>
      </c>
      <c r="I117" s="317"/>
      <c r="L117" s="294"/>
      <c r="M117" s="299"/>
      <c r="T117" s="300"/>
      <c r="AT117" s="296" t="s">
        <v>101</v>
      </c>
      <c r="AU117" s="296" t="s">
        <v>79</v>
      </c>
      <c r="AV117" s="295" t="s">
        <v>100</v>
      </c>
      <c r="AW117" s="295" t="s">
        <v>30</v>
      </c>
      <c r="AX117" s="295" t="s">
        <v>77</v>
      </c>
      <c r="AY117" s="296" t="s">
        <v>88</v>
      </c>
    </row>
    <row r="118" spans="2:65" s="197" customFormat="1" ht="16.5" customHeight="1">
      <c r="B118" s="196"/>
      <c r="C118" s="301" t="s">
        <v>391</v>
      </c>
      <c r="D118" s="301" t="s">
        <v>157</v>
      </c>
      <c r="E118" s="302" t="s">
        <v>390</v>
      </c>
      <c r="F118" s="303" t="s">
        <v>389</v>
      </c>
      <c r="G118" s="304" t="s">
        <v>388</v>
      </c>
      <c r="H118" s="305">
        <v>469</v>
      </c>
      <c r="I118" s="65"/>
      <c r="J118" s="306">
        <f>ROUND(I118*H118,2)</f>
        <v>0</v>
      </c>
      <c r="K118" s="303" t="s">
        <v>3</v>
      </c>
      <c r="L118" s="307"/>
      <c r="M118" s="308" t="s">
        <v>3</v>
      </c>
      <c r="N118" s="309" t="s">
        <v>40</v>
      </c>
      <c r="O118" s="272">
        <v>0</v>
      </c>
      <c r="P118" s="272">
        <f>O118*H118</f>
        <v>0</v>
      </c>
      <c r="Q118" s="272">
        <v>2.375E-2</v>
      </c>
      <c r="R118" s="272">
        <f>Q118*H118</f>
        <v>11.13875</v>
      </c>
      <c r="S118" s="272">
        <v>0</v>
      </c>
      <c r="T118" s="273">
        <f>S118*H118</f>
        <v>0</v>
      </c>
      <c r="AR118" s="274" t="s">
        <v>221</v>
      </c>
      <c r="AT118" s="274" t="s">
        <v>157</v>
      </c>
      <c r="AU118" s="274" t="s">
        <v>79</v>
      </c>
      <c r="AY118" s="187" t="s">
        <v>88</v>
      </c>
      <c r="BE118" s="275">
        <f>IF(N118="základní",J118,0)</f>
        <v>0</v>
      </c>
      <c r="BF118" s="275">
        <f>IF(N118="snížená",J118,0)</f>
        <v>0</v>
      </c>
      <c r="BG118" s="275">
        <f>IF(N118="zákl. přenesená",J118,0)</f>
        <v>0</v>
      </c>
      <c r="BH118" s="275">
        <f>IF(N118="sníž. přenesená",J118,0)</f>
        <v>0</v>
      </c>
      <c r="BI118" s="275">
        <f>IF(N118="nulová",J118,0)</f>
        <v>0</v>
      </c>
      <c r="BJ118" s="187" t="s">
        <v>77</v>
      </c>
      <c r="BK118" s="275">
        <f>ROUND(I118*H118,2)</f>
        <v>0</v>
      </c>
      <c r="BL118" s="187" t="s">
        <v>87</v>
      </c>
      <c r="BM118" s="274" t="s">
        <v>387</v>
      </c>
    </row>
    <row r="119" spans="2:65" s="197" customFormat="1" ht="16.5" customHeight="1">
      <c r="B119" s="196"/>
      <c r="C119" s="264" t="s">
        <v>386</v>
      </c>
      <c r="D119" s="264" t="s">
        <v>89</v>
      </c>
      <c r="E119" s="265" t="s">
        <v>385</v>
      </c>
      <c r="F119" s="266" t="s">
        <v>384</v>
      </c>
      <c r="G119" s="267" t="s">
        <v>91</v>
      </c>
      <c r="H119" s="268">
        <v>150.08000000000001</v>
      </c>
      <c r="I119" s="64"/>
      <c r="J119" s="269">
        <f>ROUND(I119*H119,2)</f>
        <v>0</v>
      </c>
      <c r="K119" s="266" t="s">
        <v>3</v>
      </c>
      <c r="L119" s="196"/>
      <c r="M119" s="270" t="s">
        <v>3</v>
      </c>
      <c r="N119" s="271" t="s">
        <v>40</v>
      </c>
      <c r="O119" s="272">
        <v>1.0649999999999999</v>
      </c>
      <c r="P119" s="272">
        <f>O119*H119</f>
        <v>159.83520000000001</v>
      </c>
      <c r="Q119" s="272">
        <v>0</v>
      </c>
      <c r="R119" s="272">
        <f>Q119*H119</f>
        <v>0</v>
      </c>
      <c r="S119" s="272">
        <v>8.7919999999999998E-2</v>
      </c>
      <c r="T119" s="273">
        <f>S119*H119</f>
        <v>13.1950336</v>
      </c>
      <c r="AR119" s="274" t="s">
        <v>100</v>
      </c>
      <c r="AT119" s="274" t="s">
        <v>89</v>
      </c>
      <c r="AU119" s="274" t="s">
        <v>79</v>
      </c>
      <c r="AY119" s="187" t="s">
        <v>88</v>
      </c>
      <c r="BE119" s="275">
        <f>IF(N119="základní",J119,0)</f>
        <v>0</v>
      </c>
      <c r="BF119" s="275">
        <f>IF(N119="snížená",J119,0)</f>
        <v>0</v>
      </c>
      <c r="BG119" s="275">
        <f>IF(N119="zákl. přenesená",J119,0)</f>
        <v>0</v>
      </c>
      <c r="BH119" s="275">
        <f>IF(N119="sníž. přenesená",J119,0)</f>
        <v>0</v>
      </c>
      <c r="BI119" s="275">
        <f>IF(N119="nulová",J119,0)</f>
        <v>0</v>
      </c>
      <c r="BJ119" s="187" t="s">
        <v>77</v>
      </c>
      <c r="BK119" s="275">
        <f>ROUND(I119*H119,2)</f>
        <v>0</v>
      </c>
      <c r="BL119" s="187" t="s">
        <v>100</v>
      </c>
      <c r="BM119" s="274" t="s">
        <v>383</v>
      </c>
    </row>
    <row r="120" spans="2:65" s="281" customFormat="1">
      <c r="B120" s="280"/>
      <c r="D120" s="282" t="s">
        <v>101</v>
      </c>
      <c r="E120" s="283" t="s">
        <v>3</v>
      </c>
      <c r="F120" s="284" t="s">
        <v>169</v>
      </c>
      <c r="H120" s="283" t="s">
        <v>3</v>
      </c>
      <c r="I120" s="315"/>
      <c r="L120" s="280"/>
      <c r="M120" s="285"/>
      <c r="T120" s="286"/>
      <c r="AT120" s="283" t="s">
        <v>101</v>
      </c>
      <c r="AU120" s="283" t="s">
        <v>79</v>
      </c>
      <c r="AV120" s="281" t="s">
        <v>77</v>
      </c>
      <c r="AW120" s="281" t="s">
        <v>30</v>
      </c>
      <c r="AX120" s="281" t="s">
        <v>69</v>
      </c>
      <c r="AY120" s="283" t="s">
        <v>88</v>
      </c>
    </row>
    <row r="121" spans="2:65" s="288" customFormat="1">
      <c r="B121" s="287"/>
      <c r="D121" s="282" t="s">
        <v>101</v>
      </c>
      <c r="E121" s="289" t="s">
        <v>3</v>
      </c>
      <c r="F121" s="290" t="s">
        <v>382</v>
      </c>
      <c r="H121" s="291">
        <v>150.08000000000001</v>
      </c>
      <c r="I121" s="316"/>
      <c r="L121" s="287"/>
      <c r="M121" s="292"/>
      <c r="T121" s="293"/>
      <c r="AT121" s="289" t="s">
        <v>101</v>
      </c>
      <c r="AU121" s="289" t="s">
        <v>79</v>
      </c>
      <c r="AV121" s="288" t="s">
        <v>79</v>
      </c>
      <c r="AW121" s="288" t="s">
        <v>30</v>
      </c>
      <c r="AX121" s="288" t="s">
        <v>69</v>
      </c>
      <c r="AY121" s="289" t="s">
        <v>88</v>
      </c>
    </row>
    <row r="122" spans="2:65" s="295" customFormat="1">
      <c r="B122" s="294"/>
      <c r="D122" s="282" t="s">
        <v>101</v>
      </c>
      <c r="E122" s="296" t="s">
        <v>3</v>
      </c>
      <c r="F122" s="297" t="s">
        <v>102</v>
      </c>
      <c r="H122" s="298">
        <v>150.08000000000001</v>
      </c>
      <c r="I122" s="317"/>
      <c r="L122" s="294"/>
      <c r="M122" s="299"/>
      <c r="T122" s="300"/>
      <c r="AT122" s="296" t="s">
        <v>101</v>
      </c>
      <c r="AU122" s="296" t="s">
        <v>79</v>
      </c>
      <c r="AV122" s="295" t="s">
        <v>100</v>
      </c>
      <c r="AW122" s="295" t="s">
        <v>30</v>
      </c>
      <c r="AX122" s="295" t="s">
        <v>77</v>
      </c>
      <c r="AY122" s="296" t="s">
        <v>88</v>
      </c>
    </row>
    <row r="123" spans="2:65" s="197" customFormat="1" ht="24.2" customHeight="1">
      <c r="B123" s="196"/>
      <c r="C123" s="264" t="s">
        <v>158</v>
      </c>
      <c r="D123" s="264" t="s">
        <v>89</v>
      </c>
      <c r="E123" s="265" t="s">
        <v>381</v>
      </c>
      <c r="F123" s="266" t="s">
        <v>380</v>
      </c>
      <c r="G123" s="267" t="s">
        <v>270</v>
      </c>
      <c r="H123" s="268">
        <v>5</v>
      </c>
      <c r="I123" s="64"/>
      <c r="J123" s="269">
        <f>ROUND(I123*H123,2)</f>
        <v>0</v>
      </c>
      <c r="K123" s="266" t="s">
        <v>90</v>
      </c>
      <c r="L123" s="196"/>
      <c r="M123" s="270" t="s">
        <v>3</v>
      </c>
      <c r="N123" s="271" t="s">
        <v>40</v>
      </c>
      <c r="O123" s="272">
        <v>7.2</v>
      </c>
      <c r="P123" s="272">
        <f>O123*H123</f>
        <v>36</v>
      </c>
      <c r="Q123" s="272">
        <v>0</v>
      </c>
      <c r="R123" s="272">
        <f>Q123*H123</f>
        <v>0</v>
      </c>
      <c r="S123" s="272">
        <v>0</v>
      </c>
      <c r="T123" s="273">
        <f>S123*H123</f>
        <v>0</v>
      </c>
      <c r="AR123" s="274" t="s">
        <v>100</v>
      </c>
      <c r="AT123" s="274" t="s">
        <v>89</v>
      </c>
      <c r="AU123" s="274" t="s">
        <v>79</v>
      </c>
      <c r="AY123" s="187" t="s">
        <v>88</v>
      </c>
      <c r="BE123" s="275">
        <f>IF(N123="základní",J123,0)</f>
        <v>0</v>
      </c>
      <c r="BF123" s="275">
        <f>IF(N123="snížená",J123,0)</f>
        <v>0</v>
      </c>
      <c r="BG123" s="275">
        <f>IF(N123="zákl. přenesená",J123,0)</f>
        <v>0</v>
      </c>
      <c r="BH123" s="275">
        <f>IF(N123="sníž. přenesená",J123,0)</f>
        <v>0</v>
      </c>
      <c r="BI123" s="275">
        <f>IF(N123="nulová",J123,0)</f>
        <v>0</v>
      </c>
      <c r="BJ123" s="187" t="s">
        <v>77</v>
      </c>
      <c r="BK123" s="275">
        <f>ROUND(I123*H123,2)</f>
        <v>0</v>
      </c>
      <c r="BL123" s="187" t="s">
        <v>100</v>
      </c>
      <c r="BM123" s="274" t="s">
        <v>379</v>
      </c>
    </row>
    <row r="124" spans="2:65" s="197" customFormat="1">
      <c r="B124" s="196"/>
      <c r="D124" s="276" t="s">
        <v>84</v>
      </c>
      <c r="F124" s="277" t="s">
        <v>378</v>
      </c>
      <c r="I124" s="314"/>
      <c r="L124" s="196"/>
      <c r="M124" s="278"/>
      <c r="T124" s="279"/>
      <c r="AT124" s="187" t="s">
        <v>84</v>
      </c>
      <c r="AU124" s="187" t="s">
        <v>79</v>
      </c>
    </row>
    <row r="125" spans="2:65" s="281" customFormat="1">
      <c r="B125" s="280"/>
      <c r="D125" s="282" t="s">
        <v>101</v>
      </c>
      <c r="E125" s="283" t="s">
        <v>3</v>
      </c>
      <c r="F125" s="284" t="s">
        <v>377</v>
      </c>
      <c r="H125" s="283" t="s">
        <v>3</v>
      </c>
      <c r="I125" s="315"/>
      <c r="L125" s="280"/>
      <c r="M125" s="285"/>
      <c r="T125" s="286"/>
      <c r="AT125" s="283" t="s">
        <v>101</v>
      </c>
      <c r="AU125" s="283" t="s">
        <v>79</v>
      </c>
      <c r="AV125" s="281" t="s">
        <v>77</v>
      </c>
      <c r="AW125" s="281" t="s">
        <v>30</v>
      </c>
      <c r="AX125" s="281" t="s">
        <v>69</v>
      </c>
      <c r="AY125" s="283" t="s">
        <v>88</v>
      </c>
    </row>
    <row r="126" spans="2:65" s="288" customFormat="1">
      <c r="B126" s="287"/>
      <c r="D126" s="282" t="s">
        <v>101</v>
      </c>
      <c r="E126" s="289" t="s">
        <v>3</v>
      </c>
      <c r="F126" s="290" t="s">
        <v>376</v>
      </c>
      <c r="H126" s="291">
        <v>5</v>
      </c>
      <c r="I126" s="316"/>
      <c r="L126" s="287"/>
      <c r="M126" s="292"/>
      <c r="T126" s="293"/>
      <c r="AT126" s="289" t="s">
        <v>101</v>
      </c>
      <c r="AU126" s="289" t="s">
        <v>79</v>
      </c>
      <c r="AV126" s="288" t="s">
        <v>79</v>
      </c>
      <c r="AW126" s="288" t="s">
        <v>30</v>
      </c>
      <c r="AX126" s="288" t="s">
        <v>69</v>
      </c>
      <c r="AY126" s="289" t="s">
        <v>88</v>
      </c>
    </row>
    <row r="127" spans="2:65" s="295" customFormat="1">
      <c r="B127" s="294"/>
      <c r="D127" s="282" t="s">
        <v>101</v>
      </c>
      <c r="E127" s="296" t="s">
        <v>3</v>
      </c>
      <c r="F127" s="297" t="s">
        <v>102</v>
      </c>
      <c r="H127" s="298">
        <v>5</v>
      </c>
      <c r="I127" s="317"/>
      <c r="L127" s="294"/>
      <c r="M127" s="299"/>
      <c r="T127" s="300"/>
      <c r="AT127" s="296" t="s">
        <v>101</v>
      </c>
      <c r="AU127" s="296" t="s">
        <v>79</v>
      </c>
      <c r="AV127" s="295" t="s">
        <v>100</v>
      </c>
      <c r="AW127" s="295" t="s">
        <v>30</v>
      </c>
      <c r="AX127" s="295" t="s">
        <v>77</v>
      </c>
      <c r="AY127" s="296" t="s">
        <v>88</v>
      </c>
    </row>
    <row r="128" spans="2:65" s="197" customFormat="1" ht="37.9" customHeight="1">
      <c r="B128" s="196"/>
      <c r="C128" s="264" t="s">
        <v>292</v>
      </c>
      <c r="D128" s="264" t="s">
        <v>89</v>
      </c>
      <c r="E128" s="265" t="s">
        <v>375</v>
      </c>
      <c r="F128" s="266" t="s">
        <v>374</v>
      </c>
      <c r="G128" s="267" t="s">
        <v>270</v>
      </c>
      <c r="H128" s="268">
        <v>72.540000000000006</v>
      </c>
      <c r="I128" s="64"/>
      <c r="J128" s="269">
        <f>ROUND(I128*H128,2)</f>
        <v>0</v>
      </c>
      <c r="K128" s="266" t="s">
        <v>90</v>
      </c>
      <c r="L128" s="196"/>
      <c r="M128" s="270" t="s">
        <v>3</v>
      </c>
      <c r="N128" s="271" t="s">
        <v>40</v>
      </c>
      <c r="O128" s="272">
        <v>4.3999999999999997E-2</v>
      </c>
      <c r="P128" s="272">
        <f>O128*H128</f>
        <v>3.1917599999999999</v>
      </c>
      <c r="Q128" s="272">
        <v>0</v>
      </c>
      <c r="R128" s="272">
        <f>Q128*H128</f>
        <v>0</v>
      </c>
      <c r="S128" s="272">
        <v>0</v>
      </c>
      <c r="T128" s="273">
        <f>S128*H128</f>
        <v>0</v>
      </c>
      <c r="AR128" s="274" t="s">
        <v>100</v>
      </c>
      <c r="AT128" s="274" t="s">
        <v>89</v>
      </c>
      <c r="AU128" s="274" t="s">
        <v>79</v>
      </c>
      <c r="AY128" s="187" t="s">
        <v>88</v>
      </c>
      <c r="BE128" s="275">
        <f>IF(N128="základní",J128,0)</f>
        <v>0</v>
      </c>
      <c r="BF128" s="275">
        <f>IF(N128="snížená",J128,0)</f>
        <v>0</v>
      </c>
      <c r="BG128" s="275">
        <f>IF(N128="zákl. přenesená",J128,0)</f>
        <v>0</v>
      </c>
      <c r="BH128" s="275">
        <f>IF(N128="sníž. přenesená",J128,0)</f>
        <v>0</v>
      </c>
      <c r="BI128" s="275">
        <f>IF(N128="nulová",J128,0)</f>
        <v>0</v>
      </c>
      <c r="BJ128" s="187" t="s">
        <v>77</v>
      </c>
      <c r="BK128" s="275">
        <f>ROUND(I128*H128,2)</f>
        <v>0</v>
      </c>
      <c r="BL128" s="187" t="s">
        <v>100</v>
      </c>
      <c r="BM128" s="274" t="s">
        <v>373</v>
      </c>
    </row>
    <row r="129" spans="2:65" s="197" customFormat="1">
      <c r="B129" s="196"/>
      <c r="D129" s="276" t="s">
        <v>84</v>
      </c>
      <c r="F129" s="277" t="s">
        <v>372</v>
      </c>
      <c r="I129" s="314"/>
      <c r="L129" s="196"/>
      <c r="M129" s="278"/>
      <c r="T129" s="279"/>
      <c r="AT129" s="187" t="s">
        <v>84</v>
      </c>
      <c r="AU129" s="187" t="s">
        <v>79</v>
      </c>
    </row>
    <row r="130" spans="2:65" s="281" customFormat="1">
      <c r="B130" s="280"/>
      <c r="D130" s="282" t="s">
        <v>101</v>
      </c>
      <c r="E130" s="283" t="s">
        <v>3</v>
      </c>
      <c r="F130" s="284" t="s">
        <v>364</v>
      </c>
      <c r="H130" s="283" t="s">
        <v>3</v>
      </c>
      <c r="I130" s="315"/>
      <c r="L130" s="280"/>
      <c r="M130" s="285"/>
      <c r="T130" s="286"/>
      <c r="AT130" s="283" t="s">
        <v>101</v>
      </c>
      <c r="AU130" s="283" t="s">
        <v>79</v>
      </c>
      <c r="AV130" s="281" t="s">
        <v>77</v>
      </c>
      <c r="AW130" s="281" t="s">
        <v>30</v>
      </c>
      <c r="AX130" s="281" t="s">
        <v>69</v>
      </c>
      <c r="AY130" s="283" t="s">
        <v>88</v>
      </c>
    </row>
    <row r="131" spans="2:65" s="281" customFormat="1">
      <c r="B131" s="280"/>
      <c r="D131" s="282" t="s">
        <v>101</v>
      </c>
      <c r="E131" s="283" t="s">
        <v>3</v>
      </c>
      <c r="F131" s="284" t="s">
        <v>343</v>
      </c>
      <c r="H131" s="283" t="s">
        <v>3</v>
      </c>
      <c r="I131" s="315"/>
      <c r="L131" s="280"/>
      <c r="M131" s="285"/>
      <c r="T131" s="286"/>
      <c r="AT131" s="283" t="s">
        <v>101</v>
      </c>
      <c r="AU131" s="283" t="s">
        <v>79</v>
      </c>
      <c r="AV131" s="281" t="s">
        <v>77</v>
      </c>
      <c r="AW131" s="281" t="s">
        <v>30</v>
      </c>
      <c r="AX131" s="281" t="s">
        <v>69</v>
      </c>
      <c r="AY131" s="283" t="s">
        <v>88</v>
      </c>
    </row>
    <row r="132" spans="2:65" s="288" customFormat="1">
      <c r="B132" s="287"/>
      <c r="D132" s="282" t="s">
        <v>101</v>
      </c>
      <c r="E132" s="289" t="s">
        <v>3</v>
      </c>
      <c r="F132" s="290" t="s">
        <v>371</v>
      </c>
      <c r="H132" s="291">
        <v>54.44</v>
      </c>
      <c r="I132" s="316"/>
      <c r="L132" s="287"/>
      <c r="M132" s="292"/>
      <c r="T132" s="293"/>
      <c r="AT132" s="289" t="s">
        <v>101</v>
      </c>
      <c r="AU132" s="289" t="s">
        <v>79</v>
      </c>
      <c r="AV132" s="288" t="s">
        <v>79</v>
      </c>
      <c r="AW132" s="288" t="s">
        <v>30</v>
      </c>
      <c r="AX132" s="288" t="s">
        <v>69</v>
      </c>
      <c r="AY132" s="289" t="s">
        <v>88</v>
      </c>
    </row>
    <row r="133" spans="2:65" s="281" customFormat="1">
      <c r="B133" s="280"/>
      <c r="D133" s="282" t="s">
        <v>101</v>
      </c>
      <c r="E133" s="283" t="s">
        <v>3</v>
      </c>
      <c r="F133" s="284" t="s">
        <v>370</v>
      </c>
      <c r="H133" s="283" t="s">
        <v>3</v>
      </c>
      <c r="I133" s="315"/>
      <c r="L133" s="280"/>
      <c r="M133" s="285"/>
      <c r="T133" s="286"/>
      <c r="AT133" s="283" t="s">
        <v>101</v>
      </c>
      <c r="AU133" s="283" t="s">
        <v>79</v>
      </c>
      <c r="AV133" s="281" t="s">
        <v>77</v>
      </c>
      <c r="AW133" s="281" t="s">
        <v>30</v>
      </c>
      <c r="AX133" s="281" t="s">
        <v>69</v>
      </c>
      <c r="AY133" s="283" t="s">
        <v>88</v>
      </c>
    </row>
    <row r="134" spans="2:65" s="288" customFormat="1">
      <c r="B134" s="287"/>
      <c r="D134" s="282" t="s">
        <v>101</v>
      </c>
      <c r="E134" s="289" t="s">
        <v>3</v>
      </c>
      <c r="F134" s="290" t="s">
        <v>345</v>
      </c>
      <c r="H134" s="291">
        <v>18.100000000000001</v>
      </c>
      <c r="I134" s="316"/>
      <c r="L134" s="287"/>
      <c r="M134" s="292"/>
      <c r="T134" s="293"/>
      <c r="AT134" s="289" t="s">
        <v>101</v>
      </c>
      <c r="AU134" s="289" t="s">
        <v>79</v>
      </c>
      <c r="AV134" s="288" t="s">
        <v>79</v>
      </c>
      <c r="AW134" s="288" t="s">
        <v>30</v>
      </c>
      <c r="AX134" s="288" t="s">
        <v>69</v>
      </c>
      <c r="AY134" s="289" t="s">
        <v>88</v>
      </c>
    </row>
    <row r="135" spans="2:65" s="295" customFormat="1">
      <c r="B135" s="294"/>
      <c r="D135" s="282" t="s">
        <v>101</v>
      </c>
      <c r="E135" s="296" t="s">
        <v>3</v>
      </c>
      <c r="F135" s="297" t="s">
        <v>102</v>
      </c>
      <c r="H135" s="298">
        <v>72.540000000000006</v>
      </c>
      <c r="I135" s="317"/>
      <c r="L135" s="294"/>
      <c r="M135" s="299"/>
      <c r="T135" s="300"/>
      <c r="AT135" s="296" t="s">
        <v>101</v>
      </c>
      <c r="AU135" s="296" t="s">
        <v>79</v>
      </c>
      <c r="AV135" s="295" t="s">
        <v>100</v>
      </c>
      <c r="AW135" s="295" t="s">
        <v>30</v>
      </c>
      <c r="AX135" s="295" t="s">
        <v>77</v>
      </c>
      <c r="AY135" s="296" t="s">
        <v>88</v>
      </c>
    </row>
    <row r="136" spans="2:65" s="197" customFormat="1" ht="37.9" customHeight="1">
      <c r="B136" s="196"/>
      <c r="C136" s="264" t="s">
        <v>369</v>
      </c>
      <c r="D136" s="264" t="s">
        <v>89</v>
      </c>
      <c r="E136" s="265" t="s">
        <v>368</v>
      </c>
      <c r="F136" s="266" t="s">
        <v>367</v>
      </c>
      <c r="G136" s="267" t="s">
        <v>270</v>
      </c>
      <c r="H136" s="268">
        <v>48.23</v>
      </c>
      <c r="I136" s="64"/>
      <c r="J136" s="269">
        <f>ROUND(I136*H136,2)</f>
        <v>0</v>
      </c>
      <c r="K136" s="266" t="s">
        <v>90</v>
      </c>
      <c r="L136" s="196"/>
      <c r="M136" s="270" t="s">
        <v>3</v>
      </c>
      <c r="N136" s="271" t="s">
        <v>40</v>
      </c>
      <c r="O136" s="272">
        <v>4.9000000000000002E-2</v>
      </c>
      <c r="P136" s="272">
        <f>O136*H136</f>
        <v>2.36327</v>
      </c>
      <c r="Q136" s="272">
        <v>0</v>
      </c>
      <c r="R136" s="272">
        <f>Q136*H136</f>
        <v>0</v>
      </c>
      <c r="S136" s="272">
        <v>0</v>
      </c>
      <c r="T136" s="273">
        <f>S136*H136</f>
        <v>0</v>
      </c>
      <c r="AR136" s="274" t="s">
        <v>100</v>
      </c>
      <c r="AT136" s="274" t="s">
        <v>89</v>
      </c>
      <c r="AU136" s="274" t="s">
        <v>79</v>
      </c>
      <c r="AY136" s="187" t="s">
        <v>88</v>
      </c>
      <c r="BE136" s="275">
        <f>IF(N136="základní",J136,0)</f>
        <v>0</v>
      </c>
      <c r="BF136" s="275">
        <f>IF(N136="snížená",J136,0)</f>
        <v>0</v>
      </c>
      <c r="BG136" s="275">
        <f>IF(N136="zákl. přenesená",J136,0)</f>
        <v>0</v>
      </c>
      <c r="BH136" s="275">
        <f>IF(N136="sníž. přenesená",J136,0)</f>
        <v>0</v>
      </c>
      <c r="BI136" s="275">
        <f>IF(N136="nulová",J136,0)</f>
        <v>0</v>
      </c>
      <c r="BJ136" s="187" t="s">
        <v>77</v>
      </c>
      <c r="BK136" s="275">
        <f>ROUND(I136*H136,2)</f>
        <v>0</v>
      </c>
      <c r="BL136" s="187" t="s">
        <v>100</v>
      </c>
      <c r="BM136" s="274" t="s">
        <v>366</v>
      </c>
    </row>
    <row r="137" spans="2:65" s="197" customFormat="1">
      <c r="B137" s="196"/>
      <c r="D137" s="276" t="s">
        <v>84</v>
      </c>
      <c r="F137" s="277" t="s">
        <v>365</v>
      </c>
      <c r="I137" s="314"/>
      <c r="L137" s="196"/>
      <c r="M137" s="278"/>
      <c r="T137" s="279"/>
      <c r="AT137" s="187" t="s">
        <v>84</v>
      </c>
      <c r="AU137" s="187" t="s">
        <v>79</v>
      </c>
    </row>
    <row r="138" spans="2:65" s="281" customFormat="1">
      <c r="B138" s="280"/>
      <c r="D138" s="282" t="s">
        <v>101</v>
      </c>
      <c r="E138" s="283" t="s">
        <v>3</v>
      </c>
      <c r="F138" s="284" t="s">
        <v>364</v>
      </c>
      <c r="H138" s="283" t="s">
        <v>3</v>
      </c>
      <c r="I138" s="315"/>
      <c r="L138" s="280"/>
      <c r="M138" s="285"/>
      <c r="T138" s="286"/>
      <c r="AT138" s="283" t="s">
        <v>101</v>
      </c>
      <c r="AU138" s="283" t="s">
        <v>79</v>
      </c>
      <c r="AV138" s="281" t="s">
        <v>77</v>
      </c>
      <c r="AW138" s="281" t="s">
        <v>30</v>
      </c>
      <c r="AX138" s="281" t="s">
        <v>69</v>
      </c>
      <c r="AY138" s="283" t="s">
        <v>88</v>
      </c>
    </row>
    <row r="139" spans="2:65" s="281" customFormat="1">
      <c r="B139" s="280"/>
      <c r="D139" s="282" t="s">
        <v>101</v>
      </c>
      <c r="E139" s="283" t="s">
        <v>3</v>
      </c>
      <c r="F139" s="284" t="s">
        <v>335</v>
      </c>
      <c r="H139" s="283" t="s">
        <v>3</v>
      </c>
      <c r="I139" s="315"/>
      <c r="L139" s="280"/>
      <c r="M139" s="285"/>
      <c r="T139" s="286"/>
      <c r="AT139" s="283" t="s">
        <v>101</v>
      </c>
      <c r="AU139" s="283" t="s">
        <v>79</v>
      </c>
      <c r="AV139" s="281" t="s">
        <v>77</v>
      </c>
      <c r="AW139" s="281" t="s">
        <v>30</v>
      </c>
      <c r="AX139" s="281" t="s">
        <v>69</v>
      </c>
      <c r="AY139" s="283" t="s">
        <v>88</v>
      </c>
    </row>
    <row r="140" spans="2:65" s="288" customFormat="1">
      <c r="B140" s="287"/>
      <c r="D140" s="282" t="s">
        <v>101</v>
      </c>
      <c r="E140" s="289" t="s">
        <v>3</v>
      </c>
      <c r="F140" s="290" t="s">
        <v>334</v>
      </c>
      <c r="H140" s="291">
        <v>5</v>
      </c>
      <c r="I140" s="316"/>
      <c r="L140" s="287"/>
      <c r="M140" s="292"/>
      <c r="T140" s="293"/>
      <c r="AT140" s="289" t="s">
        <v>101</v>
      </c>
      <c r="AU140" s="289" t="s">
        <v>79</v>
      </c>
      <c r="AV140" s="288" t="s">
        <v>79</v>
      </c>
      <c r="AW140" s="288" t="s">
        <v>30</v>
      </c>
      <c r="AX140" s="288" t="s">
        <v>69</v>
      </c>
      <c r="AY140" s="289" t="s">
        <v>88</v>
      </c>
    </row>
    <row r="141" spans="2:65" s="281" customFormat="1">
      <c r="B141" s="280"/>
      <c r="D141" s="282" t="s">
        <v>101</v>
      </c>
      <c r="E141" s="283" t="s">
        <v>3</v>
      </c>
      <c r="F141" s="284" t="s">
        <v>333</v>
      </c>
      <c r="H141" s="283" t="s">
        <v>3</v>
      </c>
      <c r="I141" s="315"/>
      <c r="L141" s="280"/>
      <c r="M141" s="285"/>
      <c r="T141" s="286"/>
      <c r="AT141" s="283" t="s">
        <v>101</v>
      </c>
      <c r="AU141" s="283" t="s">
        <v>79</v>
      </c>
      <c r="AV141" s="281" t="s">
        <v>77</v>
      </c>
      <c r="AW141" s="281" t="s">
        <v>30</v>
      </c>
      <c r="AX141" s="281" t="s">
        <v>69</v>
      </c>
      <c r="AY141" s="283" t="s">
        <v>88</v>
      </c>
    </row>
    <row r="142" spans="2:65" s="288" customFormat="1">
      <c r="B142" s="287"/>
      <c r="D142" s="282" t="s">
        <v>101</v>
      </c>
      <c r="E142" s="289" t="s">
        <v>3</v>
      </c>
      <c r="F142" s="290" t="s">
        <v>332</v>
      </c>
      <c r="H142" s="291">
        <v>43.23</v>
      </c>
      <c r="I142" s="316"/>
      <c r="L142" s="287"/>
      <c r="M142" s="292"/>
      <c r="T142" s="293"/>
      <c r="AT142" s="289" t="s">
        <v>101</v>
      </c>
      <c r="AU142" s="289" t="s">
        <v>79</v>
      </c>
      <c r="AV142" s="288" t="s">
        <v>79</v>
      </c>
      <c r="AW142" s="288" t="s">
        <v>30</v>
      </c>
      <c r="AX142" s="288" t="s">
        <v>69</v>
      </c>
      <c r="AY142" s="289" t="s">
        <v>88</v>
      </c>
    </row>
    <row r="143" spans="2:65" s="295" customFormat="1">
      <c r="B143" s="294"/>
      <c r="D143" s="282" t="s">
        <v>101</v>
      </c>
      <c r="E143" s="296" t="s">
        <v>3</v>
      </c>
      <c r="F143" s="297" t="s">
        <v>102</v>
      </c>
      <c r="H143" s="298">
        <v>48.23</v>
      </c>
      <c r="I143" s="317"/>
      <c r="L143" s="294"/>
      <c r="M143" s="299"/>
      <c r="T143" s="300"/>
      <c r="AT143" s="296" t="s">
        <v>101</v>
      </c>
      <c r="AU143" s="296" t="s">
        <v>79</v>
      </c>
      <c r="AV143" s="295" t="s">
        <v>100</v>
      </c>
      <c r="AW143" s="295" t="s">
        <v>30</v>
      </c>
      <c r="AX143" s="295" t="s">
        <v>77</v>
      </c>
      <c r="AY143" s="296" t="s">
        <v>88</v>
      </c>
    </row>
    <row r="144" spans="2:65" s="197" customFormat="1" ht="37.9" customHeight="1">
      <c r="B144" s="196"/>
      <c r="C144" s="264" t="s">
        <v>363</v>
      </c>
      <c r="D144" s="264" t="s">
        <v>89</v>
      </c>
      <c r="E144" s="265" t="s">
        <v>362</v>
      </c>
      <c r="F144" s="266" t="s">
        <v>361</v>
      </c>
      <c r="G144" s="267" t="s">
        <v>270</v>
      </c>
      <c r="H144" s="268">
        <v>36.340000000000003</v>
      </c>
      <c r="I144" s="64"/>
      <c r="J144" s="269">
        <f>ROUND(I144*H144,2)</f>
        <v>0</v>
      </c>
      <c r="K144" s="266" t="s">
        <v>90</v>
      </c>
      <c r="L144" s="196"/>
      <c r="M144" s="270" t="s">
        <v>3</v>
      </c>
      <c r="N144" s="271" t="s">
        <v>40</v>
      </c>
      <c r="O144" s="272">
        <v>8.6999999999999994E-2</v>
      </c>
      <c r="P144" s="272">
        <f>O144*H144</f>
        <v>3.1615800000000003</v>
      </c>
      <c r="Q144" s="272">
        <v>0</v>
      </c>
      <c r="R144" s="272">
        <f>Q144*H144</f>
        <v>0</v>
      </c>
      <c r="S144" s="272">
        <v>0</v>
      </c>
      <c r="T144" s="273">
        <f>S144*H144</f>
        <v>0</v>
      </c>
      <c r="AR144" s="274" t="s">
        <v>100</v>
      </c>
      <c r="AT144" s="274" t="s">
        <v>89</v>
      </c>
      <c r="AU144" s="274" t="s">
        <v>79</v>
      </c>
      <c r="AY144" s="187" t="s">
        <v>88</v>
      </c>
      <c r="BE144" s="275">
        <f>IF(N144="základní",J144,0)</f>
        <v>0</v>
      </c>
      <c r="BF144" s="275">
        <f>IF(N144="snížená",J144,0)</f>
        <v>0</v>
      </c>
      <c r="BG144" s="275">
        <f>IF(N144="zákl. přenesená",J144,0)</f>
        <v>0</v>
      </c>
      <c r="BH144" s="275">
        <f>IF(N144="sníž. přenesená",J144,0)</f>
        <v>0</v>
      </c>
      <c r="BI144" s="275">
        <f>IF(N144="nulová",J144,0)</f>
        <v>0</v>
      </c>
      <c r="BJ144" s="187" t="s">
        <v>77</v>
      </c>
      <c r="BK144" s="275">
        <f>ROUND(I144*H144,2)</f>
        <v>0</v>
      </c>
      <c r="BL144" s="187" t="s">
        <v>100</v>
      </c>
      <c r="BM144" s="274" t="s">
        <v>360</v>
      </c>
    </row>
    <row r="145" spans="2:65" s="197" customFormat="1">
      <c r="B145" s="196"/>
      <c r="D145" s="276" t="s">
        <v>84</v>
      </c>
      <c r="F145" s="277" t="s">
        <v>359</v>
      </c>
      <c r="I145" s="314"/>
      <c r="L145" s="196"/>
      <c r="M145" s="278"/>
      <c r="T145" s="279"/>
      <c r="AT145" s="187" t="s">
        <v>84</v>
      </c>
      <c r="AU145" s="187" t="s">
        <v>79</v>
      </c>
    </row>
    <row r="146" spans="2:65" s="197" customFormat="1" ht="19.5">
      <c r="B146" s="196"/>
      <c r="D146" s="282" t="s">
        <v>357</v>
      </c>
      <c r="F146" s="310" t="s">
        <v>358</v>
      </c>
      <c r="I146" s="314"/>
      <c r="L146" s="196"/>
      <c r="M146" s="278"/>
      <c r="T146" s="279"/>
      <c r="AT146" s="187" t="s">
        <v>357</v>
      </c>
      <c r="AU146" s="187" t="s">
        <v>79</v>
      </c>
    </row>
    <row r="147" spans="2:65" s="281" customFormat="1">
      <c r="B147" s="280"/>
      <c r="D147" s="282" t="s">
        <v>101</v>
      </c>
      <c r="E147" s="283" t="s">
        <v>3</v>
      </c>
      <c r="F147" s="284" t="s">
        <v>344</v>
      </c>
      <c r="H147" s="283" t="s">
        <v>3</v>
      </c>
      <c r="I147" s="315"/>
      <c r="L147" s="280"/>
      <c r="M147" s="285"/>
      <c r="T147" s="286"/>
      <c r="AT147" s="283" t="s">
        <v>101</v>
      </c>
      <c r="AU147" s="283" t="s">
        <v>79</v>
      </c>
      <c r="AV147" s="281" t="s">
        <v>77</v>
      </c>
      <c r="AW147" s="281" t="s">
        <v>30</v>
      </c>
      <c r="AX147" s="281" t="s">
        <v>69</v>
      </c>
      <c r="AY147" s="283" t="s">
        <v>88</v>
      </c>
    </row>
    <row r="148" spans="2:65" s="281" customFormat="1">
      <c r="B148" s="280"/>
      <c r="D148" s="282" t="s">
        <v>101</v>
      </c>
      <c r="E148" s="283" t="s">
        <v>3</v>
      </c>
      <c r="F148" s="284" t="s">
        <v>343</v>
      </c>
      <c r="H148" s="283" t="s">
        <v>3</v>
      </c>
      <c r="I148" s="315"/>
      <c r="L148" s="280"/>
      <c r="M148" s="285"/>
      <c r="T148" s="286"/>
      <c r="AT148" s="283" t="s">
        <v>101</v>
      </c>
      <c r="AU148" s="283" t="s">
        <v>79</v>
      </c>
      <c r="AV148" s="281" t="s">
        <v>77</v>
      </c>
      <c r="AW148" s="281" t="s">
        <v>30</v>
      </c>
      <c r="AX148" s="281" t="s">
        <v>69</v>
      </c>
      <c r="AY148" s="283" t="s">
        <v>88</v>
      </c>
    </row>
    <row r="149" spans="2:65" s="288" customFormat="1">
      <c r="B149" s="287"/>
      <c r="D149" s="282" t="s">
        <v>101</v>
      </c>
      <c r="E149" s="289" t="s">
        <v>3</v>
      </c>
      <c r="F149" s="290" t="s">
        <v>342</v>
      </c>
      <c r="H149" s="291">
        <v>36.340000000000003</v>
      </c>
      <c r="I149" s="316"/>
      <c r="L149" s="287"/>
      <c r="M149" s="292"/>
      <c r="T149" s="293"/>
      <c r="AT149" s="289" t="s">
        <v>101</v>
      </c>
      <c r="AU149" s="289" t="s">
        <v>79</v>
      </c>
      <c r="AV149" s="288" t="s">
        <v>79</v>
      </c>
      <c r="AW149" s="288" t="s">
        <v>30</v>
      </c>
      <c r="AX149" s="288" t="s">
        <v>69</v>
      </c>
      <c r="AY149" s="289" t="s">
        <v>88</v>
      </c>
    </row>
    <row r="150" spans="2:65" s="295" customFormat="1">
      <c r="B150" s="294"/>
      <c r="D150" s="282" t="s">
        <v>101</v>
      </c>
      <c r="E150" s="296" t="s">
        <v>3</v>
      </c>
      <c r="F150" s="297" t="s">
        <v>102</v>
      </c>
      <c r="H150" s="298">
        <v>36.340000000000003</v>
      </c>
      <c r="I150" s="317"/>
      <c r="L150" s="294"/>
      <c r="M150" s="299"/>
      <c r="T150" s="300"/>
      <c r="AT150" s="296" t="s">
        <v>101</v>
      </c>
      <c r="AU150" s="296" t="s">
        <v>79</v>
      </c>
      <c r="AV150" s="295" t="s">
        <v>100</v>
      </c>
      <c r="AW150" s="295" t="s">
        <v>30</v>
      </c>
      <c r="AX150" s="295" t="s">
        <v>77</v>
      </c>
      <c r="AY150" s="296" t="s">
        <v>88</v>
      </c>
    </row>
    <row r="151" spans="2:65" s="197" customFormat="1" ht="37.9" customHeight="1">
      <c r="B151" s="196"/>
      <c r="C151" s="264" t="s">
        <v>9</v>
      </c>
      <c r="D151" s="264" t="s">
        <v>89</v>
      </c>
      <c r="E151" s="265" t="s">
        <v>356</v>
      </c>
      <c r="F151" s="266" t="s">
        <v>355</v>
      </c>
      <c r="G151" s="267" t="s">
        <v>270</v>
      </c>
      <c r="H151" s="268">
        <v>48.23</v>
      </c>
      <c r="I151" s="64"/>
      <c r="J151" s="269">
        <f>ROUND(I151*H151,2)</f>
        <v>0</v>
      </c>
      <c r="K151" s="266" t="s">
        <v>90</v>
      </c>
      <c r="L151" s="196"/>
      <c r="M151" s="270" t="s">
        <v>3</v>
      </c>
      <c r="N151" s="271" t="s">
        <v>40</v>
      </c>
      <c r="O151" s="272">
        <v>9.9000000000000005E-2</v>
      </c>
      <c r="P151" s="272">
        <f>O151*H151</f>
        <v>4.7747700000000002</v>
      </c>
      <c r="Q151" s="272">
        <v>0</v>
      </c>
      <c r="R151" s="272">
        <f>Q151*H151</f>
        <v>0</v>
      </c>
      <c r="S151" s="272">
        <v>0</v>
      </c>
      <c r="T151" s="273">
        <f>S151*H151</f>
        <v>0</v>
      </c>
      <c r="AR151" s="274" t="s">
        <v>100</v>
      </c>
      <c r="AT151" s="274" t="s">
        <v>89</v>
      </c>
      <c r="AU151" s="274" t="s">
        <v>79</v>
      </c>
      <c r="AY151" s="187" t="s">
        <v>88</v>
      </c>
      <c r="BE151" s="275">
        <f>IF(N151="základní",J151,0)</f>
        <v>0</v>
      </c>
      <c r="BF151" s="275">
        <f>IF(N151="snížená",J151,0)</f>
        <v>0</v>
      </c>
      <c r="BG151" s="275">
        <f>IF(N151="zákl. přenesená",J151,0)</f>
        <v>0</v>
      </c>
      <c r="BH151" s="275">
        <f>IF(N151="sníž. přenesená",J151,0)</f>
        <v>0</v>
      </c>
      <c r="BI151" s="275">
        <f>IF(N151="nulová",J151,0)</f>
        <v>0</v>
      </c>
      <c r="BJ151" s="187" t="s">
        <v>77</v>
      </c>
      <c r="BK151" s="275">
        <f>ROUND(I151*H151,2)</f>
        <v>0</v>
      </c>
      <c r="BL151" s="187" t="s">
        <v>100</v>
      </c>
      <c r="BM151" s="274" t="s">
        <v>354</v>
      </c>
    </row>
    <row r="152" spans="2:65" s="197" customFormat="1">
      <c r="B152" s="196"/>
      <c r="D152" s="276" t="s">
        <v>84</v>
      </c>
      <c r="F152" s="277" t="s">
        <v>353</v>
      </c>
      <c r="I152" s="314"/>
      <c r="L152" s="196"/>
      <c r="M152" s="278"/>
      <c r="T152" s="279"/>
      <c r="AT152" s="187" t="s">
        <v>84</v>
      </c>
      <c r="AU152" s="187" t="s">
        <v>79</v>
      </c>
    </row>
    <row r="153" spans="2:65" s="281" customFormat="1">
      <c r="B153" s="280"/>
      <c r="D153" s="282" t="s">
        <v>101</v>
      </c>
      <c r="E153" s="283" t="s">
        <v>3</v>
      </c>
      <c r="F153" s="284" t="s">
        <v>344</v>
      </c>
      <c r="H153" s="283" t="s">
        <v>3</v>
      </c>
      <c r="I153" s="315"/>
      <c r="L153" s="280"/>
      <c r="M153" s="285"/>
      <c r="T153" s="286"/>
      <c r="AT153" s="283" t="s">
        <v>101</v>
      </c>
      <c r="AU153" s="283" t="s">
        <v>79</v>
      </c>
      <c r="AV153" s="281" t="s">
        <v>77</v>
      </c>
      <c r="AW153" s="281" t="s">
        <v>30</v>
      </c>
      <c r="AX153" s="281" t="s">
        <v>69</v>
      </c>
      <c r="AY153" s="283" t="s">
        <v>88</v>
      </c>
    </row>
    <row r="154" spans="2:65" s="281" customFormat="1">
      <c r="B154" s="280"/>
      <c r="D154" s="282" t="s">
        <v>101</v>
      </c>
      <c r="E154" s="283" t="s">
        <v>3</v>
      </c>
      <c r="F154" s="284" t="s">
        <v>335</v>
      </c>
      <c r="H154" s="283" t="s">
        <v>3</v>
      </c>
      <c r="I154" s="315"/>
      <c r="L154" s="280"/>
      <c r="M154" s="285"/>
      <c r="T154" s="286"/>
      <c r="AT154" s="283" t="s">
        <v>101</v>
      </c>
      <c r="AU154" s="283" t="s">
        <v>79</v>
      </c>
      <c r="AV154" s="281" t="s">
        <v>77</v>
      </c>
      <c r="AW154" s="281" t="s">
        <v>30</v>
      </c>
      <c r="AX154" s="281" t="s">
        <v>69</v>
      </c>
      <c r="AY154" s="283" t="s">
        <v>88</v>
      </c>
    </row>
    <row r="155" spans="2:65" s="288" customFormat="1">
      <c r="B155" s="287"/>
      <c r="D155" s="282" t="s">
        <v>101</v>
      </c>
      <c r="E155" s="289" t="s">
        <v>3</v>
      </c>
      <c r="F155" s="290" t="s">
        <v>334</v>
      </c>
      <c r="H155" s="291">
        <v>5</v>
      </c>
      <c r="I155" s="316"/>
      <c r="L155" s="287"/>
      <c r="M155" s="292"/>
      <c r="T155" s="293"/>
      <c r="AT155" s="289" t="s">
        <v>101</v>
      </c>
      <c r="AU155" s="289" t="s">
        <v>79</v>
      </c>
      <c r="AV155" s="288" t="s">
        <v>79</v>
      </c>
      <c r="AW155" s="288" t="s">
        <v>30</v>
      </c>
      <c r="AX155" s="288" t="s">
        <v>69</v>
      </c>
      <c r="AY155" s="289" t="s">
        <v>88</v>
      </c>
    </row>
    <row r="156" spans="2:65" s="281" customFormat="1">
      <c r="B156" s="280"/>
      <c r="D156" s="282" t="s">
        <v>101</v>
      </c>
      <c r="E156" s="283" t="s">
        <v>3</v>
      </c>
      <c r="F156" s="284" t="s">
        <v>352</v>
      </c>
      <c r="H156" s="283" t="s">
        <v>3</v>
      </c>
      <c r="I156" s="315"/>
      <c r="L156" s="280"/>
      <c r="M156" s="285"/>
      <c r="T156" s="286"/>
      <c r="AT156" s="283" t="s">
        <v>101</v>
      </c>
      <c r="AU156" s="283" t="s">
        <v>79</v>
      </c>
      <c r="AV156" s="281" t="s">
        <v>77</v>
      </c>
      <c r="AW156" s="281" t="s">
        <v>30</v>
      </c>
      <c r="AX156" s="281" t="s">
        <v>69</v>
      </c>
      <c r="AY156" s="283" t="s">
        <v>88</v>
      </c>
    </row>
    <row r="157" spans="2:65" s="288" customFormat="1">
      <c r="B157" s="287"/>
      <c r="D157" s="282" t="s">
        <v>101</v>
      </c>
      <c r="E157" s="289" t="s">
        <v>3</v>
      </c>
      <c r="F157" s="290" t="s">
        <v>332</v>
      </c>
      <c r="H157" s="291">
        <v>43.23</v>
      </c>
      <c r="I157" s="316"/>
      <c r="L157" s="287"/>
      <c r="M157" s="292"/>
      <c r="T157" s="293"/>
      <c r="AT157" s="289" t="s">
        <v>101</v>
      </c>
      <c r="AU157" s="289" t="s">
        <v>79</v>
      </c>
      <c r="AV157" s="288" t="s">
        <v>79</v>
      </c>
      <c r="AW157" s="288" t="s">
        <v>30</v>
      </c>
      <c r="AX157" s="288" t="s">
        <v>69</v>
      </c>
      <c r="AY157" s="289" t="s">
        <v>88</v>
      </c>
    </row>
    <row r="158" spans="2:65" s="295" customFormat="1">
      <c r="B158" s="294"/>
      <c r="D158" s="282" t="s">
        <v>101</v>
      </c>
      <c r="E158" s="296" t="s">
        <v>3</v>
      </c>
      <c r="F158" s="297" t="s">
        <v>102</v>
      </c>
      <c r="H158" s="298">
        <v>48.23</v>
      </c>
      <c r="I158" s="317"/>
      <c r="L158" s="294"/>
      <c r="M158" s="299"/>
      <c r="T158" s="300"/>
      <c r="AT158" s="296" t="s">
        <v>101</v>
      </c>
      <c r="AU158" s="296" t="s">
        <v>79</v>
      </c>
      <c r="AV158" s="295" t="s">
        <v>100</v>
      </c>
      <c r="AW158" s="295" t="s">
        <v>30</v>
      </c>
      <c r="AX158" s="295" t="s">
        <v>77</v>
      </c>
      <c r="AY158" s="296" t="s">
        <v>88</v>
      </c>
    </row>
    <row r="159" spans="2:65" s="197" customFormat="1" ht="24.2" customHeight="1">
      <c r="B159" s="196"/>
      <c r="C159" s="264" t="s">
        <v>351</v>
      </c>
      <c r="D159" s="264" t="s">
        <v>89</v>
      </c>
      <c r="E159" s="265" t="s">
        <v>350</v>
      </c>
      <c r="F159" s="266" t="s">
        <v>349</v>
      </c>
      <c r="G159" s="267" t="s">
        <v>270</v>
      </c>
      <c r="H159" s="268">
        <v>54.44</v>
      </c>
      <c r="I159" s="64"/>
      <c r="J159" s="269">
        <f>ROUND(I159*H159,2)</f>
        <v>0</v>
      </c>
      <c r="K159" s="266" t="s">
        <v>90</v>
      </c>
      <c r="L159" s="196"/>
      <c r="M159" s="270" t="s">
        <v>3</v>
      </c>
      <c r="N159" s="271" t="s">
        <v>40</v>
      </c>
      <c r="O159" s="272">
        <v>7.1999999999999995E-2</v>
      </c>
      <c r="P159" s="272">
        <f>O159*H159</f>
        <v>3.9196799999999996</v>
      </c>
      <c r="Q159" s="272">
        <v>0</v>
      </c>
      <c r="R159" s="272">
        <f>Q159*H159</f>
        <v>0</v>
      </c>
      <c r="S159" s="272">
        <v>0</v>
      </c>
      <c r="T159" s="273">
        <f>S159*H159</f>
        <v>0</v>
      </c>
      <c r="AR159" s="274" t="s">
        <v>100</v>
      </c>
      <c r="AT159" s="274" t="s">
        <v>89</v>
      </c>
      <c r="AU159" s="274" t="s">
        <v>79</v>
      </c>
      <c r="AY159" s="187" t="s">
        <v>88</v>
      </c>
      <c r="BE159" s="275">
        <f>IF(N159="základní",J159,0)</f>
        <v>0</v>
      </c>
      <c r="BF159" s="275">
        <f>IF(N159="snížená",J159,0)</f>
        <v>0</v>
      </c>
      <c r="BG159" s="275">
        <f>IF(N159="zákl. přenesená",J159,0)</f>
        <v>0</v>
      </c>
      <c r="BH159" s="275">
        <f>IF(N159="sníž. přenesená",J159,0)</f>
        <v>0</v>
      </c>
      <c r="BI159" s="275">
        <f>IF(N159="nulová",J159,0)</f>
        <v>0</v>
      </c>
      <c r="BJ159" s="187" t="s">
        <v>77</v>
      </c>
      <c r="BK159" s="275">
        <f>ROUND(I159*H159,2)</f>
        <v>0</v>
      </c>
      <c r="BL159" s="187" t="s">
        <v>100</v>
      </c>
      <c r="BM159" s="274" t="s">
        <v>348</v>
      </c>
    </row>
    <row r="160" spans="2:65" s="197" customFormat="1">
      <c r="B160" s="196"/>
      <c r="D160" s="276" t="s">
        <v>84</v>
      </c>
      <c r="F160" s="277" t="s">
        <v>347</v>
      </c>
      <c r="I160" s="314"/>
      <c r="L160" s="196"/>
      <c r="M160" s="278"/>
      <c r="T160" s="279"/>
      <c r="AT160" s="187" t="s">
        <v>84</v>
      </c>
      <c r="AU160" s="187" t="s">
        <v>79</v>
      </c>
    </row>
    <row r="161" spans="2:65" s="281" customFormat="1">
      <c r="B161" s="280"/>
      <c r="D161" s="282" t="s">
        <v>101</v>
      </c>
      <c r="E161" s="283" t="s">
        <v>3</v>
      </c>
      <c r="F161" s="284" t="s">
        <v>346</v>
      </c>
      <c r="H161" s="283" t="s">
        <v>3</v>
      </c>
      <c r="I161" s="315"/>
      <c r="L161" s="280"/>
      <c r="M161" s="285"/>
      <c r="T161" s="286"/>
      <c r="AT161" s="283" t="s">
        <v>101</v>
      </c>
      <c r="AU161" s="283" t="s">
        <v>79</v>
      </c>
      <c r="AV161" s="281" t="s">
        <v>77</v>
      </c>
      <c r="AW161" s="281" t="s">
        <v>30</v>
      </c>
      <c r="AX161" s="281" t="s">
        <v>69</v>
      </c>
      <c r="AY161" s="283" t="s">
        <v>88</v>
      </c>
    </row>
    <row r="162" spans="2:65" s="288" customFormat="1">
      <c r="B162" s="287"/>
      <c r="D162" s="282" t="s">
        <v>101</v>
      </c>
      <c r="E162" s="289" t="s">
        <v>3</v>
      </c>
      <c r="F162" s="290" t="s">
        <v>345</v>
      </c>
      <c r="H162" s="291">
        <v>18.100000000000001</v>
      </c>
      <c r="I162" s="316"/>
      <c r="L162" s="287"/>
      <c r="M162" s="292"/>
      <c r="T162" s="293"/>
      <c r="AT162" s="289" t="s">
        <v>101</v>
      </c>
      <c r="AU162" s="289" t="s">
        <v>79</v>
      </c>
      <c r="AV162" s="288" t="s">
        <v>79</v>
      </c>
      <c r="AW162" s="288" t="s">
        <v>30</v>
      </c>
      <c r="AX162" s="288" t="s">
        <v>69</v>
      </c>
      <c r="AY162" s="289" t="s">
        <v>88</v>
      </c>
    </row>
    <row r="163" spans="2:65" s="281" customFormat="1">
      <c r="B163" s="280"/>
      <c r="D163" s="282" t="s">
        <v>101</v>
      </c>
      <c r="E163" s="283" t="s">
        <v>3</v>
      </c>
      <c r="F163" s="284" t="s">
        <v>344</v>
      </c>
      <c r="H163" s="283" t="s">
        <v>3</v>
      </c>
      <c r="I163" s="315"/>
      <c r="L163" s="280"/>
      <c r="M163" s="285"/>
      <c r="T163" s="286"/>
      <c r="AT163" s="283" t="s">
        <v>101</v>
      </c>
      <c r="AU163" s="283" t="s">
        <v>79</v>
      </c>
      <c r="AV163" s="281" t="s">
        <v>77</v>
      </c>
      <c r="AW163" s="281" t="s">
        <v>30</v>
      </c>
      <c r="AX163" s="281" t="s">
        <v>69</v>
      </c>
      <c r="AY163" s="283" t="s">
        <v>88</v>
      </c>
    </row>
    <row r="164" spans="2:65" s="281" customFormat="1">
      <c r="B164" s="280"/>
      <c r="D164" s="282" t="s">
        <v>101</v>
      </c>
      <c r="E164" s="283" t="s">
        <v>3</v>
      </c>
      <c r="F164" s="284" t="s">
        <v>343</v>
      </c>
      <c r="H164" s="283" t="s">
        <v>3</v>
      </c>
      <c r="I164" s="315"/>
      <c r="L164" s="280"/>
      <c r="M164" s="285"/>
      <c r="T164" s="286"/>
      <c r="AT164" s="283" t="s">
        <v>101</v>
      </c>
      <c r="AU164" s="283" t="s">
        <v>79</v>
      </c>
      <c r="AV164" s="281" t="s">
        <v>77</v>
      </c>
      <c r="AW164" s="281" t="s">
        <v>30</v>
      </c>
      <c r="AX164" s="281" t="s">
        <v>69</v>
      </c>
      <c r="AY164" s="283" t="s">
        <v>88</v>
      </c>
    </row>
    <row r="165" spans="2:65" s="288" customFormat="1">
      <c r="B165" s="287"/>
      <c r="D165" s="282" t="s">
        <v>101</v>
      </c>
      <c r="E165" s="289" t="s">
        <v>3</v>
      </c>
      <c r="F165" s="290" t="s">
        <v>342</v>
      </c>
      <c r="H165" s="291">
        <v>36.340000000000003</v>
      </c>
      <c r="I165" s="316"/>
      <c r="L165" s="287"/>
      <c r="M165" s="292"/>
      <c r="T165" s="293"/>
      <c r="AT165" s="289" t="s">
        <v>101</v>
      </c>
      <c r="AU165" s="289" t="s">
        <v>79</v>
      </c>
      <c r="AV165" s="288" t="s">
        <v>79</v>
      </c>
      <c r="AW165" s="288" t="s">
        <v>30</v>
      </c>
      <c r="AX165" s="288" t="s">
        <v>69</v>
      </c>
      <c r="AY165" s="289" t="s">
        <v>88</v>
      </c>
    </row>
    <row r="166" spans="2:65" s="295" customFormat="1">
      <c r="B166" s="294"/>
      <c r="D166" s="282" t="s">
        <v>101</v>
      </c>
      <c r="E166" s="296" t="s">
        <v>3</v>
      </c>
      <c r="F166" s="297" t="s">
        <v>102</v>
      </c>
      <c r="H166" s="298">
        <v>54.44</v>
      </c>
      <c r="I166" s="317"/>
      <c r="L166" s="294"/>
      <c r="M166" s="299"/>
      <c r="T166" s="300"/>
      <c r="AT166" s="296" t="s">
        <v>101</v>
      </c>
      <c r="AU166" s="296" t="s">
        <v>79</v>
      </c>
      <c r="AV166" s="295" t="s">
        <v>100</v>
      </c>
      <c r="AW166" s="295" t="s">
        <v>30</v>
      </c>
      <c r="AX166" s="295" t="s">
        <v>77</v>
      </c>
      <c r="AY166" s="296" t="s">
        <v>88</v>
      </c>
    </row>
    <row r="167" spans="2:65" s="197" customFormat="1" ht="24.2" customHeight="1">
      <c r="B167" s="196"/>
      <c r="C167" s="264" t="s">
        <v>341</v>
      </c>
      <c r="D167" s="264" t="s">
        <v>89</v>
      </c>
      <c r="E167" s="265" t="s">
        <v>340</v>
      </c>
      <c r="F167" s="266" t="s">
        <v>339</v>
      </c>
      <c r="G167" s="267" t="s">
        <v>270</v>
      </c>
      <c r="H167" s="268">
        <v>48.23</v>
      </c>
      <c r="I167" s="64"/>
      <c r="J167" s="269">
        <f>ROUND(I167*H167,2)</f>
        <v>0</v>
      </c>
      <c r="K167" s="266" t="s">
        <v>90</v>
      </c>
      <c r="L167" s="196"/>
      <c r="M167" s="270" t="s">
        <v>3</v>
      </c>
      <c r="N167" s="271" t="s">
        <v>40</v>
      </c>
      <c r="O167" s="272">
        <v>9.6000000000000002E-2</v>
      </c>
      <c r="P167" s="272">
        <f>O167*H167</f>
        <v>4.6300799999999995</v>
      </c>
      <c r="Q167" s="272">
        <v>0</v>
      </c>
      <c r="R167" s="272">
        <f>Q167*H167</f>
        <v>0</v>
      </c>
      <c r="S167" s="272">
        <v>0</v>
      </c>
      <c r="T167" s="273">
        <f>S167*H167</f>
        <v>0</v>
      </c>
      <c r="AR167" s="274" t="s">
        <v>100</v>
      </c>
      <c r="AT167" s="274" t="s">
        <v>89</v>
      </c>
      <c r="AU167" s="274" t="s">
        <v>79</v>
      </c>
      <c r="AY167" s="187" t="s">
        <v>88</v>
      </c>
      <c r="BE167" s="275">
        <f>IF(N167="základní",J167,0)</f>
        <v>0</v>
      </c>
      <c r="BF167" s="275">
        <f>IF(N167="snížená",J167,0)</f>
        <v>0</v>
      </c>
      <c r="BG167" s="275">
        <f>IF(N167="zákl. přenesená",J167,0)</f>
        <v>0</v>
      </c>
      <c r="BH167" s="275">
        <f>IF(N167="sníž. přenesená",J167,0)</f>
        <v>0</v>
      </c>
      <c r="BI167" s="275">
        <f>IF(N167="nulová",J167,0)</f>
        <v>0</v>
      </c>
      <c r="BJ167" s="187" t="s">
        <v>77</v>
      </c>
      <c r="BK167" s="275">
        <f>ROUND(I167*H167,2)</f>
        <v>0</v>
      </c>
      <c r="BL167" s="187" t="s">
        <v>100</v>
      </c>
      <c r="BM167" s="274" t="s">
        <v>338</v>
      </c>
    </row>
    <row r="168" spans="2:65" s="197" customFormat="1">
      <c r="B168" s="196"/>
      <c r="D168" s="276" t="s">
        <v>84</v>
      </c>
      <c r="F168" s="277" t="s">
        <v>337</v>
      </c>
      <c r="I168" s="314"/>
      <c r="L168" s="196"/>
      <c r="M168" s="278"/>
      <c r="T168" s="279"/>
      <c r="AT168" s="187" t="s">
        <v>84</v>
      </c>
      <c r="AU168" s="187" t="s">
        <v>79</v>
      </c>
    </row>
    <row r="169" spans="2:65" s="281" customFormat="1">
      <c r="B169" s="280"/>
      <c r="D169" s="282" t="s">
        <v>101</v>
      </c>
      <c r="E169" s="283" t="s">
        <v>3</v>
      </c>
      <c r="F169" s="284" t="s">
        <v>336</v>
      </c>
      <c r="H169" s="283" t="s">
        <v>3</v>
      </c>
      <c r="I169" s="315"/>
      <c r="L169" s="280"/>
      <c r="M169" s="285"/>
      <c r="T169" s="286"/>
      <c r="AT169" s="283" t="s">
        <v>101</v>
      </c>
      <c r="AU169" s="283" t="s">
        <v>79</v>
      </c>
      <c r="AV169" s="281" t="s">
        <v>77</v>
      </c>
      <c r="AW169" s="281" t="s">
        <v>30</v>
      </c>
      <c r="AX169" s="281" t="s">
        <v>69</v>
      </c>
      <c r="AY169" s="283" t="s">
        <v>88</v>
      </c>
    </row>
    <row r="170" spans="2:65" s="281" customFormat="1">
      <c r="B170" s="280"/>
      <c r="D170" s="282" t="s">
        <v>101</v>
      </c>
      <c r="E170" s="283" t="s">
        <v>3</v>
      </c>
      <c r="F170" s="284" t="s">
        <v>335</v>
      </c>
      <c r="H170" s="283" t="s">
        <v>3</v>
      </c>
      <c r="I170" s="315"/>
      <c r="L170" s="280"/>
      <c r="M170" s="285"/>
      <c r="T170" s="286"/>
      <c r="AT170" s="283" t="s">
        <v>101</v>
      </c>
      <c r="AU170" s="283" t="s">
        <v>79</v>
      </c>
      <c r="AV170" s="281" t="s">
        <v>77</v>
      </c>
      <c r="AW170" s="281" t="s">
        <v>30</v>
      </c>
      <c r="AX170" s="281" t="s">
        <v>69</v>
      </c>
      <c r="AY170" s="283" t="s">
        <v>88</v>
      </c>
    </row>
    <row r="171" spans="2:65" s="288" customFormat="1">
      <c r="B171" s="287"/>
      <c r="D171" s="282" t="s">
        <v>101</v>
      </c>
      <c r="E171" s="289" t="s">
        <v>3</v>
      </c>
      <c r="F171" s="290" t="s">
        <v>334</v>
      </c>
      <c r="H171" s="291">
        <v>5</v>
      </c>
      <c r="I171" s="316"/>
      <c r="L171" s="287"/>
      <c r="M171" s="292"/>
      <c r="T171" s="293"/>
      <c r="AT171" s="289" t="s">
        <v>101</v>
      </c>
      <c r="AU171" s="289" t="s">
        <v>79</v>
      </c>
      <c r="AV171" s="288" t="s">
        <v>79</v>
      </c>
      <c r="AW171" s="288" t="s">
        <v>30</v>
      </c>
      <c r="AX171" s="288" t="s">
        <v>69</v>
      </c>
      <c r="AY171" s="289" t="s">
        <v>88</v>
      </c>
    </row>
    <row r="172" spans="2:65" s="281" customFormat="1">
      <c r="B172" s="280"/>
      <c r="D172" s="282" t="s">
        <v>101</v>
      </c>
      <c r="E172" s="283" t="s">
        <v>3</v>
      </c>
      <c r="F172" s="284" t="s">
        <v>333</v>
      </c>
      <c r="H172" s="283" t="s">
        <v>3</v>
      </c>
      <c r="I172" s="315"/>
      <c r="L172" s="280"/>
      <c r="M172" s="285"/>
      <c r="T172" s="286"/>
      <c r="AT172" s="283" t="s">
        <v>101</v>
      </c>
      <c r="AU172" s="283" t="s">
        <v>79</v>
      </c>
      <c r="AV172" s="281" t="s">
        <v>77</v>
      </c>
      <c r="AW172" s="281" t="s">
        <v>30</v>
      </c>
      <c r="AX172" s="281" t="s">
        <v>69</v>
      </c>
      <c r="AY172" s="283" t="s">
        <v>88</v>
      </c>
    </row>
    <row r="173" spans="2:65" s="288" customFormat="1">
      <c r="B173" s="287"/>
      <c r="D173" s="282" t="s">
        <v>101</v>
      </c>
      <c r="E173" s="289" t="s">
        <v>3</v>
      </c>
      <c r="F173" s="290" t="s">
        <v>332</v>
      </c>
      <c r="H173" s="291">
        <v>43.23</v>
      </c>
      <c r="I173" s="316"/>
      <c r="L173" s="287"/>
      <c r="M173" s="292"/>
      <c r="T173" s="293"/>
      <c r="AT173" s="289" t="s">
        <v>101</v>
      </c>
      <c r="AU173" s="289" t="s">
        <v>79</v>
      </c>
      <c r="AV173" s="288" t="s">
        <v>79</v>
      </c>
      <c r="AW173" s="288" t="s">
        <v>30</v>
      </c>
      <c r="AX173" s="288" t="s">
        <v>69</v>
      </c>
      <c r="AY173" s="289" t="s">
        <v>88</v>
      </c>
    </row>
    <row r="174" spans="2:65" s="295" customFormat="1">
      <c r="B174" s="294"/>
      <c r="D174" s="282" t="s">
        <v>101</v>
      </c>
      <c r="E174" s="296" t="s">
        <v>3</v>
      </c>
      <c r="F174" s="297" t="s">
        <v>102</v>
      </c>
      <c r="H174" s="298">
        <v>48.23</v>
      </c>
      <c r="I174" s="317"/>
      <c r="L174" s="294"/>
      <c r="M174" s="299"/>
      <c r="T174" s="300"/>
      <c r="AT174" s="296" t="s">
        <v>101</v>
      </c>
      <c r="AU174" s="296" t="s">
        <v>79</v>
      </c>
      <c r="AV174" s="295" t="s">
        <v>100</v>
      </c>
      <c r="AW174" s="295" t="s">
        <v>30</v>
      </c>
      <c r="AX174" s="295" t="s">
        <v>77</v>
      </c>
      <c r="AY174" s="296" t="s">
        <v>88</v>
      </c>
    </row>
    <row r="175" spans="2:65" s="197" customFormat="1" ht="24.2" customHeight="1">
      <c r="B175" s="196"/>
      <c r="C175" s="264" t="s">
        <v>331</v>
      </c>
      <c r="D175" s="264" t="s">
        <v>89</v>
      </c>
      <c r="E175" s="265" t="s">
        <v>330</v>
      </c>
      <c r="F175" s="266" t="s">
        <v>188</v>
      </c>
      <c r="G175" s="267" t="s">
        <v>149</v>
      </c>
      <c r="H175" s="268">
        <v>152.226</v>
      </c>
      <c r="I175" s="64"/>
      <c r="J175" s="269">
        <f>ROUND(I175*H175,2)</f>
        <v>0</v>
      </c>
      <c r="K175" s="266" t="s">
        <v>3</v>
      </c>
      <c r="L175" s="196"/>
      <c r="M175" s="270" t="s">
        <v>3</v>
      </c>
      <c r="N175" s="271" t="s">
        <v>40</v>
      </c>
      <c r="O175" s="272">
        <v>0</v>
      </c>
      <c r="P175" s="272">
        <f>O175*H175</f>
        <v>0</v>
      </c>
      <c r="Q175" s="272">
        <v>0</v>
      </c>
      <c r="R175" s="272">
        <f>Q175*H175</f>
        <v>0</v>
      </c>
      <c r="S175" s="272">
        <v>0</v>
      </c>
      <c r="T175" s="273">
        <f>S175*H175</f>
        <v>0</v>
      </c>
      <c r="AR175" s="274" t="s">
        <v>100</v>
      </c>
      <c r="AT175" s="274" t="s">
        <v>89</v>
      </c>
      <c r="AU175" s="274" t="s">
        <v>79</v>
      </c>
      <c r="AY175" s="187" t="s">
        <v>88</v>
      </c>
      <c r="BE175" s="275">
        <f>IF(N175="základní",J175,0)</f>
        <v>0</v>
      </c>
      <c r="BF175" s="275">
        <f>IF(N175="snížená",J175,0)</f>
        <v>0</v>
      </c>
      <c r="BG175" s="275">
        <f>IF(N175="zákl. přenesená",J175,0)</f>
        <v>0</v>
      </c>
      <c r="BH175" s="275">
        <f>IF(N175="sníž. přenesená",J175,0)</f>
        <v>0</v>
      </c>
      <c r="BI175" s="275">
        <f>IF(N175="nulová",J175,0)</f>
        <v>0</v>
      </c>
      <c r="BJ175" s="187" t="s">
        <v>77</v>
      </c>
      <c r="BK175" s="275">
        <f>ROUND(I175*H175,2)</f>
        <v>0</v>
      </c>
      <c r="BL175" s="187" t="s">
        <v>100</v>
      </c>
      <c r="BM175" s="274" t="s">
        <v>329</v>
      </c>
    </row>
    <row r="176" spans="2:65" s="288" customFormat="1">
      <c r="B176" s="287"/>
      <c r="D176" s="282" t="s">
        <v>101</v>
      </c>
      <c r="E176" s="289" t="s">
        <v>3</v>
      </c>
      <c r="F176" s="290" t="s">
        <v>328</v>
      </c>
      <c r="H176" s="291">
        <v>84.57</v>
      </c>
      <c r="I176" s="316"/>
      <c r="L176" s="287"/>
      <c r="M176" s="292"/>
      <c r="T176" s="293"/>
      <c r="AT176" s="289" t="s">
        <v>101</v>
      </c>
      <c r="AU176" s="289" t="s">
        <v>79</v>
      </c>
      <c r="AV176" s="288" t="s">
        <v>79</v>
      </c>
      <c r="AW176" s="288" t="s">
        <v>30</v>
      </c>
      <c r="AX176" s="288" t="s">
        <v>69</v>
      </c>
      <c r="AY176" s="289" t="s">
        <v>88</v>
      </c>
    </row>
    <row r="177" spans="2:65" s="295" customFormat="1">
      <c r="B177" s="294"/>
      <c r="D177" s="282" t="s">
        <v>101</v>
      </c>
      <c r="E177" s="296" t="s">
        <v>3</v>
      </c>
      <c r="F177" s="297" t="s">
        <v>102</v>
      </c>
      <c r="H177" s="298">
        <v>84.57</v>
      </c>
      <c r="I177" s="317"/>
      <c r="L177" s="294"/>
      <c r="M177" s="299"/>
      <c r="T177" s="300"/>
      <c r="AT177" s="296" t="s">
        <v>101</v>
      </c>
      <c r="AU177" s="296" t="s">
        <v>79</v>
      </c>
      <c r="AV177" s="295" t="s">
        <v>100</v>
      </c>
      <c r="AW177" s="295" t="s">
        <v>30</v>
      </c>
      <c r="AX177" s="295" t="s">
        <v>77</v>
      </c>
      <c r="AY177" s="296" t="s">
        <v>88</v>
      </c>
    </row>
    <row r="178" spans="2:65" s="288" customFormat="1">
      <c r="B178" s="287"/>
      <c r="D178" s="282" t="s">
        <v>101</v>
      </c>
      <c r="F178" s="290" t="s">
        <v>327</v>
      </c>
      <c r="H178" s="291">
        <v>152.226</v>
      </c>
      <c r="I178" s="316"/>
      <c r="L178" s="287"/>
      <c r="M178" s="292"/>
      <c r="T178" s="293"/>
      <c r="AT178" s="289" t="s">
        <v>101</v>
      </c>
      <c r="AU178" s="289" t="s">
        <v>79</v>
      </c>
      <c r="AV178" s="288" t="s">
        <v>79</v>
      </c>
      <c r="AW178" s="288" t="s">
        <v>4</v>
      </c>
      <c r="AX178" s="288" t="s">
        <v>77</v>
      </c>
      <c r="AY178" s="289" t="s">
        <v>88</v>
      </c>
    </row>
    <row r="179" spans="2:65" s="197" customFormat="1" ht="24.2" customHeight="1">
      <c r="B179" s="196"/>
      <c r="C179" s="264" t="s">
        <v>87</v>
      </c>
      <c r="D179" s="264" t="s">
        <v>89</v>
      </c>
      <c r="E179" s="265" t="s">
        <v>326</v>
      </c>
      <c r="F179" s="266" t="s">
        <v>325</v>
      </c>
      <c r="G179" s="267" t="s">
        <v>270</v>
      </c>
      <c r="H179" s="268">
        <v>18.146999999999998</v>
      </c>
      <c r="I179" s="64"/>
      <c r="J179" s="269">
        <f>ROUND(I179*H179,2)</f>
        <v>0</v>
      </c>
      <c r="K179" s="266" t="s">
        <v>90</v>
      </c>
      <c r="L179" s="196"/>
      <c r="M179" s="270" t="s">
        <v>3</v>
      </c>
      <c r="N179" s="271" t="s">
        <v>40</v>
      </c>
      <c r="O179" s="272">
        <v>9.2999999999999999E-2</v>
      </c>
      <c r="P179" s="272">
        <f>O179*H179</f>
        <v>1.6876709999999999</v>
      </c>
      <c r="Q179" s="272">
        <v>0</v>
      </c>
      <c r="R179" s="272">
        <f>Q179*H179</f>
        <v>0</v>
      </c>
      <c r="S179" s="272">
        <v>0</v>
      </c>
      <c r="T179" s="273">
        <f>S179*H179</f>
        <v>0</v>
      </c>
      <c r="AR179" s="274" t="s">
        <v>87</v>
      </c>
      <c r="AT179" s="274" t="s">
        <v>89</v>
      </c>
      <c r="AU179" s="274" t="s">
        <v>79</v>
      </c>
      <c r="AY179" s="187" t="s">
        <v>88</v>
      </c>
      <c r="BE179" s="275">
        <f>IF(N179="základní",J179,0)</f>
        <v>0</v>
      </c>
      <c r="BF179" s="275">
        <f>IF(N179="snížená",J179,0)</f>
        <v>0</v>
      </c>
      <c r="BG179" s="275">
        <f>IF(N179="zákl. přenesená",J179,0)</f>
        <v>0</v>
      </c>
      <c r="BH179" s="275">
        <f>IF(N179="sníž. přenesená",J179,0)</f>
        <v>0</v>
      </c>
      <c r="BI179" s="275">
        <f>IF(N179="nulová",J179,0)</f>
        <v>0</v>
      </c>
      <c r="BJ179" s="187" t="s">
        <v>77</v>
      </c>
      <c r="BK179" s="275">
        <f>ROUND(I179*H179,2)</f>
        <v>0</v>
      </c>
      <c r="BL179" s="187" t="s">
        <v>87</v>
      </c>
      <c r="BM179" s="274" t="s">
        <v>324</v>
      </c>
    </row>
    <row r="180" spans="2:65" s="197" customFormat="1">
      <c r="B180" s="196"/>
      <c r="D180" s="276" t="s">
        <v>84</v>
      </c>
      <c r="F180" s="277" t="s">
        <v>323</v>
      </c>
      <c r="I180" s="314"/>
      <c r="L180" s="196"/>
      <c r="M180" s="278"/>
      <c r="T180" s="279"/>
      <c r="AT180" s="187" t="s">
        <v>84</v>
      </c>
      <c r="AU180" s="187" t="s">
        <v>79</v>
      </c>
    </row>
    <row r="181" spans="2:65" s="281" customFormat="1">
      <c r="B181" s="280"/>
      <c r="D181" s="282" t="s">
        <v>101</v>
      </c>
      <c r="E181" s="283" t="s">
        <v>3</v>
      </c>
      <c r="F181" s="284" t="s">
        <v>322</v>
      </c>
      <c r="H181" s="283" t="s">
        <v>3</v>
      </c>
      <c r="I181" s="315"/>
      <c r="L181" s="280"/>
      <c r="M181" s="285"/>
      <c r="T181" s="286"/>
      <c r="AT181" s="283" t="s">
        <v>101</v>
      </c>
      <c r="AU181" s="283" t="s">
        <v>79</v>
      </c>
      <c r="AV181" s="281" t="s">
        <v>77</v>
      </c>
      <c r="AW181" s="281" t="s">
        <v>30</v>
      </c>
      <c r="AX181" s="281" t="s">
        <v>69</v>
      </c>
      <c r="AY181" s="283" t="s">
        <v>88</v>
      </c>
    </row>
    <row r="182" spans="2:65" s="288" customFormat="1">
      <c r="B182" s="287"/>
      <c r="D182" s="282" t="s">
        <v>101</v>
      </c>
      <c r="E182" s="289" t="s">
        <v>3</v>
      </c>
      <c r="F182" s="290" t="s">
        <v>321</v>
      </c>
      <c r="H182" s="291">
        <v>18.146999999999998</v>
      </c>
      <c r="I182" s="316"/>
      <c r="L182" s="287"/>
      <c r="M182" s="292"/>
      <c r="T182" s="293"/>
      <c r="AT182" s="289" t="s">
        <v>101</v>
      </c>
      <c r="AU182" s="289" t="s">
        <v>79</v>
      </c>
      <c r="AV182" s="288" t="s">
        <v>79</v>
      </c>
      <c r="AW182" s="288" t="s">
        <v>30</v>
      </c>
      <c r="AX182" s="288" t="s">
        <v>69</v>
      </c>
      <c r="AY182" s="289" t="s">
        <v>88</v>
      </c>
    </row>
    <row r="183" spans="2:65" s="295" customFormat="1">
      <c r="B183" s="294"/>
      <c r="D183" s="282" t="s">
        <v>101</v>
      </c>
      <c r="E183" s="296" t="s">
        <v>3</v>
      </c>
      <c r="F183" s="297" t="s">
        <v>102</v>
      </c>
      <c r="H183" s="298">
        <v>18.146999999999998</v>
      </c>
      <c r="I183" s="317"/>
      <c r="L183" s="294"/>
      <c r="M183" s="299"/>
      <c r="T183" s="300"/>
      <c r="AT183" s="296" t="s">
        <v>101</v>
      </c>
      <c r="AU183" s="296" t="s">
        <v>79</v>
      </c>
      <c r="AV183" s="295" t="s">
        <v>100</v>
      </c>
      <c r="AW183" s="295" t="s">
        <v>30</v>
      </c>
      <c r="AX183" s="295" t="s">
        <v>77</v>
      </c>
      <c r="AY183" s="296" t="s">
        <v>88</v>
      </c>
    </row>
    <row r="184" spans="2:65" s="253" customFormat="1" ht="22.9" customHeight="1">
      <c r="B184" s="252"/>
      <c r="D184" s="254" t="s">
        <v>68</v>
      </c>
      <c r="E184" s="262" t="s">
        <v>100</v>
      </c>
      <c r="F184" s="262" t="s">
        <v>320</v>
      </c>
      <c r="I184" s="318"/>
      <c r="J184" s="263">
        <f>BK184</f>
        <v>0</v>
      </c>
      <c r="L184" s="252"/>
      <c r="M184" s="257"/>
      <c r="P184" s="258">
        <f>SUM(P185:P188)</f>
        <v>1.0471999999999999</v>
      </c>
      <c r="R184" s="258">
        <f>SUM(R185:R188)</f>
        <v>0.188496</v>
      </c>
      <c r="T184" s="259">
        <f>SUM(T185:T188)</f>
        <v>0</v>
      </c>
      <c r="AR184" s="254" t="s">
        <v>77</v>
      </c>
      <c r="AT184" s="260" t="s">
        <v>68</v>
      </c>
      <c r="AU184" s="260" t="s">
        <v>77</v>
      </c>
      <c r="AY184" s="254" t="s">
        <v>88</v>
      </c>
      <c r="BK184" s="261">
        <f>SUM(BK185:BK188)</f>
        <v>0</v>
      </c>
    </row>
    <row r="185" spans="2:65" s="197" customFormat="1" ht="24.2" customHeight="1">
      <c r="B185" s="196"/>
      <c r="C185" s="264" t="s">
        <v>319</v>
      </c>
      <c r="D185" s="264" t="s">
        <v>89</v>
      </c>
      <c r="E185" s="265" t="s">
        <v>318</v>
      </c>
      <c r="F185" s="266" t="s">
        <v>317</v>
      </c>
      <c r="G185" s="267" t="s">
        <v>91</v>
      </c>
      <c r="H185" s="268">
        <v>95.2</v>
      </c>
      <c r="I185" s="64"/>
      <c r="J185" s="269">
        <f>ROUND(I185*H185,2)</f>
        <v>0</v>
      </c>
      <c r="K185" s="266" t="s">
        <v>90</v>
      </c>
      <c r="L185" s="196"/>
      <c r="M185" s="270" t="s">
        <v>3</v>
      </c>
      <c r="N185" s="271" t="s">
        <v>40</v>
      </c>
      <c r="O185" s="272">
        <v>1.0999999999999999E-2</v>
      </c>
      <c r="P185" s="272">
        <f>O185*H185</f>
        <v>1.0471999999999999</v>
      </c>
      <c r="Q185" s="272">
        <v>1.98E-3</v>
      </c>
      <c r="R185" s="272">
        <f>Q185*H185</f>
        <v>0.188496</v>
      </c>
      <c r="S185" s="272">
        <v>0</v>
      </c>
      <c r="T185" s="273">
        <f>S185*H185</f>
        <v>0</v>
      </c>
      <c r="AR185" s="274" t="s">
        <v>100</v>
      </c>
      <c r="AT185" s="274" t="s">
        <v>89</v>
      </c>
      <c r="AU185" s="274" t="s">
        <v>79</v>
      </c>
      <c r="AY185" s="187" t="s">
        <v>88</v>
      </c>
      <c r="BE185" s="275">
        <f>IF(N185="základní",J185,0)</f>
        <v>0</v>
      </c>
      <c r="BF185" s="275">
        <f>IF(N185="snížená",J185,0)</f>
        <v>0</v>
      </c>
      <c r="BG185" s="275">
        <f>IF(N185="zákl. přenesená",J185,0)</f>
        <v>0</v>
      </c>
      <c r="BH185" s="275">
        <f>IF(N185="sníž. přenesená",J185,0)</f>
        <v>0</v>
      </c>
      <c r="BI185" s="275">
        <f>IF(N185="nulová",J185,0)</f>
        <v>0</v>
      </c>
      <c r="BJ185" s="187" t="s">
        <v>77</v>
      </c>
      <c r="BK185" s="275">
        <f>ROUND(I185*H185,2)</f>
        <v>0</v>
      </c>
      <c r="BL185" s="187" t="s">
        <v>100</v>
      </c>
      <c r="BM185" s="274" t="s">
        <v>316</v>
      </c>
    </row>
    <row r="186" spans="2:65" s="197" customFormat="1">
      <c r="B186" s="196"/>
      <c r="D186" s="276" t="s">
        <v>84</v>
      </c>
      <c r="F186" s="277" t="s">
        <v>315</v>
      </c>
      <c r="I186" s="314"/>
      <c r="L186" s="196"/>
      <c r="M186" s="278"/>
      <c r="T186" s="279"/>
      <c r="AT186" s="187" t="s">
        <v>84</v>
      </c>
      <c r="AU186" s="187" t="s">
        <v>79</v>
      </c>
    </row>
    <row r="187" spans="2:65" s="288" customFormat="1">
      <c r="B187" s="287"/>
      <c r="D187" s="282" t="s">
        <v>101</v>
      </c>
      <c r="E187" s="289" t="s">
        <v>3</v>
      </c>
      <c r="F187" s="290" t="s">
        <v>314</v>
      </c>
      <c r="H187" s="291">
        <v>95.2</v>
      </c>
      <c r="I187" s="316"/>
      <c r="L187" s="287"/>
      <c r="M187" s="292"/>
      <c r="T187" s="293"/>
      <c r="AT187" s="289" t="s">
        <v>101</v>
      </c>
      <c r="AU187" s="289" t="s">
        <v>79</v>
      </c>
      <c r="AV187" s="288" t="s">
        <v>79</v>
      </c>
      <c r="AW187" s="288" t="s">
        <v>30</v>
      </c>
      <c r="AX187" s="288" t="s">
        <v>69</v>
      </c>
      <c r="AY187" s="289" t="s">
        <v>88</v>
      </c>
    </row>
    <row r="188" spans="2:65" s="295" customFormat="1">
      <c r="B188" s="294"/>
      <c r="D188" s="282" t="s">
        <v>101</v>
      </c>
      <c r="E188" s="296" t="s">
        <v>3</v>
      </c>
      <c r="F188" s="297" t="s">
        <v>102</v>
      </c>
      <c r="H188" s="298">
        <v>95.2</v>
      </c>
      <c r="I188" s="317"/>
      <c r="L188" s="294"/>
      <c r="M188" s="299"/>
      <c r="T188" s="300"/>
      <c r="AT188" s="296" t="s">
        <v>101</v>
      </c>
      <c r="AU188" s="296" t="s">
        <v>79</v>
      </c>
      <c r="AV188" s="295" t="s">
        <v>100</v>
      </c>
      <c r="AW188" s="295" t="s">
        <v>30</v>
      </c>
      <c r="AX188" s="295" t="s">
        <v>77</v>
      </c>
      <c r="AY188" s="296" t="s">
        <v>88</v>
      </c>
    </row>
    <row r="189" spans="2:65" s="253" customFormat="1" ht="22.9" customHeight="1">
      <c r="B189" s="252"/>
      <c r="D189" s="254" t="s">
        <v>68</v>
      </c>
      <c r="E189" s="262" t="s">
        <v>313</v>
      </c>
      <c r="F189" s="262" t="s">
        <v>312</v>
      </c>
      <c r="I189" s="318"/>
      <c r="J189" s="263">
        <f>BK189</f>
        <v>0</v>
      </c>
      <c r="L189" s="252"/>
      <c r="M189" s="257"/>
      <c r="P189" s="258">
        <f>SUM(P190:P202)</f>
        <v>8.7018039999999992</v>
      </c>
      <c r="R189" s="258">
        <f>SUM(R190:R202)</f>
        <v>0.67371683999999998</v>
      </c>
      <c r="T189" s="259">
        <f>SUM(T190:T202)</f>
        <v>0</v>
      </c>
      <c r="AR189" s="254" t="s">
        <v>77</v>
      </c>
      <c r="AT189" s="260" t="s">
        <v>68</v>
      </c>
      <c r="AU189" s="260" t="s">
        <v>77</v>
      </c>
      <c r="AY189" s="254" t="s">
        <v>88</v>
      </c>
      <c r="BK189" s="261">
        <f>SUM(BK190:BK202)</f>
        <v>0</v>
      </c>
    </row>
    <row r="190" spans="2:65" s="197" customFormat="1" ht="21.75" customHeight="1">
      <c r="B190" s="196"/>
      <c r="C190" s="264" t="s">
        <v>311</v>
      </c>
      <c r="D190" s="264" t="s">
        <v>89</v>
      </c>
      <c r="E190" s="265" t="s">
        <v>310</v>
      </c>
      <c r="F190" s="266" t="s">
        <v>309</v>
      </c>
      <c r="G190" s="267" t="s">
        <v>91</v>
      </c>
      <c r="H190" s="268">
        <v>280</v>
      </c>
      <c r="I190" s="64"/>
      <c r="J190" s="269">
        <f>ROUND(I190*H190,2)</f>
        <v>0</v>
      </c>
      <c r="K190" s="266" t="s">
        <v>90</v>
      </c>
      <c r="L190" s="196"/>
      <c r="M190" s="270" t="s">
        <v>3</v>
      </c>
      <c r="N190" s="271" t="s">
        <v>40</v>
      </c>
      <c r="O190" s="272">
        <v>2.5999999999999999E-2</v>
      </c>
      <c r="P190" s="272">
        <f>O190*H190</f>
        <v>7.2799999999999994</v>
      </c>
      <c r="Q190" s="272">
        <v>0</v>
      </c>
      <c r="R190" s="272">
        <f>Q190*H190</f>
        <v>0</v>
      </c>
      <c r="S190" s="272">
        <v>0</v>
      </c>
      <c r="T190" s="273">
        <f>S190*H190</f>
        <v>0</v>
      </c>
      <c r="AR190" s="274" t="s">
        <v>100</v>
      </c>
      <c r="AT190" s="274" t="s">
        <v>89</v>
      </c>
      <c r="AU190" s="274" t="s">
        <v>79</v>
      </c>
      <c r="AY190" s="187" t="s">
        <v>88</v>
      </c>
      <c r="BE190" s="275">
        <f>IF(N190="základní",J190,0)</f>
        <v>0</v>
      </c>
      <c r="BF190" s="275">
        <f>IF(N190="snížená",J190,0)</f>
        <v>0</v>
      </c>
      <c r="BG190" s="275">
        <f>IF(N190="zákl. přenesená",J190,0)</f>
        <v>0</v>
      </c>
      <c r="BH190" s="275">
        <f>IF(N190="sníž. přenesená",J190,0)</f>
        <v>0</v>
      </c>
      <c r="BI190" s="275">
        <f>IF(N190="nulová",J190,0)</f>
        <v>0</v>
      </c>
      <c r="BJ190" s="187" t="s">
        <v>77</v>
      </c>
      <c r="BK190" s="275">
        <f>ROUND(I190*H190,2)</f>
        <v>0</v>
      </c>
      <c r="BL190" s="187" t="s">
        <v>100</v>
      </c>
      <c r="BM190" s="274" t="s">
        <v>308</v>
      </c>
    </row>
    <row r="191" spans="2:65" s="197" customFormat="1">
      <c r="B191" s="196"/>
      <c r="D191" s="276" t="s">
        <v>84</v>
      </c>
      <c r="F191" s="277" t="s">
        <v>307</v>
      </c>
      <c r="I191" s="314"/>
      <c r="L191" s="196"/>
      <c r="M191" s="278"/>
      <c r="T191" s="279"/>
      <c r="AT191" s="187" t="s">
        <v>84</v>
      </c>
      <c r="AU191" s="187" t="s">
        <v>79</v>
      </c>
    </row>
    <row r="192" spans="2:65" s="281" customFormat="1">
      <c r="B192" s="280"/>
      <c r="D192" s="282" t="s">
        <v>101</v>
      </c>
      <c r="E192" s="283" t="s">
        <v>3</v>
      </c>
      <c r="F192" s="284" t="s">
        <v>306</v>
      </c>
      <c r="H192" s="283" t="s">
        <v>3</v>
      </c>
      <c r="I192" s="315"/>
      <c r="L192" s="280"/>
      <c r="M192" s="285"/>
      <c r="T192" s="286"/>
      <c r="AT192" s="283" t="s">
        <v>101</v>
      </c>
      <c r="AU192" s="283" t="s">
        <v>79</v>
      </c>
      <c r="AV192" s="281" t="s">
        <v>77</v>
      </c>
      <c r="AW192" s="281" t="s">
        <v>30</v>
      </c>
      <c r="AX192" s="281" t="s">
        <v>69</v>
      </c>
      <c r="AY192" s="283" t="s">
        <v>88</v>
      </c>
    </row>
    <row r="193" spans="2:65" s="288" customFormat="1">
      <c r="B193" s="287"/>
      <c r="D193" s="282" t="s">
        <v>101</v>
      </c>
      <c r="E193" s="289" t="s">
        <v>3</v>
      </c>
      <c r="F193" s="290" t="s">
        <v>305</v>
      </c>
      <c r="H193" s="291">
        <v>280</v>
      </c>
      <c r="I193" s="316"/>
      <c r="L193" s="287"/>
      <c r="M193" s="292"/>
      <c r="T193" s="293"/>
      <c r="AT193" s="289" t="s">
        <v>101</v>
      </c>
      <c r="AU193" s="289" t="s">
        <v>79</v>
      </c>
      <c r="AV193" s="288" t="s">
        <v>79</v>
      </c>
      <c r="AW193" s="288" t="s">
        <v>30</v>
      </c>
      <c r="AX193" s="288" t="s">
        <v>69</v>
      </c>
      <c r="AY193" s="289" t="s">
        <v>88</v>
      </c>
    </row>
    <row r="194" spans="2:65" s="295" customFormat="1">
      <c r="B194" s="294"/>
      <c r="D194" s="282" t="s">
        <v>101</v>
      </c>
      <c r="E194" s="296" t="s">
        <v>3</v>
      </c>
      <c r="F194" s="297" t="s">
        <v>102</v>
      </c>
      <c r="H194" s="298">
        <v>280</v>
      </c>
      <c r="I194" s="317"/>
      <c r="L194" s="294"/>
      <c r="M194" s="299"/>
      <c r="T194" s="300"/>
      <c r="AT194" s="296" t="s">
        <v>101</v>
      </c>
      <c r="AU194" s="296" t="s">
        <v>79</v>
      </c>
      <c r="AV194" s="295" t="s">
        <v>100</v>
      </c>
      <c r="AW194" s="295" t="s">
        <v>30</v>
      </c>
      <c r="AX194" s="295" t="s">
        <v>77</v>
      </c>
      <c r="AY194" s="296" t="s">
        <v>88</v>
      </c>
    </row>
    <row r="195" spans="2:65" s="197" customFormat="1" ht="37.9" customHeight="1">
      <c r="B195" s="196"/>
      <c r="C195" s="264" t="s">
        <v>304</v>
      </c>
      <c r="D195" s="264" t="s">
        <v>89</v>
      </c>
      <c r="E195" s="265" t="s">
        <v>303</v>
      </c>
      <c r="F195" s="266" t="s">
        <v>302</v>
      </c>
      <c r="G195" s="267" t="s">
        <v>91</v>
      </c>
      <c r="H195" s="268">
        <v>3.722</v>
      </c>
      <c r="I195" s="64"/>
      <c r="J195" s="269">
        <f>ROUND(I195*H195,2)</f>
        <v>0</v>
      </c>
      <c r="K195" s="266" t="s">
        <v>90</v>
      </c>
      <c r="L195" s="196"/>
      <c r="M195" s="270" t="s">
        <v>3</v>
      </c>
      <c r="N195" s="271" t="s">
        <v>40</v>
      </c>
      <c r="O195" s="272">
        <v>0.38200000000000001</v>
      </c>
      <c r="P195" s="272">
        <f>O195*H195</f>
        <v>1.4218040000000001</v>
      </c>
      <c r="Q195" s="272">
        <v>8.9219999999999994E-2</v>
      </c>
      <c r="R195" s="272">
        <f>Q195*H195</f>
        <v>0.33207683999999998</v>
      </c>
      <c r="S195" s="272">
        <v>0</v>
      </c>
      <c r="T195" s="273">
        <f>S195*H195</f>
        <v>0</v>
      </c>
      <c r="AR195" s="274" t="s">
        <v>100</v>
      </c>
      <c r="AT195" s="274" t="s">
        <v>89</v>
      </c>
      <c r="AU195" s="274" t="s">
        <v>79</v>
      </c>
      <c r="AY195" s="187" t="s">
        <v>88</v>
      </c>
      <c r="BE195" s="275">
        <f>IF(N195="základní",J195,0)</f>
        <v>0</v>
      </c>
      <c r="BF195" s="275">
        <f>IF(N195="snížená",J195,0)</f>
        <v>0</v>
      </c>
      <c r="BG195" s="275">
        <f>IF(N195="zákl. přenesená",J195,0)</f>
        <v>0</v>
      </c>
      <c r="BH195" s="275">
        <f>IF(N195="sníž. přenesená",J195,0)</f>
        <v>0</v>
      </c>
      <c r="BI195" s="275">
        <f>IF(N195="nulová",J195,0)</f>
        <v>0</v>
      </c>
      <c r="BJ195" s="187" t="s">
        <v>77</v>
      </c>
      <c r="BK195" s="275">
        <f>ROUND(I195*H195,2)</f>
        <v>0</v>
      </c>
      <c r="BL195" s="187" t="s">
        <v>100</v>
      </c>
      <c r="BM195" s="274" t="s">
        <v>301</v>
      </c>
    </row>
    <row r="196" spans="2:65" s="197" customFormat="1">
      <c r="B196" s="196"/>
      <c r="D196" s="276" t="s">
        <v>84</v>
      </c>
      <c r="F196" s="277" t="s">
        <v>300</v>
      </c>
      <c r="I196" s="314"/>
      <c r="L196" s="196"/>
      <c r="M196" s="278"/>
      <c r="T196" s="279"/>
      <c r="AT196" s="187" t="s">
        <v>84</v>
      </c>
      <c r="AU196" s="187" t="s">
        <v>79</v>
      </c>
    </row>
    <row r="197" spans="2:65" s="281" customFormat="1">
      <c r="B197" s="280"/>
      <c r="D197" s="282" t="s">
        <v>101</v>
      </c>
      <c r="E197" s="283" t="s">
        <v>3</v>
      </c>
      <c r="F197" s="284" t="s">
        <v>169</v>
      </c>
      <c r="H197" s="283" t="s">
        <v>3</v>
      </c>
      <c r="I197" s="315"/>
      <c r="L197" s="280"/>
      <c r="M197" s="285"/>
      <c r="T197" s="286"/>
      <c r="AT197" s="283" t="s">
        <v>101</v>
      </c>
      <c r="AU197" s="283" t="s">
        <v>79</v>
      </c>
      <c r="AV197" s="281" t="s">
        <v>77</v>
      </c>
      <c r="AW197" s="281" t="s">
        <v>30</v>
      </c>
      <c r="AX197" s="281" t="s">
        <v>69</v>
      </c>
      <c r="AY197" s="283" t="s">
        <v>88</v>
      </c>
    </row>
    <row r="198" spans="2:65" s="281" customFormat="1">
      <c r="B198" s="280"/>
      <c r="D198" s="282" t="s">
        <v>101</v>
      </c>
      <c r="E198" s="283" t="s">
        <v>3</v>
      </c>
      <c r="F198" s="284" t="s">
        <v>299</v>
      </c>
      <c r="H198" s="283" t="s">
        <v>3</v>
      </c>
      <c r="I198" s="315"/>
      <c r="L198" s="280"/>
      <c r="M198" s="285"/>
      <c r="T198" s="286"/>
      <c r="AT198" s="283" t="s">
        <v>101</v>
      </c>
      <c r="AU198" s="283" t="s">
        <v>79</v>
      </c>
      <c r="AV198" s="281" t="s">
        <v>77</v>
      </c>
      <c r="AW198" s="281" t="s">
        <v>30</v>
      </c>
      <c r="AX198" s="281" t="s">
        <v>69</v>
      </c>
      <c r="AY198" s="283" t="s">
        <v>88</v>
      </c>
    </row>
    <row r="199" spans="2:65" s="288" customFormat="1">
      <c r="B199" s="287"/>
      <c r="D199" s="282" t="s">
        <v>101</v>
      </c>
      <c r="E199" s="289" t="s">
        <v>3</v>
      </c>
      <c r="F199" s="290" t="s">
        <v>298</v>
      </c>
      <c r="H199" s="291">
        <v>3.722</v>
      </c>
      <c r="I199" s="316"/>
      <c r="L199" s="287"/>
      <c r="M199" s="292"/>
      <c r="T199" s="293"/>
      <c r="AT199" s="289" t="s">
        <v>101</v>
      </c>
      <c r="AU199" s="289" t="s">
        <v>79</v>
      </c>
      <c r="AV199" s="288" t="s">
        <v>79</v>
      </c>
      <c r="AW199" s="288" t="s">
        <v>30</v>
      </c>
      <c r="AX199" s="288" t="s">
        <v>69</v>
      </c>
      <c r="AY199" s="289" t="s">
        <v>88</v>
      </c>
    </row>
    <row r="200" spans="2:65" s="295" customFormat="1">
      <c r="B200" s="294"/>
      <c r="D200" s="282" t="s">
        <v>101</v>
      </c>
      <c r="E200" s="296" t="s">
        <v>3</v>
      </c>
      <c r="F200" s="297" t="s">
        <v>102</v>
      </c>
      <c r="H200" s="298">
        <v>3.722</v>
      </c>
      <c r="I200" s="317"/>
      <c r="L200" s="294"/>
      <c r="M200" s="299"/>
      <c r="T200" s="300"/>
      <c r="AT200" s="296" t="s">
        <v>101</v>
      </c>
      <c r="AU200" s="296" t="s">
        <v>79</v>
      </c>
      <c r="AV200" s="295" t="s">
        <v>100</v>
      </c>
      <c r="AW200" s="295" t="s">
        <v>30</v>
      </c>
      <c r="AX200" s="295" t="s">
        <v>77</v>
      </c>
      <c r="AY200" s="296" t="s">
        <v>88</v>
      </c>
    </row>
    <row r="201" spans="2:65" s="197" customFormat="1" ht="16.5" customHeight="1">
      <c r="B201" s="196"/>
      <c r="C201" s="301" t="s">
        <v>297</v>
      </c>
      <c r="D201" s="301" t="s">
        <v>157</v>
      </c>
      <c r="E201" s="302" t="s">
        <v>296</v>
      </c>
      <c r="F201" s="303" t="s">
        <v>295</v>
      </c>
      <c r="G201" s="304" t="s">
        <v>91</v>
      </c>
      <c r="H201" s="305">
        <v>3.7959999999999998</v>
      </c>
      <c r="I201" s="65"/>
      <c r="J201" s="306">
        <f>ROUND(I201*H201,2)</f>
        <v>0</v>
      </c>
      <c r="K201" s="303" t="s">
        <v>90</v>
      </c>
      <c r="L201" s="307"/>
      <c r="M201" s="308" t="s">
        <v>3</v>
      </c>
      <c r="N201" s="309" t="s">
        <v>40</v>
      </c>
      <c r="O201" s="272">
        <v>0</v>
      </c>
      <c r="P201" s="272">
        <f>O201*H201</f>
        <v>0</v>
      </c>
      <c r="Q201" s="272">
        <v>0.09</v>
      </c>
      <c r="R201" s="272">
        <f>Q201*H201</f>
        <v>0.34163999999999994</v>
      </c>
      <c r="S201" s="272">
        <v>0</v>
      </c>
      <c r="T201" s="273">
        <f>S201*H201</f>
        <v>0</v>
      </c>
      <c r="AR201" s="274" t="s">
        <v>158</v>
      </c>
      <c r="AT201" s="274" t="s">
        <v>157</v>
      </c>
      <c r="AU201" s="274" t="s">
        <v>79</v>
      </c>
      <c r="AY201" s="187" t="s">
        <v>88</v>
      </c>
      <c r="BE201" s="275">
        <f>IF(N201="základní",J201,0)</f>
        <v>0</v>
      </c>
      <c r="BF201" s="275">
        <f>IF(N201="snížená",J201,0)</f>
        <v>0</v>
      </c>
      <c r="BG201" s="275">
        <f>IF(N201="zákl. přenesená",J201,0)</f>
        <v>0</v>
      </c>
      <c r="BH201" s="275">
        <f>IF(N201="sníž. přenesená",J201,0)</f>
        <v>0</v>
      </c>
      <c r="BI201" s="275">
        <f>IF(N201="nulová",J201,0)</f>
        <v>0</v>
      </c>
      <c r="BJ201" s="187" t="s">
        <v>77</v>
      </c>
      <c r="BK201" s="275">
        <f>ROUND(I201*H201,2)</f>
        <v>0</v>
      </c>
      <c r="BL201" s="187" t="s">
        <v>100</v>
      </c>
      <c r="BM201" s="274" t="s">
        <v>294</v>
      </c>
    </row>
    <row r="202" spans="2:65" s="288" customFormat="1">
      <c r="B202" s="287"/>
      <c r="D202" s="282" t="s">
        <v>101</v>
      </c>
      <c r="F202" s="290" t="s">
        <v>293</v>
      </c>
      <c r="H202" s="291">
        <v>3.7959999999999998</v>
      </c>
      <c r="I202" s="316"/>
      <c r="L202" s="287"/>
      <c r="M202" s="292"/>
      <c r="T202" s="293"/>
      <c r="AT202" s="289" t="s">
        <v>101</v>
      </c>
      <c r="AU202" s="289" t="s">
        <v>79</v>
      </c>
      <c r="AV202" s="288" t="s">
        <v>79</v>
      </c>
      <c r="AW202" s="288" t="s">
        <v>4</v>
      </c>
      <c r="AX202" s="288" t="s">
        <v>77</v>
      </c>
      <c r="AY202" s="289" t="s">
        <v>88</v>
      </c>
    </row>
    <row r="203" spans="2:65" s="253" customFormat="1" ht="22.9" customHeight="1">
      <c r="B203" s="252"/>
      <c r="D203" s="254" t="s">
        <v>68</v>
      </c>
      <c r="E203" s="262" t="s">
        <v>292</v>
      </c>
      <c r="F203" s="262" t="s">
        <v>291</v>
      </c>
      <c r="I203" s="318"/>
      <c r="J203" s="263">
        <f>BK203</f>
        <v>0</v>
      </c>
      <c r="L203" s="252"/>
      <c r="M203" s="257"/>
      <c r="P203" s="258">
        <f>SUM(P204:P226)</f>
        <v>43.020087999999994</v>
      </c>
      <c r="R203" s="258">
        <f>SUM(R204:R226)</f>
        <v>0.78608</v>
      </c>
      <c r="T203" s="259">
        <f>SUM(T204:T226)</f>
        <v>0.27</v>
      </c>
      <c r="AR203" s="254" t="s">
        <v>77</v>
      </c>
      <c r="AT203" s="260" t="s">
        <v>68</v>
      </c>
      <c r="AU203" s="260" t="s">
        <v>77</v>
      </c>
      <c r="AY203" s="254" t="s">
        <v>88</v>
      </c>
      <c r="BK203" s="261">
        <f>SUM(BK204:BK226)</f>
        <v>0</v>
      </c>
    </row>
    <row r="204" spans="2:65" s="197" customFormat="1" ht="16.5" customHeight="1">
      <c r="B204" s="196"/>
      <c r="C204" s="264" t="s">
        <v>8</v>
      </c>
      <c r="D204" s="264" t="s">
        <v>89</v>
      </c>
      <c r="E204" s="265" t="s">
        <v>290</v>
      </c>
      <c r="F204" s="266" t="s">
        <v>289</v>
      </c>
      <c r="G204" s="267" t="s">
        <v>141</v>
      </c>
      <c r="H204" s="268">
        <v>18</v>
      </c>
      <c r="I204" s="64"/>
      <c r="J204" s="269">
        <f>ROUND(I204*H204,2)</f>
        <v>0</v>
      </c>
      <c r="K204" s="266" t="s">
        <v>90</v>
      </c>
      <c r="L204" s="196"/>
      <c r="M204" s="270" t="s">
        <v>3</v>
      </c>
      <c r="N204" s="271" t="s">
        <v>40</v>
      </c>
      <c r="O204" s="272">
        <v>0.22800000000000001</v>
      </c>
      <c r="P204" s="272">
        <f>O204*H204</f>
        <v>4.1040000000000001</v>
      </c>
      <c r="Q204" s="272">
        <v>4.0079999999999998E-2</v>
      </c>
      <c r="R204" s="272">
        <f>Q204*H204</f>
        <v>0.72143999999999997</v>
      </c>
      <c r="S204" s="272">
        <v>0</v>
      </c>
      <c r="T204" s="273">
        <f>S204*H204</f>
        <v>0</v>
      </c>
      <c r="AR204" s="274" t="s">
        <v>100</v>
      </c>
      <c r="AT204" s="274" t="s">
        <v>89</v>
      </c>
      <c r="AU204" s="274" t="s">
        <v>79</v>
      </c>
      <c r="AY204" s="187" t="s">
        <v>88</v>
      </c>
      <c r="BE204" s="275">
        <f>IF(N204="základní",J204,0)</f>
        <v>0</v>
      </c>
      <c r="BF204" s="275">
        <f>IF(N204="snížená",J204,0)</f>
        <v>0</v>
      </c>
      <c r="BG204" s="275">
        <f>IF(N204="zákl. přenesená",J204,0)</f>
        <v>0</v>
      </c>
      <c r="BH204" s="275">
        <f>IF(N204="sníž. přenesená",J204,0)</f>
        <v>0</v>
      </c>
      <c r="BI204" s="275">
        <f>IF(N204="nulová",J204,0)</f>
        <v>0</v>
      </c>
      <c r="BJ204" s="187" t="s">
        <v>77</v>
      </c>
      <c r="BK204" s="275">
        <f>ROUND(I204*H204,2)</f>
        <v>0</v>
      </c>
      <c r="BL204" s="187" t="s">
        <v>100</v>
      </c>
      <c r="BM204" s="274" t="s">
        <v>288</v>
      </c>
    </row>
    <row r="205" spans="2:65" s="197" customFormat="1">
      <c r="B205" s="196"/>
      <c r="D205" s="276" t="s">
        <v>84</v>
      </c>
      <c r="F205" s="277" t="s">
        <v>287</v>
      </c>
      <c r="I205" s="314"/>
      <c r="L205" s="196"/>
      <c r="M205" s="278"/>
      <c r="T205" s="279"/>
      <c r="AT205" s="187" t="s">
        <v>84</v>
      </c>
      <c r="AU205" s="187" t="s">
        <v>79</v>
      </c>
    </row>
    <row r="206" spans="2:65" s="288" customFormat="1">
      <c r="B206" s="287"/>
      <c r="D206" s="282" t="s">
        <v>101</v>
      </c>
      <c r="E206" s="289" t="s">
        <v>3</v>
      </c>
      <c r="F206" s="290" t="s">
        <v>281</v>
      </c>
      <c r="H206" s="291">
        <v>18</v>
      </c>
      <c r="I206" s="316"/>
      <c r="L206" s="287"/>
      <c r="M206" s="292"/>
      <c r="T206" s="293"/>
      <c r="AT206" s="289" t="s">
        <v>101</v>
      </c>
      <c r="AU206" s="289" t="s">
        <v>79</v>
      </c>
      <c r="AV206" s="288" t="s">
        <v>79</v>
      </c>
      <c r="AW206" s="288" t="s">
        <v>30</v>
      </c>
      <c r="AX206" s="288" t="s">
        <v>69</v>
      </c>
      <c r="AY206" s="289" t="s">
        <v>88</v>
      </c>
    </row>
    <row r="207" spans="2:65" s="295" customFormat="1">
      <c r="B207" s="294"/>
      <c r="D207" s="282" t="s">
        <v>101</v>
      </c>
      <c r="E207" s="296" t="s">
        <v>3</v>
      </c>
      <c r="F207" s="297" t="s">
        <v>102</v>
      </c>
      <c r="H207" s="298">
        <v>18</v>
      </c>
      <c r="I207" s="317"/>
      <c r="L207" s="294"/>
      <c r="M207" s="299"/>
      <c r="T207" s="300"/>
      <c r="AT207" s="296" t="s">
        <v>101</v>
      </c>
      <c r="AU207" s="296" t="s">
        <v>79</v>
      </c>
      <c r="AV207" s="295" t="s">
        <v>100</v>
      </c>
      <c r="AW207" s="295" t="s">
        <v>30</v>
      </c>
      <c r="AX207" s="295" t="s">
        <v>77</v>
      </c>
      <c r="AY207" s="296" t="s">
        <v>88</v>
      </c>
    </row>
    <row r="208" spans="2:65" s="197" customFormat="1" ht="16.5" customHeight="1">
      <c r="B208" s="196"/>
      <c r="C208" s="301" t="s">
        <v>286</v>
      </c>
      <c r="D208" s="301" t="s">
        <v>157</v>
      </c>
      <c r="E208" s="302" t="s">
        <v>285</v>
      </c>
      <c r="F208" s="303" t="s">
        <v>284</v>
      </c>
      <c r="G208" s="304" t="s">
        <v>141</v>
      </c>
      <c r="H208" s="305">
        <v>18</v>
      </c>
      <c r="I208" s="65"/>
      <c r="J208" s="306">
        <f>ROUND(I208*H208,2)</f>
        <v>0</v>
      </c>
      <c r="K208" s="303" t="s">
        <v>3</v>
      </c>
      <c r="L208" s="307"/>
      <c r="M208" s="308" t="s">
        <v>3</v>
      </c>
      <c r="N208" s="309" t="s">
        <v>40</v>
      </c>
      <c r="O208" s="272">
        <v>0</v>
      </c>
      <c r="P208" s="272">
        <f>O208*H208</f>
        <v>0</v>
      </c>
      <c r="Q208" s="272">
        <v>0</v>
      </c>
      <c r="R208" s="272">
        <f>Q208*H208</f>
        <v>0</v>
      </c>
      <c r="S208" s="272">
        <v>0</v>
      </c>
      <c r="T208" s="273">
        <f>S208*H208</f>
        <v>0</v>
      </c>
      <c r="AR208" s="274" t="s">
        <v>158</v>
      </c>
      <c r="AT208" s="274" t="s">
        <v>157</v>
      </c>
      <c r="AU208" s="274" t="s">
        <v>79</v>
      </c>
      <c r="AY208" s="187" t="s">
        <v>88</v>
      </c>
      <c r="BE208" s="275">
        <f>IF(N208="základní",J208,0)</f>
        <v>0</v>
      </c>
      <c r="BF208" s="275">
        <f>IF(N208="snížená",J208,0)</f>
        <v>0</v>
      </c>
      <c r="BG208" s="275">
        <f>IF(N208="zákl. přenesená",J208,0)</f>
        <v>0</v>
      </c>
      <c r="BH208" s="275">
        <f>IF(N208="sníž. přenesená",J208,0)</f>
        <v>0</v>
      </c>
      <c r="BI208" s="275">
        <f>IF(N208="nulová",J208,0)</f>
        <v>0</v>
      </c>
      <c r="BJ208" s="187" t="s">
        <v>77</v>
      </c>
      <c r="BK208" s="275">
        <f>ROUND(I208*H208,2)</f>
        <v>0</v>
      </c>
      <c r="BL208" s="187" t="s">
        <v>100</v>
      </c>
      <c r="BM208" s="274" t="s">
        <v>283</v>
      </c>
    </row>
    <row r="209" spans="2:65" s="281" customFormat="1">
      <c r="B209" s="280"/>
      <c r="D209" s="282" t="s">
        <v>101</v>
      </c>
      <c r="E209" s="283" t="s">
        <v>3</v>
      </c>
      <c r="F209" s="284" t="s">
        <v>282</v>
      </c>
      <c r="H209" s="283" t="s">
        <v>3</v>
      </c>
      <c r="I209" s="315"/>
      <c r="L209" s="280"/>
      <c r="M209" s="285"/>
      <c r="T209" s="286"/>
      <c r="AT209" s="283" t="s">
        <v>101</v>
      </c>
      <c r="AU209" s="283" t="s">
        <v>79</v>
      </c>
      <c r="AV209" s="281" t="s">
        <v>77</v>
      </c>
      <c r="AW209" s="281" t="s">
        <v>30</v>
      </c>
      <c r="AX209" s="281" t="s">
        <v>69</v>
      </c>
      <c r="AY209" s="283" t="s">
        <v>88</v>
      </c>
    </row>
    <row r="210" spans="2:65" s="288" customFormat="1">
      <c r="B210" s="287"/>
      <c r="D210" s="282" t="s">
        <v>101</v>
      </c>
      <c r="E210" s="289" t="s">
        <v>3</v>
      </c>
      <c r="F210" s="290" t="s">
        <v>281</v>
      </c>
      <c r="H210" s="291">
        <v>18</v>
      </c>
      <c r="I210" s="316"/>
      <c r="L210" s="287"/>
      <c r="M210" s="292"/>
      <c r="T210" s="293"/>
      <c r="AT210" s="289" t="s">
        <v>101</v>
      </c>
      <c r="AU210" s="289" t="s">
        <v>79</v>
      </c>
      <c r="AV210" s="288" t="s">
        <v>79</v>
      </c>
      <c r="AW210" s="288" t="s">
        <v>30</v>
      </c>
      <c r="AX210" s="288" t="s">
        <v>69</v>
      </c>
      <c r="AY210" s="289" t="s">
        <v>88</v>
      </c>
    </row>
    <row r="211" spans="2:65" s="295" customFormat="1">
      <c r="B211" s="294"/>
      <c r="D211" s="282" t="s">
        <v>101</v>
      </c>
      <c r="E211" s="296" t="s">
        <v>3</v>
      </c>
      <c r="F211" s="297" t="s">
        <v>102</v>
      </c>
      <c r="H211" s="298">
        <v>18</v>
      </c>
      <c r="I211" s="317"/>
      <c r="L211" s="294"/>
      <c r="M211" s="299"/>
      <c r="T211" s="300"/>
      <c r="AT211" s="296" t="s">
        <v>101</v>
      </c>
      <c r="AU211" s="296" t="s">
        <v>79</v>
      </c>
      <c r="AV211" s="295" t="s">
        <v>100</v>
      </c>
      <c r="AW211" s="295" t="s">
        <v>30</v>
      </c>
      <c r="AX211" s="295" t="s">
        <v>77</v>
      </c>
      <c r="AY211" s="296" t="s">
        <v>88</v>
      </c>
    </row>
    <row r="212" spans="2:65" s="197" customFormat="1" ht="16.5" customHeight="1">
      <c r="B212" s="196"/>
      <c r="C212" s="264" t="s">
        <v>280</v>
      </c>
      <c r="D212" s="264" t="s">
        <v>89</v>
      </c>
      <c r="E212" s="265" t="s">
        <v>279</v>
      </c>
      <c r="F212" s="266" t="s">
        <v>278</v>
      </c>
      <c r="G212" s="267" t="s">
        <v>91</v>
      </c>
      <c r="H212" s="268">
        <v>280</v>
      </c>
      <c r="I212" s="64"/>
      <c r="J212" s="269">
        <f>ROUND(I212*H212,2)</f>
        <v>0</v>
      </c>
      <c r="K212" s="266" t="s">
        <v>90</v>
      </c>
      <c r="L212" s="196"/>
      <c r="M212" s="270" t="s">
        <v>3</v>
      </c>
      <c r="N212" s="271" t="s">
        <v>40</v>
      </c>
      <c r="O212" s="272">
        <v>0.13</v>
      </c>
      <c r="P212" s="272">
        <f>O212*H212</f>
        <v>36.4</v>
      </c>
      <c r="Q212" s="272">
        <v>2.3000000000000001E-4</v>
      </c>
      <c r="R212" s="272">
        <f>Q212*H212</f>
        <v>6.4399999999999999E-2</v>
      </c>
      <c r="S212" s="272">
        <v>0</v>
      </c>
      <c r="T212" s="273">
        <f>S212*H212</f>
        <v>0</v>
      </c>
      <c r="AR212" s="274" t="s">
        <v>100</v>
      </c>
      <c r="AT212" s="274" t="s">
        <v>89</v>
      </c>
      <c r="AU212" s="274" t="s">
        <v>79</v>
      </c>
      <c r="AY212" s="187" t="s">
        <v>88</v>
      </c>
      <c r="BE212" s="275">
        <f>IF(N212="základní",J212,0)</f>
        <v>0</v>
      </c>
      <c r="BF212" s="275">
        <f>IF(N212="snížená",J212,0)</f>
        <v>0</v>
      </c>
      <c r="BG212" s="275">
        <f>IF(N212="zákl. přenesená",J212,0)</f>
        <v>0</v>
      </c>
      <c r="BH212" s="275">
        <f>IF(N212="sníž. přenesená",J212,0)</f>
        <v>0</v>
      </c>
      <c r="BI212" s="275">
        <f>IF(N212="nulová",J212,0)</f>
        <v>0</v>
      </c>
      <c r="BJ212" s="187" t="s">
        <v>77</v>
      </c>
      <c r="BK212" s="275">
        <f>ROUND(I212*H212,2)</f>
        <v>0</v>
      </c>
      <c r="BL212" s="187" t="s">
        <v>100</v>
      </c>
      <c r="BM212" s="274" t="s">
        <v>277</v>
      </c>
    </row>
    <row r="213" spans="2:65" s="197" customFormat="1">
      <c r="B213" s="196"/>
      <c r="D213" s="276" t="s">
        <v>84</v>
      </c>
      <c r="F213" s="277" t="s">
        <v>276</v>
      </c>
      <c r="I213" s="314"/>
      <c r="L213" s="196"/>
      <c r="M213" s="278"/>
      <c r="T213" s="279"/>
      <c r="AT213" s="187" t="s">
        <v>84</v>
      </c>
      <c r="AU213" s="187" t="s">
        <v>79</v>
      </c>
    </row>
    <row r="214" spans="2:65" s="281" customFormat="1">
      <c r="B214" s="280"/>
      <c r="D214" s="282" t="s">
        <v>101</v>
      </c>
      <c r="E214" s="283" t="s">
        <v>3</v>
      </c>
      <c r="F214" s="284" t="s">
        <v>275</v>
      </c>
      <c r="H214" s="283" t="s">
        <v>3</v>
      </c>
      <c r="I214" s="315"/>
      <c r="L214" s="280"/>
      <c r="M214" s="285"/>
      <c r="T214" s="286"/>
      <c r="AT214" s="283" t="s">
        <v>101</v>
      </c>
      <c r="AU214" s="283" t="s">
        <v>79</v>
      </c>
      <c r="AV214" s="281" t="s">
        <v>77</v>
      </c>
      <c r="AW214" s="281" t="s">
        <v>30</v>
      </c>
      <c r="AX214" s="281" t="s">
        <v>69</v>
      </c>
      <c r="AY214" s="283" t="s">
        <v>88</v>
      </c>
    </row>
    <row r="215" spans="2:65" s="288" customFormat="1">
      <c r="B215" s="287"/>
      <c r="D215" s="282" t="s">
        <v>101</v>
      </c>
      <c r="E215" s="289" t="s">
        <v>3</v>
      </c>
      <c r="F215" s="290" t="s">
        <v>274</v>
      </c>
      <c r="H215" s="291">
        <v>280</v>
      </c>
      <c r="I215" s="316"/>
      <c r="L215" s="287"/>
      <c r="M215" s="292"/>
      <c r="T215" s="293"/>
      <c r="AT215" s="289" t="s">
        <v>101</v>
      </c>
      <c r="AU215" s="289" t="s">
        <v>79</v>
      </c>
      <c r="AV215" s="288" t="s">
        <v>79</v>
      </c>
      <c r="AW215" s="288" t="s">
        <v>30</v>
      </c>
      <c r="AX215" s="288" t="s">
        <v>69</v>
      </c>
      <c r="AY215" s="289" t="s">
        <v>88</v>
      </c>
    </row>
    <row r="216" spans="2:65" s="295" customFormat="1">
      <c r="B216" s="294"/>
      <c r="D216" s="282" t="s">
        <v>101</v>
      </c>
      <c r="E216" s="296" t="s">
        <v>3</v>
      </c>
      <c r="F216" s="297" t="s">
        <v>102</v>
      </c>
      <c r="H216" s="298">
        <v>280</v>
      </c>
      <c r="I216" s="317"/>
      <c r="L216" s="294"/>
      <c r="M216" s="299"/>
      <c r="T216" s="300"/>
      <c r="AT216" s="296" t="s">
        <v>101</v>
      </c>
      <c r="AU216" s="296" t="s">
        <v>79</v>
      </c>
      <c r="AV216" s="295" t="s">
        <v>100</v>
      </c>
      <c r="AW216" s="295" t="s">
        <v>30</v>
      </c>
      <c r="AX216" s="295" t="s">
        <v>77</v>
      </c>
      <c r="AY216" s="296" t="s">
        <v>88</v>
      </c>
    </row>
    <row r="217" spans="2:65" s="197" customFormat="1" ht="16.5" customHeight="1">
      <c r="B217" s="196"/>
      <c r="C217" s="264" t="s">
        <v>273</v>
      </c>
      <c r="D217" s="264" t="s">
        <v>89</v>
      </c>
      <c r="E217" s="265" t="s">
        <v>272</v>
      </c>
      <c r="F217" s="266" t="s">
        <v>271</v>
      </c>
      <c r="G217" s="267" t="s">
        <v>270</v>
      </c>
      <c r="H217" s="268">
        <v>0.108</v>
      </c>
      <c r="I217" s="64"/>
      <c r="J217" s="269">
        <f>ROUND(I217*H217,2)</f>
        <v>0</v>
      </c>
      <c r="K217" s="266" t="s">
        <v>90</v>
      </c>
      <c r="L217" s="196"/>
      <c r="M217" s="270" t="s">
        <v>3</v>
      </c>
      <c r="N217" s="271" t="s">
        <v>40</v>
      </c>
      <c r="O217" s="272">
        <v>6.4359999999999999</v>
      </c>
      <c r="P217" s="272">
        <f>O217*H217</f>
        <v>0.69508800000000004</v>
      </c>
      <c r="Q217" s="272">
        <v>0</v>
      </c>
      <c r="R217" s="272">
        <f>Q217*H217</f>
        <v>0</v>
      </c>
      <c r="S217" s="272">
        <v>2</v>
      </c>
      <c r="T217" s="273">
        <f>S217*H217</f>
        <v>0.216</v>
      </c>
      <c r="AR217" s="274" t="s">
        <v>100</v>
      </c>
      <c r="AT217" s="274" t="s">
        <v>89</v>
      </c>
      <c r="AU217" s="274" t="s">
        <v>79</v>
      </c>
      <c r="AY217" s="187" t="s">
        <v>88</v>
      </c>
      <c r="BE217" s="275">
        <f>IF(N217="základní",J217,0)</f>
        <v>0</v>
      </c>
      <c r="BF217" s="275">
        <f>IF(N217="snížená",J217,0)</f>
        <v>0</v>
      </c>
      <c r="BG217" s="275">
        <f>IF(N217="zákl. přenesená",J217,0)</f>
        <v>0</v>
      </c>
      <c r="BH217" s="275">
        <f>IF(N217="sníž. přenesená",J217,0)</f>
        <v>0</v>
      </c>
      <c r="BI217" s="275">
        <f>IF(N217="nulová",J217,0)</f>
        <v>0</v>
      </c>
      <c r="BJ217" s="187" t="s">
        <v>77</v>
      </c>
      <c r="BK217" s="275">
        <f>ROUND(I217*H217,2)</f>
        <v>0</v>
      </c>
      <c r="BL217" s="187" t="s">
        <v>100</v>
      </c>
      <c r="BM217" s="274" t="s">
        <v>269</v>
      </c>
    </row>
    <row r="218" spans="2:65" s="197" customFormat="1">
      <c r="B218" s="196"/>
      <c r="D218" s="276" t="s">
        <v>84</v>
      </c>
      <c r="F218" s="277" t="s">
        <v>268</v>
      </c>
      <c r="I218" s="314"/>
      <c r="L218" s="196"/>
      <c r="M218" s="278"/>
      <c r="T218" s="279"/>
      <c r="AT218" s="187" t="s">
        <v>84</v>
      </c>
      <c r="AU218" s="187" t="s">
        <v>79</v>
      </c>
    </row>
    <row r="219" spans="2:65" s="281" customFormat="1">
      <c r="B219" s="280"/>
      <c r="D219" s="282" t="s">
        <v>101</v>
      </c>
      <c r="E219" s="283" t="s">
        <v>3</v>
      </c>
      <c r="F219" s="284" t="s">
        <v>267</v>
      </c>
      <c r="H219" s="283" t="s">
        <v>3</v>
      </c>
      <c r="I219" s="315"/>
      <c r="L219" s="280"/>
      <c r="M219" s="285"/>
      <c r="T219" s="286"/>
      <c r="AT219" s="283" t="s">
        <v>101</v>
      </c>
      <c r="AU219" s="283" t="s">
        <v>79</v>
      </c>
      <c r="AV219" s="281" t="s">
        <v>77</v>
      </c>
      <c r="AW219" s="281" t="s">
        <v>30</v>
      </c>
      <c r="AX219" s="281" t="s">
        <v>69</v>
      </c>
      <c r="AY219" s="283" t="s">
        <v>88</v>
      </c>
    </row>
    <row r="220" spans="2:65" s="288" customFormat="1">
      <c r="B220" s="287"/>
      <c r="D220" s="282" t="s">
        <v>101</v>
      </c>
      <c r="E220" s="289" t="s">
        <v>3</v>
      </c>
      <c r="F220" s="290" t="s">
        <v>266</v>
      </c>
      <c r="H220" s="291">
        <v>0.108</v>
      </c>
      <c r="I220" s="316"/>
      <c r="L220" s="287"/>
      <c r="M220" s="292"/>
      <c r="T220" s="293"/>
      <c r="AT220" s="289" t="s">
        <v>101</v>
      </c>
      <c r="AU220" s="289" t="s">
        <v>79</v>
      </c>
      <c r="AV220" s="288" t="s">
        <v>79</v>
      </c>
      <c r="AW220" s="288" t="s">
        <v>30</v>
      </c>
      <c r="AX220" s="288" t="s">
        <v>69</v>
      </c>
      <c r="AY220" s="289" t="s">
        <v>88</v>
      </c>
    </row>
    <row r="221" spans="2:65" s="295" customFormat="1">
      <c r="B221" s="294"/>
      <c r="D221" s="282" t="s">
        <v>101</v>
      </c>
      <c r="E221" s="296" t="s">
        <v>3</v>
      </c>
      <c r="F221" s="297" t="s">
        <v>102</v>
      </c>
      <c r="H221" s="298">
        <v>0.108</v>
      </c>
      <c r="I221" s="317"/>
      <c r="L221" s="294"/>
      <c r="M221" s="299"/>
      <c r="T221" s="300"/>
      <c r="AT221" s="296" t="s">
        <v>101</v>
      </c>
      <c r="AU221" s="296" t="s">
        <v>79</v>
      </c>
      <c r="AV221" s="295" t="s">
        <v>100</v>
      </c>
      <c r="AW221" s="295" t="s">
        <v>30</v>
      </c>
      <c r="AX221" s="295" t="s">
        <v>77</v>
      </c>
      <c r="AY221" s="296" t="s">
        <v>88</v>
      </c>
    </row>
    <row r="222" spans="2:65" s="197" customFormat="1" ht="16.5" customHeight="1">
      <c r="B222" s="196"/>
      <c r="C222" s="264" t="s">
        <v>265</v>
      </c>
      <c r="D222" s="264" t="s">
        <v>89</v>
      </c>
      <c r="E222" s="265" t="s">
        <v>264</v>
      </c>
      <c r="F222" s="266" t="s">
        <v>263</v>
      </c>
      <c r="G222" s="267" t="s">
        <v>141</v>
      </c>
      <c r="H222" s="268">
        <v>3</v>
      </c>
      <c r="I222" s="64"/>
      <c r="J222" s="269">
        <f>ROUND(I222*H222,2)</f>
        <v>0</v>
      </c>
      <c r="K222" s="266" t="s">
        <v>90</v>
      </c>
      <c r="L222" s="196"/>
      <c r="M222" s="270" t="s">
        <v>3</v>
      </c>
      <c r="N222" s="271" t="s">
        <v>40</v>
      </c>
      <c r="O222" s="272">
        <v>0.60699999999999998</v>
      </c>
      <c r="P222" s="272">
        <f>O222*H222</f>
        <v>1.821</v>
      </c>
      <c r="Q222" s="272">
        <v>8.0000000000000007E-5</v>
      </c>
      <c r="R222" s="272">
        <f>Q222*H222</f>
        <v>2.4000000000000003E-4</v>
      </c>
      <c r="S222" s="272">
        <v>1.7999999999999999E-2</v>
      </c>
      <c r="T222" s="273">
        <f>S222*H222</f>
        <v>5.3999999999999992E-2</v>
      </c>
      <c r="AR222" s="274" t="s">
        <v>100</v>
      </c>
      <c r="AT222" s="274" t="s">
        <v>89</v>
      </c>
      <c r="AU222" s="274" t="s">
        <v>79</v>
      </c>
      <c r="AY222" s="187" t="s">
        <v>88</v>
      </c>
      <c r="BE222" s="275">
        <f>IF(N222="základní",J222,0)</f>
        <v>0</v>
      </c>
      <c r="BF222" s="275">
        <f>IF(N222="snížená",J222,0)</f>
        <v>0</v>
      </c>
      <c r="BG222" s="275">
        <f>IF(N222="zákl. přenesená",J222,0)</f>
        <v>0</v>
      </c>
      <c r="BH222" s="275">
        <f>IF(N222="sníž. přenesená",J222,0)</f>
        <v>0</v>
      </c>
      <c r="BI222" s="275">
        <f>IF(N222="nulová",J222,0)</f>
        <v>0</v>
      </c>
      <c r="BJ222" s="187" t="s">
        <v>77</v>
      </c>
      <c r="BK222" s="275">
        <f>ROUND(I222*H222,2)</f>
        <v>0</v>
      </c>
      <c r="BL222" s="187" t="s">
        <v>100</v>
      </c>
      <c r="BM222" s="274" t="s">
        <v>262</v>
      </c>
    </row>
    <row r="223" spans="2:65" s="197" customFormat="1">
      <c r="B223" s="196"/>
      <c r="D223" s="276" t="s">
        <v>84</v>
      </c>
      <c r="F223" s="277" t="s">
        <v>261</v>
      </c>
      <c r="I223" s="314"/>
      <c r="L223" s="196"/>
      <c r="M223" s="278"/>
      <c r="T223" s="279"/>
      <c r="AT223" s="187" t="s">
        <v>84</v>
      </c>
      <c r="AU223" s="187" t="s">
        <v>79</v>
      </c>
    </row>
    <row r="224" spans="2:65" s="281" customFormat="1">
      <c r="B224" s="280"/>
      <c r="D224" s="282" t="s">
        <v>101</v>
      </c>
      <c r="E224" s="283" t="s">
        <v>3</v>
      </c>
      <c r="F224" s="284" t="s">
        <v>260</v>
      </c>
      <c r="H224" s="283" t="s">
        <v>3</v>
      </c>
      <c r="I224" s="315"/>
      <c r="L224" s="280"/>
      <c r="M224" s="285"/>
      <c r="T224" s="286"/>
      <c r="AT224" s="283" t="s">
        <v>101</v>
      </c>
      <c r="AU224" s="283" t="s">
        <v>79</v>
      </c>
      <c r="AV224" s="281" t="s">
        <v>77</v>
      </c>
      <c r="AW224" s="281" t="s">
        <v>30</v>
      </c>
      <c r="AX224" s="281" t="s">
        <v>69</v>
      </c>
      <c r="AY224" s="283" t="s">
        <v>88</v>
      </c>
    </row>
    <row r="225" spans="2:65" s="288" customFormat="1">
      <c r="B225" s="287"/>
      <c r="D225" s="282" t="s">
        <v>101</v>
      </c>
      <c r="E225" s="289" t="s">
        <v>3</v>
      </c>
      <c r="F225" s="290" t="s">
        <v>259</v>
      </c>
      <c r="H225" s="291">
        <v>3</v>
      </c>
      <c r="I225" s="316"/>
      <c r="L225" s="287"/>
      <c r="M225" s="292"/>
      <c r="T225" s="293"/>
      <c r="AT225" s="289" t="s">
        <v>101</v>
      </c>
      <c r="AU225" s="289" t="s">
        <v>79</v>
      </c>
      <c r="AV225" s="288" t="s">
        <v>79</v>
      </c>
      <c r="AW225" s="288" t="s">
        <v>30</v>
      </c>
      <c r="AX225" s="288" t="s">
        <v>69</v>
      </c>
      <c r="AY225" s="289" t="s">
        <v>88</v>
      </c>
    </row>
    <row r="226" spans="2:65" s="295" customFormat="1">
      <c r="B226" s="294"/>
      <c r="D226" s="282" t="s">
        <v>101</v>
      </c>
      <c r="E226" s="296" t="s">
        <v>3</v>
      </c>
      <c r="F226" s="297" t="s">
        <v>102</v>
      </c>
      <c r="H226" s="298">
        <v>3</v>
      </c>
      <c r="I226" s="317"/>
      <c r="L226" s="294"/>
      <c r="M226" s="299"/>
      <c r="T226" s="300"/>
      <c r="AT226" s="296" t="s">
        <v>101</v>
      </c>
      <c r="AU226" s="296" t="s">
        <v>79</v>
      </c>
      <c r="AV226" s="295" t="s">
        <v>100</v>
      </c>
      <c r="AW226" s="295" t="s">
        <v>30</v>
      </c>
      <c r="AX226" s="295" t="s">
        <v>77</v>
      </c>
      <c r="AY226" s="296" t="s">
        <v>88</v>
      </c>
    </row>
    <row r="227" spans="2:65" s="253" customFormat="1" ht="22.9" customHeight="1">
      <c r="B227" s="252"/>
      <c r="D227" s="254" t="s">
        <v>68</v>
      </c>
      <c r="E227" s="262" t="s">
        <v>258</v>
      </c>
      <c r="F227" s="262" t="s">
        <v>257</v>
      </c>
      <c r="I227" s="318"/>
      <c r="J227" s="263">
        <f>BK227</f>
        <v>0</v>
      </c>
      <c r="L227" s="252"/>
      <c r="M227" s="257"/>
      <c r="P227" s="258">
        <f>SUM(P228:P296)</f>
        <v>41.007974999999995</v>
      </c>
      <c r="R227" s="258">
        <f>SUM(R228:R296)</f>
        <v>0</v>
      </c>
      <c r="T227" s="259">
        <f>SUM(T228:T296)</f>
        <v>0</v>
      </c>
      <c r="AR227" s="254" t="s">
        <v>77</v>
      </c>
      <c r="AT227" s="260" t="s">
        <v>68</v>
      </c>
      <c r="AU227" s="260" t="s">
        <v>77</v>
      </c>
      <c r="AY227" s="254" t="s">
        <v>88</v>
      </c>
      <c r="BK227" s="261">
        <f>SUM(BK228:BK296)</f>
        <v>0</v>
      </c>
    </row>
    <row r="228" spans="2:65" s="197" customFormat="1" ht="16.5" customHeight="1">
      <c r="B228" s="196"/>
      <c r="C228" s="264" t="s">
        <v>256</v>
      </c>
      <c r="D228" s="264" t="s">
        <v>89</v>
      </c>
      <c r="E228" s="265" t="s">
        <v>255</v>
      </c>
      <c r="F228" s="266" t="s">
        <v>254</v>
      </c>
      <c r="G228" s="267" t="s">
        <v>149</v>
      </c>
      <c r="H228" s="268">
        <v>13.195</v>
      </c>
      <c r="I228" s="64"/>
      <c r="J228" s="269">
        <f>ROUND(I228*H228,2)</f>
        <v>0</v>
      </c>
      <c r="K228" s="266" t="s">
        <v>90</v>
      </c>
      <c r="L228" s="196"/>
      <c r="M228" s="270" t="s">
        <v>3</v>
      </c>
      <c r="N228" s="271" t="s">
        <v>40</v>
      </c>
      <c r="O228" s="272">
        <v>0.13600000000000001</v>
      </c>
      <c r="P228" s="272">
        <f>O228*H228</f>
        <v>1.7945200000000001</v>
      </c>
      <c r="Q228" s="272">
        <v>0</v>
      </c>
      <c r="R228" s="272">
        <f>Q228*H228</f>
        <v>0</v>
      </c>
      <c r="S228" s="272">
        <v>0</v>
      </c>
      <c r="T228" s="273">
        <f>S228*H228</f>
        <v>0</v>
      </c>
      <c r="AR228" s="274" t="s">
        <v>100</v>
      </c>
      <c r="AT228" s="274" t="s">
        <v>89</v>
      </c>
      <c r="AU228" s="274" t="s">
        <v>79</v>
      </c>
      <c r="AY228" s="187" t="s">
        <v>88</v>
      </c>
      <c r="BE228" s="275">
        <f>IF(N228="základní",J228,0)</f>
        <v>0</v>
      </c>
      <c r="BF228" s="275">
        <f>IF(N228="snížená",J228,0)</f>
        <v>0</v>
      </c>
      <c r="BG228" s="275">
        <f>IF(N228="zákl. přenesená",J228,0)</f>
        <v>0</v>
      </c>
      <c r="BH228" s="275">
        <f>IF(N228="sníž. přenesená",J228,0)</f>
        <v>0</v>
      </c>
      <c r="BI228" s="275">
        <f>IF(N228="nulová",J228,0)</f>
        <v>0</v>
      </c>
      <c r="BJ228" s="187" t="s">
        <v>77</v>
      </c>
      <c r="BK228" s="275">
        <f>ROUND(I228*H228,2)</f>
        <v>0</v>
      </c>
      <c r="BL228" s="187" t="s">
        <v>100</v>
      </c>
      <c r="BM228" s="274" t="s">
        <v>253</v>
      </c>
    </row>
    <row r="229" spans="2:65" s="197" customFormat="1">
      <c r="B229" s="196"/>
      <c r="D229" s="276" t="s">
        <v>84</v>
      </c>
      <c r="F229" s="277" t="s">
        <v>252</v>
      </c>
      <c r="I229" s="314"/>
      <c r="L229" s="196"/>
      <c r="M229" s="278"/>
      <c r="T229" s="279"/>
      <c r="AT229" s="187" t="s">
        <v>84</v>
      </c>
      <c r="AU229" s="187" t="s">
        <v>79</v>
      </c>
    </row>
    <row r="230" spans="2:65" s="281" customFormat="1">
      <c r="B230" s="280"/>
      <c r="D230" s="282" t="s">
        <v>101</v>
      </c>
      <c r="E230" s="283" t="s">
        <v>3</v>
      </c>
      <c r="F230" s="284" t="s">
        <v>251</v>
      </c>
      <c r="H230" s="283" t="s">
        <v>3</v>
      </c>
      <c r="I230" s="315"/>
      <c r="L230" s="280"/>
      <c r="M230" s="285"/>
      <c r="T230" s="286"/>
      <c r="AT230" s="283" t="s">
        <v>101</v>
      </c>
      <c r="AU230" s="283" t="s">
        <v>79</v>
      </c>
      <c r="AV230" s="281" t="s">
        <v>77</v>
      </c>
      <c r="AW230" s="281" t="s">
        <v>30</v>
      </c>
      <c r="AX230" s="281" t="s">
        <v>69</v>
      </c>
      <c r="AY230" s="283" t="s">
        <v>88</v>
      </c>
    </row>
    <row r="231" spans="2:65" s="281" customFormat="1">
      <c r="B231" s="280"/>
      <c r="D231" s="282" t="s">
        <v>101</v>
      </c>
      <c r="E231" s="283" t="s">
        <v>3</v>
      </c>
      <c r="F231" s="284" t="s">
        <v>227</v>
      </c>
      <c r="H231" s="283" t="s">
        <v>3</v>
      </c>
      <c r="I231" s="315"/>
      <c r="L231" s="280"/>
      <c r="M231" s="285"/>
      <c r="T231" s="286"/>
      <c r="AT231" s="283" t="s">
        <v>101</v>
      </c>
      <c r="AU231" s="283" t="s">
        <v>79</v>
      </c>
      <c r="AV231" s="281" t="s">
        <v>77</v>
      </c>
      <c r="AW231" s="281" t="s">
        <v>30</v>
      </c>
      <c r="AX231" s="281" t="s">
        <v>69</v>
      </c>
      <c r="AY231" s="283" t="s">
        <v>88</v>
      </c>
    </row>
    <row r="232" spans="2:65" s="288" customFormat="1">
      <c r="B232" s="287"/>
      <c r="D232" s="282" t="s">
        <v>101</v>
      </c>
      <c r="E232" s="289" t="s">
        <v>3</v>
      </c>
      <c r="F232" s="290" t="s">
        <v>226</v>
      </c>
      <c r="H232" s="291">
        <v>13.195</v>
      </c>
      <c r="I232" s="316"/>
      <c r="L232" s="287"/>
      <c r="M232" s="292"/>
      <c r="T232" s="293"/>
      <c r="AT232" s="289" t="s">
        <v>101</v>
      </c>
      <c r="AU232" s="289" t="s">
        <v>79</v>
      </c>
      <c r="AV232" s="288" t="s">
        <v>79</v>
      </c>
      <c r="AW232" s="288" t="s">
        <v>30</v>
      </c>
      <c r="AX232" s="288" t="s">
        <v>69</v>
      </c>
      <c r="AY232" s="289" t="s">
        <v>88</v>
      </c>
    </row>
    <row r="233" spans="2:65" s="295" customFormat="1">
      <c r="B233" s="294"/>
      <c r="D233" s="282" t="s">
        <v>101</v>
      </c>
      <c r="E233" s="296" t="s">
        <v>3</v>
      </c>
      <c r="F233" s="297" t="s">
        <v>102</v>
      </c>
      <c r="H233" s="298">
        <v>13.195</v>
      </c>
      <c r="I233" s="317"/>
      <c r="L233" s="294"/>
      <c r="M233" s="299"/>
      <c r="T233" s="300"/>
      <c r="AT233" s="296" t="s">
        <v>101</v>
      </c>
      <c r="AU233" s="296" t="s">
        <v>79</v>
      </c>
      <c r="AV233" s="295" t="s">
        <v>100</v>
      </c>
      <c r="AW233" s="295" t="s">
        <v>30</v>
      </c>
      <c r="AX233" s="295" t="s">
        <v>77</v>
      </c>
      <c r="AY233" s="296" t="s">
        <v>88</v>
      </c>
    </row>
    <row r="234" spans="2:65" s="197" customFormat="1" ht="16.5" customHeight="1">
      <c r="B234" s="196"/>
      <c r="C234" s="264" t="s">
        <v>250</v>
      </c>
      <c r="D234" s="264" t="s">
        <v>89</v>
      </c>
      <c r="E234" s="265" t="s">
        <v>249</v>
      </c>
      <c r="F234" s="266" t="s">
        <v>248</v>
      </c>
      <c r="G234" s="267" t="s">
        <v>149</v>
      </c>
      <c r="H234" s="268">
        <v>118.88</v>
      </c>
      <c r="I234" s="64"/>
      <c r="J234" s="269">
        <f>ROUND(I234*H234,2)</f>
        <v>0</v>
      </c>
      <c r="K234" s="266" t="s">
        <v>3</v>
      </c>
      <c r="L234" s="196"/>
      <c r="M234" s="270" t="s">
        <v>3</v>
      </c>
      <c r="N234" s="271" t="s">
        <v>40</v>
      </c>
      <c r="O234" s="272">
        <v>0.27700000000000002</v>
      </c>
      <c r="P234" s="272">
        <f>O234*H234</f>
        <v>32.929760000000002</v>
      </c>
      <c r="Q234" s="272">
        <v>0</v>
      </c>
      <c r="R234" s="272">
        <f>Q234*H234</f>
        <v>0</v>
      </c>
      <c r="S234" s="272">
        <v>0</v>
      </c>
      <c r="T234" s="273">
        <f>S234*H234</f>
        <v>0</v>
      </c>
      <c r="AR234" s="274" t="s">
        <v>100</v>
      </c>
      <c r="AT234" s="274" t="s">
        <v>89</v>
      </c>
      <c r="AU234" s="274" t="s">
        <v>79</v>
      </c>
      <c r="AY234" s="187" t="s">
        <v>88</v>
      </c>
      <c r="BE234" s="275">
        <f>IF(N234="základní",J234,0)</f>
        <v>0</v>
      </c>
      <c r="BF234" s="275">
        <f>IF(N234="snížená",J234,0)</f>
        <v>0</v>
      </c>
      <c r="BG234" s="275">
        <f>IF(N234="zákl. přenesená",J234,0)</f>
        <v>0</v>
      </c>
      <c r="BH234" s="275">
        <f>IF(N234="sníž. přenesená",J234,0)</f>
        <v>0</v>
      </c>
      <c r="BI234" s="275">
        <f>IF(N234="nulová",J234,0)</f>
        <v>0</v>
      </c>
      <c r="BJ234" s="187" t="s">
        <v>77</v>
      </c>
      <c r="BK234" s="275">
        <f>ROUND(I234*H234,2)</f>
        <v>0</v>
      </c>
      <c r="BL234" s="187" t="s">
        <v>100</v>
      </c>
      <c r="BM234" s="274" t="s">
        <v>247</v>
      </c>
    </row>
    <row r="235" spans="2:65" s="288" customFormat="1">
      <c r="B235" s="287"/>
      <c r="D235" s="282" t="s">
        <v>101</v>
      </c>
      <c r="E235" s="289" t="s">
        <v>3</v>
      </c>
      <c r="F235" s="290" t="s">
        <v>246</v>
      </c>
      <c r="H235" s="291">
        <v>118.88</v>
      </c>
      <c r="I235" s="316"/>
      <c r="L235" s="287"/>
      <c r="M235" s="292"/>
      <c r="T235" s="293"/>
      <c r="AT235" s="289" t="s">
        <v>101</v>
      </c>
      <c r="AU235" s="289" t="s">
        <v>79</v>
      </c>
      <c r="AV235" s="288" t="s">
        <v>79</v>
      </c>
      <c r="AW235" s="288" t="s">
        <v>30</v>
      </c>
      <c r="AX235" s="288" t="s">
        <v>69</v>
      </c>
      <c r="AY235" s="289" t="s">
        <v>88</v>
      </c>
    </row>
    <row r="236" spans="2:65" s="295" customFormat="1">
      <c r="B236" s="294"/>
      <c r="D236" s="282" t="s">
        <v>101</v>
      </c>
      <c r="E236" s="296" t="s">
        <v>3</v>
      </c>
      <c r="F236" s="297" t="s">
        <v>102</v>
      </c>
      <c r="H236" s="298">
        <v>118.88</v>
      </c>
      <c r="I236" s="317"/>
      <c r="L236" s="294"/>
      <c r="M236" s="299"/>
      <c r="T236" s="300"/>
      <c r="AT236" s="296" t="s">
        <v>101</v>
      </c>
      <c r="AU236" s="296" t="s">
        <v>79</v>
      </c>
      <c r="AV236" s="295" t="s">
        <v>100</v>
      </c>
      <c r="AW236" s="295" t="s">
        <v>30</v>
      </c>
      <c r="AX236" s="295" t="s">
        <v>77</v>
      </c>
      <c r="AY236" s="296" t="s">
        <v>88</v>
      </c>
    </row>
    <row r="237" spans="2:65" s="197" customFormat="1" ht="21.75" customHeight="1">
      <c r="B237" s="196"/>
      <c r="C237" s="264" t="s">
        <v>245</v>
      </c>
      <c r="D237" s="264" t="s">
        <v>89</v>
      </c>
      <c r="E237" s="265" t="s">
        <v>244</v>
      </c>
      <c r="F237" s="266" t="s">
        <v>243</v>
      </c>
      <c r="G237" s="267" t="s">
        <v>149</v>
      </c>
      <c r="H237" s="268">
        <v>13.195</v>
      </c>
      <c r="I237" s="64"/>
      <c r="J237" s="269">
        <f>ROUND(I237*H237,2)</f>
        <v>0</v>
      </c>
      <c r="K237" s="266" t="s">
        <v>90</v>
      </c>
      <c r="L237" s="196"/>
      <c r="M237" s="270" t="s">
        <v>3</v>
      </c>
      <c r="N237" s="271" t="s">
        <v>40</v>
      </c>
      <c r="O237" s="272">
        <v>0.125</v>
      </c>
      <c r="P237" s="272">
        <f>O237*H237</f>
        <v>1.649375</v>
      </c>
      <c r="Q237" s="272">
        <v>0</v>
      </c>
      <c r="R237" s="272">
        <f>Q237*H237</f>
        <v>0</v>
      </c>
      <c r="S237" s="272">
        <v>0</v>
      </c>
      <c r="T237" s="273">
        <f>S237*H237</f>
        <v>0</v>
      </c>
      <c r="AR237" s="274" t="s">
        <v>100</v>
      </c>
      <c r="AT237" s="274" t="s">
        <v>89</v>
      </c>
      <c r="AU237" s="274" t="s">
        <v>79</v>
      </c>
      <c r="AY237" s="187" t="s">
        <v>88</v>
      </c>
      <c r="BE237" s="275">
        <f>IF(N237="základní",J237,0)</f>
        <v>0</v>
      </c>
      <c r="BF237" s="275">
        <f>IF(N237="snížená",J237,0)</f>
        <v>0</v>
      </c>
      <c r="BG237" s="275">
        <f>IF(N237="zákl. přenesená",J237,0)</f>
        <v>0</v>
      </c>
      <c r="BH237" s="275">
        <f>IF(N237="sníž. přenesená",J237,0)</f>
        <v>0</v>
      </c>
      <c r="BI237" s="275">
        <f>IF(N237="nulová",J237,0)</f>
        <v>0</v>
      </c>
      <c r="BJ237" s="187" t="s">
        <v>77</v>
      </c>
      <c r="BK237" s="275">
        <f>ROUND(I237*H237,2)</f>
        <v>0</v>
      </c>
      <c r="BL237" s="187" t="s">
        <v>100</v>
      </c>
      <c r="BM237" s="274" t="s">
        <v>242</v>
      </c>
    </row>
    <row r="238" spans="2:65" s="197" customFormat="1">
      <c r="B238" s="196"/>
      <c r="D238" s="276" t="s">
        <v>84</v>
      </c>
      <c r="F238" s="277" t="s">
        <v>241</v>
      </c>
      <c r="I238" s="314"/>
      <c r="L238" s="196"/>
      <c r="M238" s="278"/>
      <c r="T238" s="279"/>
      <c r="AT238" s="187" t="s">
        <v>84</v>
      </c>
      <c r="AU238" s="187" t="s">
        <v>79</v>
      </c>
    </row>
    <row r="239" spans="2:65" s="281" customFormat="1">
      <c r="B239" s="280"/>
      <c r="D239" s="282" t="s">
        <v>101</v>
      </c>
      <c r="E239" s="283" t="s">
        <v>3</v>
      </c>
      <c r="F239" s="284" t="s">
        <v>240</v>
      </c>
      <c r="H239" s="283" t="s">
        <v>3</v>
      </c>
      <c r="I239" s="315"/>
      <c r="L239" s="280"/>
      <c r="M239" s="285"/>
      <c r="T239" s="286"/>
      <c r="AT239" s="283" t="s">
        <v>101</v>
      </c>
      <c r="AU239" s="283" t="s">
        <v>79</v>
      </c>
      <c r="AV239" s="281" t="s">
        <v>77</v>
      </c>
      <c r="AW239" s="281" t="s">
        <v>30</v>
      </c>
      <c r="AX239" s="281" t="s">
        <v>69</v>
      </c>
      <c r="AY239" s="283" t="s">
        <v>88</v>
      </c>
    </row>
    <row r="240" spans="2:65" s="281" customFormat="1">
      <c r="B240" s="280"/>
      <c r="D240" s="282" t="s">
        <v>101</v>
      </c>
      <c r="E240" s="283" t="s">
        <v>3</v>
      </c>
      <c r="F240" s="284" t="s">
        <v>227</v>
      </c>
      <c r="H240" s="283" t="s">
        <v>3</v>
      </c>
      <c r="I240" s="315"/>
      <c r="L240" s="280"/>
      <c r="M240" s="285"/>
      <c r="T240" s="286"/>
      <c r="AT240" s="283" t="s">
        <v>101</v>
      </c>
      <c r="AU240" s="283" t="s">
        <v>79</v>
      </c>
      <c r="AV240" s="281" t="s">
        <v>77</v>
      </c>
      <c r="AW240" s="281" t="s">
        <v>30</v>
      </c>
      <c r="AX240" s="281" t="s">
        <v>69</v>
      </c>
      <c r="AY240" s="283" t="s">
        <v>88</v>
      </c>
    </row>
    <row r="241" spans="2:65" s="288" customFormat="1">
      <c r="B241" s="287"/>
      <c r="D241" s="282" t="s">
        <v>101</v>
      </c>
      <c r="E241" s="289" t="s">
        <v>3</v>
      </c>
      <c r="F241" s="290" t="s">
        <v>226</v>
      </c>
      <c r="H241" s="291">
        <v>13.195</v>
      </c>
      <c r="I241" s="316"/>
      <c r="L241" s="287"/>
      <c r="M241" s="292"/>
      <c r="T241" s="293"/>
      <c r="AT241" s="289" t="s">
        <v>101</v>
      </c>
      <c r="AU241" s="289" t="s">
        <v>79</v>
      </c>
      <c r="AV241" s="288" t="s">
        <v>79</v>
      </c>
      <c r="AW241" s="288" t="s">
        <v>30</v>
      </c>
      <c r="AX241" s="288" t="s">
        <v>69</v>
      </c>
      <c r="AY241" s="289" t="s">
        <v>88</v>
      </c>
    </row>
    <row r="242" spans="2:65" s="295" customFormat="1">
      <c r="B242" s="294"/>
      <c r="D242" s="282" t="s">
        <v>101</v>
      </c>
      <c r="E242" s="296" t="s">
        <v>3</v>
      </c>
      <c r="F242" s="297" t="s">
        <v>102</v>
      </c>
      <c r="H242" s="298">
        <v>13.195</v>
      </c>
      <c r="I242" s="317"/>
      <c r="L242" s="294"/>
      <c r="M242" s="299"/>
      <c r="T242" s="300"/>
      <c r="AT242" s="296" t="s">
        <v>101</v>
      </c>
      <c r="AU242" s="296" t="s">
        <v>79</v>
      </c>
      <c r="AV242" s="295" t="s">
        <v>100</v>
      </c>
      <c r="AW242" s="295" t="s">
        <v>30</v>
      </c>
      <c r="AX242" s="295" t="s">
        <v>77</v>
      </c>
      <c r="AY242" s="296" t="s">
        <v>88</v>
      </c>
    </row>
    <row r="243" spans="2:65" s="197" customFormat="1" ht="24.2" customHeight="1">
      <c r="B243" s="196"/>
      <c r="C243" s="264" t="s">
        <v>239</v>
      </c>
      <c r="D243" s="264" t="s">
        <v>89</v>
      </c>
      <c r="E243" s="265" t="s">
        <v>238</v>
      </c>
      <c r="F243" s="266" t="s">
        <v>237</v>
      </c>
      <c r="G243" s="267" t="s">
        <v>149</v>
      </c>
      <c r="H243" s="268">
        <v>118.755</v>
      </c>
      <c r="I243" s="64"/>
      <c r="J243" s="269">
        <f>ROUND(I243*H243,2)</f>
        <v>0</v>
      </c>
      <c r="K243" s="266" t="s">
        <v>90</v>
      </c>
      <c r="L243" s="196"/>
      <c r="M243" s="270" t="s">
        <v>3</v>
      </c>
      <c r="N243" s="271" t="s">
        <v>40</v>
      </c>
      <c r="O243" s="272">
        <v>6.0000000000000001E-3</v>
      </c>
      <c r="P243" s="272">
        <f>O243*H243</f>
        <v>0.71253</v>
      </c>
      <c r="Q243" s="272">
        <v>0</v>
      </c>
      <c r="R243" s="272">
        <f>Q243*H243</f>
        <v>0</v>
      </c>
      <c r="S243" s="272">
        <v>0</v>
      </c>
      <c r="T243" s="273">
        <f>S243*H243</f>
        <v>0</v>
      </c>
      <c r="AR243" s="274" t="s">
        <v>100</v>
      </c>
      <c r="AT243" s="274" t="s">
        <v>89</v>
      </c>
      <c r="AU243" s="274" t="s">
        <v>79</v>
      </c>
      <c r="AY243" s="187" t="s">
        <v>88</v>
      </c>
      <c r="BE243" s="275">
        <f>IF(N243="základní",J243,0)</f>
        <v>0</v>
      </c>
      <c r="BF243" s="275">
        <f>IF(N243="snížená",J243,0)</f>
        <v>0</v>
      </c>
      <c r="BG243" s="275">
        <f>IF(N243="zákl. přenesená",J243,0)</f>
        <v>0</v>
      </c>
      <c r="BH243" s="275">
        <f>IF(N243="sníž. přenesená",J243,0)</f>
        <v>0</v>
      </c>
      <c r="BI243" s="275">
        <f>IF(N243="nulová",J243,0)</f>
        <v>0</v>
      </c>
      <c r="BJ243" s="187" t="s">
        <v>77</v>
      </c>
      <c r="BK243" s="275">
        <f>ROUND(I243*H243,2)</f>
        <v>0</v>
      </c>
      <c r="BL243" s="187" t="s">
        <v>100</v>
      </c>
      <c r="BM243" s="274" t="s">
        <v>236</v>
      </c>
    </row>
    <row r="244" spans="2:65" s="197" customFormat="1">
      <c r="B244" s="196"/>
      <c r="D244" s="276" t="s">
        <v>84</v>
      </c>
      <c r="F244" s="277" t="s">
        <v>235</v>
      </c>
      <c r="I244" s="314"/>
      <c r="L244" s="196"/>
      <c r="M244" s="278"/>
      <c r="T244" s="279"/>
      <c r="AT244" s="187" t="s">
        <v>84</v>
      </c>
      <c r="AU244" s="187" t="s">
        <v>79</v>
      </c>
    </row>
    <row r="245" spans="2:65" s="281" customFormat="1">
      <c r="B245" s="280"/>
      <c r="D245" s="282" t="s">
        <v>101</v>
      </c>
      <c r="E245" s="283" t="s">
        <v>3</v>
      </c>
      <c r="F245" s="284" t="s">
        <v>234</v>
      </c>
      <c r="H245" s="283" t="s">
        <v>3</v>
      </c>
      <c r="I245" s="315"/>
      <c r="L245" s="280"/>
      <c r="M245" s="285"/>
      <c r="T245" s="286"/>
      <c r="AT245" s="283" t="s">
        <v>101</v>
      </c>
      <c r="AU245" s="283" t="s">
        <v>79</v>
      </c>
      <c r="AV245" s="281" t="s">
        <v>77</v>
      </c>
      <c r="AW245" s="281" t="s">
        <v>30</v>
      </c>
      <c r="AX245" s="281" t="s">
        <v>69</v>
      </c>
      <c r="AY245" s="283" t="s">
        <v>88</v>
      </c>
    </row>
    <row r="246" spans="2:65" s="281" customFormat="1">
      <c r="B246" s="280"/>
      <c r="D246" s="282" t="s">
        <v>101</v>
      </c>
      <c r="E246" s="283" t="s">
        <v>3</v>
      </c>
      <c r="F246" s="284" t="s">
        <v>227</v>
      </c>
      <c r="H246" s="283" t="s">
        <v>3</v>
      </c>
      <c r="I246" s="315"/>
      <c r="L246" s="280"/>
      <c r="M246" s="285"/>
      <c r="T246" s="286"/>
      <c r="AT246" s="283" t="s">
        <v>101</v>
      </c>
      <c r="AU246" s="283" t="s">
        <v>79</v>
      </c>
      <c r="AV246" s="281" t="s">
        <v>77</v>
      </c>
      <c r="AW246" s="281" t="s">
        <v>30</v>
      </c>
      <c r="AX246" s="281" t="s">
        <v>69</v>
      </c>
      <c r="AY246" s="283" t="s">
        <v>88</v>
      </c>
    </row>
    <row r="247" spans="2:65" s="288" customFormat="1">
      <c r="B247" s="287"/>
      <c r="D247" s="282" t="s">
        <v>101</v>
      </c>
      <c r="E247" s="289" t="s">
        <v>3</v>
      </c>
      <c r="F247" s="290" t="s">
        <v>226</v>
      </c>
      <c r="H247" s="291">
        <v>13.195</v>
      </c>
      <c r="I247" s="316"/>
      <c r="L247" s="287"/>
      <c r="M247" s="292"/>
      <c r="T247" s="293"/>
      <c r="AT247" s="289" t="s">
        <v>101</v>
      </c>
      <c r="AU247" s="289" t="s">
        <v>79</v>
      </c>
      <c r="AV247" s="288" t="s">
        <v>79</v>
      </c>
      <c r="AW247" s="288" t="s">
        <v>30</v>
      </c>
      <c r="AX247" s="288" t="s">
        <v>69</v>
      </c>
      <c r="AY247" s="289" t="s">
        <v>88</v>
      </c>
    </row>
    <row r="248" spans="2:65" s="295" customFormat="1">
      <c r="B248" s="294"/>
      <c r="D248" s="282" t="s">
        <v>101</v>
      </c>
      <c r="E248" s="296" t="s">
        <v>3</v>
      </c>
      <c r="F248" s="297" t="s">
        <v>102</v>
      </c>
      <c r="H248" s="298">
        <v>13.195</v>
      </c>
      <c r="I248" s="317"/>
      <c r="L248" s="294"/>
      <c r="M248" s="299"/>
      <c r="T248" s="300"/>
      <c r="AT248" s="296" t="s">
        <v>101</v>
      </c>
      <c r="AU248" s="296" t="s">
        <v>79</v>
      </c>
      <c r="AV248" s="295" t="s">
        <v>100</v>
      </c>
      <c r="AW248" s="295" t="s">
        <v>30</v>
      </c>
      <c r="AX248" s="295" t="s">
        <v>77</v>
      </c>
      <c r="AY248" s="296" t="s">
        <v>88</v>
      </c>
    </row>
    <row r="249" spans="2:65" s="288" customFormat="1">
      <c r="B249" s="287"/>
      <c r="D249" s="282" t="s">
        <v>101</v>
      </c>
      <c r="F249" s="290" t="s">
        <v>233</v>
      </c>
      <c r="H249" s="291">
        <v>118.755</v>
      </c>
      <c r="I249" s="316"/>
      <c r="L249" s="287"/>
      <c r="M249" s="292"/>
      <c r="T249" s="293"/>
      <c r="AT249" s="289" t="s">
        <v>101</v>
      </c>
      <c r="AU249" s="289" t="s">
        <v>79</v>
      </c>
      <c r="AV249" s="288" t="s">
        <v>79</v>
      </c>
      <c r="AW249" s="288" t="s">
        <v>4</v>
      </c>
      <c r="AX249" s="288" t="s">
        <v>77</v>
      </c>
      <c r="AY249" s="289" t="s">
        <v>88</v>
      </c>
    </row>
    <row r="250" spans="2:65" s="197" customFormat="1" ht="24.2" customHeight="1">
      <c r="B250" s="196"/>
      <c r="C250" s="264" t="s">
        <v>232</v>
      </c>
      <c r="D250" s="264" t="s">
        <v>89</v>
      </c>
      <c r="E250" s="265" t="s">
        <v>231</v>
      </c>
      <c r="F250" s="266" t="s">
        <v>230</v>
      </c>
      <c r="G250" s="267" t="s">
        <v>149</v>
      </c>
      <c r="H250" s="268">
        <v>13.195</v>
      </c>
      <c r="I250" s="64"/>
      <c r="J250" s="269">
        <f>ROUND(I250*H250,2)</f>
        <v>0</v>
      </c>
      <c r="K250" s="266" t="s">
        <v>90</v>
      </c>
      <c r="L250" s="196"/>
      <c r="M250" s="270" t="s">
        <v>3</v>
      </c>
      <c r="N250" s="271" t="s">
        <v>40</v>
      </c>
      <c r="O250" s="272">
        <v>0</v>
      </c>
      <c r="P250" s="272">
        <f>O250*H250</f>
        <v>0</v>
      </c>
      <c r="Q250" s="272">
        <v>0</v>
      </c>
      <c r="R250" s="272">
        <f>Q250*H250</f>
        <v>0</v>
      </c>
      <c r="S250" s="272">
        <v>0</v>
      </c>
      <c r="T250" s="273">
        <f>S250*H250</f>
        <v>0</v>
      </c>
      <c r="AR250" s="274" t="s">
        <v>100</v>
      </c>
      <c r="AT250" s="274" t="s">
        <v>89</v>
      </c>
      <c r="AU250" s="274" t="s">
        <v>79</v>
      </c>
      <c r="AY250" s="187" t="s">
        <v>88</v>
      </c>
      <c r="BE250" s="275">
        <f>IF(N250="základní",J250,0)</f>
        <v>0</v>
      </c>
      <c r="BF250" s="275">
        <f>IF(N250="snížená",J250,0)</f>
        <v>0</v>
      </c>
      <c r="BG250" s="275">
        <f>IF(N250="zákl. přenesená",J250,0)</f>
        <v>0</v>
      </c>
      <c r="BH250" s="275">
        <f>IF(N250="sníž. přenesená",J250,0)</f>
        <v>0</v>
      </c>
      <c r="BI250" s="275">
        <f>IF(N250="nulová",J250,0)</f>
        <v>0</v>
      </c>
      <c r="BJ250" s="187" t="s">
        <v>77</v>
      </c>
      <c r="BK250" s="275">
        <f>ROUND(I250*H250,2)</f>
        <v>0</v>
      </c>
      <c r="BL250" s="187" t="s">
        <v>100</v>
      </c>
      <c r="BM250" s="274" t="s">
        <v>229</v>
      </c>
    </row>
    <row r="251" spans="2:65" s="197" customFormat="1">
      <c r="B251" s="196"/>
      <c r="D251" s="276" t="s">
        <v>84</v>
      </c>
      <c r="F251" s="277" t="s">
        <v>228</v>
      </c>
      <c r="I251" s="314"/>
      <c r="L251" s="196"/>
      <c r="M251" s="278"/>
      <c r="T251" s="279"/>
      <c r="AT251" s="187" t="s">
        <v>84</v>
      </c>
      <c r="AU251" s="187" t="s">
        <v>79</v>
      </c>
    </row>
    <row r="252" spans="2:65" s="281" customFormat="1">
      <c r="B252" s="280"/>
      <c r="D252" s="282" t="s">
        <v>101</v>
      </c>
      <c r="E252" s="283" t="s">
        <v>3</v>
      </c>
      <c r="F252" s="284" t="s">
        <v>227</v>
      </c>
      <c r="H252" s="283" t="s">
        <v>3</v>
      </c>
      <c r="I252" s="315"/>
      <c r="L252" s="280"/>
      <c r="M252" s="285"/>
      <c r="T252" s="286"/>
      <c r="AT252" s="283" t="s">
        <v>101</v>
      </c>
      <c r="AU252" s="283" t="s">
        <v>79</v>
      </c>
      <c r="AV252" s="281" t="s">
        <v>77</v>
      </c>
      <c r="AW252" s="281" t="s">
        <v>30</v>
      </c>
      <c r="AX252" s="281" t="s">
        <v>69</v>
      </c>
      <c r="AY252" s="283" t="s">
        <v>88</v>
      </c>
    </row>
    <row r="253" spans="2:65" s="288" customFormat="1">
      <c r="B253" s="287"/>
      <c r="D253" s="282" t="s">
        <v>101</v>
      </c>
      <c r="E253" s="289" t="s">
        <v>3</v>
      </c>
      <c r="F253" s="290" t="s">
        <v>226</v>
      </c>
      <c r="H253" s="291">
        <v>13.195</v>
      </c>
      <c r="I253" s="316"/>
      <c r="L253" s="287"/>
      <c r="M253" s="292"/>
      <c r="T253" s="293"/>
      <c r="AT253" s="289" t="s">
        <v>101</v>
      </c>
      <c r="AU253" s="289" t="s">
        <v>79</v>
      </c>
      <c r="AV253" s="288" t="s">
        <v>79</v>
      </c>
      <c r="AW253" s="288" t="s">
        <v>30</v>
      </c>
      <c r="AX253" s="288" t="s">
        <v>69</v>
      </c>
      <c r="AY253" s="289" t="s">
        <v>88</v>
      </c>
    </row>
    <row r="254" spans="2:65" s="295" customFormat="1">
      <c r="B254" s="294"/>
      <c r="D254" s="282" t="s">
        <v>101</v>
      </c>
      <c r="E254" s="296" t="s">
        <v>3</v>
      </c>
      <c r="F254" s="297" t="s">
        <v>102</v>
      </c>
      <c r="H254" s="298">
        <v>13.195</v>
      </c>
      <c r="I254" s="317"/>
      <c r="L254" s="294"/>
      <c r="M254" s="299"/>
      <c r="T254" s="300"/>
      <c r="AT254" s="296" t="s">
        <v>101</v>
      </c>
      <c r="AU254" s="296" t="s">
        <v>79</v>
      </c>
      <c r="AV254" s="295" t="s">
        <v>100</v>
      </c>
      <c r="AW254" s="295" t="s">
        <v>30</v>
      </c>
      <c r="AX254" s="295" t="s">
        <v>77</v>
      </c>
      <c r="AY254" s="296" t="s">
        <v>88</v>
      </c>
    </row>
    <row r="255" spans="2:65" s="197" customFormat="1" ht="24.2" customHeight="1">
      <c r="B255" s="196"/>
      <c r="C255" s="264" t="s">
        <v>225</v>
      </c>
      <c r="D255" s="264" t="s">
        <v>89</v>
      </c>
      <c r="E255" s="265" t="s">
        <v>224</v>
      </c>
      <c r="F255" s="266" t="s">
        <v>223</v>
      </c>
      <c r="G255" s="267" t="s">
        <v>149</v>
      </c>
      <c r="H255" s="268">
        <v>0.14000000000000001</v>
      </c>
      <c r="I255" s="64"/>
      <c r="J255" s="269">
        <f>ROUND(I255*H255,2)</f>
        <v>0</v>
      </c>
      <c r="K255" s="266" t="s">
        <v>3</v>
      </c>
      <c r="L255" s="196"/>
      <c r="M255" s="270" t="s">
        <v>3</v>
      </c>
      <c r="N255" s="271" t="s">
        <v>40</v>
      </c>
      <c r="O255" s="272">
        <v>0</v>
      </c>
      <c r="P255" s="272">
        <f>O255*H255</f>
        <v>0</v>
      </c>
      <c r="Q255" s="272">
        <v>0</v>
      </c>
      <c r="R255" s="272">
        <f>Q255*H255</f>
        <v>0</v>
      </c>
      <c r="S255" s="272">
        <v>0</v>
      </c>
      <c r="T255" s="273">
        <f>S255*H255</f>
        <v>0</v>
      </c>
      <c r="AR255" s="274" t="s">
        <v>100</v>
      </c>
      <c r="AT255" s="274" t="s">
        <v>89</v>
      </c>
      <c r="AU255" s="274" t="s">
        <v>79</v>
      </c>
      <c r="AY255" s="187" t="s">
        <v>88</v>
      </c>
      <c r="BE255" s="275">
        <f>IF(N255="základní",J255,0)</f>
        <v>0</v>
      </c>
      <c r="BF255" s="275">
        <f>IF(N255="snížená",J255,0)</f>
        <v>0</v>
      </c>
      <c r="BG255" s="275">
        <f>IF(N255="zákl. přenesená",J255,0)</f>
        <v>0</v>
      </c>
      <c r="BH255" s="275">
        <f>IF(N255="sníž. přenesená",J255,0)</f>
        <v>0</v>
      </c>
      <c r="BI255" s="275">
        <f>IF(N255="nulová",J255,0)</f>
        <v>0</v>
      </c>
      <c r="BJ255" s="187" t="s">
        <v>77</v>
      </c>
      <c r="BK255" s="275">
        <f>ROUND(I255*H255,2)</f>
        <v>0</v>
      </c>
      <c r="BL255" s="187" t="s">
        <v>100</v>
      </c>
      <c r="BM255" s="274" t="s">
        <v>222</v>
      </c>
    </row>
    <row r="256" spans="2:65" s="281" customFormat="1">
      <c r="B256" s="280"/>
      <c r="D256" s="282" t="s">
        <v>101</v>
      </c>
      <c r="E256" s="283" t="s">
        <v>3</v>
      </c>
      <c r="F256" s="284" t="s">
        <v>201</v>
      </c>
      <c r="H256" s="283" t="s">
        <v>3</v>
      </c>
      <c r="I256" s="315"/>
      <c r="L256" s="280"/>
      <c r="M256" s="285"/>
      <c r="T256" s="286"/>
      <c r="AT256" s="283" t="s">
        <v>101</v>
      </c>
      <c r="AU256" s="283" t="s">
        <v>79</v>
      </c>
      <c r="AV256" s="281" t="s">
        <v>77</v>
      </c>
      <c r="AW256" s="281" t="s">
        <v>30</v>
      </c>
      <c r="AX256" s="281" t="s">
        <v>69</v>
      </c>
      <c r="AY256" s="283" t="s">
        <v>88</v>
      </c>
    </row>
    <row r="257" spans="2:65" s="288" customFormat="1">
      <c r="B257" s="287"/>
      <c r="D257" s="282" t="s">
        <v>101</v>
      </c>
      <c r="E257" s="289" t="s">
        <v>3</v>
      </c>
      <c r="F257" s="290" t="s">
        <v>200</v>
      </c>
      <c r="H257" s="291">
        <v>0.14000000000000001</v>
      </c>
      <c r="I257" s="316"/>
      <c r="L257" s="287"/>
      <c r="M257" s="292"/>
      <c r="T257" s="293"/>
      <c r="AT257" s="289" t="s">
        <v>101</v>
      </c>
      <c r="AU257" s="289" t="s">
        <v>79</v>
      </c>
      <c r="AV257" s="288" t="s">
        <v>79</v>
      </c>
      <c r="AW257" s="288" t="s">
        <v>30</v>
      </c>
      <c r="AX257" s="288" t="s">
        <v>69</v>
      </c>
      <c r="AY257" s="289" t="s">
        <v>88</v>
      </c>
    </row>
    <row r="258" spans="2:65" s="295" customFormat="1">
      <c r="B258" s="294"/>
      <c r="D258" s="282" t="s">
        <v>101</v>
      </c>
      <c r="E258" s="296" t="s">
        <v>3</v>
      </c>
      <c r="F258" s="297" t="s">
        <v>102</v>
      </c>
      <c r="H258" s="298">
        <v>0.14000000000000001</v>
      </c>
      <c r="I258" s="317"/>
      <c r="L258" s="294"/>
      <c r="M258" s="299"/>
      <c r="T258" s="300"/>
      <c r="AT258" s="296" t="s">
        <v>101</v>
      </c>
      <c r="AU258" s="296" t="s">
        <v>79</v>
      </c>
      <c r="AV258" s="295" t="s">
        <v>100</v>
      </c>
      <c r="AW258" s="295" t="s">
        <v>30</v>
      </c>
      <c r="AX258" s="295" t="s">
        <v>77</v>
      </c>
      <c r="AY258" s="296" t="s">
        <v>88</v>
      </c>
    </row>
    <row r="259" spans="2:65" s="197" customFormat="1" ht="24.2" customHeight="1">
      <c r="B259" s="196"/>
      <c r="C259" s="264" t="s">
        <v>221</v>
      </c>
      <c r="D259" s="264" t="s">
        <v>89</v>
      </c>
      <c r="E259" s="265" t="s">
        <v>220</v>
      </c>
      <c r="F259" s="266" t="s">
        <v>219</v>
      </c>
      <c r="G259" s="267" t="s">
        <v>149</v>
      </c>
      <c r="H259" s="268">
        <v>81.2</v>
      </c>
      <c r="I259" s="64"/>
      <c r="J259" s="269">
        <f>ROUND(I259*H259,2)</f>
        <v>0</v>
      </c>
      <c r="K259" s="266" t="s">
        <v>90</v>
      </c>
      <c r="L259" s="196"/>
      <c r="M259" s="270" t="s">
        <v>3</v>
      </c>
      <c r="N259" s="271" t="s">
        <v>40</v>
      </c>
      <c r="O259" s="272">
        <v>0.03</v>
      </c>
      <c r="P259" s="272">
        <f>O259*H259</f>
        <v>2.4359999999999999</v>
      </c>
      <c r="Q259" s="272">
        <v>0</v>
      </c>
      <c r="R259" s="272">
        <f>Q259*H259</f>
        <v>0</v>
      </c>
      <c r="S259" s="272">
        <v>0</v>
      </c>
      <c r="T259" s="273">
        <f>S259*H259</f>
        <v>0</v>
      </c>
      <c r="AR259" s="274" t="s">
        <v>100</v>
      </c>
      <c r="AT259" s="274" t="s">
        <v>89</v>
      </c>
      <c r="AU259" s="274" t="s">
        <v>79</v>
      </c>
      <c r="AY259" s="187" t="s">
        <v>88</v>
      </c>
      <c r="BE259" s="275">
        <f>IF(N259="základní",J259,0)</f>
        <v>0</v>
      </c>
      <c r="BF259" s="275">
        <f>IF(N259="snížená",J259,0)</f>
        <v>0</v>
      </c>
      <c r="BG259" s="275">
        <f>IF(N259="zákl. přenesená",J259,0)</f>
        <v>0</v>
      </c>
      <c r="BH259" s="275">
        <f>IF(N259="sníž. přenesená",J259,0)</f>
        <v>0</v>
      </c>
      <c r="BI259" s="275">
        <f>IF(N259="nulová",J259,0)</f>
        <v>0</v>
      </c>
      <c r="BJ259" s="187" t="s">
        <v>77</v>
      </c>
      <c r="BK259" s="275">
        <f>ROUND(I259*H259,2)</f>
        <v>0</v>
      </c>
      <c r="BL259" s="187" t="s">
        <v>100</v>
      </c>
      <c r="BM259" s="274" t="s">
        <v>218</v>
      </c>
    </row>
    <row r="260" spans="2:65" s="197" customFormat="1">
      <c r="B260" s="196"/>
      <c r="D260" s="276" t="s">
        <v>84</v>
      </c>
      <c r="F260" s="277" t="s">
        <v>217</v>
      </c>
      <c r="I260" s="314"/>
      <c r="L260" s="196"/>
      <c r="M260" s="278"/>
      <c r="T260" s="279"/>
      <c r="AT260" s="187" t="s">
        <v>84</v>
      </c>
      <c r="AU260" s="187" t="s">
        <v>79</v>
      </c>
    </row>
    <row r="261" spans="2:65" s="281" customFormat="1">
      <c r="B261" s="280"/>
      <c r="D261" s="282" t="s">
        <v>101</v>
      </c>
      <c r="E261" s="283" t="s">
        <v>3</v>
      </c>
      <c r="F261" s="284" t="s">
        <v>186</v>
      </c>
      <c r="H261" s="283" t="s">
        <v>3</v>
      </c>
      <c r="I261" s="315"/>
      <c r="L261" s="280"/>
      <c r="M261" s="285"/>
      <c r="T261" s="286"/>
      <c r="AT261" s="283" t="s">
        <v>101</v>
      </c>
      <c r="AU261" s="283" t="s">
        <v>79</v>
      </c>
      <c r="AV261" s="281" t="s">
        <v>77</v>
      </c>
      <c r="AW261" s="281" t="s">
        <v>30</v>
      </c>
      <c r="AX261" s="281" t="s">
        <v>69</v>
      </c>
      <c r="AY261" s="283" t="s">
        <v>88</v>
      </c>
    </row>
    <row r="262" spans="2:65" s="288" customFormat="1">
      <c r="B262" s="287"/>
      <c r="D262" s="282" t="s">
        <v>101</v>
      </c>
      <c r="E262" s="289" t="s">
        <v>3</v>
      </c>
      <c r="F262" s="290" t="s">
        <v>185</v>
      </c>
      <c r="H262" s="291">
        <v>81.2</v>
      </c>
      <c r="I262" s="316"/>
      <c r="L262" s="287"/>
      <c r="M262" s="292"/>
      <c r="T262" s="293"/>
      <c r="AT262" s="289" t="s">
        <v>101</v>
      </c>
      <c r="AU262" s="289" t="s">
        <v>79</v>
      </c>
      <c r="AV262" s="288" t="s">
        <v>79</v>
      </c>
      <c r="AW262" s="288" t="s">
        <v>30</v>
      </c>
      <c r="AX262" s="288" t="s">
        <v>69</v>
      </c>
      <c r="AY262" s="289" t="s">
        <v>88</v>
      </c>
    </row>
    <row r="263" spans="2:65" s="295" customFormat="1">
      <c r="B263" s="294"/>
      <c r="D263" s="282" t="s">
        <v>101</v>
      </c>
      <c r="E263" s="296" t="s">
        <v>3</v>
      </c>
      <c r="F263" s="297" t="s">
        <v>102</v>
      </c>
      <c r="H263" s="298">
        <v>81.2</v>
      </c>
      <c r="I263" s="317"/>
      <c r="L263" s="294"/>
      <c r="M263" s="299"/>
      <c r="T263" s="300"/>
      <c r="AT263" s="296" t="s">
        <v>101</v>
      </c>
      <c r="AU263" s="296" t="s">
        <v>79</v>
      </c>
      <c r="AV263" s="295" t="s">
        <v>100</v>
      </c>
      <c r="AW263" s="295" t="s">
        <v>30</v>
      </c>
      <c r="AX263" s="295" t="s">
        <v>77</v>
      </c>
      <c r="AY263" s="296" t="s">
        <v>88</v>
      </c>
    </row>
    <row r="264" spans="2:65" s="197" customFormat="1" ht="24.2" customHeight="1">
      <c r="B264" s="196"/>
      <c r="C264" s="264" t="s">
        <v>216</v>
      </c>
      <c r="D264" s="264" t="s">
        <v>89</v>
      </c>
      <c r="E264" s="265" t="s">
        <v>215</v>
      </c>
      <c r="F264" s="266" t="s">
        <v>204</v>
      </c>
      <c r="G264" s="267" t="s">
        <v>149</v>
      </c>
      <c r="H264" s="268">
        <v>730.8</v>
      </c>
      <c r="I264" s="64"/>
      <c r="J264" s="269">
        <f>ROUND(I264*H264,2)</f>
        <v>0</v>
      </c>
      <c r="K264" s="266" t="s">
        <v>90</v>
      </c>
      <c r="L264" s="196"/>
      <c r="M264" s="270" t="s">
        <v>3</v>
      </c>
      <c r="N264" s="271" t="s">
        <v>40</v>
      </c>
      <c r="O264" s="272">
        <v>2E-3</v>
      </c>
      <c r="P264" s="272">
        <f>O264*H264</f>
        <v>1.4616</v>
      </c>
      <c r="Q264" s="272">
        <v>0</v>
      </c>
      <c r="R264" s="272">
        <f>Q264*H264</f>
        <v>0</v>
      </c>
      <c r="S264" s="272">
        <v>0</v>
      </c>
      <c r="T264" s="273">
        <f>S264*H264</f>
        <v>0</v>
      </c>
      <c r="AR264" s="274" t="s">
        <v>100</v>
      </c>
      <c r="AT264" s="274" t="s">
        <v>89</v>
      </c>
      <c r="AU264" s="274" t="s">
        <v>79</v>
      </c>
      <c r="AY264" s="187" t="s">
        <v>88</v>
      </c>
      <c r="BE264" s="275">
        <f>IF(N264="základní",J264,0)</f>
        <v>0</v>
      </c>
      <c r="BF264" s="275">
        <f>IF(N264="snížená",J264,0)</f>
        <v>0</v>
      </c>
      <c r="BG264" s="275">
        <f>IF(N264="zákl. přenesená",J264,0)</f>
        <v>0</v>
      </c>
      <c r="BH264" s="275">
        <f>IF(N264="sníž. přenesená",J264,0)</f>
        <v>0</v>
      </c>
      <c r="BI264" s="275">
        <f>IF(N264="nulová",J264,0)</f>
        <v>0</v>
      </c>
      <c r="BJ264" s="187" t="s">
        <v>77</v>
      </c>
      <c r="BK264" s="275">
        <f>ROUND(I264*H264,2)</f>
        <v>0</v>
      </c>
      <c r="BL264" s="187" t="s">
        <v>100</v>
      </c>
      <c r="BM264" s="274" t="s">
        <v>214</v>
      </c>
    </row>
    <row r="265" spans="2:65" s="197" customFormat="1">
      <c r="B265" s="196"/>
      <c r="D265" s="276" t="s">
        <v>84</v>
      </c>
      <c r="F265" s="277" t="s">
        <v>213</v>
      </c>
      <c r="I265" s="314"/>
      <c r="L265" s="196"/>
      <c r="M265" s="278"/>
      <c r="T265" s="279"/>
      <c r="AT265" s="187" t="s">
        <v>84</v>
      </c>
      <c r="AU265" s="187" t="s">
        <v>79</v>
      </c>
    </row>
    <row r="266" spans="2:65" s="281" customFormat="1">
      <c r="B266" s="280"/>
      <c r="D266" s="282" t="s">
        <v>101</v>
      </c>
      <c r="E266" s="283" t="s">
        <v>3</v>
      </c>
      <c r="F266" s="284" t="s">
        <v>186</v>
      </c>
      <c r="H266" s="283" t="s">
        <v>3</v>
      </c>
      <c r="I266" s="315"/>
      <c r="L266" s="280"/>
      <c r="M266" s="285"/>
      <c r="T266" s="286"/>
      <c r="AT266" s="283" t="s">
        <v>101</v>
      </c>
      <c r="AU266" s="283" t="s">
        <v>79</v>
      </c>
      <c r="AV266" s="281" t="s">
        <v>77</v>
      </c>
      <c r="AW266" s="281" t="s">
        <v>30</v>
      </c>
      <c r="AX266" s="281" t="s">
        <v>69</v>
      </c>
      <c r="AY266" s="283" t="s">
        <v>88</v>
      </c>
    </row>
    <row r="267" spans="2:65" s="288" customFormat="1">
      <c r="B267" s="287"/>
      <c r="D267" s="282" t="s">
        <v>101</v>
      </c>
      <c r="E267" s="289" t="s">
        <v>3</v>
      </c>
      <c r="F267" s="290" t="s">
        <v>185</v>
      </c>
      <c r="H267" s="291">
        <v>81.2</v>
      </c>
      <c r="I267" s="316"/>
      <c r="L267" s="287"/>
      <c r="M267" s="292"/>
      <c r="T267" s="293"/>
      <c r="AT267" s="289" t="s">
        <v>101</v>
      </c>
      <c r="AU267" s="289" t="s">
        <v>79</v>
      </c>
      <c r="AV267" s="288" t="s">
        <v>79</v>
      </c>
      <c r="AW267" s="288" t="s">
        <v>30</v>
      </c>
      <c r="AX267" s="288" t="s">
        <v>69</v>
      </c>
      <c r="AY267" s="289" t="s">
        <v>88</v>
      </c>
    </row>
    <row r="268" spans="2:65" s="295" customFormat="1">
      <c r="B268" s="294"/>
      <c r="D268" s="282" t="s">
        <v>101</v>
      </c>
      <c r="E268" s="296" t="s">
        <v>3</v>
      </c>
      <c r="F268" s="297" t="s">
        <v>102</v>
      </c>
      <c r="H268" s="298">
        <v>81.2</v>
      </c>
      <c r="I268" s="317"/>
      <c r="L268" s="294"/>
      <c r="M268" s="299"/>
      <c r="T268" s="300"/>
      <c r="AT268" s="296" t="s">
        <v>101</v>
      </c>
      <c r="AU268" s="296" t="s">
        <v>79</v>
      </c>
      <c r="AV268" s="295" t="s">
        <v>100</v>
      </c>
      <c r="AW268" s="295" t="s">
        <v>30</v>
      </c>
      <c r="AX268" s="295" t="s">
        <v>77</v>
      </c>
      <c r="AY268" s="296" t="s">
        <v>88</v>
      </c>
    </row>
    <row r="269" spans="2:65" s="288" customFormat="1">
      <c r="B269" s="287"/>
      <c r="D269" s="282" t="s">
        <v>101</v>
      </c>
      <c r="F269" s="290" t="s">
        <v>212</v>
      </c>
      <c r="H269" s="291">
        <v>730.8</v>
      </c>
      <c r="I269" s="316"/>
      <c r="L269" s="287"/>
      <c r="M269" s="292"/>
      <c r="T269" s="293"/>
      <c r="AT269" s="289" t="s">
        <v>101</v>
      </c>
      <c r="AU269" s="289" t="s">
        <v>79</v>
      </c>
      <c r="AV269" s="288" t="s">
        <v>79</v>
      </c>
      <c r="AW269" s="288" t="s">
        <v>4</v>
      </c>
      <c r="AX269" s="288" t="s">
        <v>77</v>
      </c>
      <c r="AY269" s="289" t="s">
        <v>88</v>
      </c>
    </row>
    <row r="270" spans="2:65" s="197" customFormat="1" ht="24.2" customHeight="1">
      <c r="B270" s="196"/>
      <c r="C270" s="264" t="s">
        <v>211</v>
      </c>
      <c r="D270" s="264" t="s">
        <v>89</v>
      </c>
      <c r="E270" s="265" t="s">
        <v>210</v>
      </c>
      <c r="F270" s="266" t="s">
        <v>209</v>
      </c>
      <c r="G270" s="267" t="s">
        <v>149</v>
      </c>
      <c r="H270" s="268">
        <v>0.41</v>
      </c>
      <c r="I270" s="64"/>
      <c r="J270" s="269">
        <f>ROUND(I270*H270,2)</f>
        <v>0</v>
      </c>
      <c r="K270" s="266" t="s">
        <v>90</v>
      </c>
      <c r="L270" s="196"/>
      <c r="M270" s="270" t="s">
        <v>3</v>
      </c>
      <c r="N270" s="271" t="s">
        <v>40</v>
      </c>
      <c r="O270" s="272">
        <v>3.2000000000000001E-2</v>
      </c>
      <c r="P270" s="272">
        <f>O270*H270</f>
        <v>1.312E-2</v>
      </c>
      <c r="Q270" s="272">
        <v>0</v>
      </c>
      <c r="R270" s="272">
        <f>Q270*H270</f>
        <v>0</v>
      </c>
      <c r="S270" s="272">
        <v>0</v>
      </c>
      <c r="T270" s="273">
        <f>S270*H270</f>
        <v>0</v>
      </c>
      <c r="AR270" s="274" t="s">
        <v>100</v>
      </c>
      <c r="AT270" s="274" t="s">
        <v>89</v>
      </c>
      <c r="AU270" s="274" t="s">
        <v>79</v>
      </c>
      <c r="AY270" s="187" t="s">
        <v>88</v>
      </c>
      <c r="BE270" s="275">
        <f>IF(N270="základní",J270,0)</f>
        <v>0</v>
      </c>
      <c r="BF270" s="275">
        <f>IF(N270="snížená",J270,0)</f>
        <v>0</v>
      </c>
      <c r="BG270" s="275">
        <f>IF(N270="zákl. přenesená",J270,0)</f>
        <v>0</v>
      </c>
      <c r="BH270" s="275">
        <f>IF(N270="sníž. přenesená",J270,0)</f>
        <v>0</v>
      </c>
      <c r="BI270" s="275">
        <f>IF(N270="nulová",J270,0)</f>
        <v>0</v>
      </c>
      <c r="BJ270" s="187" t="s">
        <v>77</v>
      </c>
      <c r="BK270" s="275">
        <f>ROUND(I270*H270,2)</f>
        <v>0</v>
      </c>
      <c r="BL270" s="187" t="s">
        <v>100</v>
      </c>
      <c r="BM270" s="274" t="s">
        <v>208</v>
      </c>
    </row>
    <row r="271" spans="2:65" s="197" customFormat="1">
      <c r="B271" s="196"/>
      <c r="D271" s="276" t="s">
        <v>84</v>
      </c>
      <c r="F271" s="277" t="s">
        <v>207</v>
      </c>
      <c r="I271" s="314"/>
      <c r="L271" s="196"/>
      <c r="M271" s="278"/>
      <c r="T271" s="279"/>
      <c r="AT271" s="187" t="s">
        <v>84</v>
      </c>
      <c r="AU271" s="187" t="s">
        <v>79</v>
      </c>
    </row>
    <row r="272" spans="2:65" s="281" customFormat="1">
      <c r="B272" s="280"/>
      <c r="D272" s="282" t="s">
        <v>101</v>
      </c>
      <c r="E272" s="283" t="s">
        <v>3</v>
      </c>
      <c r="F272" s="284" t="s">
        <v>201</v>
      </c>
      <c r="H272" s="283" t="s">
        <v>3</v>
      </c>
      <c r="I272" s="315"/>
      <c r="L272" s="280"/>
      <c r="M272" s="285"/>
      <c r="T272" s="286"/>
      <c r="AT272" s="283" t="s">
        <v>101</v>
      </c>
      <c r="AU272" s="283" t="s">
        <v>79</v>
      </c>
      <c r="AV272" s="281" t="s">
        <v>77</v>
      </c>
      <c r="AW272" s="281" t="s">
        <v>30</v>
      </c>
      <c r="AX272" s="281" t="s">
        <v>69</v>
      </c>
      <c r="AY272" s="283" t="s">
        <v>88</v>
      </c>
    </row>
    <row r="273" spans="2:65" s="288" customFormat="1">
      <c r="B273" s="287"/>
      <c r="D273" s="282" t="s">
        <v>101</v>
      </c>
      <c r="E273" s="289" t="s">
        <v>3</v>
      </c>
      <c r="F273" s="290" t="s">
        <v>200</v>
      </c>
      <c r="H273" s="291">
        <v>0.14000000000000001</v>
      </c>
      <c r="I273" s="316"/>
      <c r="L273" s="287"/>
      <c r="M273" s="292"/>
      <c r="T273" s="293"/>
      <c r="AT273" s="289" t="s">
        <v>101</v>
      </c>
      <c r="AU273" s="289" t="s">
        <v>79</v>
      </c>
      <c r="AV273" s="288" t="s">
        <v>79</v>
      </c>
      <c r="AW273" s="288" t="s">
        <v>30</v>
      </c>
      <c r="AX273" s="288" t="s">
        <v>69</v>
      </c>
      <c r="AY273" s="289" t="s">
        <v>88</v>
      </c>
    </row>
    <row r="274" spans="2:65" s="281" customFormat="1">
      <c r="B274" s="280"/>
      <c r="D274" s="282" t="s">
        <v>101</v>
      </c>
      <c r="E274" s="283" t="s">
        <v>3</v>
      </c>
      <c r="F274" s="284" t="s">
        <v>192</v>
      </c>
      <c r="H274" s="283" t="s">
        <v>3</v>
      </c>
      <c r="I274" s="315"/>
      <c r="L274" s="280"/>
      <c r="M274" s="285"/>
      <c r="T274" s="286"/>
      <c r="AT274" s="283" t="s">
        <v>101</v>
      </c>
      <c r="AU274" s="283" t="s">
        <v>79</v>
      </c>
      <c r="AV274" s="281" t="s">
        <v>77</v>
      </c>
      <c r="AW274" s="281" t="s">
        <v>30</v>
      </c>
      <c r="AX274" s="281" t="s">
        <v>69</v>
      </c>
      <c r="AY274" s="283" t="s">
        <v>88</v>
      </c>
    </row>
    <row r="275" spans="2:65" s="288" customFormat="1">
      <c r="B275" s="287"/>
      <c r="D275" s="282" t="s">
        <v>101</v>
      </c>
      <c r="E275" s="289" t="s">
        <v>3</v>
      </c>
      <c r="F275" s="290" t="s">
        <v>191</v>
      </c>
      <c r="H275" s="291">
        <v>0.216</v>
      </c>
      <c r="I275" s="316"/>
      <c r="L275" s="287"/>
      <c r="M275" s="292"/>
      <c r="T275" s="293"/>
      <c r="AT275" s="289" t="s">
        <v>101</v>
      </c>
      <c r="AU275" s="289" t="s">
        <v>79</v>
      </c>
      <c r="AV275" s="288" t="s">
        <v>79</v>
      </c>
      <c r="AW275" s="288" t="s">
        <v>30</v>
      </c>
      <c r="AX275" s="288" t="s">
        <v>69</v>
      </c>
      <c r="AY275" s="289" t="s">
        <v>88</v>
      </c>
    </row>
    <row r="276" spans="2:65" s="281" customFormat="1">
      <c r="B276" s="280"/>
      <c r="D276" s="282" t="s">
        <v>101</v>
      </c>
      <c r="E276" s="283" t="s">
        <v>3</v>
      </c>
      <c r="F276" s="284" t="s">
        <v>199</v>
      </c>
      <c r="H276" s="283" t="s">
        <v>3</v>
      </c>
      <c r="I276" s="315"/>
      <c r="L276" s="280"/>
      <c r="M276" s="285"/>
      <c r="T276" s="286"/>
      <c r="AT276" s="283" t="s">
        <v>101</v>
      </c>
      <c r="AU276" s="283" t="s">
        <v>79</v>
      </c>
      <c r="AV276" s="281" t="s">
        <v>77</v>
      </c>
      <c r="AW276" s="281" t="s">
        <v>30</v>
      </c>
      <c r="AX276" s="281" t="s">
        <v>69</v>
      </c>
      <c r="AY276" s="283" t="s">
        <v>88</v>
      </c>
    </row>
    <row r="277" spans="2:65" s="288" customFormat="1">
      <c r="B277" s="287"/>
      <c r="D277" s="282" t="s">
        <v>101</v>
      </c>
      <c r="E277" s="289" t="s">
        <v>3</v>
      </c>
      <c r="F277" s="290" t="s">
        <v>198</v>
      </c>
      <c r="H277" s="291">
        <v>5.3999999999999999E-2</v>
      </c>
      <c r="I277" s="316"/>
      <c r="L277" s="287"/>
      <c r="M277" s="292"/>
      <c r="T277" s="293"/>
      <c r="AT277" s="289" t="s">
        <v>101</v>
      </c>
      <c r="AU277" s="289" t="s">
        <v>79</v>
      </c>
      <c r="AV277" s="288" t="s">
        <v>79</v>
      </c>
      <c r="AW277" s="288" t="s">
        <v>30</v>
      </c>
      <c r="AX277" s="288" t="s">
        <v>69</v>
      </c>
      <c r="AY277" s="289" t="s">
        <v>88</v>
      </c>
    </row>
    <row r="278" spans="2:65" s="295" customFormat="1">
      <c r="B278" s="294"/>
      <c r="D278" s="282" t="s">
        <v>101</v>
      </c>
      <c r="E278" s="296" t="s">
        <v>3</v>
      </c>
      <c r="F278" s="297" t="s">
        <v>102</v>
      </c>
      <c r="H278" s="298">
        <v>0.41</v>
      </c>
      <c r="I278" s="317"/>
      <c r="L278" s="294"/>
      <c r="M278" s="299"/>
      <c r="T278" s="300"/>
      <c r="AT278" s="296" t="s">
        <v>101</v>
      </c>
      <c r="AU278" s="296" t="s">
        <v>79</v>
      </c>
      <c r="AV278" s="295" t="s">
        <v>100</v>
      </c>
      <c r="AW278" s="295" t="s">
        <v>30</v>
      </c>
      <c r="AX278" s="295" t="s">
        <v>77</v>
      </c>
      <c r="AY278" s="296" t="s">
        <v>88</v>
      </c>
    </row>
    <row r="279" spans="2:65" s="197" customFormat="1" ht="24.2" customHeight="1">
      <c r="B279" s="196"/>
      <c r="C279" s="264" t="s">
        <v>206</v>
      </c>
      <c r="D279" s="264" t="s">
        <v>89</v>
      </c>
      <c r="E279" s="265" t="s">
        <v>205</v>
      </c>
      <c r="F279" s="266" t="s">
        <v>204</v>
      </c>
      <c r="G279" s="267" t="s">
        <v>149</v>
      </c>
      <c r="H279" s="268">
        <v>3.69</v>
      </c>
      <c r="I279" s="64"/>
      <c r="J279" s="269">
        <f>ROUND(I279*H279,2)</f>
        <v>0</v>
      </c>
      <c r="K279" s="266" t="s">
        <v>90</v>
      </c>
      <c r="L279" s="196"/>
      <c r="M279" s="270" t="s">
        <v>3</v>
      </c>
      <c r="N279" s="271" t="s">
        <v>40</v>
      </c>
      <c r="O279" s="272">
        <v>3.0000000000000001E-3</v>
      </c>
      <c r="P279" s="272">
        <f>O279*H279</f>
        <v>1.107E-2</v>
      </c>
      <c r="Q279" s="272">
        <v>0</v>
      </c>
      <c r="R279" s="272">
        <f>Q279*H279</f>
        <v>0</v>
      </c>
      <c r="S279" s="272">
        <v>0</v>
      </c>
      <c r="T279" s="273">
        <f>S279*H279</f>
        <v>0</v>
      </c>
      <c r="AR279" s="274" t="s">
        <v>100</v>
      </c>
      <c r="AT279" s="274" t="s">
        <v>89</v>
      </c>
      <c r="AU279" s="274" t="s">
        <v>79</v>
      </c>
      <c r="AY279" s="187" t="s">
        <v>88</v>
      </c>
      <c r="BE279" s="275">
        <f>IF(N279="základní",J279,0)</f>
        <v>0</v>
      </c>
      <c r="BF279" s="275">
        <f>IF(N279="snížená",J279,0)</f>
        <v>0</v>
      </c>
      <c r="BG279" s="275">
        <f>IF(N279="zákl. přenesená",J279,0)</f>
        <v>0</v>
      </c>
      <c r="BH279" s="275">
        <f>IF(N279="sníž. přenesená",J279,0)</f>
        <v>0</v>
      </c>
      <c r="BI279" s="275">
        <f>IF(N279="nulová",J279,0)</f>
        <v>0</v>
      </c>
      <c r="BJ279" s="187" t="s">
        <v>77</v>
      </c>
      <c r="BK279" s="275">
        <f>ROUND(I279*H279,2)</f>
        <v>0</v>
      </c>
      <c r="BL279" s="187" t="s">
        <v>100</v>
      </c>
      <c r="BM279" s="274" t="s">
        <v>203</v>
      </c>
    </row>
    <row r="280" spans="2:65" s="197" customFormat="1">
      <c r="B280" s="196"/>
      <c r="D280" s="276" t="s">
        <v>84</v>
      </c>
      <c r="F280" s="277" t="s">
        <v>202</v>
      </c>
      <c r="I280" s="314"/>
      <c r="L280" s="196"/>
      <c r="M280" s="278"/>
      <c r="T280" s="279"/>
      <c r="AT280" s="187" t="s">
        <v>84</v>
      </c>
      <c r="AU280" s="187" t="s">
        <v>79</v>
      </c>
    </row>
    <row r="281" spans="2:65" s="281" customFormat="1">
      <c r="B281" s="280"/>
      <c r="D281" s="282" t="s">
        <v>101</v>
      </c>
      <c r="E281" s="283" t="s">
        <v>3</v>
      </c>
      <c r="F281" s="284" t="s">
        <v>201</v>
      </c>
      <c r="H281" s="283" t="s">
        <v>3</v>
      </c>
      <c r="I281" s="315"/>
      <c r="L281" s="280"/>
      <c r="M281" s="285"/>
      <c r="T281" s="286"/>
      <c r="AT281" s="283" t="s">
        <v>101</v>
      </c>
      <c r="AU281" s="283" t="s">
        <v>79</v>
      </c>
      <c r="AV281" s="281" t="s">
        <v>77</v>
      </c>
      <c r="AW281" s="281" t="s">
        <v>30</v>
      </c>
      <c r="AX281" s="281" t="s">
        <v>69</v>
      </c>
      <c r="AY281" s="283" t="s">
        <v>88</v>
      </c>
    </row>
    <row r="282" spans="2:65" s="288" customFormat="1">
      <c r="B282" s="287"/>
      <c r="D282" s="282" t="s">
        <v>101</v>
      </c>
      <c r="E282" s="289" t="s">
        <v>3</v>
      </c>
      <c r="F282" s="290" t="s">
        <v>200</v>
      </c>
      <c r="H282" s="291">
        <v>0.14000000000000001</v>
      </c>
      <c r="I282" s="316"/>
      <c r="L282" s="287"/>
      <c r="M282" s="292"/>
      <c r="T282" s="293"/>
      <c r="AT282" s="289" t="s">
        <v>101</v>
      </c>
      <c r="AU282" s="289" t="s">
        <v>79</v>
      </c>
      <c r="AV282" s="288" t="s">
        <v>79</v>
      </c>
      <c r="AW282" s="288" t="s">
        <v>30</v>
      </c>
      <c r="AX282" s="288" t="s">
        <v>69</v>
      </c>
      <c r="AY282" s="289" t="s">
        <v>88</v>
      </c>
    </row>
    <row r="283" spans="2:65" s="281" customFormat="1">
      <c r="B283" s="280"/>
      <c r="D283" s="282" t="s">
        <v>101</v>
      </c>
      <c r="E283" s="283" t="s">
        <v>3</v>
      </c>
      <c r="F283" s="284" t="s">
        <v>192</v>
      </c>
      <c r="H283" s="283" t="s">
        <v>3</v>
      </c>
      <c r="I283" s="315"/>
      <c r="L283" s="280"/>
      <c r="M283" s="285"/>
      <c r="T283" s="286"/>
      <c r="AT283" s="283" t="s">
        <v>101</v>
      </c>
      <c r="AU283" s="283" t="s">
        <v>79</v>
      </c>
      <c r="AV283" s="281" t="s">
        <v>77</v>
      </c>
      <c r="AW283" s="281" t="s">
        <v>30</v>
      </c>
      <c r="AX283" s="281" t="s">
        <v>69</v>
      </c>
      <c r="AY283" s="283" t="s">
        <v>88</v>
      </c>
    </row>
    <row r="284" spans="2:65" s="288" customFormat="1">
      <c r="B284" s="287"/>
      <c r="D284" s="282" t="s">
        <v>101</v>
      </c>
      <c r="E284" s="289" t="s">
        <v>3</v>
      </c>
      <c r="F284" s="290" t="s">
        <v>191</v>
      </c>
      <c r="H284" s="291">
        <v>0.216</v>
      </c>
      <c r="I284" s="316"/>
      <c r="L284" s="287"/>
      <c r="M284" s="292"/>
      <c r="T284" s="293"/>
      <c r="AT284" s="289" t="s">
        <v>101</v>
      </c>
      <c r="AU284" s="289" t="s">
        <v>79</v>
      </c>
      <c r="AV284" s="288" t="s">
        <v>79</v>
      </c>
      <c r="AW284" s="288" t="s">
        <v>30</v>
      </c>
      <c r="AX284" s="288" t="s">
        <v>69</v>
      </c>
      <c r="AY284" s="289" t="s">
        <v>88</v>
      </c>
    </row>
    <row r="285" spans="2:65" s="281" customFormat="1">
      <c r="B285" s="280"/>
      <c r="D285" s="282" t="s">
        <v>101</v>
      </c>
      <c r="E285" s="283" t="s">
        <v>3</v>
      </c>
      <c r="F285" s="284" t="s">
        <v>199</v>
      </c>
      <c r="H285" s="283" t="s">
        <v>3</v>
      </c>
      <c r="I285" s="315"/>
      <c r="L285" s="280"/>
      <c r="M285" s="285"/>
      <c r="T285" s="286"/>
      <c r="AT285" s="283" t="s">
        <v>101</v>
      </c>
      <c r="AU285" s="283" t="s">
        <v>79</v>
      </c>
      <c r="AV285" s="281" t="s">
        <v>77</v>
      </c>
      <c r="AW285" s="281" t="s">
        <v>30</v>
      </c>
      <c r="AX285" s="281" t="s">
        <v>69</v>
      </c>
      <c r="AY285" s="283" t="s">
        <v>88</v>
      </c>
    </row>
    <row r="286" spans="2:65" s="288" customFormat="1">
      <c r="B286" s="287"/>
      <c r="D286" s="282" t="s">
        <v>101</v>
      </c>
      <c r="E286" s="289" t="s">
        <v>3</v>
      </c>
      <c r="F286" s="290" t="s">
        <v>198</v>
      </c>
      <c r="H286" s="291">
        <v>5.3999999999999999E-2</v>
      </c>
      <c r="I286" s="316"/>
      <c r="L286" s="287"/>
      <c r="M286" s="292"/>
      <c r="T286" s="293"/>
      <c r="AT286" s="289" t="s">
        <v>101</v>
      </c>
      <c r="AU286" s="289" t="s">
        <v>79</v>
      </c>
      <c r="AV286" s="288" t="s">
        <v>79</v>
      </c>
      <c r="AW286" s="288" t="s">
        <v>30</v>
      </c>
      <c r="AX286" s="288" t="s">
        <v>69</v>
      </c>
      <c r="AY286" s="289" t="s">
        <v>88</v>
      </c>
    </row>
    <row r="287" spans="2:65" s="295" customFormat="1">
      <c r="B287" s="294"/>
      <c r="D287" s="282" t="s">
        <v>101</v>
      </c>
      <c r="E287" s="296" t="s">
        <v>3</v>
      </c>
      <c r="F287" s="297" t="s">
        <v>102</v>
      </c>
      <c r="H287" s="298">
        <v>0.41</v>
      </c>
      <c r="I287" s="317"/>
      <c r="L287" s="294"/>
      <c r="M287" s="299"/>
      <c r="T287" s="300"/>
      <c r="AT287" s="296" t="s">
        <v>101</v>
      </c>
      <c r="AU287" s="296" t="s">
        <v>79</v>
      </c>
      <c r="AV287" s="295" t="s">
        <v>100</v>
      </c>
      <c r="AW287" s="295" t="s">
        <v>30</v>
      </c>
      <c r="AX287" s="295" t="s">
        <v>77</v>
      </c>
      <c r="AY287" s="296" t="s">
        <v>88</v>
      </c>
    </row>
    <row r="288" spans="2:65" s="288" customFormat="1">
      <c r="B288" s="287"/>
      <c r="D288" s="282" t="s">
        <v>101</v>
      </c>
      <c r="F288" s="290" t="s">
        <v>197</v>
      </c>
      <c r="H288" s="291">
        <v>3.69</v>
      </c>
      <c r="I288" s="316"/>
      <c r="L288" s="287"/>
      <c r="M288" s="292"/>
      <c r="T288" s="293"/>
      <c r="AT288" s="289" t="s">
        <v>101</v>
      </c>
      <c r="AU288" s="289" t="s">
        <v>79</v>
      </c>
      <c r="AV288" s="288" t="s">
        <v>79</v>
      </c>
      <c r="AW288" s="288" t="s">
        <v>4</v>
      </c>
      <c r="AX288" s="288" t="s">
        <v>77</v>
      </c>
      <c r="AY288" s="289" t="s">
        <v>88</v>
      </c>
    </row>
    <row r="289" spans="2:65" s="197" customFormat="1" ht="24.2" customHeight="1">
      <c r="B289" s="196"/>
      <c r="C289" s="264" t="s">
        <v>196</v>
      </c>
      <c r="D289" s="264" t="s">
        <v>89</v>
      </c>
      <c r="E289" s="265" t="s">
        <v>195</v>
      </c>
      <c r="F289" s="266" t="s">
        <v>194</v>
      </c>
      <c r="G289" s="267" t="s">
        <v>149</v>
      </c>
      <c r="H289" s="268">
        <v>0.216</v>
      </c>
      <c r="I289" s="64"/>
      <c r="J289" s="269">
        <f>ROUND(I289*H289,2)</f>
        <v>0</v>
      </c>
      <c r="K289" s="266" t="s">
        <v>3</v>
      </c>
      <c r="L289" s="196"/>
      <c r="M289" s="270" t="s">
        <v>3</v>
      </c>
      <c r="N289" s="271" t="s">
        <v>40</v>
      </c>
      <c r="O289" s="272">
        <v>0</v>
      </c>
      <c r="P289" s="272">
        <f>O289*H289</f>
        <v>0</v>
      </c>
      <c r="Q289" s="272">
        <v>0</v>
      </c>
      <c r="R289" s="272">
        <f>Q289*H289</f>
        <v>0</v>
      </c>
      <c r="S289" s="272">
        <v>0</v>
      </c>
      <c r="T289" s="273">
        <f>S289*H289</f>
        <v>0</v>
      </c>
      <c r="AR289" s="274" t="s">
        <v>100</v>
      </c>
      <c r="AT289" s="274" t="s">
        <v>89</v>
      </c>
      <c r="AU289" s="274" t="s">
        <v>79</v>
      </c>
      <c r="AY289" s="187" t="s">
        <v>88</v>
      </c>
      <c r="BE289" s="275">
        <f>IF(N289="základní",J289,0)</f>
        <v>0</v>
      </c>
      <c r="BF289" s="275">
        <f>IF(N289="snížená",J289,0)</f>
        <v>0</v>
      </c>
      <c r="BG289" s="275">
        <f>IF(N289="zákl. přenesená",J289,0)</f>
        <v>0</v>
      </c>
      <c r="BH289" s="275">
        <f>IF(N289="sníž. přenesená",J289,0)</f>
        <v>0</v>
      </c>
      <c r="BI289" s="275">
        <f>IF(N289="nulová",J289,0)</f>
        <v>0</v>
      </c>
      <c r="BJ289" s="187" t="s">
        <v>77</v>
      </c>
      <c r="BK289" s="275">
        <f>ROUND(I289*H289,2)</f>
        <v>0</v>
      </c>
      <c r="BL289" s="187" t="s">
        <v>100</v>
      </c>
      <c r="BM289" s="274" t="s">
        <v>193</v>
      </c>
    </row>
    <row r="290" spans="2:65" s="281" customFormat="1">
      <c r="B290" s="280"/>
      <c r="D290" s="282" t="s">
        <v>101</v>
      </c>
      <c r="E290" s="283" t="s">
        <v>3</v>
      </c>
      <c r="F290" s="284" t="s">
        <v>192</v>
      </c>
      <c r="H290" s="283" t="s">
        <v>3</v>
      </c>
      <c r="I290" s="315"/>
      <c r="L290" s="280"/>
      <c r="M290" s="285"/>
      <c r="T290" s="286"/>
      <c r="AT290" s="283" t="s">
        <v>101</v>
      </c>
      <c r="AU290" s="283" t="s">
        <v>79</v>
      </c>
      <c r="AV290" s="281" t="s">
        <v>77</v>
      </c>
      <c r="AW290" s="281" t="s">
        <v>30</v>
      </c>
      <c r="AX290" s="281" t="s">
        <v>69</v>
      </c>
      <c r="AY290" s="283" t="s">
        <v>88</v>
      </c>
    </row>
    <row r="291" spans="2:65" s="288" customFormat="1">
      <c r="B291" s="287"/>
      <c r="D291" s="282" t="s">
        <v>101</v>
      </c>
      <c r="E291" s="289" t="s">
        <v>3</v>
      </c>
      <c r="F291" s="290" t="s">
        <v>191</v>
      </c>
      <c r="H291" s="291">
        <v>0.216</v>
      </c>
      <c r="I291" s="316"/>
      <c r="L291" s="287"/>
      <c r="M291" s="292"/>
      <c r="T291" s="293"/>
      <c r="AT291" s="289" t="s">
        <v>101</v>
      </c>
      <c r="AU291" s="289" t="s">
        <v>79</v>
      </c>
      <c r="AV291" s="288" t="s">
        <v>79</v>
      </c>
      <c r="AW291" s="288" t="s">
        <v>30</v>
      </c>
      <c r="AX291" s="288" t="s">
        <v>69</v>
      </c>
      <c r="AY291" s="289" t="s">
        <v>88</v>
      </c>
    </row>
    <row r="292" spans="2:65" s="295" customFormat="1">
      <c r="B292" s="294"/>
      <c r="D292" s="282" t="s">
        <v>101</v>
      </c>
      <c r="E292" s="296" t="s">
        <v>3</v>
      </c>
      <c r="F292" s="297" t="s">
        <v>102</v>
      </c>
      <c r="H292" s="298">
        <v>0.216</v>
      </c>
      <c r="I292" s="317"/>
      <c r="L292" s="294"/>
      <c r="M292" s="299"/>
      <c r="T292" s="300"/>
      <c r="AT292" s="296" t="s">
        <v>101</v>
      </c>
      <c r="AU292" s="296" t="s">
        <v>79</v>
      </c>
      <c r="AV292" s="295" t="s">
        <v>100</v>
      </c>
      <c r="AW292" s="295" t="s">
        <v>30</v>
      </c>
      <c r="AX292" s="295" t="s">
        <v>77</v>
      </c>
      <c r="AY292" s="296" t="s">
        <v>88</v>
      </c>
    </row>
    <row r="293" spans="2:65" s="197" customFormat="1" ht="24.2" customHeight="1">
      <c r="B293" s="196"/>
      <c r="C293" s="264" t="s">
        <v>190</v>
      </c>
      <c r="D293" s="264" t="s">
        <v>89</v>
      </c>
      <c r="E293" s="265" t="s">
        <v>189</v>
      </c>
      <c r="F293" s="266" t="s">
        <v>188</v>
      </c>
      <c r="G293" s="267" t="s">
        <v>149</v>
      </c>
      <c r="H293" s="268">
        <v>81.2</v>
      </c>
      <c r="I293" s="64"/>
      <c r="J293" s="269">
        <f>ROUND(I293*H293,2)</f>
        <v>0</v>
      </c>
      <c r="K293" s="266" t="s">
        <v>3</v>
      </c>
      <c r="L293" s="196"/>
      <c r="M293" s="270" t="s">
        <v>3</v>
      </c>
      <c r="N293" s="271" t="s">
        <v>40</v>
      </c>
      <c r="O293" s="272">
        <v>0</v>
      </c>
      <c r="P293" s="272">
        <f>O293*H293</f>
        <v>0</v>
      </c>
      <c r="Q293" s="272">
        <v>0</v>
      </c>
      <c r="R293" s="272">
        <f>Q293*H293</f>
        <v>0</v>
      </c>
      <c r="S293" s="272">
        <v>0</v>
      </c>
      <c r="T293" s="273">
        <f>S293*H293</f>
        <v>0</v>
      </c>
      <c r="AR293" s="274" t="s">
        <v>100</v>
      </c>
      <c r="AT293" s="274" t="s">
        <v>89</v>
      </c>
      <c r="AU293" s="274" t="s">
        <v>79</v>
      </c>
      <c r="AY293" s="187" t="s">
        <v>88</v>
      </c>
      <c r="BE293" s="275">
        <f>IF(N293="základní",J293,0)</f>
        <v>0</v>
      </c>
      <c r="BF293" s="275">
        <f>IF(N293="snížená",J293,0)</f>
        <v>0</v>
      </c>
      <c r="BG293" s="275">
        <f>IF(N293="zákl. přenesená",J293,0)</f>
        <v>0</v>
      </c>
      <c r="BH293" s="275">
        <f>IF(N293="sníž. přenesená",J293,0)</f>
        <v>0</v>
      </c>
      <c r="BI293" s="275">
        <f>IF(N293="nulová",J293,0)</f>
        <v>0</v>
      </c>
      <c r="BJ293" s="187" t="s">
        <v>77</v>
      </c>
      <c r="BK293" s="275">
        <f>ROUND(I293*H293,2)</f>
        <v>0</v>
      </c>
      <c r="BL293" s="187" t="s">
        <v>100</v>
      </c>
      <c r="BM293" s="274" t="s">
        <v>187</v>
      </c>
    </row>
    <row r="294" spans="2:65" s="281" customFormat="1">
      <c r="B294" s="280"/>
      <c r="D294" s="282" t="s">
        <v>101</v>
      </c>
      <c r="E294" s="283" t="s">
        <v>3</v>
      </c>
      <c r="F294" s="284" t="s">
        <v>186</v>
      </c>
      <c r="H294" s="283" t="s">
        <v>3</v>
      </c>
      <c r="I294" s="315"/>
      <c r="L294" s="280"/>
      <c r="M294" s="285"/>
      <c r="T294" s="286"/>
      <c r="AT294" s="283" t="s">
        <v>101</v>
      </c>
      <c r="AU294" s="283" t="s">
        <v>79</v>
      </c>
      <c r="AV294" s="281" t="s">
        <v>77</v>
      </c>
      <c r="AW294" s="281" t="s">
        <v>30</v>
      </c>
      <c r="AX294" s="281" t="s">
        <v>69</v>
      </c>
      <c r="AY294" s="283" t="s">
        <v>88</v>
      </c>
    </row>
    <row r="295" spans="2:65" s="288" customFormat="1">
      <c r="B295" s="287"/>
      <c r="D295" s="282" t="s">
        <v>101</v>
      </c>
      <c r="E295" s="289" t="s">
        <v>3</v>
      </c>
      <c r="F295" s="290" t="s">
        <v>185</v>
      </c>
      <c r="H295" s="291">
        <v>81.2</v>
      </c>
      <c r="I295" s="316"/>
      <c r="L295" s="287"/>
      <c r="M295" s="292"/>
      <c r="T295" s="293"/>
      <c r="AT295" s="289" t="s">
        <v>101</v>
      </c>
      <c r="AU295" s="289" t="s">
        <v>79</v>
      </c>
      <c r="AV295" s="288" t="s">
        <v>79</v>
      </c>
      <c r="AW295" s="288" t="s">
        <v>30</v>
      </c>
      <c r="AX295" s="288" t="s">
        <v>69</v>
      </c>
      <c r="AY295" s="289" t="s">
        <v>88</v>
      </c>
    </row>
    <row r="296" spans="2:65" s="295" customFormat="1">
      <c r="B296" s="294"/>
      <c r="D296" s="282" t="s">
        <v>101</v>
      </c>
      <c r="E296" s="296" t="s">
        <v>3</v>
      </c>
      <c r="F296" s="297" t="s">
        <v>102</v>
      </c>
      <c r="H296" s="298">
        <v>81.2</v>
      </c>
      <c r="I296" s="317"/>
      <c r="L296" s="294"/>
      <c r="M296" s="299"/>
      <c r="T296" s="300"/>
      <c r="AT296" s="296" t="s">
        <v>101</v>
      </c>
      <c r="AU296" s="296" t="s">
        <v>79</v>
      </c>
      <c r="AV296" s="295" t="s">
        <v>100</v>
      </c>
      <c r="AW296" s="295" t="s">
        <v>30</v>
      </c>
      <c r="AX296" s="295" t="s">
        <v>77</v>
      </c>
      <c r="AY296" s="296" t="s">
        <v>88</v>
      </c>
    </row>
    <row r="297" spans="2:65" s="253" customFormat="1" ht="25.9" customHeight="1">
      <c r="B297" s="252"/>
      <c r="D297" s="254" t="s">
        <v>68</v>
      </c>
      <c r="E297" s="255" t="s">
        <v>184</v>
      </c>
      <c r="F297" s="255" t="s">
        <v>183</v>
      </c>
      <c r="I297" s="318"/>
      <c r="J297" s="256">
        <f>BK297</f>
        <v>0</v>
      </c>
      <c r="L297" s="252"/>
      <c r="M297" s="257"/>
      <c r="P297" s="258">
        <f>P298+P323+P329+P342+P347</f>
        <v>287.62523999999996</v>
      </c>
      <c r="R297" s="258">
        <f>R298+R323+R329+R342+R347</f>
        <v>0.5796656</v>
      </c>
      <c r="T297" s="259">
        <f>T298+T323+T329+T342+T347</f>
        <v>2.7199999999999998E-2</v>
      </c>
      <c r="AR297" s="254" t="s">
        <v>79</v>
      </c>
      <c r="AT297" s="260" t="s">
        <v>68</v>
      </c>
      <c r="AU297" s="260" t="s">
        <v>69</v>
      </c>
      <c r="AY297" s="254" t="s">
        <v>88</v>
      </c>
      <c r="BK297" s="261">
        <f>BK298+BK323+BK329+BK342+BK347</f>
        <v>0</v>
      </c>
    </row>
    <row r="298" spans="2:65" s="253" customFormat="1" ht="22.9" customHeight="1">
      <c r="B298" s="252"/>
      <c r="D298" s="254" t="s">
        <v>68</v>
      </c>
      <c r="E298" s="262" t="s">
        <v>182</v>
      </c>
      <c r="F298" s="262" t="s">
        <v>181</v>
      </c>
      <c r="I298" s="318"/>
      <c r="J298" s="263">
        <f>BK298</f>
        <v>0</v>
      </c>
      <c r="L298" s="252"/>
      <c r="M298" s="257"/>
      <c r="P298" s="258">
        <f>SUM(P299:P322)</f>
        <v>46.101640000000003</v>
      </c>
      <c r="R298" s="258">
        <f>SUM(R299:R322)</f>
        <v>0.20218559999999999</v>
      </c>
      <c r="T298" s="259">
        <f>SUM(T299:T322)</f>
        <v>0</v>
      </c>
      <c r="AR298" s="254" t="s">
        <v>79</v>
      </c>
      <c r="AT298" s="260" t="s">
        <v>68</v>
      </c>
      <c r="AU298" s="260" t="s">
        <v>77</v>
      </c>
      <c r="AY298" s="254" t="s">
        <v>88</v>
      </c>
      <c r="BK298" s="261">
        <f>SUM(BK299:BK322)</f>
        <v>0</v>
      </c>
    </row>
    <row r="299" spans="2:65" s="197" customFormat="1" ht="21.75" customHeight="1">
      <c r="B299" s="196"/>
      <c r="C299" s="264" t="s">
        <v>180</v>
      </c>
      <c r="D299" s="264" t="s">
        <v>89</v>
      </c>
      <c r="E299" s="265" t="s">
        <v>179</v>
      </c>
      <c r="F299" s="266" t="s">
        <v>178</v>
      </c>
      <c r="G299" s="267" t="s">
        <v>177</v>
      </c>
      <c r="H299" s="268">
        <v>408</v>
      </c>
      <c r="I299" s="64"/>
      <c r="J299" s="269">
        <f>ROUND(I299*H299,2)</f>
        <v>0</v>
      </c>
      <c r="K299" s="266" t="s">
        <v>90</v>
      </c>
      <c r="L299" s="196"/>
      <c r="M299" s="270" t="s">
        <v>3</v>
      </c>
      <c r="N299" s="271" t="s">
        <v>40</v>
      </c>
      <c r="O299" s="272">
        <v>0.05</v>
      </c>
      <c r="P299" s="272">
        <f>O299*H299</f>
        <v>20.400000000000002</v>
      </c>
      <c r="Q299" s="272">
        <v>1.0000000000000001E-5</v>
      </c>
      <c r="R299" s="272">
        <f>Q299*H299</f>
        <v>4.0800000000000003E-3</v>
      </c>
      <c r="S299" s="272">
        <v>0</v>
      </c>
      <c r="T299" s="273">
        <f>S299*H299</f>
        <v>0</v>
      </c>
      <c r="AR299" s="274" t="s">
        <v>87</v>
      </c>
      <c r="AT299" s="274" t="s">
        <v>89</v>
      </c>
      <c r="AU299" s="274" t="s">
        <v>79</v>
      </c>
      <c r="AY299" s="187" t="s">
        <v>88</v>
      </c>
      <c r="BE299" s="275">
        <f>IF(N299="základní",J299,0)</f>
        <v>0</v>
      </c>
      <c r="BF299" s="275">
        <f>IF(N299="snížená",J299,0)</f>
        <v>0</v>
      </c>
      <c r="BG299" s="275">
        <f>IF(N299="zákl. přenesená",J299,0)</f>
        <v>0</v>
      </c>
      <c r="BH299" s="275">
        <f>IF(N299="sníž. přenesená",J299,0)</f>
        <v>0</v>
      </c>
      <c r="BI299" s="275">
        <f>IF(N299="nulová",J299,0)</f>
        <v>0</v>
      </c>
      <c r="BJ299" s="187" t="s">
        <v>77</v>
      </c>
      <c r="BK299" s="275">
        <f>ROUND(I299*H299,2)</f>
        <v>0</v>
      </c>
      <c r="BL299" s="187" t="s">
        <v>87</v>
      </c>
      <c r="BM299" s="274" t="s">
        <v>176</v>
      </c>
    </row>
    <row r="300" spans="2:65" s="197" customFormat="1">
      <c r="B300" s="196"/>
      <c r="D300" s="276" t="s">
        <v>84</v>
      </c>
      <c r="F300" s="277" t="s">
        <v>175</v>
      </c>
      <c r="I300" s="314"/>
      <c r="L300" s="196"/>
      <c r="M300" s="278"/>
      <c r="T300" s="279"/>
      <c r="AT300" s="187" t="s">
        <v>84</v>
      </c>
      <c r="AU300" s="187" t="s">
        <v>79</v>
      </c>
    </row>
    <row r="301" spans="2:65" s="281" customFormat="1">
      <c r="B301" s="280"/>
      <c r="D301" s="282" t="s">
        <v>101</v>
      </c>
      <c r="E301" s="283" t="s">
        <v>3</v>
      </c>
      <c r="F301" s="284" t="s">
        <v>169</v>
      </c>
      <c r="H301" s="283" t="s">
        <v>3</v>
      </c>
      <c r="I301" s="315"/>
      <c r="L301" s="280"/>
      <c r="M301" s="285"/>
      <c r="T301" s="286"/>
      <c r="AT301" s="283" t="s">
        <v>101</v>
      </c>
      <c r="AU301" s="283" t="s">
        <v>79</v>
      </c>
      <c r="AV301" s="281" t="s">
        <v>77</v>
      </c>
      <c r="AW301" s="281" t="s">
        <v>30</v>
      </c>
      <c r="AX301" s="281" t="s">
        <v>69</v>
      </c>
      <c r="AY301" s="283" t="s">
        <v>88</v>
      </c>
    </row>
    <row r="302" spans="2:65" s="281" customFormat="1">
      <c r="B302" s="280"/>
      <c r="D302" s="282" t="s">
        <v>101</v>
      </c>
      <c r="E302" s="283" t="s">
        <v>3</v>
      </c>
      <c r="F302" s="284" t="s">
        <v>168</v>
      </c>
      <c r="H302" s="283" t="s">
        <v>3</v>
      </c>
      <c r="I302" s="315"/>
      <c r="L302" s="280"/>
      <c r="M302" s="285"/>
      <c r="T302" s="286"/>
      <c r="AT302" s="283" t="s">
        <v>101</v>
      </c>
      <c r="AU302" s="283" t="s">
        <v>79</v>
      </c>
      <c r="AV302" s="281" t="s">
        <v>77</v>
      </c>
      <c r="AW302" s="281" t="s">
        <v>30</v>
      </c>
      <c r="AX302" s="281" t="s">
        <v>69</v>
      </c>
      <c r="AY302" s="283" t="s">
        <v>88</v>
      </c>
    </row>
    <row r="303" spans="2:65" s="288" customFormat="1">
      <c r="B303" s="287"/>
      <c r="D303" s="282" t="s">
        <v>101</v>
      </c>
      <c r="E303" s="289" t="s">
        <v>3</v>
      </c>
      <c r="F303" s="290" t="s">
        <v>174</v>
      </c>
      <c r="H303" s="291">
        <v>408</v>
      </c>
      <c r="I303" s="316"/>
      <c r="L303" s="287"/>
      <c r="M303" s="292"/>
      <c r="T303" s="293"/>
      <c r="AT303" s="289" t="s">
        <v>101</v>
      </c>
      <c r="AU303" s="289" t="s">
        <v>79</v>
      </c>
      <c r="AV303" s="288" t="s">
        <v>79</v>
      </c>
      <c r="AW303" s="288" t="s">
        <v>30</v>
      </c>
      <c r="AX303" s="288" t="s">
        <v>69</v>
      </c>
      <c r="AY303" s="289" t="s">
        <v>88</v>
      </c>
    </row>
    <row r="304" spans="2:65" s="295" customFormat="1">
      <c r="B304" s="294"/>
      <c r="D304" s="282" t="s">
        <v>101</v>
      </c>
      <c r="E304" s="296" t="s">
        <v>3</v>
      </c>
      <c r="F304" s="297" t="s">
        <v>102</v>
      </c>
      <c r="H304" s="298">
        <v>408</v>
      </c>
      <c r="I304" s="317"/>
      <c r="L304" s="294"/>
      <c r="M304" s="299"/>
      <c r="T304" s="300"/>
      <c r="AT304" s="296" t="s">
        <v>101</v>
      </c>
      <c r="AU304" s="296" t="s">
        <v>79</v>
      </c>
      <c r="AV304" s="295" t="s">
        <v>100</v>
      </c>
      <c r="AW304" s="295" t="s">
        <v>30</v>
      </c>
      <c r="AX304" s="295" t="s">
        <v>77</v>
      </c>
      <c r="AY304" s="296" t="s">
        <v>88</v>
      </c>
    </row>
    <row r="305" spans="2:65" s="197" customFormat="1" ht="16.5" customHeight="1">
      <c r="B305" s="196"/>
      <c r="C305" s="301" t="s">
        <v>173</v>
      </c>
      <c r="D305" s="301" t="s">
        <v>157</v>
      </c>
      <c r="E305" s="302" t="s">
        <v>172</v>
      </c>
      <c r="F305" s="303" t="s">
        <v>171</v>
      </c>
      <c r="G305" s="304" t="s">
        <v>91</v>
      </c>
      <c r="H305" s="305">
        <v>165.08799999999999</v>
      </c>
      <c r="I305" s="65"/>
      <c r="J305" s="306">
        <f>ROUND(I305*H305,2)</f>
        <v>0</v>
      </c>
      <c r="K305" s="303" t="s">
        <v>90</v>
      </c>
      <c r="L305" s="307"/>
      <c r="M305" s="308" t="s">
        <v>3</v>
      </c>
      <c r="N305" s="309" t="s">
        <v>40</v>
      </c>
      <c r="O305" s="272">
        <v>0</v>
      </c>
      <c r="P305" s="272">
        <f>O305*H305</f>
        <v>0</v>
      </c>
      <c r="Q305" s="272">
        <v>2.9999999999999997E-4</v>
      </c>
      <c r="R305" s="272">
        <f>Q305*H305</f>
        <v>4.9526399999999991E-2</v>
      </c>
      <c r="S305" s="272">
        <v>0</v>
      </c>
      <c r="T305" s="273">
        <f>S305*H305</f>
        <v>0</v>
      </c>
      <c r="AR305" s="274" t="s">
        <v>158</v>
      </c>
      <c r="AT305" s="274" t="s">
        <v>157</v>
      </c>
      <c r="AU305" s="274" t="s">
        <v>79</v>
      </c>
      <c r="AY305" s="187" t="s">
        <v>88</v>
      </c>
      <c r="BE305" s="275">
        <f>IF(N305="základní",J305,0)</f>
        <v>0</v>
      </c>
      <c r="BF305" s="275">
        <f>IF(N305="snížená",J305,0)</f>
        <v>0</v>
      </c>
      <c r="BG305" s="275">
        <f>IF(N305="zákl. přenesená",J305,0)</f>
        <v>0</v>
      </c>
      <c r="BH305" s="275">
        <f>IF(N305="sníž. přenesená",J305,0)</f>
        <v>0</v>
      </c>
      <c r="BI305" s="275">
        <f>IF(N305="nulová",J305,0)</f>
        <v>0</v>
      </c>
      <c r="BJ305" s="187" t="s">
        <v>77</v>
      </c>
      <c r="BK305" s="275">
        <f>ROUND(I305*H305,2)</f>
        <v>0</v>
      </c>
      <c r="BL305" s="187" t="s">
        <v>100</v>
      </c>
      <c r="BM305" s="274" t="s">
        <v>170</v>
      </c>
    </row>
    <row r="306" spans="2:65" s="281" customFormat="1">
      <c r="B306" s="280"/>
      <c r="D306" s="282" t="s">
        <v>101</v>
      </c>
      <c r="E306" s="283" t="s">
        <v>3</v>
      </c>
      <c r="F306" s="284" t="s">
        <v>169</v>
      </c>
      <c r="H306" s="283" t="s">
        <v>3</v>
      </c>
      <c r="I306" s="315"/>
      <c r="L306" s="280"/>
      <c r="M306" s="285"/>
      <c r="T306" s="286"/>
      <c r="AT306" s="283" t="s">
        <v>101</v>
      </c>
      <c r="AU306" s="283" t="s">
        <v>79</v>
      </c>
      <c r="AV306" s="281" t="s">
        <v>77</v>
      </c>
      <c r="AW306" s="281" t="s">
        <v>30</v>
      </c>
      <c r="AX306" s="281" t="s">
        <v>69</v>
      </c>
      <c r="AY306" s="283" t="s">
        <v>88</v>
      </c>
    </row>
    <row r="307" spans="2:65" s="281" customFormat="1">
      <c r="B307" s="280"/>
      <c r="D307" s="282" t="s">
        <v>101</v>
      </c>
      <c r="E307" s="283" t="s">
        <v>3</v>
      </c>
      <c r="F307" s="284" t="s">
        <v>168</v>
      </c>
      <c r="H307" s="283" t="s">
        <v>3</v>
      </c>
      <c r="I307" s="315"/>
      <c r="L307" s="280"/>
      <c r="M307" s="285"/>
      <c r="T307" s="286"/>
      <c r="AT307" s="283" t="s">
        <v>101</v>
      </c>
      <c r="AU307" s="283" t="s">
        <v>79</v>
      </c>
      <c r="AV307" s="281" t="s">
        <v>77</v>
      </c>
      <c r="AW307" s="281" t="s">
        <v>30</v>
      </c>
      <c r="AX307" s="281" t="s">
        <v>69</v>
      </c>
      <c r="AY307" s="283" t="s">
        <v>88</v>
      </c>
    </row>
    <row r="308" spans="2:65" s="288" customFormat="1">
      <c r="B308" s="287"/>
      <c r="D308" s="282" t="s">
        <v>101</v>
      </c>
      <c r="E308" s="289" t="s">
        <v>3</v>
      </c>
      <c r="F308" s="290" t="s">
        <v>153</v>
      </c>
      <c r="H308" s="291">
        <v>165.08799999999999</v>
      </c>
      <c r="I308" s="316"/>
      <c r="L308" s="287"/>
      <c r="M308" s="292"/>
      <c r="T308" s="293"/>
      <c r="AT308" s="289" t="s">
        <v>101</v>
      </c>
      <c r="AU308" s="289" t="s">
        <v>79</v>
      </c>
      <c r="AV308" s="288" t="s">
        <v>79</v>
      </c>
      <c r="AW308" s="288" t="s">
        <v>30</v>
      </c>
      <c r="AX308" s="288" t="s">
        <v>69</v>
      </c>
      <c r="AY308" s="289" t="s">
        <v>88</v>
      </c>
    </row>
    <row r="309" spans="2:65" s="295" customFormat="1">
      <c r="B309" s="294"/>
      <c r="D309" s="282" t="s">
        <v>101</v>
      </c>
      <c r="E309" s="296" t="s">
        <v>3</v>
      </c>
      <c r="F309" s="297" t="s">
        <v>102</v>
      </c>
      <c r="H309" s="298">
        <v>165.08799999999999</v>
      </c>
      <c r="I309" s="317"/>
      <c r="L309" s="294"/>
      <c r="M309" s="299"/>
      <c r="T309" s="300"/>
      <c r="AT309" s="296" t="s">
        <v>101</v>
      </c>
      <c r="AU309" s="296" t="s">
        <v>79</v>
      </c>
      <c r="AV309" s="295" t="s">
        <v>100</v>
      </c>
      <c r="AW309" s="295" t="s">
        <v>30</v>
      </c>
      <c r="AX309" s="295" t="s">
        <v>77</v>
      </c>
      <c r="AY309" s="296" t="s">
        <v>88</v>
      </c>
    </row>
    <row r="310" spans="2:65" s="197" customFormat="1" ht="24.2" customHeight="1">
      <c r="B310" s="196"/>
      <c r="C310" s="264" t="s">
        <v>167</v>
      </c>
      <c r="D310" s="264" t="s">
        <v>89</v>
      </c>
      <c r="E310" s="265" t="s">
        <v>166</v>
      </c>
      <c r="F310" s="266" t="s">
        <v>165</v>
      </c>
      <c r="G310" s="267" t="s">
        <v>91</v>
      </c>
      <c r="H310" s="268">
        <v>150.08000000000001</v>
      </c>
      <c r="I310" s="64"/>
      <c r="J310" s="269">
        <f>ROUND(I310*H310,2)</f>
        <v>0</v>
      </c>
      <c r="K310" s="266" t="s">
        <v>90</v>
      </c>
      <c r="L310" s="196"/>
      <c r="M310" s="270" t="s">
        <v>3</v>
      </c>
      <c r="N310" s="271" t="s">
        <v>40</v>
      </c>
      <c r="O310" s="272">
        <v>0.17</v>
      </c>
      <c r="P310" s="272">
        <f>O310*H310</f>
        <v>25.513600000000004</v>
      </c>
      <c r="Q310" s="272">
        <v>7.6999999999999996E-4</v>
      </c>
      <c r="R310" s="272">
        <f>Q310*H310</f>
        <v>0.1155616</v>
      </c>
      <c r="S310" s="272">
        <v>0</v>
      </c>
      <c r="T310" s="273">
        <f>S310*H310</f>
        <v>0</v>
      </c>
      <c r="AR310" s="274" t="s">
        <v>87</v>
      </c>
      <c r="AT310" s="274" t="s">
        <v>89</v>
      </c>
      <c r="AU310" s="274" t="s">
        <v>79</v>
      </c>
      <c r="AY310" s="187" t="s">
        <v>88</v>
      </c>
      <c r="BE310" s="275">
        <f>IF(N310="základní",J310,0)</f>
        <v>0</v>
      </c>
      <c r="BF310" s="275">
        <f>IF(N310="snížená",J310,0)</f>
        <v>0</v>
      </c>
      <c r="BG310" s="275">
        <f>IF(N310="zákl. přenesená",J310,0)</f>
        <v>0</v>
      </c>
      <c r="BH310" s="275">
        <f>IF(N310="sníž. přenesená",J310,0)</f>
        <v>0</v>
      </c>
      <c r="BI310" s="275">
        <f>IF(N310="nulová",J310,0)</f>
        <v>0</v>
      </c>
      <c r="BJ310" s="187" t="s">
        <v>77</v>
      </c>
      <c r="BK310" s="275">
        <f>ROUND(I310*H310,2)</f>
        <v>0</v>
      </c>
      <c r="BL310" s="187" t="s">
        <v>87</v>
      </c>
      <c r="BM310" s="274" t="s">
        <v>164</v>
      </c>
    </row>
    <row r="311" spans="2:65" s="197" customFormat="1">
      <c r="B311" s="196"/>
      <c r="D311" s="276" t="s">
        <v>84</v>
      </c>
      <c r="F311" s="277" t="s">
        <v>163</v>
      </c>
      <c r="I311" s="314"/>
      <c r="L311" s="196"/>
      <c r="M311" s="278"/>
      <c r="T311" s="279"/>
      <c r="AT311" s="187" t="s">
        <v>84</v>
      </c>
      <c r="AU311" s="187" t="s">
        <v>79</v>
      </c>
    </row>
    <row r="312" spans="2:65" s="281" customFormat="1">
      <c r="B312" s="280"/>
      <c r="D312" s="282" t="s">
        <v>101</v>
      </c>
      <c r="E312" s="283" t="s">
        <v>3</v>
      </c>
      <c r="F312" s="284" t="s">
        <v>155</v>
      </c>
      <c r="H312" s="283" t="s">
        <v>3</v>
      </c>
      <c r="I312" s="315"/>
      <c r="L312" s="280"/>
      <c r="M312" s="285"/>
      <c r="T312" s="286"/>
      <c r="AT312" s="283" t="s">
        <v>101</v>
      </c>
      <c r="AU312" s="283" t="s">
        <v>79</v>
      </c>
      <c r="AV312" s="281" t="s">
        <v>77</v>
      </c>
      <c r="AW312" s="281" t="s">
        <v>30</v>
      </c>
      <c r="AX312" s="281" t="s">
        <v>69</v>
      </c>
      <c r="AY312" s="283" t="s">
        <v>88</v>
      </c>
    </row>
    <row r="313" spans="2:65" s="281" customFormat="1">
      <c r="B313" s="280"/>
      <c r="D313" s="282" t="s">
        <v>101</v>
      </c>
      <c r="E313" s="283" t="s">
        <v>3</v>
      </c>
      <c r="F313" s="284" t="s">
        <v>154</v>
      </c>
      <c r="H313" s="283" t="s">
        <v>3</v>
      </c>
      <c r="I313" s="315"/>
      <c r="L313" s="280"/>
      <c r="M313" s="285"/>
      <c r="T313" s="286"/>
      <c r="AT313" s="283" t="s">
        <v>101</v>
      </c>
      <c r="AU313" s="283" t="s">
        <v>79</v>
      </c>
      <c r="AV313" s="281" t="s">
        <v>77</v>
      </c>
      <c r="AW313" s="281" t="s">
        <v>30</v>
      </c>
      <c r="AX313" s="281" t="s">
        <v>69</v>
      </c>
      <c r="AY313" s="283" t="s">
        <v>88</v>
      </c>
    </row>
    <row r="314" spans="2:65" s="288" customFormat="1">
      <c r="B314" s="287"/>
      <c r="D314" s="282" t="s">
        <v>101</v>
      </c>
      <c r="E314" s="289" t="s">
        <v>3</v>
      </c>
      <c r="F314" s="290" t="s">
        <v>162</v>
      </c>
      <c r="H314" s="291">
        <v>150.08000000000001</v>
      </c>
      <c r="I314" s="316"/>
      <c r="L314" s="287"/>
      <c r="M314" s="292"/>
      <c r="T314" s="293"/>
      <c r="AT314" s="289" t="s">
        <v>101</v>
      </c>
      <c r="AU314" s="289" t="s">
        <v>79</v>
      </c>
      <c r="AV314" s="288" t="s">
        <v>79</v>
      </c>
      <c r="AW314" s="288" t="s">
        <v>30</v>
      </c>
      <c r="AX314" s="288" t="s">
        <v>69</v>
      </c>
      <c r="AY314" s="289" t="s">
        <v>88</v>
      </c>
    </row>
    <row r="315" spans="2:65" s="295" customFormat="1">
      <c r="B315" s="294"/>
      <c r="D315" s="282" t="s">
        <v>101</v>
      </c>
      <c r="E315" s="296" t="s">
        <v>3</v>
      </c>
      <c r="F315" s="297" t="s">
        <v>102</v>
      </c>
      <c r="H315" s="298">
        <v>150.08000000000001</v>
      </c>
      <c r="I315" s="317"/>
      <c r="L315" s="294"/>
      <c r="M315" s="299"/>
      <c r="T315" s="300"/>
      <c r="AT315" s="296" t="s">
        <v>101</v>
      </c>
      <c r="AU315" s="296" t="s">
        <v>79</v>
      </c>
      <c r="AV315" s="295" t="s">
        <v>100</v>
      </c>
      <c r="AW315" s="295" t="s">
        <v>30</v>
      </c>
      <c r="AX315" s="295" t="s">
        <v>77</v>
      </c>
      <c r="AY315" s="296" t="s">
        <v>88</v>
      </c>
    </row>
    <row r="316" spans="2:65" s="197" customFormat="1" ht="16.5" customHeight="1">
      <c r="B316" s="196"/>
      <c r="C316" s="301" t="s">
        <v>161</v>
      </c>
      <c r="D316" s="301" t="s">
        <v>157</v>
      </c>
      <c r="E316" s="302" t="s">
        <v>160</v>
      </c>
      <c r="F316" s="303" t="s">
        <v>159</v>
      </c>
      <c r="G316" s="304" t="s">
        <v>91</v>
      </c>
      <c r="H316" s="305">
        <v>165.08799999999999</v>
      </c>
      <c r="I316" s="65"/>
      <c r="J316" s="306">
        <f>ROUND(I316*H316,2)</f>
        <v>0</v>
      </c>
      <c r="K316" s="303" t="s">
        <v>90</v>
      </c>
      <c r="L316" s="307"/>
      <c r="M316" s="308" t="s">
        <v>3</v>
      </c>
      <c r="N316" s="309" t="s">
        <v>40</v>
      </c>
      <c r="O316" s="272">
        <v>0</v>
      </c>
      <c r="P316" s="272">
        <f>O316*H316</f>
        <v>0</v>
      </c>
      <c r="Q316" s="272">
        <v>2.0000000000000001E-4</v>
      </c>
      <c r="R316" s="272">
        <f>Q316*H316</f>
        <v>3.3017600000000001E-2</v>
      </c>
      <c r="S316" s="272">
        <v>0</v>
      </c>
      <c r="T316" s="273">
        <f>S316*H316</f>
        <v>0</v>
      </c>
      <c r="AR316" s="274" t="s">
        <v>158</v>
      </c>
      <c r="AT316" s="274" t="s">
        <v>157</v>
      </c>
      <c r="AU316" s="274" t="s">
        <v>79</v>
      </c>
      <c r="AY316" s="187" t="s">
        <v>88</v>
      </c>
      <c r="BE316" s="275">
        <f>IF(N316="základní",J316,0)</f>
        <v>0</v>
      </c>
      <c r="BF316" s="275">
        <f>IF(N316="snížená",J316,0)</f>
        <v>0</v>
      </c>
      <c r="BG316" s="275">
        <f>IF(N316="zákl. přenesená",J316,0)</f>
        <v>0</v>
      </c>
      <c r="BH316" s="275">
        <f>IF(N316="sníž. přenesená",J316,0)</f>
        <v>0</v>
      </c>
      <c r="BI316" s="275">
        <f>IF(N316="nulová",J316,0)</f>
        <v>0</v>
      </c>
      <c r="BJ316" s="187" t="s">
        <v>77</v>
      </c>
      <c r="BK316" s="275">
        <f>ROUND(I316*H316,2)</f>
        <v>0</v>
      </c>
      <c r="BL316" s="187" t="s">
        <v>100</v>
      </c>
      <c r="BM316" s="274" t="s">
        <v>156</v>
      </c>
    </row>
    <row r="317" spans="2:65" s="281" customFormat="1">
      <c r="B317" s="280"/>
      <c r="D317" s="282" t="s">
        <v>101</v>
      </c>
      <c r="E317" s="283" t="s">
        <v>3</v>
      </c>
      <c r="F317" s="284" t="s">
        <v>155</v>
      </c>
      <c r="H317" s="283" t="s">
        <v>3</v>
      </c>
      <c r="I317" s="315"/>
      <c r="L317" s="280"/>
      <c r="M317" s="285"/>
      <c r="T317" s="286"/>
      <c r="AT317" s="283" t="s">
        <v>101</v>
      </c>
      <c r="AU317" s="283" t="s">
        <v>79</v>
      </c>
      <c r="AV317" s="281" t="s">
        <v>77</v>
      </c>
      <c r="AW317" s="281" t="s">
        <v>30</v>
      </c>
      <c r="AX317" s="281" t="s">
        <v>69</v>
      </c>
      <c r="AY317" s="283" t="s">
        <v>88</v>
      </c>
    </row>
    <row r="318" spans="2:65" s="281" customFormat="1">
      <c r="B318" s="280"/>
      <c r="D318" s="282" t="s">
        <v>101</v>
      </c>
      <c r="E318" s="283" t="s">
        <v>3</v>
      </c>
      <c r="F318" s="284" t="s">
        <v>154</v>
      </c>
      <c r="H318" s="283" t="s">
        <v>3</v>
      </c>
      <c r="I318" s="315"/>
      <c r="L318" s="280"/>
      <c r="M318" s="285"/>
      <c r="T318" s="286"/>
      <c r="AT318" s="283" t="s">
        <v>101</v>
      </c>
      <c r="AU318" s="283" t="s">
        <v>79</v>
      </c>
      <c r="AV318" s="281" t="s">
        <v>77</v>
      </c>
      <c r="AW318" s="281" t="s">
        <v>30</v>
      </c>
      <c r="AX318" s="281" t="s">
        <v>69</v>
      </c>
      <c r="AY318" s="283" t="s">
        <v>88</v>
      </c>
    </row>
    <row r="319" spans="2:65" s="288" customFormat="1">
      <c r="B319" s="287"/>
      <c r="D319" s="282" t="s">
        <v>101</v>
      </c>
      <c r="E319" s="289" t="s">
        <v>3</v>
      </c>
      <c r="F319" s="290" t="s">
        <v>153</v>
      </c>
      <c r="H319" s="291">
        <v>165.08799999999999</v>
      </c>
      <c r="I319" s="316"/>
      <c r="L319" s="287"/>
      <c r="M319" s="292"/>
      <c r="T319" s="293"/>
      <c r="AT319" s="289" t="s">
        <v>101</v>
      </c>
      <c r="AU319" s="289" t="s">
        <v>79</v>
      </c>
      <c r="AV319" s="288" t="s">
        <v>79</v>
      </c>
      <c r="AW319" s="288" t="s">
        <v>30</v>
      </c>
      <c r="AX319" s="288" t="s">
        <v>69</v>
      </c>
      <c r="AY319" s="289" t="s">
        <v>88</v>
      </c>
    </row>
    <row r="320" spans="2:65" s="295" customFormat="1">
      <c r="B320" s="294"/>
      <c r="D320" s="282" t="s">
        <v>101</v>
      </c>
      <c r="E320" s="296" t="s">
        <v>3</v>
      </c>
      <c r="F320" s="297" t="s">
        <v>102</v>
      </c>
      <c r="H320" s="298">
        <v>165.08799999999999</v>
      </c>
      <c r="I320" s="317"/>
      <c r="L320" s="294"/>
      <c r="M320" s="299"/>
      <c r="T320" s="300"/>
      <c r="AT320" s="296" t="s">
        <v>101</v>
      </c>
      <c r="AU320" s="296" t="s">
        <v>79</v>
      </c>
      <c r="AV320" s="295" t="s">
        <v>100</v>
      </c>
      <c r="AW320" s="295" t="s">
        <v>30</v>
      </c>
      <c r="AX320" s="295" t="s">
        <v>77</v>
      </c>
      <c r="AY320" s="296" t="s">
        <v>88</v>
      </c>
    </row>
    <row r="321" spans="2:65" s="197" customFormat="1" ht="24.2" customHeight="1">
      <c r="B321" s="196"/>
      <c r="C321" s="264" t="s">
        <v>152</v>
      </c>
      <c r="D321" s="264" t="s">
        <v>89</v>
      </c>
      <c r="E321" s="265" t="s">
        <v>151</v>
      </c>
      <c r="F321" s="266" t="s">
        <v>150</v>
      </c>
      <c r="G321" s="267" t="s">
        <v>149</v>
      </c>
      <c r="H321" s="268">
        <v>0.12</v>
      </c>
      <c r="I321" s="64"/>
      <c r="J321" s="269">
        <f>ROUND(I321*H321,2)</f>
        <v>0</v>
      </c>
      <c r="K321" s="266" t="s">
        <v>90</v>
      </c>
      <c r="L321" s="196"/>
      <c r="M321" s="270" t="s">
        <v>3</v>
      </c>
      <c r="N321" s="271" t="s">
        <v>40</v>
      </c>
      <c r="O321" s="272">
        <v>1.5669999999999999</v>
      </c>
      <c r="P321" s="272">
        <f>O321*H321</f>
        <v>0.18803999999999998</v>
      </c>
      <c r="Q321" s="272">
        <v>0</v>
      </c>
      <c r="R321" s="272">
        <f>Q321*H321</f>
        <v>0</v>
      </c>
      <c r="S321" s="272">
        <v>0</v>
      </c>
      <c r="T321" s="273">
        <f>S321*H321</f>
        <v>0</v>
      </c>
      <c r="AR321" s="274" t="s">
        <v>87</v>
      </c>
      <c r="AT321" s="274" t="s">
        <v>89</v>
      </c>
      <c r="AU321" s="274" t="s">
        <v>79</v>
      </c>
      <c r="AY321" s="187" t="s">
        <v>88</v>
      </c>
      <c r="BE321" s="275">
        <f>IF(N321="základní",J321,0)</f>
        <v>0</v>
      </c>
      <c r="BF321" s="275">
        <f>IF(N321="snížená",J321,0)</f>
        <v>0</v>
      </c>
      <c r="BG321" s="275">
        <f>IF(N321="zákl. přenesená",J321,0)</f>
        <v>0</v>
      </c>
      <c r="BH321" s="275">
        <f>IF(N321="sníž. přenesená",J321,0)</f>
        <v>0</v>
      </c>
      <c r="BI321" s="275">
        <f>IF(N321="nulová",J321,0)</f>
        <v>0</v>
      </c>
      <c r="BJ321" s="187" t="s">
        <v>77</v>
      </c>
      <c r="BK321" s="275">
        <f>ROUND(I321*H321,2)</f>
        <v>0</v>
      </c>
      <c r="BL321" s="187" t="s">
        <v>87</v>
      </c>
      <c r="BM321" s="274" t="s">
        <v>148</v>
      </c>
    </row>
    <row r="322" spans="2:65" s="197" customFormat="1">
      <c r="B322" s="196"/>
      <c r="D322" s="276" t="s">
        <v>84</v>
      </c>
      <c r="F322" s="277" t="s">
        <v>147</v>
      </c>
      <c r="I322" s="314"/>
      <c r="L322" s="196"/>
      <c r="M322" s="278"/>
      <c r="T322" s="279"/>
      <c r="AT322" s="187" t="s">
        <v>84</v>
      </c>
      <c r="AU322" s="187" t="s">
        <v>79</v>
      </c>
    </row>
    <row r="323" spans="2:65" s="253" customFormat="1" ht="22.9" customHeight="1">
      <c r="B323" s="252"/>
      <c r="D323" s="254" t="s">
        <v>68</v>
      </c>
      <c r="E323" s="262" t="s">
        <v>146</v>
      </c>
      <c r="F323" s="262" t="s">
        <v>145</v>
      </c>
      <c r="I323" s="318"/>
      <c r="J323" s="263">
        <f>BK323</f>
        <v>0</v>
      </c>
      <c r="L323" s="252"/>
      <c r="M323" s="257"/>
      <c r="P323" s="258">
        <f>SUM(P324:P328)</f>
        <v>83.75</v>
      </c>
      <c r="R323" s="258">
        <f>SUM(R324:R328)</f>
        <v>0.26800000000000002</v>
      </c>
      <c r="T323" s="259">
        <f>SUM(T324:T328)</f>
        <v>0</v>
      </c>
      <c r="AR323" s="254" t="s">
        <v>79</v>
      </c>
      <c r="AT323" s="260" t="s">
        <v>68</v>
      </c>
      <c r="AU323" s="260" t="s">
        <v>77</v>
      </c>
      <c r="AY323" s="254" t="s">
        <v>88</v>
      </c>
      <c r="BK323" s="261">
        <f>SUM(BK324:BK328)</f>
        <v>0</v>
      </c>
    </row>
    <row r="324" spans="2:65" s="197" customFormat="1" ht="24.2" customHeight="1">
      <c r="B324" s="196"/>
      <c r="C324" s="264" t="s">
        <v>144</v>
      </c>
      <c r="D324" s="264" t="s">
        <v>89</v>
      </c>
      <c r="E324" s="265" t="s">
        <v>143</v>
      </c>
      <c r="F324" s="266" t="s">
        <v>142</v>
      </c>
      <c r="G324" s="267" t="s">
        <v>141</v>
      </c>
      <c r="H324" s="268">
        <v>134</v>
      </c>
      <c r="I324" s="64"/>
      <c r="J324" s="269">
        <f>ROUND(I324*H324,2)</f>
        <v>0</v>
      </c>
      <c r="K324" s="266" t="s">
        <v>90</v>
      </c>
      <c r="L324" s="196"/>
      <c r="M324" s="270" t="s">
        <v>3</v>
      </c>
      <c r="N324" s="271" t="s">
        <v>40</v>
      </c>
      <c r="O324" s="272">
        <v>0.625</v>
      </c>
      <c r="P324" s="272">
        <f>O324*H324</f>
        <v>83.75</v>
      </c>
      <c r="Q324" s="272">
        <v>2E-3</v>
      </c>
      <c r="R324" s="272">
        <f>Q324*H324</f>
        <v>0.26800000000000002</v>
      </c>
      <c r="S324" s="272">
        <v>0</v>
      </c>
      <c r="T324" s="273">
        <f>S324*H324</f>
        <v>0</v>
      </c>
      <c r="AR324" s="274" t="s">
        <v>87</v>
      </c>
      <c r="AT324" s="274" t="s">
        <v>89</v>
      </c>
      <c r="AU324" s="274" t="s">
        <v>79</v>
      </c>
      <c r="AY324" s="187" t="s">
        <v>88</v>
      </c>
      <c r="BE324" s="275">
        <f>IF(N324="základní",J324,0)</f>
        <v>0</v>
      </c>
      <c r="BF324" s="275">
        <f>IF(N324="snížená",J324,0)</f>
        <v>0</v>
      </c>
      <c r="BG324" s="275">
        <f>IF(N324="zákl. přenesená",J324,0)</f>
        <v>0</v>
      </c>
      <c r="BH324" s="275">
        <f>IF(N324="sníž. přenesená",J324,0)</f>
        <v>0</v>
      </c>
      <c r="BI324" s="275">
        <f>IF(N324="nulová",J324,0)</f>
        <v>0</v>
      </c>
      <c r="BJ324" s="187" t="s">
        <v>77</v>
      </c>
      <c r="BK324" s="275">
        <f>ROUND(I324*H324,2)</f>
        <v>0</v>
      </c>
      <c r="BL324" s="187" t="s">
        <v>87</v>
      </c>
      <c r="BM324" s="274" t="s">
        <v>140</v>
      </c>
    </row>
    <row r="325" spans="2:65" s="197" customFormat="1">
      <c r="B325" s="196"/>
      <c r="D325" s="276" t="s">
        <v>84</v>
      </c>
      <c r="F325" s="277" t="s">
        <v>139</v>
      </c>
      <c r="I325" s="314"/>
      <c r="L325" s="196"/>
      <c r="M325" s="278"/>
      <c r="T325" s="279"/>
      <c r="AT325" s="187" t="s">
        <v>84</v>
      </c>
      <c r="AU325" s="187" t="s">
        <v>79</v>
      </c>
    </row>
    <row r="326" spans="2:65" s="281" customFormat="1">
      <c r="B326" s="280"/>
      <c r="D326" s="282" t="s">
        <v>101</v>
      </c>
      <c r="E326" s="283" t="s">
        <v>3</v>
      </c>
      <c r="F326" s="284" t="s">
        <v>138</v>
      </c>
      <c r="H326" s="283" t="s">
        <v>3</v>
      </c>
      <c r="I326" s="315"/>
      <c r="L326" s="280"/>
      <c r="M326" s="285"/>
      <c r="T326" s="286"/>
      <c r="AT326" s="283" t="s">
        <v>101</v>
      </c>
      <c r="AU326" s="283" t="s">
        <v>79</v>
      </c>
      <c r="AV326" s="281" t="s">
        <v>77</v>
      </c>
      <c r="AW326" s="281" t="s">
        <v>30</v>
      </c>
      <c r="AX326" s="281" t="s">
        <v>69</v>
      </c>
      <c r="AY326" s="283" t="s">
        <v>88</v>
      </c>
    </row>
    <row r="327" spans="2:65" s="288" customFormat="1">
      <c r="B327" s="287"/>
      <c r="D327" s="282" t="s">
        <v>101</v>
      </c>
      <c r="E327" s="289" t="s">
        <v>3</v>
      </c>
      <c r="F327" s="290" t="s">
        <v>137</v>
      </c>
      <c r="H327" s="291">
        <v>134</v>
      </c>
      <c r="I327" s="316"/>
      <c r="L327" s="287"/>
      <c r="M327" s="292"/>
      <c r="T327" s="293"/>
      <c r="AT327" s="289" t="s">
        <v>101</v>
      </c>
      <c r="AU327" s="289" t="s">
        <v>79</v>
      </c>
      <c r="AV327" s="288" t="s">
        <v>79</v>
      </c>
      <c r="AW327" s="288" t="s">
        <v>30</v>
      </c>
      <c r="AX327" s="288" t="s">
        <v>69</v>
      </c>
      <c r="AY327" s="289" t="s">
        <v>88</v>
      </c>
    </row>
    <row r="328" spans="2:65" s="295" customFormat="1">
      <c r="B328" s="294"/>
      <c r="D328" s="282" t="s">
        <v>101</v>
      </c>
      <c r="E328" s="296" t="s">
        <v>3</v>
      </c>
      <c r="F328" s="297" t="s">
        <v>102</v>
      </c>
      <c r="H328" s="298">
        <v>134</v>
      </c>
      <c r="I328" s="317"/>
      <c r="L328" s="294"/>
      <c r="M328" s="299"/>
      <c r="T328" s="300"/>
      <c r="AT328" s="296" t="s">
        <v>101</v>
      </c>
      <c r="AU328" s="296" t="s">
        <v>79</v>
      </c>
      <c r="AV328" s="295" t="s">
        <v>100</v>
      </c>
      <c r="AW328" s="295" t="s">
        <v>30</v>
      </c>
      <c r="AX328" s="295" t="s">
        <v>77</v>
      </c>
      <c r="AY328" s="296" t="s">
        <v>88</v>
      </c>
    </row>
    <row r="329" spans="2:65" s="253" customFormat="1" ht="22.9" customHeight="1">
      <c r="B329" s="252"/>
      <c r="D329" s="254" t="s">
        <v>68</v>
      </c>
      <c r="E329" s="262" t="s">
        <v>136</v>
      </c>
      <c r="F329" s="262" t="s">
        <v>135</v>
      </c>
      <c r="I329" s="318"/>
      <c r="J329" s="263">
        <f>BK329</f>
        <v>0</v>
      </c>
      <c r="L329" s="252"/>
      <c r="M329" s="257"/>
      <c r="P329" s="258">
        <f>SUM(P330:P341)</f>
        <v>8.7856000000000005</v>
      </c>
      <c r="R329" s="258">
        <f>SUM(R330:R341)</f>
        <v>1.9039999999999999E-3</v>
      </c>
      <c r="T329" s="259">
        <f>SUM(T330:T341)</f>
        <v>2.7199999999999998E-2</v>
      </c>
      <c r="AR329" s="254" t="s">
        <v>79</v>
      </c>
      <c r="AT329" s="260" t="s">
        <v>68</v>
      </c>
      <c r="AU329" s="260" t="s">
        <v>77</v>
      </c>
      <c r="AY329" s="254" t="s">
        <v>88</v>
      </c>
      <c r="BK329" s="261">
        <f>SUM(BK330:BK341)</f>
        <v>0</v>
      </c>
    </row>
    <row r="330" spans="2:65" s="197" customFormat="1" ht="16.5" customHeight="1">
      <c r="B330" s="196"/>
      <c r="C330" s="264" t="s">
        <v>134</v>
      </c>
      <c r="D330" s="264" t="s">
        <v>89</v>
      </c>
      <c r="E330" s="265" t="s">
        <v>133</v>
      </c>
      <c r="F330" s="266" t="s">
        <v>132</v>
      </c>
      <c r="G330" s="267" t="s">
        <v>125</v>
      </c>
      <c r="H330" s="268">
        <v>27.2</v>
      </c>
      <c r="I330" s="64"/>
      <c r="J330" s="269">
        <f>ROUND(I330*H330,2)</f>
        <v>0</v>
      </c>
      <c r="K330" s="266" t="s">
        <v>90</v>
      </c>
      <c r="L330" s="196"/>
      <c r="M330" s="270" t="s">
        <v>3</v>
      </c>
      <c r="N330" s="271" t="s">
        <v>40</v>
      </c>
      <c r="O330" s="272">
        <v>0.26600000000000001</v>
      </c>
      <c r="P330" s="272">
        <f>O330*H330</f>
        <v>7.2351999999999999</v>
      </c>
      <c r="Q330" s="272">
        <v>6.9999999999999994E-5</v>
      </c>
      <c r="R330" s="272">
        <f>Q330*H330</f>
        <v>1.9039999999999999E-3</v>
      </c>
      <c r="S330" s="272">
        <v>0</v>
      </c>
      <c r="T330" s="273">
        <f>S330*H330</f>
        <v>0</v>
      </c>
      <c r="AR330" s="274" t="s">
        <v>87</v>
      </c>
      <c r="AT330" s="274" t="s">
        <v>89</v>
      </c>
      <c r="AU330" s="274" t="s">
        <v>79</v>
      </c>
      <c r="AY330" s="187" t="s">
        <v>88</v>
      </c>
      <c r="BE330" s="275">
        <f>IF(N330="základní",J330,0)</f>
        <v>0</v>
      </c>
      <c r="BF330" s="275">
        <f>IF(N330="snížená",J330,0)</f>
        <v>0</v>
      </c>
      <c r="BG330" s="275">
        <f>IF(N330="zákl. přenesená",J330,0)</f>
        <v>0</v>
      </c>
      <c r="BH330" s="275">
        <f>IF(N330="sníž. přenesená",J330,0)</f>
        <v>0</v>
      </c>
      <c r="BI330" s="275">
        <f>IF(N330="nulová",J330,0)</f>
        <v>0</v>
      </c>
      <c r="BJ330" s="187" t="s">
        <v>77</v>
      </c>
      <c r="BK330" s="275">
        <f>ROUND(I330*H330,2)</f>
        <v>0</v>
      </c>
      <c r="BL330" s="187" t="s">
        <v>87</v>
      </c>
      <c r="BM330" s="274" t="s">
        <v>131</v>
      </c>
    </row>
    <row r="331" spans="2:65" s="197" customFormat="1">
      <c r="B331" s="196"/>
      <c r="D331" s="276" t="s">
        <v>84</v>
      </c>
      <c r="F331" s="277" t="s">
        <v>130</v>
      </c>
      <c r="I331" s="314"/>
      <c r="L331" s="196"/>
      <c r="M331" s="278"/>
      <c r="T331" s="279"/>
      <c r="AT331" s="187" t="s">
        <v>84</v>
      </c>
      <c r="AU331" s="187" t="s">
        <v>79</v>
      </c>
    </row>
    <row r="332" spans="2:65" s="281" customFormat="1">
      <c r="B332" s="280"/>
      <c r="D332" s="282" t="s">
        <v>101</v>
      </c>
      <c r="E332" s="283" t="s">
        <v>3</v>
      </c>
      <c r="F332" s="284" t="s">
        <v>129</v>
      </c>
      <c r="H332" s="283" t="s">
        <v>3</v>
      </c>
      <c r="I332" s="315"/>
      <c r="L332" s="280"/>
      <c r="M332" s="285"/>
      <c r="T332" s="286"/>
      <c r="AT332" s="283" t="s">
        <v>101</v>
      </c>
      <c r="AU332" s="283" t="s">
        <v>79</v>
      </c>
      <c r="AV332" s="281" t="s">
        <v>77</v>
      </c>
      <c r="AW332" s="281" t="s">
        <v>30</v>
      </c>
      <c r="AX332" s="281" t="s">
        <v>69</v>
      </c>
      <c r="AY332" s="283" t="s">
        <v>88</v>
      </c>
    </row>
    <row r="333" spans="2:65" s="281" customFormat="1">
      <c r="B333" s="280"/>
      <c r="D333" s="282" t="s">
        <v>101</v>
      </c>
      <c r="E333" s="283" t="s">
        <v>3</v>
      </c>
      <c r="F333" s="284" t="s">
        <v>121</v>
      </c>
      <c r="H333" s="283" t="s">
        <v>3</v>
      </c>
      <c r="I333" s="315"/>
      <c r="L333" s="280"/>
      <c r="M333" s="285"/>
      <c r="T333" s="286"/>
      <c r="AT333" s="283" t="s">
        <v>101</v>
      </c>
      <c r="AU333" s="283" t="s">
        <v>79</v>
      </c>
      <c r="AV333" s="281" t="s">
        <v>77</v>
      </c>
      <c r="AW333" s="281" t="s">
        <v>30</v>
      </c>
      <c r="AX333" s="281" t="s">
        <v>69</v>
      </c>
      <c r="AY333" s="283" t="s">
        <v>88</v>
      </c>
    </row>
    <row r="334" spans="2:65" s="288" customFormat="1">
      <c r="B334" s="287"/>
      <c r="D334" s="282" t="s">
        <v>101</v>
      </c>
      <c r="E334" s="289" t="s">
        <v>3</v>
      </c>
      <c r="F334" s="290" t="s">
        <v>120</v>
      </c>
      <c r="H334" s="291">
        <v>27.2</v>
      </c>
      <c r="I334" s="316"/>
      <c r="L334" s="287"/>
      <c r="M334" s="292"/>
      <c r="T334" s="293"/>
      <c r="AT334" s="289" t="s">
        <v>101</v>
      </c>
      <c r="AU334" s="289" t="s">
        <v>79</v>
      </c>
      <c r="AV334" s="288" t="s">
        <v>79</v>
      </c>
      <c r="AW334" s="288" t="s">
        <v>30</v>
      </c>
      <c r="AX334" s="288" t="s">
        <v>69</v>
      </c>
      <c r="AY334" s="289" t="s">
        <v>88</v>
      </c>
    </row>
    <row r="335" spans="2:65" s="295" customFormat="1">
      <c r="B335" s="294"/>
      <c r="D335" s="282" t="s">
        <v>101</v>
      </c>
      <c r="E335" s="296" t="s">
        <v>3</v>
      </c>
      <c r="F335" s="297" t="s">
        <v>102</v>
      </c>
      <c r="H335" s="298">
        <v>27.2</v>
      </c>
      <c r="I335" s="317"/>
      <c r="L335" s="294"/>
      <c r="M335" s="299"/>
      <c r="T335" s="300"/>
      <c r="AT335" s="296" t="s">
        <v>101</v>
      </c>
      <c r="AU335" s="296" t="s">
        <v>79</v>
      </c>
      <c r="AV335" s="295" t="s">
        <v>100</v>
      </c>
      <c r="AW335" s="295" t="s">
        <v>30</v>
      </c>
      <c r="AX335" s="295" t="s">
        <v>77</v>
      </c>
      <c r="AY335" s="296" t="s">
        <v>88</v>
      </c>
    </row>
    <row r="336" spans="2:65" s="197" customFormat="1" ht="16.5" customHeight="1">
      <c r="B336" s="196"/>
      <c r="C336" s="264" t="s">
        <v>128</v>
      </c>
      <c r="D336" s="264" t="s">
        <v>89</v>
      </c>
      <c r="E336" s="265" t="s">
        <v>127</v>
      </c>
      <c r="F336" s="266" t="s">
        <v>126</v>
      </c>
      <c r="G336" s="267" t="s">
        <v>125</v>
      </c>
      <c r="H336" s="268">
        <v>27.2</v>
      </c>
      <c r="I336" s="64"/>
      <c r="J336" s="269">
        <f>ROUND(I336*H336,2)</f>
        <v>0</v>
      </c>
      <c r="K336" s="266" t="s">
        <v>90</v>
      </c>
      <c r="L336" s="196"/>
      <c r="M336" s="270" t="s">
        <v>3</v>
      </c>
      <c r="N336" s="271" t="s">
        <v>40</v>
      </c>
      <c r="O336" s="272">
        <v>5.7000000000000002E-2</v>
      </c>
      <c r="P336" s="272">
        <f>O336*H336</f>
        <v>1.5504</v>
      </c>
      <c r="Q336" s="272">
        <v>0</v>
      </c>
      <c r="R336" s="272">
        <f>Q336*H336</f>
        <v>0</v>
      </c>
      <c r="S336" s="272">
        <v>1E-3</v>
      </c>
      <c r="T336" s="273">
        <f>S336*H336</f>
        <v>2.7199999999999998E-2</v>
      </c>
      <c r="AR336" s="274" t="s">
        <v>87</v>
      </c>
      <c r="AT336" s="274" t="s">
        <v>89</v>
      </c>
      <c r="AU336" s="274" t="s">
        <v>79</v>
      </c>
      <c r="AY336" s="187" t="s">
        <v>88</v>
      </c>
      <c r="BE336" s="275">
        <f>IF(N336="základní",J336,0)</f>
        <v>0</v>
      </c>
      <c r="BF336" s="275">
        <f>IF(N336="snížená",J336,0)</f>
        <v>0</v>
      </c>
      <c r="BG336" s="275">
        <f>IF(N336="zákl. přenesená",J336,0)</f>
        <v>0</v>
      </c>
      <c r="BH336" s="275">
        <f>IF(N336="sníž. přenesená",J336,0)</f>
        <v>0</v>
      </c>
      <c r="BI336" s="275">
        <f>IF(N336="nulová",J336,0)</f>
        <v>0</v>
      </c>
      <c r="BJ336" s="187" t="s">
        <v>77</v>
      </c>
      <c r="BK336" s="275">
        <f>ROUND(I336*H336,2)</f>
        <v>0</v>
      </c>
      <c r="BL336" s="187" t="s">
        <v>87</v>
      </c>
      <c r="BM336" s="274" t="s">
        <v>124</v>
      </c>
    </row>
    <row r="337" spans="2:65" s="197" customFormat="1">
      <c r="B337" s="196"/>
      <c r="D337" s="276" t="s">
        <v>84</v>
      </c>
      <c r="F337" s="277" t="s">
        <v>123</v>
      </c>
      <c r="I337" s="314"/>
      <c r="L337" s="196"/>
      <c r="M337" s="278"/>
      <c r="T337" s="279"/>
      <c r="AT337" s="187" t="s">
        <v>84</v>
      </c>
      <c r="AU337" s="187" t="s">
        <v>79</v>
      </c>
    </row>
    <row r="338" spans="2:65" s="281" customFormat="1">
      <c r="B338" s="280"/>
      <c r="D338" s="282" t="s">
        <v>101</v>
      </c>
      <c r="E338" s="283" t="s">
        <v>3</v>
      </c>
      <c r="F338" s="284" t="s">
        <v>122</v>
      </c>
      <c r="H338" s="283" t="s">
        <v>3</v>
      </c>
      <c r="I338" s="315"/>
      <c r="L338" s="280"/>
      <c r="M338" s="285"/>
      <c r="T338" s="286"/>
      <c r="AT338" s="283" t="s">
        <v>101</v>
      </c>
      <c r="AU338" s="283" t="s">
        <v>79</v>
      </c>
      <c r="AV338" s="281" t="s">
        <v>77</v>
      </c>
      <c r="AW338" s="281" t="s">
        <v>30</v>
      </c>
      <c r="AX338" s="281" t="s">
        <v>69</v>
      </c>
      <c r="AY338" s="283" t="s">
        <v>88</v>
      </c>
    </row>
    <row r="339" spans="2:65" s="281" customFormat="1">
      <c r="B339" s="280"/>
      <c r="D339" s="282" t="s">
        <v>101</v>
      </c>
      <c r="E339" s="283" t="s">
        <v>3</v>
      </c>
      <c r="F339" s="284" t="s">
        <v>121</v>
      </c>
      <c r="H339" s="283" t="s">
        <v>3</v>
      </c>
      <c r="I339" s="315"/>
      <c r="L339" s="280"/>
      <c r="M339" s="285"/>
      <c r="T339" s="286"/>
      <c r="AT339" s="283" t="s">
        <v>101</v>
      </c>
      <c r="AU339" s="283" t="s">
        <v>79</v>
      </c>
      <c r="AV339" s="281" t="s">
        <v>77</v>
      </c>
      <c r="AW339" s="281" t="s">
        <v>30</v>
      </c>
      <c r="AX339" s="281" t="s">
        <v>69</v>
      </c>
      <c r="AY339" s="283" t="s">
        <v>88</v>
      </c>
    </row>
    <row r="340" spans="2:65" s="288" customFormat="1">
      <c r="B340" s="287"/>
      <c r="D340" s="282" t="s">
        <v>101</v>
      </c>
      <c r="E340" s="289" t="s">
        <v>3</v>
      </c>
      <c r="F340" s="290" t="s">
        <v>120</v>
      </c>
      <c r="H340" s="291">
        <v>27.2</v>
      </c>
      <c r="I340" s="316"/>
      <c r="L340" s="287"/>
      <c r="M340" s="292"/>
      <c r="T340" s="293"/>
      <c r="AT340" s="289" t="s">
        <v>101</v>
      </c>
      <c r="AU340" s="289" t="s">
        <v>79</v>
      </c>
      <c r="AV340" s="288" t="s">
        <v>79</v>
      </c>
      <c r="AW340" s="288" t="s">
        <v>30</v>
      </c>
      <c r="AX340" s="288" t="s">
        <v>69</v>
      </c>
      <c r="AY340" s="289" t="s">
        <v>88</v>
      </c>
    </row>
    <row r="341" spans="2:65" s="295" customFormat="1">
      <c r="B341" s="294"/>
      <c r="D341" s="282" t="s">
        <v>101</v>
      </c>
      <c r="E341" s="296" t="s">
        <v>3</v>
      </c>
      <c r="F341" s="297" t="s">
        <v>102</v>
      </c>
      <c r="H341" s="298">
        <v>27.2</v>
      </c>
      <c r="I341" s="317"/>
      <c r="L341" s="294"/>
      <c r="M341" s="299"/>
      <c r="T341" s="300"/>
      <c r="AT341" s="296" t="s">
        <v>101</v>
      </c>
      <c r="AU341" s="296" t="s">
        <v>79</v>
      </c>
      <c r="AV341" s="295" t="s">
        <v>100</v>
      </c>
      <c r="AW341" s="295" t="s">
        <v>30</v>
      </c>
      <c r="AX341" s="295" t="s">
        <v>77</v>
      </c>
      <c r="AY341" s="296" t="s">
        <v>88</v>
      </c>
    </row>
    <row r="342" spans="2:65" s="253" customFormat="1" ht="22.9" customHeight="1">
      <c r="B342" s="252"/>
      <c r="D342" s="254" t="s">
        <v>68</v>
      </c>
      <c r="E342" s="262" t="s">
        <v>119</v>
      </c>
      <c r="F342" s="262" t="s">
        <v>118</v>
      </c>
      <c r="I342" s="318"/>
      <c r="J342" s="263">
        <f>BK342</f>
        <v>0</v>
      </c>
      <c r="L342" s="252"/>
      <c r="M342" s="257"/>
      <c r="P342" s="258">
        <f>SUM(P343:P346)</f>
        <v>19.040000000000003</v>
      </c>
      <c r="R342" s="258">
        <f>SUM(R343:R346)</f>
        <v>1.3328E-2</v>
      </c>
      <c r="T342" s="259">
        <f>SUM(T343:T346)</f>
        <v>0</v>
      </c>
      <c r="AR342" s="254" t="s">
        <v>79</v>
      </c>
      <c r="AT342" s="260" t="s">
        <v>68</v>
      </c>
      <c r="AU342" s="260" t="s">
        <v>77</v>
      </c>
      <c r="AY342" s="254" t="s">
        <v>88</v>
      </c>
      <c r="BK342" s="261">
        <f>SUM(BK343:BK346)</f>
        <v>0</v>
      </c>
    </row>
    <row r="343" spans="2:65" s="197" customFormat="1" ht="21.75" customHeight="1">
      <c r="B343" s="196"/>
      <c r="C343" s="264" t="s">
        <v>117</v>
      </c>
      <c r="D343" s="264" t="s">
        <v>89</v>
      </c>
      <c r="E343" s="265" t="s">
        <v>116</v>
      </c>
      <c r="F343" s="266" t="s">
        <v>115</v>
      </c>
      <c r="G343" s="267" t="s">
        <v>91</v>
      </c>
      <c r="H343" s="268">
        <v>190.4</v>
      </c>
      <c r="I343" s="64"/>
      <c r="J343" s="269">
        <f>ROUND(I343*H343,2)</f>
        <v>0</v>
      </c>
      <c r="K343" s="266" t="s">
        <v>90</v>
      </c>
      <c r="L343" s="196"/>
      <c r="M343" s="270" t="s">
        <v>3</v>
      </c>
      <c r="N343" s="271" t="s">
        <v>40</v>
      </c>
      <c r="O343" s="272">
        <v>0.1</v>
      </c>
      <c r="P343" s="272">
        <f>O343*H343</f>
        <v>19.040000000000003</v>
      </c>
      <c r="Q343" s="272">
        <v>6.9999999999999994E-5</v>
      </c>
      <c r="R343" s="272">
        <f>Q343*H343</f>
        <v>1.3328E-2</v>
      </c>
      <c r="S343" s="272">
        <v>0</v>
      </c>
      <c r="T343" s="273">
        <f>S343*H343</f>
        <v>0</v>
      </c>
      <c r="AR343" s="274" t="s">
        <v>87</v>
      </c>
      <c r="AT343" s="274" t="s">
        <v>89</v>
      </c>
      <c r="AU343" s="274" t="s">
        <v>79</v>
      </c>
      <c r="AY343" s="187" t="s">
        <v>88</v>
      </c>
      <c r="BE343" s="275">
        <f>IF(N343="základní",J343,0)</f>
        <v>0</v>
      </c>
      <c r="BF343" s="275">
        <f>IF(N343="snížená",J343,0)</f>
        <v>0</v>
      </c>
      <c r="BG343" s="275">
        <f>IF(N343="zákl. přenesená",J343,0)</f>
        <v>0</v>
      </c>
      <c r="BH343" s="275">
        <f>IF(N343="sníž. přenesená",J343,0)</f>
        <v>0</v>
      </c>
      <c r="BI343" s="275">
        <f>IF(N343="nulová",J343,0)</f>
        <v>0</v>
      </c>
      <c r="BJ343" s="187" t="s">
        <v>77</v>
      </c>
      <c r="BK343" s="275">
        <f>ROUND(I343*H343,2)</f>
        <v>0</v>
      </c>
      <c r="BL343" s="187" t="s">
        <v>87</v>
      </c>
      <c r="BM343" s="274" t="s">
        <v>114</v>
      </c>
    </row>
    <row r="344" spans="2:65" s="197" customFormat="1">
      <c r="B344" s="196"/>
      <c r="D344" s="276" t="s">
        <v>84</v>
      </c>
      <c r="F344" s="277" t="s">
        <v>113</v>
      </c>
      <c r="I344" s="314"/>
      <c r="L344" s="196"/>
      <c r="M344" s="278"/>
      <c r="T344" s="279"/>
      <c r="AT344" s="187" t="s">
        <v>84</v>
      </c>
      <c r="AU344" s="187" t="s">
        <v>79</v>
      </c>
    </row>
    <row r="345" spans="2:65" s="288" customFormat="1">
      <c r="B345" s="287"/>
      <c r="D345" s="282" t="s">
        <v>101</v>
      </c>
      <c r="E345" s="289" t="s">
        <v>3</v>
      </c>
      <c r="F345" s="290" t="s">
        <v>112</v>
      </c>
      <c r="H345" s="291">
        <v>190.4</v>
      </c>
      <c r="I345" s="316"/>
      <c r="L345" s="287"/>
      <c r="M345" s="292"/>
      <c r="T345" s="293"/>
      <c r="AT345" s="289" t="s">
        <v>101</v>
      </c>
      <c r="AU345" s="289" t="s">
        <v>79</v>
      </c>
      <c r="AV345" s="288" t="s">
        <v>79</v>
      </c>
      <c r="AW345" s="288" t="s">
        <v>30</v>
      </c>
      <c r="AX345" s="288" t="s">
        <v>69</v>
      </c>
      <c r="AY345" s="289" t="s">
        <v>88</v>
      </c>
    </row>
    <row r="346" spans="2:65" s="295" customFormat="1">
      <c r="B346" s="294"/>
      <c r="D346" s="282" t="s">
        <v>101</v>
      </c>
      <c r="E346" s="296" t="s">
        <v>3</v>
      </c>
      <c r="F346" s="297" t="s">
        <v>102</v>
      </c>
      <c r="H346" s="298">
        <v>190.4</v>
      </c>
      <c r="I346" s="317"/>
      <c r="L346" s="294"/>
      <c r="M346" s="299"/>
      <c r="T346" s="300"/>
      <c r="AT346" s="296" t="s">
        <v>101</v>
      </c>
      <c r="AU346" s="296" t="s">
        <v>79</v>
      </c>
      <c r="AV346" s="295" t="s">
        <v>100</v>
      </c>
      <c r="AW346" s="295" t="s">
        <v>30</v>
      </c>
      <c r="AX346" s="295" t="s">
        <v>77</v>
      </c>
      <c r="AY346" s="296" t="s">
        <v>88</v>
      </c>
    </row>
    <row r="347" spans="2:65" s="253" customFormat="1" ht="22.9" customHeight="1">
      <c r="B347" s="252"/>
      <c r="D347" s="254" t="s">
        <v>68</v>
      </c>
      <c r="E347" s="262" t="s">
        <v>111</v>
      </c>
      <c r="F347" s="262" t="s">
        <v>110</v>
      </c>
      <c r="I347" s="318"/>
      <c r="J347" s="263">
        <f>BK347</f>
        <v>0</v>
      </c>
      <c r="L347" s="252"/>
      <c r="M347" s="257"/>
      <c r="P347" s="258">
        <f>SUM(P348:P356)</f>
        <v>129.94800000000001</v>
      </c>
      <c r="R347" s="258">
        <f>SUM(R348:R356)</f>
        <v>9.4247999999999998E-2</v>
      </c>
      <c r="T347" s="259">
        <f>SUM(T348:T356)</f>
        <v>0</v>
      </c>
      <c r="AR347" s="254" t="s">
        <v>79</v>
      </c>
      <c r="AT347" s="260" t="s">
        <v>68</v>
      </c>
      <c r="AU347" s="260" t="s">
        <v>77</v>
      </c>
      <c r="AY347" s="254" t="s">
        <v>88</v>
      </c>
      <c r="BK347" s="261">
        <f>SUM(BK348:BK356)</f>
        <v>0</v>
      </c>
    </row>
    <row r="348" spans="2:65" s="197" customFormat="1" ht="24.2" customHeight="1">
      <c r="B348" s="196"/>
      <c r="C348" s="264" t="s">
        <v>109</v>
      </c>
      <c r="D348" s="264" t="s">
        <v>89</v>
      </c>
      <c r="E348" s="265" t="s">
        <v>108</v>
      </c>
      <c r="F348" s="266" t="s">
        <v>107</v>
      </c>
      <c r="G348" s="267" t="s">
        <v>91</v>
      </c>
      <c r="H348" s="268">
        <v>95.2</v>
      </c>
      <c r="I348" s="64"/>
      <c r="J348" s="269">
        <f>ROUND(I348*H348,2)</f>
        <v>0</v>
      </c>
      <c r="K348" s="266" t="s">
        <v>90</v>
      </c>
      <c r="L348" s="196"/>
      <c r="M348" s="270" t="s">
        <v>3</v>
      </c>
      <c r="N348" s="271" t="s">
        <v>40</v>
      </c>
      <c r="O348" s="272">
        <v>0.83499999999999996</v>
      </c>
      <c r="P348" s="272">
        <f>O348*H348</f>
        <v>79.492000000000004</v>
      </c>
      <c r="Q348" s="272">
        <v>0</v>
      </c>
      <c r="R348" s="272">
        <f>Q348*H348</f>
        <v>0</v>
      </c>
      <c r="S348" s="272">
        <v>0</v>
      </c>
      <c r="T348" s="273">
        <f>S348*H348</f>
        <v>0</v>
      </c>
      <c r="AR348" s="274" t="s">
        <v>87</v>
      </c>
      <c r="AT348" s="274" t="s">
        <v>89</v>
      </c>
      <c r="AU348" s="274" t="s">
        <v>79</v>
      </c>
      <c r="AY348" s="187" t="s">
        <v>88</v>
      </c>
      <c r="BE348" s="275">
        <f>IF(N348="základní",J348,0)</f>
        <v>0</v>
      </c>
      <c r="BF348" s="275">
        <f>IF(N348="snížená",J348,0)</f>
        <v>0</v>
      </c>
      <c r="BG348" s="275">
        <f>IF(N348="zákl. přenesená",J348,0)</f>
        <v>0</v>
      </c>
      <c r="BH348" s="275">
        <f>IF(N348="sníž. přenesená",J348,0)</f>
        <v>0</v>
      </c>
      <c r="BI348" s="275">
        <f>IF(N348="nulová",J348,0)</f>
        <v>0</v>
      </c>
      <c r="BJ348" s="187" t="s">
        <v>77</v>
      </c>
      <c r="BK348" s="275">
        <f>ROUND(I348*H348,2)</f>
        <v>0</v>
      </c>
      <c r="BL348" s="187" t="s">
        <v>87</v>
      </c>
      <c r="BM348" s="274" t="s">
        <v>106</v>
      </c>
    </row>
    <row r="349" spans="2:65" s="197" customFormat="1">
      <c r="B349" s="196"/>
      <c r="D349" s="276" t="s">
        <v>84</v>
      </c>
      <c r="F349" s="277" t="s">
        <v>105</v>
      </c>
      <c r="I349" s="314"/>
      <c r="L349" s="196"/>
      <c r="M349" s="278"/>
      <c r="T349" s="279"/>
      <c r="AT349" s="187" t="s">
        <v>84</v>
      </c>
      <c r="AU349" s="187" t="s">
        <v>79</v>
      </c>
    </row>
    <row r="350" spans="2:65" s="281" customFormat="1">
      <c r="B350" s="280"/>
      <c r="D350" s="282" t="s">
        <v>101</v>
      </c>
      <c r="E350" s="283" t="s">
        <v>3</v>
      </c>
      <c r="F350" s="284" t="s">
        <v>104</v>
      </c>
      <c r="H350" s="283" t="s">
        <v>3</v>
      </c>
      <c r="I350" s="315"/>
      <c r="L350" s="280"/>
      <c r="M350" s="285"/>
      <c r="T350" s="286"/>
      <c r="AT350" s="283" t="s">
        <v>101</v>
      </c>
      <c r="AU350" s="283" t="s">
        <v>79</v>
      </c>
      <c r="AV350" s="281" t="s">
        <v>77</v>
      </c>
      <c r="AW350" s="281" t="s">
        <v>30</v>
      </c>
      <c r="AX350" s="281" t="s">
        <v>69</v>
      </c>
      <c r="AY350" s="283" t="s">
        <v>88</v>
      </c>
    </row>
    <row r="351" spans="2:65" s="288" customFormat="1">
      <c r="B351" s="287"/>
      <c r="D351" s="282" t="s">
        <v>101</v>
      </c>
      <c r="E351" s="289" t="s">
        <v>3</v>
      </c>
      <c r="F351" s="290" t="s">
        <v>103</v>
      </c>
      <c r="H351" s="291">
        <v>95.2</v>
      </c>
      <c r="I351" s="316"/>
      <c r="L351" s="287"/>
      <c r="M351" s="292"/>
      <c r="T351" s="293"/>
      <c r="AT351" s="289" t="s">
        <v>101</v>
      </c>
      <c r="AU351" s="289" t="s">
        <v>79</v>
      </c>
      <c r="AV351" s="288" t="s">
        <v>79</v>
      </c>
      <c r="AW351" s="288" t="s">
        <v>30</v>
      </c>
      <c r="AX351" s="288" t="s">
        <v>69</v>
      </c>
      <c r="AY351" s="289" t="s">
        <v>88</v>
      </c>
    </row>
    <row r="352" spans="2:65" s="295" customFormat="1">
      <c r="B352" s="294"/>
      <c r="D352" s="282" t="s">
        <v>101</v>
      </c>
      <c r="E352" s="296" t="s">
        <v>3</v>
      </c>
      <c r="F352" s="297" t="s">
        <v>102</v>
      </c>
      <c r="H352" s="298">
        <v>95.2</v>
      </c>
      <c r="I352" s="317"/>
      <c r="L352" s="294"/>
      <c r="M352" s="299"/>
      <c r="T352" s="300"/>
      <c r="AT352" s="296" t="s">
        <v>101</v>
      </c>
      <c r="AU352" s="296" t="s">
        <v>79</v>
      </c>
      <c r="AV352" s="295" t="s">
        <v>100</v>
      </c>
      <c r="AW352" s="295" t="s">
        <v>30</v>
      </c>
      <c r="AX352" s="295" t="s">
        <v>77</v>
      </c>
      <c r="AY352" s="296" t="s">
        <v>88</v>
      </c>
    </row>
    <row r="353" spans="2:65" s="197" customFormat="1" ht="16.5" customHeight="1">
      <c r="B353" s="196"/>
      <c r="C353" s="264" t="s">
        <v>99</v>
      </c>
      <c r="D353" s="264" t="s">
        <v>89</v>
      </c>
      <c r="E353" s="265" t="s">
        <v>98</v>
      </c>
      <c r="F353" s="266" t="s">
        <v>97</v>
      </c>
      <c r="G353" s="267" t="s">
        <v>91</v>
      </c>
      <c r="H353" s="268">
        <v>95.2</v>
      </c>
      <c r="I353" s="64"/>
      <c r="J353" s="269">
        <f>ROUND(I353*H353,2)</f>
        <v>0</v>
      </c>
      <c r="K353" s="266" t="s">
        <v>90</v>
      </c>
      <c r="L353" s="196"/>
      <c r="M353" s="270" t="s">
        <v>3</v>
      </c>
      <c r="N353" s="271" t="s">
        <v>40</v>
      </c>
      <c r="O353" s="272">
        <v>0.26300000000000001</v>
      </c>
      <c r="P353" s="272">
        <f>O353*H353</f>
        <v>25.037600000000001</v>
      </c>
      <c r="Q353" s="272">
        <v>5.8E-4</v>
      </c>
      <c r="R353" s="272">
        <f>Q353*H353</f>
        <v>5.5216000000000001E-2</v>
      </c>
      <c r="S353" s="272">
        <v>0</v>
      </c>
      <c r="T353" s="273">
        <f>S353*H353</f>
        <v>0</v>
      </c>
      <c r="AR353" s="274" t="s">
        <v>87</v>
      </c>
      <c r="AT353" s="274" t="s">
        <v>89</v>
      </c>
      <c r="AU353" s="274" t="s">
        <v>79</v>
      </c>
      <c r="AY353" s="187" t="s">
        <v>88</v>
      </c>
      <c r="BE353" s="275">
        <f>IF(N353="základní",J353,0)</f>
        <v>0</v>
      </c>
      <c r="BF353" s="275">
        <f>IF(N353="snížená",J353,0)</f>
        <v>0</v>
      </c>
      <c r="BG353" s="275">
        <f>IF(N353="zákl. přenesená",J353,0)</f>
        <v>0</v>
      </c>
      <c r="BH353" s="275">
        <f>IF(N353="sníž. přenesená",J353,0)</f>
        <v>0</v>
      </c>
      <c r="BI353" s="275">
        <f>IF(N353="nulová",J353,0)</f>
        <v>0</v>
      </c>
      <c r="BJ353" s="187" t="s">
        <v>77</v>
      </c>
      <c r="BK353" s="275">
        <f>ROUND(I353*H353,2)</f>
        <v>0</v>
      </c>
      <c r="BL353" s="187" t="s">
        <v>87</v>
      </c>
      <c r="BM353" s="274" t="s">
        <v>96</v>
      </c>
    </row>
    <row r="354" spans="2:65" s="197" customFormat="1">
      <c r="B354" s="196"/>
      <c r="D354" s="276" t="s">
        <v>84</v>
      </c>
      <c r="F354" s="277" t="s">
        <v>95</v>
      </c>
      <c r="I354" s="314"/>
      <c r="L354" s="196"/>
      <c r="M354" s="278"/>
      <c r="T354" s="279"/>
      <c r="AT354" s="187" t="s">
        <v>84</v>
      </c>
      <c r="AU354" s="187" t="s">
        <v>79</v>
      </c>
    </row>
    <row r="355" spans="2:65" s="197" customFormat="1" ht="16.5" customHeight="1">
      <c r="B355" s="196"/>
      <c r="C355" s="264" t="s">
        <v>94</v>
      </c>
      <c r="D355" s="264" t="s">
        <v>89</v>
      </c>
      <c r="E355" s="265" t="s">
        <v>93</v>
      </c>
      <c r="F355" s="266" t="s">
        <v>92</v>
      </c>
      <c r="G355" s="267" t="s">
        <v>91</v>
      </c>
      <c r="H355" s="268">
        <v>95.2</v>
      </c>
      <c r="I355" s="64"/>
      <c r="J355" s="269">
        <f>ROUND(I355*H355,2)</f>
        <v>0</v>
      </c>
      <c r="K355" s="266" t="s">
        <v>90</v>
      </c>
      <c r="L355" s="196"/>
      <c r="M355" s="270" t="s">
        <v>3</v>
      </c>
      <c r="N355" s="271" t="s">
        <v>40</v>
      </c>
      <c r="O355" s="272">
        <v>0.26700000000000002</v>
      </c>
      <c r="P355" s="272">
        <f>O355*H355</f>
        <v>25.418400000000002</v>
      </c>
      <c r="Q355" s="272">
        <v>4.0999999999999999E-4</v>
      </c>
      <c r="R355" s="272">
        <f>Q355*H355</f>
        <v>3.9031999999999997E-2</v>
      </c>
      <c r="S355" s="272">
        <v>0</v>
      </c>
      <c r="T355" s="273">
        <f>S355*H355</f>
        <v>0</v>
      </c>
      <c r="AR355" s="274" t="s">
        <v>87</v>
      </c>
      <c r="AT355" s="274" t="s">
        <v>89</v>
      </c>
      <c r="AU355" s="274" t="s">
        <v>79</v>
      </c>
      <c r="AY355" s="187" t="s">
        <v>88</v>
      </c>
      <c r="BE355" s="275">
        <f>IF(N355="základní",J355,0)</f>
        <v>0</v>
      </c>
      <c r="BF355" s="275">
        <f>IF(N355="snížená",J355,0)</f>
        <v>0</v>
      </c>
      <c r="BG355" s="275">
        <f>IF(N355="zákl. přenesená",J355,0)</f>
        <v>0</v>
      </c>
      <c r="BH355" s="275">
        <f>IF(N355="sníž. přenesená",J355,0)</f>
        <v>0</v>
      </c>
      <c r="BI355" s="275">
        <f>IF(N355="nulová",J355,0)</f>
        <v>0</v>
      </c>
      <c r="BJ355" s="187" t="s">
        <v>77</v>
      </c>
      <c r="BK355" s="275">
        <f>ROUND(I355*H355,2)</f>
        <v>0</v>
      </c>
      <c r="BL355" s="187" t="s">
        <v>87</v>
      </c>
      <c r="BM355" s="274" t="s">
        <v>86</v>
      </c>
    </row>
    <row r="356" spans="2:65" s="197" customFormat="1">
      <c r="B356" s="196"/>
      <c r="D356" s="276" t="s">
        <v>84</v>
      </c>
      <c r="F356" s="277" t="s">
        <v>85</v>
      </c>
      <c r="L356" s="196"/>
      <c r="M356" s="311"/>
      <c r="N356" s="312"/>
      <c r="O356" s="312"/>
      <c r="P356" s="312"/>
      <c r="Q356" s="312"/>
      <c r="R356" s="312"/>
      <c r="S356" s="312"/>
      <c r="T356" s="313"/>
      <c r="AT356" s="187" t="s">
        <v>84</v>
      </c>
      <c r="AU356" s="187" t="s">
        <v>79</v>
      </c>
    </row>
    <row r="357" spans="2:65" s="197" customFormat="1" ht="6.95" customHeight="1">
      <c r="B357" s="220"/>
      <c r="C357" s="221"/>
      <c r="D357" s="221"/>
      <c r="E357" s="221"/>
      <c r="F357" s="221"/>
      <c r="G357" s="221"/>
      <c r="H357" s="221"/>
      <c r="I357" s="221"/>
      <c r="J357" s="221"/>
      <c r="K357" s="221"/>
      <c r="L357" s="196"/>
    </row>
  </sheetData>
  <sheetProtection algorithmName="SHA-512" hashValue="C4A5JeIzjcUn22UjXk0iyGWrG0mzUXzgPznHVqlWUQPDT5a/2EDzfDETgdvbZBJLjka0697iX/VdgH+yrzpahA==" saltValue="j23Yv4LJ/sfMXR/va/7Rng==" spinCount="100000" sheet="1" objects="1" scenarios="1"/>
  <protectedRanges>
    <protectedRange sqref="I94:I355" name="Oblast1"/>
  </protectedRanges>
  <autoFilter ref="C90:K356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8B20476C-2CCD-45DC-B4FF-C863092AF4D4}"/>
    <hyperlink ref="F100" r:id="rId2" xr:uid="{2F6F8170-19A3-418E-8989-95780B297F09}"/>
    <hyperlink ref="F105" r:id="rId3" xr:uid="{582F107F-E15E-40BD-864D-2B8F286B18C8}"/>
    <hyperlink ref="F110" r:id="rId4" xr:uid="{9E5F1923-8517-4E98-9AA7-3C1D9B1624BD}"/>
    <hyperlink ref="F124" r:id="rId5" xr:uid="{3A3E02A6-1237-44AB-A867-56E5FDD8E7AD}"/>
    <hyperlink ref="F129" r:id="rId6" xr:uid="{440AFC60-D940-4561-BCB7-C9AC84CF571A}"/>
    <hyperlink ref="F137" r:id="rId7" xr:uid="{9B35D929-494D-41C5-A852-E09D6A38F4EF}"/>
    <hyperlink ref="F145" r:id="rId8" xr:uid="{2EF22BDA-8FFA-431F-AE49-2BA866F5E21C}"/>
    <hyperlink ref="F152" r:id="rId9" xr:uid="{2C916780-2380-49F6-BCB5-65704BF77089}"/>
    <hyperlink ref="F160" r:id="rId10" xr:uid="{7C6844CD-8763-4AD8-8522-46AD7B5A1515}"/>
    <hyperlink ref="F168" r:id="rId11" xr:uid="{2FF1613E-074A-4017-A19E-2F369A452CC8}"/>
    <hyperlink ref="F180" r:id="rId12" xr:uid="{CC42A0ED-6E9E-4613-AB88-ADCDE165B1DB}"/>
    <hyperlink ref="F186" r:id="rId13" xr:uid="{3BB54E02-C209-48F0-BD94-B70C7B44985C}"/>
    <hyperlink ref="F191" r:id="rId14" xr:uid="{CB333200-3AFA-4C50-A914-FA75AAEAFEF0}"/>
    <hyperlink ref="F196" r:id="rId15" xr:uid="{C7361A25-08BC-4F74-89DE-901DB8D03FCC}"/>
    <hyperlink ref="F205" r:id="rId16" xr:uid="{537E0B50-664C-48C4-A0BF-F99FC5BCB481}"/>
    <hyperlink ref="F213" r:id="rId17" xr:uid="{4BD29DFB-61B2-4F52-B4AC-D2D2DDB09E9E}"/>
    <hyperlink ref="F218" r:id="rId18" xr:uid="{C51F9CD2-327D-42FD-9BED-8DEB0D483826}"/>
    <hyperlink ref="F223" r:id="rId19" xr:uid="{610151B8-F924-499C-815A-821938533423}"/>
    <hyperlink ref="F229" r:id="rId20" xr:uid="{D2F16BE1-1CDF-4FF9-81E6-E2EB30A12534}"/>
    <hyperlink ref="F238" r:id="rId21" xr:uid="{DD428103-6807-4972-8A66-B21AAEF059DD}"/>
    <hyperlink ref="F244" r:id="rId22" xr:uid="{97153BA5-D366-447A-9200-4673FB84B9E1}"/>
    <hyperlink ref="F251" r:id="rId23" xr:uid="{98C683F4-782A-43FE-A8D0-6EBFE017B101}"/>
    <hyperlink ref="F260" r:id="rId24" xr:uid="{F23215C6-2A03-4AC0-9835-ED89E26128F7}"/>
    <hyperlink ref="F265" r:id="rId25" xr:uid="{541FACAF-76EA-4FEC-9F60-AAC8B0552BEC}"/>
    <hyperlink ref="F271" r:id="rId26" xr:uid="{14A4DC49-CDB5-436F-ABF8-0B833E82137B}"/>
    <hyperlink ref="F280" r:id="rId27" xr:uid="{B098B6A5-A4A9-4402-B481-03CC028228AB}"/>
    <hyperlink ref="F300" r:id="rId28" xr:uid="{95606021-501A-4068-BCF1-67BE734E5ED3}"/>
    <hyperlink ref="F311" r:id="rId29" xr:uid="{14BA6C4D-7DD4-41D7-860E-CD501C14B647}"/>
    <hyperlink ref="F322" r:id="rId30" xr:uid="{01C3A77F-E9F4-4BD0-B169-BB126F4BBFC7}"/>
    <hyperlink ref="F325" r:id="rId31" xr:uid="{A6EFB310-B25E-4066-9E97-847D8499B79A}"/>
    <hyperlink ref="F331" r:id="rId32" xr:uid="{D0C959EF-CB17-433B-A864-5A53499A0A37}"/>
    <hyperlink ref="F337" r:id="rId33" xr:uid="{E915E758-DF33-4DBC-B67E-A6CC9E6C6EE8}"/>
    <hyperlink ref="F344" r:id="rId34" xr:uid="{FA770AAF-845B-410E-A1BB-F93B6F2BAAFB}"/>
    <hyperlink ref="F349" r:id="rId35" xr:uid="{0FC5EA3F-A425-4483-A6B2-E95E79BEDD9D}"/>
    <hyperlink ref="F354" r:id="rId36" xr:uid="{5D878386-1BBF-4D19-879D-5DDAB92C743D}"/>
    <hyperlink ref="F356" r:id="rId37" xr:uid="{3FB1D3A4-C8B4-48BA-A4F7-BD863BA8F0C7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04149-EA93-4ACB-ACE0-8325DEF348B4}">
  <sheetPr>
    <pageSetUpPr fitToPage="1"/>
  </sheetPr>
  <dimension ref="B2:BM104"/>
  <sheetViews>
    <sheetView showGridLines="0" tabSelected="1" topLeftCell="A77" workbookViewId="0">
      <selection activeCell="K91" sqref="K91"/>
    </sheetView>
  </sheetViews>
  <sheetFormatPr defaultRowHeight="11.25"/>
  <cols>
    <col min="1" max="1" width="8.33203125" style="184" customWidth="1"/>
    <col min="2" max="2" width="1.1640625" style="184" customWidth="1"/>
    <col min="3" max="3" width="4.1640625" style="184" customWidth="1"/>
    <col min="4" max="4" width="4.33203125" style="184" customWidth="1"/>
    <col min="5" max="5" width="17.1640625" style="184" customWidth="1"/>
    <col min="6" max="6" width="100.83203125" style="184" customWidth="1"/>
    <col min="7" max="7" width="7.5" style="184" customWidth="1"/>
    <col min="8" max="8" width="14" style="184" customWidth="1"/>
    <col min="9" max="9" width="15.83203125" style="184" customWidth="1"/>
    <col min="10" max="11" width="22.33203125" style="184" customWidth="1"/>
    <col min="12" max="12" width="9.33203125" style="184" customWidth="1"/>
    <col min="13" max="13" width="10.83203125" style="184" hidden="1" customWidth="1"/>
    <col min="14" max="14" width="9.33203125" style="184"/>
    <col min="15" max="20" width="14.1640625" style="184" hidden="1" customWidth="1"/>
    <col min="21" max="21" width="16.33203125" style="184" hidden="1" customWidth="1"/>
    <col min="22" max="22" width="12.33203125" style="184" customWidth="1"/>
    <col min="23" max="23" width="16.33203125" style="184" customWidth="1"/>
    <col min="24" max="24" width="12.33203125" style="184" customWidth="1"/>
    <col min="25" max="25" width="15" style="184" customWidth="1"/>
    <col min="26" max="26" width="11" style="184" customWidth="1"/>
    <col min="27" max="27" width="15" style="184" customWidth="1"/>
    <col min="28" max="28" width="16.33203125" style="184" customWidth="1"/>
    <col min="29" max="29" width="11" style="184" customWidth="1"/>
    <col min="30" max="30" width="15" style="184" customWidth="1"/>
    <col min="31" max="31" width="16.33203125" style="184" customWidth="1"/>
    <col min="32" max="16384" width="9.33203125" style="184"/>
  </cols>
  <sheetData>
    <row r="2" spans="2:46" ht="36.950000000000003" customHeight="1">
      <c r="L2" s="185" t="s">
        <v>6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87" t="s">
        <v>83</v>
      </c>
    </row>
    <row r="3" spans="2:46" ht="6.95" customHeight="1">
      <c r="B3" s="188"/>
      <c r="C3" s="189"/>
      <c r="D3" s="189"/>
      <c r="E3" s="189"/>
      <c r="F3" s="189"/>
      <c r="G3" s="189"/>
      <c r="H3" s="189"/>
      <c r="I3" s="189"/>
      <c r="J3" s="189"/>
      <c r="K3" s="189"/>
      <c r="L3" s="190"/>
      <c r="AT3" s="187" t="s">
        <v>79</v>
      </c>
    </row>
    <row r="4" spans="2:46" ht="24.95" customHeight="1">
      <c r="B4" s="190"/>
      <c r="D4" s="191" t="s">
        <v>452</v>
      </c>
      <c r="L4" s="190"/>
      <c r="M4" s="192" t="s">
        <v>11</v>
      </c>
      <c r="AT4" s="187" t="s">
        <v>4</v>
      </c>
    </row>
    <row r="5" spans="2:46" ht="6.95" customHeight="1">
      <c r="B5" s="190"/>
      <c r="L5" s="190"/>
    </row>
    <row r="6" spans="2:46" ht="12" customHeight="1">
      <c r="B6" s="190"/>
      <c r="D6" s="193" t="s">
        <v>15</v>
      </c>
      <c r="L6" s="190"/>
    </row>
    <row r="7" spans="2:46" ht="16.5" customHeight="1">
      <c r="B7" s="190"/>
      <c r="E7" s="194" t="str">
        <f>'Rekapitulace stavby'!K6</f>
        <v>Děčín, Stoličná hora - Obnova palisády nad turistickým chodníkem - I.etapa</v>
      </c>
      <c r="F7" s="195"/>
      <c r="G7" s="195"/>
      <c r="H7" s="195"/>
      <c r="L7" s="190"/>
    </row>
    <row r="8" spans="2:46" s="197" customFormat="1" ht="12" customHeight="1">
      <c r="B8" s="196"/>
      <c r="D8" s="193" t="s">
        <v>435</v>
      </c>
      <c r="L8" s="196"/>
    </row>
    <row r="9" spans="2:46" s="197" customFormat="1" ht="16.5" customHeight="1">
      <c r="B9" s="196"/>
      <c r="E9" s="198" t="s">
        <v>488</v>
      </c>
      <c r="F9" s="199"/>
      <c r="G9" s="199"/>
      <c r="H9" s="199"/>
      <c r="L9" s="196"/>
    </row>
    <row r="10" spans="2:46" s="197" customFormat="1">
      <c r="B10" s="196"/>
      <c r="L10" s="196"/>
    </row>
    <row r="11" spans="2:46" s="197" customFormat="1" ht="12" customHeight="1">
      <c r="B11" s="196"/>
      <c r="D11" s="193" t="s">
        <v>16</v>
      </c>
      <c r="F11" s="200" t="s">
        <v>3</v>
      </c>
      <c r="I11" s="193" t="s">
        <v>17</v>
      </c>
      <c r="J11" s="200" t="s">
        <v>3</v>
      </c>
      <c r="L11" s="196"/>
    </row>
    <row r="12" spans="2:46" s="197" customFormat="1" ht="12" customHeight="1">
      <c r="B12" s="196"/>
      <c r="D12" s="193" t="s">
        <v>18</v>
      </c>
      <c r="F12" s="200" t="s">
        <v>19</v>
      </c>
      <c r="I12" s="193" t="s">
        <v>20</v>
      </c>
      <c r="J12" s="201" t="s">
        <v>21</v>
      </c>
      <c r="L12" s="196"/>
    </row>
    <row r="13" spans="2:46" s="197" customFormat="1" ht="10.9" customHeight="1">
      <c r="B13" s="196"/>
      <c r="L13" s="196"/>
    </row>
    <row r="14" spans="2:46" s="197" customFormat="1" ht="12" customHeight="1">
      <c r="B14" s="196"/>
      <c r="D14" s="193" t="s">
        <v>22</v>
      </c>
      <c r="I14" s="193" t="s">
        <v>23</v>
      </c>
      <c r="J14" s="200" t="s">
        <v>3</v>
      </c>
      <c r="L14" s="196"/>
    </row>
    <row r="15" spans="2:46" s="197" customFormat="1" ht="18" customHeight="1">
      <c r="B15" s="196"/>
      <c r="E15" s="200" t="s">
        <v>24</v>
      </c>
      <c r="I15" s="193" t="s">
        <v>25</v>
      </c>
      <c r="J15" s="200" t="s">
        <v>3</v>
      </c>
      <c r="L15" s="196"/>
    </row>
    <row r="16" spans="2:46" s="197" customFormat="1" ht="6.95" customHeight="1">
      <c r="B16" s="196"/>
      <c r="L16" s="196"/>
    </row>
    <row r="17" spans="2:12" s="197" customFormat="1" ht="12" customHeight="1">
      <c r="B17" s="196"/>
      <c r="D17" s="193" t="s">
        <v>26</v>
      </c>
      <c r="I17" s="193" t="s">
        <v>23</v>
      </c>
      <c r="J17" s="200" t="s">
        <v>3</v>
      </c>
      <c r="L17" s="196"/>
    </row>
    <row r="18" spans="2:12" s="197" customFormat="1" ht="18" customHeight="1">
      <c r="B18" s="196"/>
      <c r="E18" s="202" t="s">
        <v>27</v>
      </c>
      <c r="F18" s="202"/>
      <c r="G18" s="202"/>
      <c r="H18" s="202"/>
      <c r="I18" s="193" t="s">
        <v>25</v>
      </c>
      <c r="J18" s="200" t="s">
        <v>3</v>
      </c>
      <c r="L18" s="196"/>
    </row>
    <row r="19" spans="2:12" s="197" customFormat="1" ht="6.95" customHeight="1">
      <c r="B19" s="196"/>
      <c r="L19" s="196"/>
    </row>
    <row r="20" spans="2:12" s="197" customFormat="1" ht="12" customHeight="1">
      <c r="B20" s="196"/>
      <c r="D20" s="193" t="s">
        <v>28</v>
      </c>
      <c r="I20" s="193" t="s">
        <v>23</v>
      </c>
      <c r="J20" s="200" t="s">
        <v>3</v>
      </c>
      <c r="L20" s="196"/>
    </row>
    <row r="21" spans="2:12" s="197" customFormat="1" ht="18" customHeight="1">
      <c r="B21" s="196"/>
      <c r="E21" s="200" t="s">
        <v>29</v>
      </c>
      <c r="I21" s="193" t="s">
        <v>25</v>
      </c>
      <c r="J21" s="200" t="s">
        <v>3</v>
      </c>
      <c r="L21" s="196"/>
    </row>
    <row r="22" spans="2:12" s="197" customFormat="1" ht="6.95" customHeight="1">
      <c r="B22" s="196"/>
      <c r="L22" s="196"/>
    </row>
    <row r="23" spans="2:12" s="197" customFormat="1" ht="12" customHeight="1">
      <c r="B23" s="196"/>
      <c r="D23" s="193" t="s">
        <v>31</v>
      </c>
      <c r="I23" s="193" t="s">
        <v>23</v>
      </c>
      <c r="J23" s="200" t="s">
        <v>3</v>
      </c>
      <c r="L23" s="196"/>
    </row>
    <row r="24" spans="2:12" s="197" customFormat="1" ht="18" customHeight="1">
      <c r="B24" s="196"/>
      <c r="E24" s="200" t="s">
        <v>32</v>
      </c>
      <c r="I24" s="193" t="s">
        <v>25</v>
      </c>
      <c r="J24" s="200" t="s">
        <v>3</v>
      </c>
      <c r="L24" s="196"/>
    </row>
    <row r="25" spans="2:12" s="197" customFormat="1" ht="6.95" customHeight="1">
      <c r="B25" s="196"/>
      <c r="L25" s="196"/>
    </row>
    <row r="26" spans="2:12" s="197" customFormat="1" ht="12" customHeight="1">
      <c r="B26" s="196"/>
      <c r="D26" s="193" t="s">
        <v>33</v>
      </c>
      <c r="L26" s="196"/>
    </row>
    <row r="27" spans="2:12" s="204" customFormat="1" ht="47.25" customHeight="1">
      <c r="B27" s="203"/>
      <c r="E27" s="205" t="s">
        <v>34</v>
      </c>
      <c r="F27" s="205"/>
      <c r="G27" s="205"/>
      <c r="H27" s="205"/>
      <c r="L27" s="203"/>
    </row>
    <row r="28" spans="2:12" s="197" customFormat="1" ht="6.95" customHeight="1">
      <c r="B28" s="196"/>
      <c r="L28" s="196"/>
    </row>
    <row r="29" spans="2:12" s="197" customFormat="1" ht="6.95" customHeight="1">
      <c r="B29" s="196"/>
      <c r="D29" s="206"/>
      <c r="E29" s="206"/>
      <c r="F29" s="206"/>
      <c r="G29" s="206"/>
      <c r="H29" s="206"/>
      <c r="I29" s="206"/>
      <c r="J29" s="206"/>
      <c r="K29" s="206"/>
      <c r="L29" s="196"/>
    </row>
    <row r="30" spans="2:12" s="197" customFormat="1" ht="25.35" customHeight="1">
      <c r="B30" s="196"/>
      <c r="D30" s="207" t="s">
        <v>35</v>
      </c>
      <c r="J30" s="208">
        <f>ROUND(J82, 2)</f>
        <v>0</v>
      </c>
      <c r="L30" s="196"/>
    </row>
    <row r="31" spans="2:12" s="197" customFormat="1" ht="6.95" customHeight="1">
      <c r="B31" s="196"/>
      <c r="D31" s="206"/>
      <c r="E31" s="206"/>
      <c r="F31" s="206"/>
      <c r="G31" s="206"/>
      <c r="H31" s="206"/>
      <c r="I31" s="206"/>
      <c r="J31" s="206"/>
      <c r="K31" s="206"/>
      <c r="L31" s="196"/>
    </row>
    <row r="32" spans="2:12" s="197" customFormat="1" ht="14.45" customHeight="1">
      <c r="B32" s="196"/>
      <c r="F32" s="209" t="s">
        <v>37</v>
      </c>
      <c r="I32" s="209" t="s">
        <v>36</v>
      </c>
      <c r="J32" s="209" t="s">
        <v>38</v>
      </c>
      <c r="L32" s="196"/>
    </row>
    <row r="33" spans="2:12" s="197" customFormat="1" ht="14.45" customHeight="1">
      <c r="B33" s="196"/>
      <c r="D33" s="210" t="s">
        <v>39</v>
      </c>
      <c r="E33" s="193" t="s">
        <v>40</v>
      </c>
      <c r="F33" s="211">
        <f>ROUND((SUM(BE82:BE103)),  2)</f>
        <v>0</v>
      </c>
      <c r="I33" s="212">
        <v>0.21</v>
      </c>
      <c r="J33" s="211">
        <f>ROUND(((SUM(BE82:BE103))*I33),  2)</f>
        <v>0</v>
      </c>
      <c r="L33" s="196"/>
    </row>
    <row r="34" spans="2:12" s="197" customFormat="1" ht="14.45" customHeight="1">
      <c r="B34" s="196"/>
      <c r="E34" s="193" t="s">
        <v>41</v>
      </c>
      <c r="F34" s="211">
        <f>ROUND((SUM(BF82:BF103)),  2)</f>
        <v>0</v>
      </c>
      <c r="I34" s="212">
        <v>0.12</v>
      </c>
      <c r="J34" s="211">
        <f>ROUND(((SUM(BF82:BF103))*I34),  2)</f>
        <v>0</v>
      </c>
      <c r="L34" s="196"/>
    </row>
    <row r="35" spans="2:12" s="197" customFormat="1" ht="14.45" hidden="1" customHeight="1">
      <c r="B35" s="196"/>
      <c r="E35" s="193" t="s">
        <v>42</v>
      </c>
      <c r="F35" s="211">
        <f>ROUND((SUM(BG82:BG103)),  2)</f>
        <v>0</v>
      </c>
      <c r="I35" s="212">
        <v>0.21</v>
      </c>
      <c r="J35" s="211">
        <f>0</f>
        <v>0</v>
      </c>
      <c r="L35" s="196"/>
    </row>
    <row r="36" spans="2:12" s="197" customFormat="1" ht="14.45" hidden="1" customHeight="1">
      <c r="B36" s="196"/>
      <c r="E36" s="193" t="s">
        <v>43</v>
      </c>
      <c r="F36" s="211">
        <f>ROUND((SUM(BH82:BH103)),  2)</f>
        <v>0</v>
      </c>
      <c r="I36" s="212">
        <v>0.12</v>
      </c>
      <c r="J36" s="211">
        <f>0</f>
        <v>0</v>
      </c>
      <c r="L36" s="196"/>
    </row>
    <row r="37" spans="2:12" s="197" customFormat="1" ht="14.45" hidden="1" customHeight="1">
      <c r="B37" s="196"/>
      <c r="E37" s="193" t="s">
        <v>44</v>
      </c>
      <c r="F37" s="211">
        <f>ROUND((SUM(BI82:BI103)),  2)</f>
        <v>0</v>
      </c>
      <c r="I37" s="212">
        <v>0</v>
      </c>
      <c r="J37" s="211">
        <f>0</f>
        <v>0</v>
      </c>
      <c r="L37" s="196"/>
    </row>
    <row r="38" spans="2:12" s="197" customFormat="1" ht="6.95" customHeight="1">
      <c r="B38" s="196"/>
      <c r="L38" s="196"/>
    </row>
    <row r="39" spans="2:12" s="197" customFormat="1" ht="25.35" customHeight="1">
      <c r="B39" s="196"/>
      <c r="C39" s="213"/>
      <c r="D39" s="214" t="s">
        <v>45</v>
      </c>
      <c r="E39" s="215"/>
      <c r="F39" s="215"/>
      <c r="G39" s="216" t="s">
        <v>46</v>
      </c>
      <c r="H39" s="217" t="s">
        <v>47</v>
      </c>
      <c r="I39" s="215"/>
      <c r="J39" s="218">
        <f>SUM(J30:J37)</f>
        <v>0</v>
      </c>
      <c r="K39" s="219"/>
      <c r="L39" s="196"/>
    </row>
    <row r="40" spans="2:12" s="197" customFormat="1" ht="14.45" customHeight="1">
      <c r="B40" s="220"/>
      <c r="C40" s="221"/>
      <c r="D40" s="221"/>
      <c r="E40" s="221"/>
      <c r="F40" s="221"/>
      <c r="G40" s="221"/>
      <c r="H40" s="221"/>
      <c r="I40" s="221"/>
      <c r="J40" s="221"/>
      <c r="K40" s="221"/>
      <c r="L40" s="196"/>
    </row>
    <row r="44" spans="2:12" s="197" customFormat="1" ht="6.95" customHeight="1">
      <c r="B44" s="222"/>
      <c r="C44" s="223"/>
      <c r="D44" s="223"/>
      <c r="E44" s="223"/>
      <c r="F44" s="223"/>
      <c r="G44" s="223"/>
      <c r="H44" s="223"/>
      <c r="I44" s="223"/>
      <c r="J44" s="223"/>
      <c r="K44" s="223"/>
      <c r="L44" s="196"/>
    </row>
    <row r="45" spans="2:12" s="197" customFormat="1" ht="24.95" customHeight="1">
      <c r="B45" s="196"/>
      <c r="C45" s="191" t="s">
        <v>450</v>
      </c>
      <c r="L45" s="196"/>
    </row>
    <row r="46" spans="2:12" s="197" customFormat="1" ht="6.95" customHeight="1">
      <c r="B46" s="196"/>
      <c r="L46" s="196"/>
    </row>
    <row r="47" spans="2:12" s="197" customFormat="1" ht="12" customHeight="1">
      <c r="B47" s="196"/>
      <c r="C47" s="193" t="s">
        <v>15</v>
      </c>
      <c r="L47" s="196"/>
    </row>
    <row r="48" spans="2:12" s="197" customFormat="1" ht="16.5" customHeight="1">
      <c r="B48" s="196"/>
      <c r="E48" s="194" t="str">
        <f>E7</f>
        <v>Děčín, Stoličná hora - Obnova palisády nad turistickým chodníkem - I.etapa</v>
      </c>
      <c r="F48" s="195"/>
      <c r="G48" s="195"/>
      <c r="H48" s="195"/>
      <c r="L48" s="196"/>
    </row>
    <row r="49" spans="2:47" s="197" customFormat="1" ht="12" customHeight="1">
      <c r="B49" s="196"/>
      <c r="C49" s="193" t="s">
        <v>435</v>
      </c>
      <c r="L49" s="196"/>
    </row>
    <row r="50" spans="2:47" s="197" customFormat="1" ht="16.5" customHeight="1">
      <c r="B50" s="196"/>
      <c r="E50" s="198" t="str">
        <f>E9</f>
        <v>VON_01.1 - Vedlejší a ostatní náklady_I.etapa</v>
      </c>
      <c r="F50" s="199"/>
      <c r="G50" s="199"/>
      <c r="H50" s="199"/>
      <c r="L50" s="196"/>
    </row>
    <row r="51" spans="2:47" s="197" customFormat="1" ht="6.95" customHeight="1">
      <c r="B51" s="196"/>
      <c r="L51" s="196"/>
    </row>
    <row r="52" spans="2:47" s="197" customFormat="1" ht="12" customHeight="1">
      <c r="B52" s="196"/>
      <c r="C52" s="193" t="s">
        <v>18</v>
      </c>
      <c r="F52" s="200" t="str">
        <f>F12</f>
        <v>Děčín</v>
      </c>
      <c r="I52" s="193" t="s">
        <v>20</v>
      </c>
      <c r="J52" s="201" t="str">
        <f>IF(J12="","",J12)</f>
        <v>21. 8. 2023</v>
      </c>
      <c r="L52" s="196"/>
    </row>
    <row r="53" spans="2:47" s="197" customFormat="1" ht="6.95" customHeight="1">
      <c r="B53" s="196"/>
      <c r="L53" s="196"/>
    </row>
    <row r="54" spans="2:47" s="197" customFormat="1" ht="25.7" customHeight="1">
      <c r="B54" s="196"/>
      <c r="C54" s="193" t="s">
        <v>22</v>
      </c>
      <c r="F54" s="200" t="str">
        <f>E15</f>
        <v>Statutární město Děčín</v>
      </c>
      <c r="I54" s="193" t="s">
        <v>28</v>
      </c>
      <c r="J54" s="224" t="str">
        <f>E21</f>
        <v>AZ Consult spol. s r.o.</v>
      </c>
      <c r="L54" s="196"/>
    </row>
    <row r="55" spans="2:47" s="197" customFormat="1" ht="15.2" customHeight="1">
      <c r="B55" s="196"/>
      <c r="C55" s="193" t="s">
        <v>26</v>
      </c>
      <c r="F55" s="200" t="str">
        <f>IF(E18="","",E18)</f>
        <v xml:space="preserve"> </v>
      </c>
      <c r="I55" s="193" t="s">
        <v>31</v>
      </c>
      <c r="J55" s="224" t="str">
        <f>E24</f>
        <v>Lucie Wojčiková</v>
      </c>
      <c r="L55" s="196"/>
    </row>
    <row r="56" spans="2:47" s="197" customFormat="1" ht="10.35" customHeight="1">
      <c r="B56" s="196"/>
      <c r="L56" s="196"/>
    </row>
    <row r="57" spans="2:47" s="197" customFormat="1" ht="29.25" customHeight="1">
      <c r="B57" s="196"/>
      <c r="C57" s="225" t="s">
        <v>449</v>
      </c>
      <c r="D57" s="213"/>
      <c r="E57" s="213"/>
      <c r="F57" s="213"/>
      <c r="G57" s="213"/>
      <c r="H57" s="213"/>
      <c r="I57" s="213"/>
      <c r="J57" s="226" t="s">
        <v>430</v>
      </c>
      <c r="K57" s="213"/>
      <c r="L57" s="196"/>
    </row>
    <row r="58" spans="2:47" s="197" customFormat="1" ht="10.35" customHeight="1">
      <c r="B58" s="196"/>
      <c r="L58" s="196"/>
    </row>
    <row r="59" spans="2:47" s="197" customFormat="1" ht="22.9" customHeight="1">
      <c r="B59" s="196"/>
      <c r="C59" s="227" t="s">
        <v>67</v>
      </c>
      <c r="J59" s="208">
        <f>J82</f>
        <v>0</v>
      </c>
      <c r="L59" s="196"/>
      <c r="AU59" s="187" t="s">
        <v>421</v>
      </c>
    </row>
    <row r="60" spans="2:47" s="229" customFormat="1" ht="24.95" customHeight="1">
      <c r="B60" s="228"/>
      <c r="D60" s="230" t="s">
        <v>487</v>
      </c>
      <c r="E60" s="231"/>
      <c r="F60" s="231"/>
      <c r="G60" s="231"/>
      <c r="H60" s="231"/>
      <c r="I60" s="231"/>
      <c r="J60" s="232">
        <f>J83</f>
        <v>0</v>
      </c>
      <c r="L60" s="228"/>
    </row>
    <row r="61" spans="2:47" s="234" customFormat="1" ht="19.899999999999999" customHeight="1">
      <c r="B61" s="233"/>
      <c r="D61" s="235" t="s">
        <v>486</v>
      </c>
      <c r="E61" s="236"/>
      <c r="F61" s="236"/>
      <c r="G61" s="236"/>
      <c r="H61" s="236"/>
      <c r="I61" s="236"/>
      <c r="J61" s="237">
        <f>J84</f>
        <v>0</v>
      </c>
      <c r="L61" s="233"/>
    </row>
    <row r="62" spans="2:47" s="234" customFormat="1" ht="19.899999999999999" customHeight="1">
      <c r="B62" s="233"/>
      <c r="D62" s="235" t="s">
        <v>485</v>
      </c>
      <c r="E62" s="236"/>
      <c r="F62" s="236"/>
      <c r="G62" s="236"/>
      <c r="H62" s="236"/>
      <c r="I62" s="236"/>
      <c r="J62" s="237">
        <f>J90</f>
        <v>0</v>
      </c>
      <c r="L62" s="233"/>
    </row>
    <row r="63" spans="2:47" s="197" customFormat="1" ht="21.75" customHeight="1">
      <c r="B63" s="196"/>
      <c r="L63" s="196"/>
    </row>
    <row r="64" spans="2:47" s="197" customFormat="1" ht="6.95" customHeight="1">
      <c r="B64" s="220"/>
      <c r="C64" s="221"/>
      <c r="D64" s="221"/>
      <c r="E64" s="221"/>
      <c r="F64" s="221"/>
      <c r="G64" s="221"/>
      <c r="H64" s="221"/>
      <c r="I64" s="221"/>
      <c r="J64" s="221"/>
      <c r="K64" s="221"/>
      <c r="L64" s="196"/>
    </row>
    <row r="68" spans="2:12" s="197" customFormat="1" ht="6.95" customHeight="1">
      <c r="B68" s="222"/>
      <c r="C68" s="223"/>
      <c r="D68" s="223"/>
      <c r="E68" s="223"/>
      <c r="F68" s="223"/>
      <c r="G68" s="223"/>
      <c r="H68" s="223"/>
      <c r="I68" s="223"/>
      <c r="J68" s="223"/>
      <c r="K68" s="223"/>
      <c r="L68" s="196"/>
    </row>
    <row r="69" spans="2:12" s="197" customFormat="1" ht="24.95" customHeight="1">
      <c r="B69" s="196"/>
      <c r="C69" s="191" t="s">
        <v>436</v>
      </c>
      <c r="L69" s="196"/>
    </row>
    <row r="70" spans="2:12" s="197" customFormat="1" ht="6.95" customHeight="1">
      <c r="B70" s="196"/>
      <c r="L70" s="196"/>
    </row>
    <row r="71" spans="2:12" s="197" customFormat="1" ht="12" customHeight="1">
      <c r="B71" s="196"/>
      <c r="C71" s="193" t="s">
        <v>15</v>
      </c>
      <c r="L71" s="196"/>
    </row>
    <row r="72" spans="2:12" s="197" customFormat="1" ht="16.5" customHeight="1">
      <c r="B72" s="196"/>
      <c r="E72" s="194" t="str">
        <f>E7</f>
        <v>Děčín, Stoličná hora - Obnova palisády nad turistickým chodníkem - I.etapa</v>
      </c>
      <c r="F72" s="195"/>
      <c r="G72" s="195"/>
      <c r="H72" s="195"/>
      <c r="L72" s="196"/>
    </row>
    <row r="73" spans="2:12" s="197" customFormat="1" ht="12" customHeight="1">
      <c r="B73" s="196"/>
      <c r="C73" s="193" t="s">
        <v>435</v>
      </c>
      <c r="L73" s="196"/>
    </row>
    <row r="74" spans="2:12" s="197" customFormat="1" ht="16.5" customHeight="1">
      <c r="B74" s="196"/>
      <c r="E74" s="198" t="str">
        <f>E9</f>
        <v>VON_01.1 - Vedlejší a ostatní náklady_I.etapa</v>
      </c>
      <c r="F74" s="199"/>
      <c r="G74" s="199"/>
      <c r="H74" s="199"/>
      <c r="L74" s="196"/>
    </row>
    <row r="75" spans="2:12" s="197" customFormat="1" ht="6.95" customHeight="1">
      <c r="B75" s="196"/>
      <c r="L75" s="196"/>
    </row>
    <row r="76" spans="2:12" s="197" customFormat="1" ht="12" customHeight="1">
      <c r="B76" s="196"/>
      <c r="C76" s="193" t="s">
        <v>18</v>
      </c>
      <c r="F76" s="200" t="str">
        <f>F12</f>
        <v>Děčín</v>
      </c>
      <c r="I76" s="193" t="s">
        <v>20</v>
      </c>
      <c r="J76" s="201" t="str">
        <f>IF(J12="","",J12)</f>
        <v>21. 8. 2023</v>
      </c>
      <c r="L76" s="196"/>
    </row>
    <row r="77" spans="2:12" s="197" customFormat="1" ht="6.95" customHeight="1">
      <c r="B77" s="196"/>
      <c r="L77" s="196"/>
    </row>
    <row r="78" spans="2:12" s="197" customFormat="1" ht="25.7" customHeight="1">
      <c r="B78" s="196"/>
      <c r="C78" s="193" t="s">
        <v>22</v>
      </c>
      <c r="F78" s="200" t="str">
        <f>E15</f>
        <v>Statutární město Děčín</v>
      </c>
      <c r="I78" s="193" t="s">
        <v>28</v>
      </c>
      <c r="J78" s="224" t="str">
        <f>E21</f>
        <v>AZ Consult spol. s r.o.</v>
      </c>
      <c r="L78" s="196"/>
    </row>
    <row r="79" spans="2:12" s="197" customFormat="1" ht="15.2" customHeight="1">
      <c r="B79" s="196"/>
      <c r="C79" s="193" t="s">
        <v>26</v>
      </c>
      <c r="F79" s="200" t="str">
        <f>IF(E18="","",E18)</f>
        <v xml:space="preserve"> </v>
      </c>
      <c r="I79" s="193" t="s">
        <v>31</v>
      </c>
      <c r="J79" s="224" t="str">
        <f>E24</f>
        <v>Lucie Wojčiková</v>
      </c>
      <c r="L79" s="196"/>
    </row>
    <row r="80" spans="2:12" s="197" customFormat="1" ht="10.35" customHeight="1">
      <c r="B80" s="196"/>
      <c r="L80" s="196"/>
    </row>
    <row r="81" spans="2:65" s="245" customFormat="1" ht="29.25" customHeight="1">
      <c r="B81" s="238"/>
      <c r="C81" s="239" t="s">
        <v>434</v>
      </c>
      <c r="D81" s="240" t="s">
        <v>54</v>
      </c>
      <c r="E81" s="240" t="s">
        <v>50</v>
      </c>
      <c r="F81" s="240" t="s">
        <v>51</v>
      </c>
      <c r="G81" s="240" t="s">
        <v>433</v>
      </c>
      <c r="H81" s="240" t="s">
        <v>432</v>
      </c>
      <c r="I81" s="240" t="s">
        <v>431</v>
      </c>
      <c r="J81" s="240" t="s">
        <v>430</v>
      </c>
      <c r="K81" s="241" t="s">
        <v>429</v>
      </c>
      <c r="L81" s="238"/>
      <c r="M81" s="242" t="s">
        <v>3</v>
      </c>
      <c r="N81" s="243" t="s">
        <v>39</v>
      </c>
      <c r="O81" s="243" t="s">
        <v>428</v>
      </c>
      <c r="P81" s="243" t="s">
        <v>427</v>
      </c>
      <c r="Q81" s="243" t="s">
        <v>426</v>
      </c>
      <c r="R81" s="243" t="s">
        <v>425</v>
      </c>
      <c r="S81" s="243" t="s">
        <v>424</v>
      </c>
      <c r="T81" s="244" t="s">
        <v>423</v>
      </c>
    </row>
    <row r="82" spans="2:65" s="197" customFormat="1" ht="22.9" customHeight="1">
      <c r="B82" s="196"/>
      <c r="C82" s="246" t="s">
        <v>422</v>
      </c>
      <c r="J82" s="247">
        <f>BK82</f>
        <v>0</v>
      </c>
      <c r="L82" s="196"/>
      <c r="M82" s="248"/>
      <c r="N82" s="206"/>
      <c r="O82" s="206"/>
      <c r="P82" s="249">
        <f>P83</f>
        <v>38.919999999999995</v>
      </c>
      <c r="Q82" s="206"/>
      <c r="R82" s="249">
        <f>R83</f>
        <v>1.5E-3</v>
      </c>
      <c r="S82" s="206"/>
      <c r="T82" s="250">
        <f>T83</f>
        <v>0</v>
      </c>
      <c r="AT82" s="187" t="s">
        <v>68</v>
      </c>
      <c r="AU82" s="187" t="s">
        <v>421</v>
      </c>
      <c r="BK82" s="251">
        <f>BK83</f>
        <v>0</v>
      </c>
    </row>
    <row r="83" spans="2:65" s="253" customFormat="1" ht="25.9" customHeight="1">
      <c r="B83" s="252"/>
      <c r="D83" s="254" t="s">
        <v>68</v>
      </c>
      <c r="E83" s="255" t="s">
        <v>484</v>
      </c>
      <c r="F83" s="255" t="s">
        <v>483</v>
      </c>
      <c r="J83" s="256">
        <f>BK83</f>
        <v>0</v>
      </c>
      <c r="L83" s="252"/>
      <c r="M83" s="257"/>
      <c r="P83" s="258">
        <f>P84+P90</f>
        <v>38.919999999999995</v>
      </c>
      <c r="R83" s="258">
        <f>R84+R90</f>
        <v>1.5E-3</v>
      </c>
      <c r="T83" s="259">
        <f>T84+T90</f>
        <v>0</v>
      </c>
      <c r="AR83" s="254" t="s">
        <v>313</v>
      </c>
      <c r="AT83" s="260" t="s">
        <v>68</v>
      </c>
      <c r="AU83" s="260" t="s">
        <v>69</v>
      </c>
      <c r="AY83" s="254" t="s">
        <v>88</v>
      </c>
      <c r="BK83" s="261">
        <f>BK84+BK90</f>
        <v>0</v>
      </c>
    </row>
    <row r="84" spans="2:65" s="253" customFormat="1" ht="22.9" customHeight="1">
      <c r="B84" s="252"/>
      <c r="D84" s="254" t="s">
        <v>68</v>
      </c>
      <c r="E84" s="262" t="s">
        <v>482</v>
      </c>
      <c r="F84" s="262" t="s">
        <v>481</v>
      </c>
      <c r="J84" s="263">
        <f>BK84</f>
        <v>0</v>
      </c>
      <c r="L84" s="252"/>
      <c r="M84" s="257"/>
      <c r="P84" s="258">
        <f>SUM(P85:P89)</f>
        <v>0</v>
      </c>
      <c r="R84" s="258">
        <f>SUM(R85:R89)</f>
        <v>0</v>
      </c>
      <c r="T84" s="259">
        <f>SUM(T85:T89)</f>
        <v>0</v>
      </c>
      <c r="AR84" s="254" t="s">
        <v>313</v>
      </c>
      <c r="AT84" s="260" t="s">
        <v>68</v>
      </c>
      <c r="AU84" s="260" t="s">
        <v>77</v>
      </c>
      <c r="AY84" s="254" t="s">
        <v>88</v>
      </c>
      <c r="BK84" s="261">
        <f>SUM(BK85:BK89)</f>
        <v>0</v>
      </c>
    </row>
    <row r="85" spans="2:65" s="197" customFormat="1" ht="16.5" customHeight="1">
      <c r="B85" s="196"/>
      <c r="C85" s="264" t="s">
        <v>77</v>
      </c>
      <c r="D85" s="264" t="s">
        <v>89</v>
      </c>
      <c r="E85" s="265" t="s">
        <v>480</v>
      </c>
      <c r="F85" s="266" t="s">
        <v>479</v>
      </c>
      <c r="G85" s="267" t="s">
        <v>466</v>
      </c>
      <c r="H85" s="268">
        <v>1</v>
      </c>
      <c r="I85" s="64"/>
      <c r="J85" s="269">
        <f>ROUND(I85*H85,2)</f>
        <v>0</v>
      </c>
      <c r="K85" s="266" t="s">
        <v>3</v>
      </c>
      <c r="L85" s="196"/>
      <c r="M85" s="270" t="s">
        <v>3</v>
      </c>
      <c r="N85" s="271" t="s">
        <v>40</v>
      </c>
      <c r="O85" s="272">
        <v>0</v>
      </c>
      <c r="P85" s="272">
        <f>O85*H85</f>
        <v>0</v>
      </c>
      <c r="Q85" s="272">
        <v>0</v>
      </c>
      <c r="R85" s="272">
        <f>Q85*H85</f>
        <v>0</v>
      </c>
      <c r="S85" s="272">
        <v>0</v>
      </c>
      <c r="T85" s="273">
        <f>S85*H85</f>
        <v>0</v>
      </c>
      <c r="AR85" s="274" t="s">
        <v>455</v>
      </c>
      <c r="AT85" s="274" t="s">
        <v>89</v>
      </c>
      <c r="AU85" s="274" t="s">
        <v>79</v>
      </c>
      <c r="AY85" s="187" t="s">
        <v>88</v>
      </c>
      <c r="BE85" s="275">
        <f>IF(N85="základní",J85,0)</f>
        <v>0</v>
      </c>
      <c r="BF85" s="275">
        <f>IF(N85="snížená",J85,0)</f>
        <v>0</v>
      </c>
      <c r="BG85" s="275">
        <f>IF(N85="zákl. přenesená",J85,0)</f>
        <v>0</v>
      </c>
      <c r="BH85" s="275">
        <f>IF(N85="sníž. přenesená",J85,0)</f>
        <v>0</v>
      </c>
      <c r="BI85" s="275">
        <f>IF(N85="nulová",J85,0)</f>
        <v>0</v>
      </c>
      <c r="BJ85" s="187" t="s">
        <v>77</v>
      </c>
      <c r="BK85" s="275">
        <f>ROUND(I85*H85,2)</f>
        <v>0</v>
      </c>
      <c r="BL85" s="187" t="s">
        <v>455</v>
      </c>
      <c r="BM85" s="274" t="s">
        <v>478</v>
      </c>
    </row>
    <row r="86" spans="2:65" s="197" customFormat="1" ht="16.5" customHeight="1">
      <c r="B86" s="196"/>
      <c r="C86" s="264" t="s">
        <v>79</v>
      </c>
      <c r="D86" s="264" t="s">
        <v>89</v>
      </c>
      <c r="E86" s="265" t="s">
        <v>477</v>
      </c>
      <c r="F86" s="266" t="s">
        <v>476</v>
      </c>
      <c r="G86" s="267" t="s">
        <v>466</v>
      </c>
      <c r="H86" s="268">
        <v>1</v>
      </c>
      <c r="I86" s="64"/>
      <c r="J86" s="269">
        <f>ROUND(I86*H86,2)</f>
        <v>0</v>
      </c>
      <c r="K86" s="266" t="s">
        <v>90</v>
      </c>
      <c r="L86" s="196"/>
      <c r="M86" s="270" t="s">
        <v>3</v>
      </c>
      <c r="N86" s="271" t="s">
        <v>40</v>
      </c>
      <c r="O86" s="272">
        <v>0</v>
      </c>
      <c r="P86" s="272">
        <f>O86*H86</f>
        <v>0</v>
      </c>
      <c r="Q86" s="272">
        <v>0</v>
      </c>
      <c r="R86" s="272">
        <f>Q86*H86</f>
        <v>0</v>
      </c>
      <c r="S86" s="272">
        <v>0</v>
      </c>
      <c r="T86" s="273">
        <f>S86*H86</f>
        <v>0</v>
      </c>
      <c r="AR86" s="274" t="s">
        <v>455</v>
      </c>
      <c r="AT86" s="274" t="s">
        <v>89</v>
      </c>
      <c r="AU86" s="274" t="s">
        <v>79</v>
      </c>
      <c r="AY86" s="187" t="s">
        <v>88</v>
      </c>
      <c r="BE86" s="275">
        <f>IF(N86="základní",J86,0)</f>
        <v>0</v>
      </c>
      <c r="BF86" s="275">
        <f>IF(N86="snížená",J86,0)</f>
        <v>0</v>
      </c>
      <c r="BG86" s="275">
        <f>IF(N86="zákl. přenesená",J86,0)</f>
        <v>0</v>
      </c>
      <c r="BH86" s="275">
        <f>IF(N86="sníž. přenesená",J86,0)</f>
        <v>0</v>
      </c>
      <c r="BI86" s="275">
        <f>IF(N86="nulová",J86,0)</f>
        <v>0</v>
      </c>
      <c r="BJ86" s="187" t="s">
        <v>77</v>
      </c>
      <c r="BK86" s="275">
        <f>ROUND(I86*H86,2)</f>
        <v>0</v>
      </c>
      <c r="BL86" s="187" t="s">
        <v>455</v>
      </c>
      <c r="BM86" s="274" t="s">
        <v>475</v>
      </c>
    </row>
    <row r="87" spans="2:65" s="197" customFormat="1">
      <c r="B87" s="196"/>
      <c r="D87" s="276" t="s">
        <v>84</v>
      </c>
      <c r="F87" s="277" t="s">
        <v>474</v>
      </c>
      <c r="I87" s="314"/>
      <c r="L87" s="196"/>
      <c r="M87" s="278"/>
      <c r="T87" s="279"/>
      <c r="AT87" s="187" t="s">
        <v>84</v>
      </c>
      <c r="AU87" s="187" t="s">
        <v>79</v>
      </c>
    </row>
    <row r="88" spans="2:65" s="197" customFormat="1" ht="16.5" customHeight="1">
      <c r="B88" s="196"/>
      <c r="C88" s="264" t="s">
        <v>407</v>
      </c>
      <c r="D88" s="264" t="s">
        <v>89</v>
      </c>
      <c r="E88" s="265" t="s">
        <v>473</v>
      </c>
      <c r="F88" s="266" t="s">
        <v>472</v>
      </c>
      <c r="G88" s="267" t="s">
        <v>466</v>
      </c>
      <c r="H88" s="268">
        <v>1</v>
      </c>
      <c r="I88" s="64"/>
      <c r="J88" s="269">
        <f>ROUND(I88*H88,2)</f>
        <v>0</v>
      </c>
      <c r="K88" s="266" t="s">
        <v>90</v>
      </c>
      <c r="L88" s="196"/>
      <c r="M88" s="270" t="s">
        <v>3</v>
      </c>
      <c r="N88" s="271" t="s">
        <v>40</v>
      </c>
      <c r="O88" s="272">
        <v>0</v>
      </c>
      <c r="P88" s="272">
        <f>O88*H88</f>
        <v>0</v>
      </c>
      <c r="Q88" s="272">
        <v>0</v>
      </c>
      <c r="R88" s="272">
        <f>Q88*H88</f>
        <v>0</v>
      </c>
      <c r="S88" s="272">
        <v>0</v>
      </c>
      <c r="T88" s="273">
        <f>S88*H88</f>
        <v>0</v>
      </c>
      <c r="AR88" s="274" t="s">
        <v>455</v>
      </c>
      <c r="AT88" s="274" t="s">
        <v>89</v>
      </c>
      <c r="AU88" s="274" t="s">
        <v>79</v>
      </c>
      <c r="AY88" s="187" t="s">
        <v>88</v>
      </c>
      <c r="BE88" s="275">
        <f>IF(N88="základní",J88,0)</f>
        <v>0</v>
      </c>
      <c r="BF88" s="275">
        <f>IF(N88="snížená",J88,0)</f>
        <v>0</v>
      </c>
      <c r="BG88" s="275">
        <f>IF(N88="zákl. přenesená",J88,0)</f>
        <v>0</v>
      </c>
      <c r="BH88" s="275">
        <f>IF(N88="sníž. přenesená",J88,0)</f>
        <v>0</v>
      </c>
      <c r="BI88" s="275">
        <f>IF(N88="nulová",J88,0)</f>
        <v>0</v>
      </c>
      <c r="BJ88" s="187" t="s">
        <v>77</v>
      </c>
      <c r="BK88" s="275">
        <f>ROUND(I88*H88,2)</f>
        <v>0</v>
      </c>
      <c r="BL88" s="187" t="s">
        <v>455</v>
      </c>
      <c r="BM88" s="274" t="s">
        <v>471</v>
      </c>
    </row>
    <row r="89" spans="2:65" s="197" customFormat="1">
      <c r="B89" s="196"/>
      <c r="D89" s="276" t="s">
        <v>84</v>
      </c>
      <c r="F89" s="277" t="s">
        <v>470</v>
      </c>
      <c r="I89" s="314"/>
      <c r="L89" s="196"/>
      <c r="M89" s="278"/>
      <c r="T89" s="279"/>
      <c r="AT89" s="187" t="s">
        <v>84</v>
      </c>
      <c r="AU89" s="187" t="s">
        <v>79</v>
      </c>
    </row>
    <row r="90" spans="2:65" s="253" customFormat="1" ht="22.9" customHeight="1">
      <c r="B90" s="252"/>
      <c r="D90" s="254" t="s">
        <v>68</v>
      </c>
      <c r="E90" s="262" t="s">
        <v>469</v>
      </c>
      <c r="F90" s="262" t="s">
        <v>467</v>
      </c>
      <c r="I90" s="318"/>
      <c r="J90" s="263">
        <f>BK90</f>
        <v>0</v>
      </c>
      <c r="L90" s="252"/>
      <c r="M90" s="257"/>
      <c r="P90" s="258">
        <f>SUM(P91:P103)</f>
        <v>38.919999999999995</v>
      </c>
      <c r="R90" s="258">
        <f>SUM(R91:R103)</f>
        <v>1.5E-3</v>
      </c>
      <c r="T90" s="259">
        <f>SUM(T91:T103)</f>
        <v>0</v>
      </c>
      <c r="AR90" s="254" t="s">
        <v>313</v>
      </c>
      <c r="AT90" s="260" t="s">
        <v>68</v>
      </c>
      <c r="AU90" s="260" t="s">
        <v>77</v>
      </c>
      <c r="AY90" s="254" t="s">
        <v>88</v>
      </c>
      <c r="BK90" s="261">
        <f>SUM(BK91:BK103)</f>
        <v>0</v>
      </c>
    </row>
    <row r="91" spans="2:65" s="197" customFormat="1" ht="16.5" customHeight="1">
      <c r="B91" s="196"/>
      <c r="C91" s="264" t="s">
        <v>100</v>
      </c>
      <c r="D91" s="264" t="s">
        <v>89</v>
      </c>
      <c r="E91" s="265" t="s">
        <v>468</v>
      </c>
      <c r="F91" s="266" t="s">
        <v>467</v>
      </c>
      <c r="G91" s="267" t="s">
        <v>466</v>
      </c>
      <c r="H91" s="268">
        <v>1</v>
      </c>
      <c r="I91" s="64"/>
      <c r="J91" s="269">
        <f>ROUND(I91*H91,2)</f>
        <v>0</v>
      </c>
      <c r="K91" s="266" t="s">
        <v>90</v>
      </c>
      <c r="L91" s="196"/>
      <c r="M91" s="270" t="s">
        <v>3</v>
      </c>
      <c r="N91" s="271" t="s">
        <v>40</v>
      </c>
      <c r="O91" s="272">
        <v>0</v>
      </c>
      <c r="P91" s="272">
        <f>O91*H91</f>
        <v>0</v>
      </c>
      <c r="Q91" s="272">
        <v>0</v>
      </c>
      <c r="R91" s="272">
        <f>Q91*H91</f>
        <v>0</v>
      </c>
      <c r="S91" s="272">
        <v>0</v>
      </c>
      <c r="T91" s="273">
        <f>S91*H91</f>
        <v>0</v>
      </c>
      <c r="AR91" s="274" t="s">
        <v>455</v>
      </c>
      <c r="AT91" s="274" t="s">
        <v>89</v>
      </c>
      <c r="AU91" s="274" t="s">
        <v>79</v>
      </c>
      <c r="AY91" s="187" t="s">
        <v>88</v>
      </c>
      <c r="BE91" s="275">
        <f>IF(N91="základní",J91,0)</f>
        <v>0</v>
      </c>
      <c r="BF91" s="275">
        <f>IF(N91="snížená",J91,0)</f>
        <v>0</v>
      </c>
      <c r="BG91" s="275">
        <f>IF(N91="zákl. přenesená",J91,0)</f>
        <v>0</v>
      </c>
      <c r="BH91" s="275">
        <f>IF(N91="sníž. přenesená",J91,0)</f>
        <v>0</v>
      </c>
      <c r="BI91" s="275">
        <f>IF(N91="nulová",J91,0)</f>
        <v>0</v>
      </c>
      <c r="BJ91" s="187" t="s">
        <v>77</v>
      </c>
      <c r="BK91" s="275">
        <f>ROUND(I91*H91,2)</f>
        <v>0</v>
      </c>
      <c r="BL91" s="187" t="s">
        <v>455</v>
      </c>
      <c r="BM91" s="274" t="s">
        <v>465</v>
      </c>
    </row>
    <row r="92" spans="2:65" s="197" customFormat="1">
      <c r="B92" s="196"/>
      <c r="D92" s="276" t="s">
        <v>84</v>
      </c>
      <c r="F92" s="277" t="s">
        <v>464</v>
      </c>
      <c r="I92" s="314"/>
      <c r="L92" s="196"/>
      <c r="M92" s="278"/>
      <c r="T92" s="279"/>
      <c r="AT92" s="187" t="s">
        <v>84</v>
      </c>
      <c r="AU92" s="187" t="s">
        <v>79</v>
      </c>
    </row>
    <row r="93" spans="2:65" s="281" customFormat="1">
      <c r="B93" s="280"/>
      <c r="D93" s="282" t="s">
        <v>101</v>
      </c>
      <c r="E93" s="283" t="s">
        <v>3</v>
      </c>
      <c r="F93" s="284" t="s">
        <v>463</v>
      </c>
      <c r="H93" s="283" t="s">
        <v>3</v>
      </c>
      <c r="I93" s="315"/>
      <c r="L93" s="280"/>
      <c r="M93" s="285"/>
      <c r="T93" s="286"/>
      <c r="AT93" s="283" t="s">
        <v>101</v>
      </c>
      <c r="AU93" s="283" t="s">
        <v>79</v>
      </c>
      <c r="AV93" s="281" t="s">
        <v>77</v>
      </c>
      <c r="AW93" s="281" t="s">
        <v>30</v>
      </c>
      <c r="AX93" s="281" t="s">
        <v>69</v>
      </c>
      <c r="AY93" s="283" t="s">
        <v>88</v>
      </c>
    </row>
    <row r="94" spans="2:65" s="288" customFormat="1">
      <c r="B94" s="287"/>
      <c r="D94" s="282" t="s">
        <v>101</v>
      </c>
      <c r="E94" s="289" t="s">
        <v>3</v>
      </c>
      <c r="F94" s="290" t="s">
        <v>77</v>
      </c>
      <c r="H94" s="291">
        <v>1</v>
      </c>
      <c r="I94" s="316"/>
      <c r="L94" s="287"/>
      <c r="M94" s="292"/>
      <c r="T94" s="293"/>
      <c r="AT94" s="289" t="s">
        <v>101</v>
      </c>
      <c r="AU94" s="289" t="s">
        <v>79</v>
      </c>
      <c r="AV94" s="288" t="s">
        <v>79</v>
      </c>
      <c r="AW94" s="288" t="s">
        <v>30</v>
      </c>
      <c r="AX94" s="288" t="s">
        <v>69</v>
      </c>
      <c r="AY94" s="289" t="s">
        <v>88</v>
      </c>
    </row>
    <row r="95" spans="2:65" s="295" customFormat="1">
      <c r="B95" s="294"/>
      <c r="D95" s="282" t="s">
        <v>101</v>
      </c>
      <c r="E95" s="296" t="s">
        <v>3</v>
      </c>
      <c r="F95" s="297" t="s">
        <v>102</v>
      </c>
      <c r="H95" s="298">
        <v>1</v>
      </c>
      <c r="I95" s="317"/>
      <c r="L95" s="294"/>
      <c r="M95" s="299"/>
      <c r="T95" s="300"/>
      <c r="AT95" s="296" t="s">
        <v>101</v>
      </c>
      <c r="AU95" s="296" t="s">
        <v>79</v>
      </c>
      <c r="AV95" s="295" t="s">
        <v>100</v>
      </c>
      <c r="AW95" s="295" t="s">
        <v>30</v>
      </c>
      <c r="AX95" s="295" t="s">
        <v>77</v>
      </c>
      <c r="AY95" s="296" t="s">
        <v>88</v>
      </c>
    </row>
    <row r="96" spans="2:65" s="197" customFormat="1" ht="16.5" customHeight="1">
      <c r="B96" s="196"/>
      <c r="C96" s="264" t="s">
        <v>313</v>
      </c>
      <c r="D96" s="264" t="s">
        <v>89</v>
      </c>
      <c r="E96" s="265" t="s">
        <v>462</v>
      </c>
      <c r="F96" s="266" t="s">
        <v>461</v>
      </c>
      <c r="G96" s="267" t="s">
        <v>456</v>
      </c>
      <c r="H96" s="268">
        <v>1</v>
      </c>
      <c r="I96" s="64"/>
      <c r="J96" s="269">
        <f>ROUND(I96*H96,2)</f>
        <v>0</v>
      </c>
      <c r="K96" s="266" t="s">
        <v>3</v>
      </c>
      <c r="L96" s="196"/>
      <c r="M96" s="270" t="s">
        <v>3</v>
      </c>
      <c r="N96" s="271" t="s">
        <v>40</v>
      </c>
      <c r="O96" s="272">
        <v>36.799999999999997</v>
      </c>
      <c r="P96" s="272">
        <f>O96*H96</f>
        <v>36.799999999999997</v>
      </c>
      <c r="Q96" s="272">
        <v>0</v>
      </c>
      <c r="R96" s="272">
        <f>Q96*H96</f>
        <v>0</v>
      </c>
      <c r="S96" s="272">
        <v>0</v>
      </c>
      <c r="T96" s="273">
        <f>S96*H96</f>
        <v>0</v>
      </c>
      <c r="AR96" s="274" t="s">
        <v>455</v>
      </c>
      <c r="AT96" s="274" t="s">
        <v>89</v>
      </c>
      <c r="AU96" s="274" t="s">
        <v>79</v>
      </c>
      <c r="AY96" s="187" t="s">
        <v>88</v>
      </c>
      <c r="BE96" s="275">
        <f>IF(N96="základní",J96,0)</f>
        <v>0</v>
      </c>
      <c r="BF96" s="275">
        <f>IF(N96="snížená",J96,0)</f>
        <v>0</v>
      </c>
      <c r="BG96" s="275">
        <f>IF(N96="zákl. přenesená",J96,0)</f>
        <v>0</v>
      </c>
      <c r="BH96" s="275">
        <f>IF(N96="sníž. přenesená",J96,0)</f>
        <v>0</v>
      </c>
      <c r="BI96" s="275">
        <f>IF(N96="nulová",J96,0)</f>
        <v>0</v>
      </c>
      <c r="BJ96" s="187" t="s">
        <v>77</v>
      </c>
      <c r="BK96" s="275">
        <f>ROUND(I96*H96,2)</f>
        <v>0</v>
      </c>
      <c r="BL96" s="187" t="s">
        <v>455</v>
      </c>
      <c r="BM96" s="274" t="s">
        <v>460</v>
      </c>
    </row>
    <row r="97" spans="2:65" s="281" customFormat="1">
      <c r="B97" s="280"/>
      <c r="D97" s="282" t="s">
        <v>101</v>
      </c>
      <c r="E97" s="283" t="s">
        <v>3</v>
      </c>
      <c r="F97" s="284" t="s">
        <v>459</v>
      </c>
      <c r="H97" s="283" t="s">
        <v>3</v>
      </c>
      <c r="I97" s="315"/>
      <c r="L97" s="280"/>
      <c r="M97" s="285"/>
      <c r="T97" s="286"/>
      <c r="AT97" s="283" t="s">
        <v>101</v>
      </c>
      <c r="AU97" s="283" t="s">
        <v>79</v>
      </c>
      <c r="AV97" s="281" t="s">
        <v>77</v>
      </c>
      <c r="AW97" s="281" t="s">
        <v>30</v>
      </c>
      <c r="AX97" s="281" t="s">
        <v>69</v>
      </c>
      <c r="AY97" s="283" t="s">
        <v>88</v>
      </c>
    </row>
    <row r="98" spans="2:65" s="288" customFormat="1">
      <c r="B98" s="287"/>
      <c r="D98" s="282" t="s">
        <v>101</v>
      </c>
      <c r="E98" s="289" t="s">
        <v>3</v>
      </c>
      <c r="F98" s="290" t="s">
        <v>77</v>
      </c>
      <c r="H98" s="291">
        <v>1</v>
      </c>
      <c r="I98" s="316"/>
      <c r="L98" s="287"/>
      <c r="M98" s="292"/>
      <c r="T98" s="293"/>
      <c r="AT98" s="289" t="s">
        <v>101</v>
      </c>
      <c r="AU98" s="289" t="s">
        <v>79</v>
      </c>
      <c r="AV98" s="288" t="s">
        <v>79</v>
      </c>
      <c r="AW98" s="288" t="s">
        <v>30</v>
      </c>
      <c r="AX98" s="288" t="s">
        <v>69</v>
      </c>
      <c r="AY98" s="289" t="s">
        <v>88</v>
      </c>
    </row>
    <row r="99" spans="2:65" s="295" customFormat="1">
      <c r="B99" s="294"/>
      <c r="D99" s="282" t="s">
        <v>101</v>
      </c>
      <c r="E99" s="296" t="s">
        <v>3</v>
      </c>
      <c r="F99" s="297" t="s">
        <v>102</v>
      </c>
      <c r="H99" s="298">
        <v>1</v>
      </c>
      <c r="I99" s="317"/>
      <c r="L99" s="294"/>
      <c r="M99" s="299"/>
      <c r="T99" s="300"/>
      <c r="AT99" s="296" t="s">
        <v>101</v>
      </c>
      <c r="AU99" s="296" t="s">
        <v>79</v>
      </c>
      <c r="AV99" s="295" t="s">
        <v>100</v>
      </c>
      <c r="AW99" s="295" t="s">
        <v>30</v>
      </c>
      <c r="AX99" s="295" t="s">
        <v>77</v>
      </c>
      <c r="AY99" s="296" t="s">
        <v>88</v>
      </c>
    </row>
    <row r="100" spans="2:65" s="197" customFormat="1" ht="16.5" customHeight="1">
      <c r="B100" s="196"/>
      <c r="C100" s="264" t="s">
        <v>391</v>
      </c>
      <c r="D100" s="264" t="s">
        <v>89</v>
      </c>
      <c r="E100" s="265" t="s">
        <v>458</v>
      </c>
      <c r="F100" s="266" t="s">
        <v>457</v>
      </c>
      <c r="G100" s="267" t="s">
        <v>456</v>
      </c>
      <c r="H100" s="268">
        <v>1</v>
      </c>
      <c r="I100" s="64"/>
      <c r="J100" s="269">
        <f>ROUND(I100*H100,2)</f>
        <v>0</v>
      </c>
      <c r="K100" s="266" t="s">
        <v>3</v>
      </c>
      <c r="L100" s="196"/>
      <c r="M100" s="270" t="s">
        <v>3</v>
      </c>
      <c r="N100" s="271" t="s">
        <v>40</v>
      </c>
      <c r="O100" s="272">
        <v>2.12</v>
      </c>
      <c r="P100" s="272">
        <f>O100*H100</f>
        <v>2.12</v>
      </c>
      <c r="Q100" s="272">
        <v>1.5E-3</v>
      </c>
      <c r="R100" s="272">
        <f>Q100*H100</f>
        <v>1.5E-3</v>
      </c>
      <c r="S100" s="272">
        <v>0</v>
      </c>
      <c r="T100" s="273">
        <f>S100*H100</f>
        <v>0</v>
      </c>
      <c r="AR100" s="274" t="s">
        <v>455</v>
      </c>
      <c r="AT100" s="274" t="s">
        <v>89</v>
      </c>
      <c r="AU100" s="274" t="s">
        <v>79</v>
      </c>
      <c r="AY100" s="187" t="s">
        <v>88</v>
      </c>
      <c r="BE100" s="275">
        <f>IF(N100="základní",J100,0)</f>
        <v>0</v>
      </c>
      <c r="BF100" s="275">
        <f>IF(N100="snížená",J100,0)</f>
        <v>0</v>
      </c>
      <c r="BG100" s="275">
        <f>IF(N100="zákl. přenesená",J100,0)</f>
        <v>0</v>
      </c>
      <c r="BH100" s="275">
        <f>IF(N100="sníž. přenesená",J100,0)</f>
        <v>0</v>
      </c>
      <c r="BI100" s="275">
        <f>IF(N100="nulová",J100,0)</f>
        <v>0</v>
      </c>
      <c r="BJ100" s="187" t="s">
        <v>77</v>
      </c>
      <c r="BK100" s="275">
        <f>ROUND(I100*H100,2)</f>
        <v>0</v>
      </c>
      <c r="BL100" s="187" t="s">
        <v>455</v>
      </c>
      <c r="BM100" s="274" t="s">
        <v>454</v>
      </c>
    </row>
    <row r="101" spans="2:65" s="281" customFormat="1">
      <c r="B101" s="280"/>
      <c r="D101" s="282" t="s">
        <v>101</v>
      </c>
      <c r="E101" s="283" t="s">
        <v>3</v>
      </c>
      <c r="F101" s="284" t="s">
        <v>453</v>
      </c>
      <c r="H101" s="283" t="s">
        <v>3</v>
      </c>
      <c r="L101" s="280"/>
      <c r="M101" s="285"/>
      <c r="T101" s="286"/>
      <c r="AT101" s="283" t="s">
        <v>101</v>
      </c>
      <c r="AU101" s="283" t="s">
        <v>79</v>
      </c>
      <c r="AV101" s="281" t="s">
        <v>77</v>
      </c>
      <c r="AW101" s="281" t="s">
        <v>30</v>
      </c>
      <c r="AX101" s="281" t="s">
        <v>69</v>
      </c>
      <c r="AY101" s="283" t="s">
        <v>88</v>
      </c>
    </row>
    <row r="102" spans="2:65" s="288" customFormat="1">
      <c r="B102" s="287"/>
      <c r="D102" s="282" t="s">
        <v>101</v>
      </c>
      <c r="E102" s="289" t="s">
        <v>3</v>
      </c>
      <c r="F102" s="290" t="s">
        <v>77</v>
      </c>
      <c r="H102" s="291">
        <v>1</v>
      </c>
      <c r="L102" s="287"/>
      <c r="M102" s="292"/>
      <c r="T102" s="293"/>
      <c r="AT102" s="289" t="s">
        <v>101</v>
      </c>
      <c r="AU102" s="289" t="s">
        <v>79</v>
      </c>
      <c r="AV102" s="288" t="s">
        <v>79</v>
      </c>
      <c r="AW102" s="288" t="s">
        <v>30</v>
      </c>
      <c r="AX102" s="288" t="s">
        <v>69</v>
      </c>
      <c r="AY102" s="289" t="s">
        <v>88</v>
      </c>
    </row>
    <row r="103" spans="2:65" s="295" customFormat="1">
      <c r="B103" s="294"/>
      <c r="D103" s="282" t="s">
        <v>101</v>
      </c>
      <c r="E103" s="296" t="s">
        <v>3</v>
      </c>
      <c r="F103" s="297" t="s">
        <v>102</v>
      </c>
      <c r="H103" s="298">
        <v>1</v>
      </c>
      <c r="L103" s="294"/>
      <c r="M103" s="319"/>
      <c r="N103" s="320"/>
      <c r="O103" s="320"/>
      <c r="P103" s="320"/>
      <c r="Q103" s="320"/>
      <c r="R103" s="320"/>
      <c r="S103" s="320"/>
      <c r="T103" s="321"/>
      <c r="AT103" s="296" t="s">
        <v>101</v>
      </c>
      <c r="AU103" s="296" t="s">
        <v>79</v>
      </c>
      <c r="AV103" s="295" t="s">
        <v>100</v>
      </c>
      <c r="AW103" s="295" t="s">
        <v>30</v>
      </c>
      <c r="AX103" s="295" t="s">
        <v>77</v>
      </c>
      <c r="AY103" s="296" t="s">
        <v>88</v>
      </c>
    </row>
    <row r="104" spans="2:65" s="197" customFormat="1" ht="6.95" customHeight="1">
      <c r="B104" s="220"/>
      <c r="C104" s="221"/>
      <c r="D104" s="221"/>
      <c r="E104" s="221"/>
      <c r="F104" s="221"/>
      <c r="G104" s="221"/>
      <c r="H104" s="221"/>
      <c r="I104" s="221"/>
      <c r="J104" s="221"/>
      <c r="K104" s="221"/>
      <c r="L104" s="196"/>
    </row>
  </sheetData>
  <sheetProtection algorithmName="SHA-512" hashValue="bztIyLmIFAiHw+C33daR3utGS0W31PWByhT/H+8NAPA8mbB4r4nc6z6EqfuRQwwzLV0MNtkGRLJWKqEXWB3I0w==" saltValue="P1A8HK1HgStg2kj0l/3BeA==" spinCount="100000" sheet="1" objects="1" scenarios="1"/>
  <protectedRanges>
    <protectedRange sqref="I85:I100" name="Oblast1"/>
  </protectedRanges>
  <autoFilter ref="C81:K103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11352799-5B7B-4C93-9A3B-1BD6D48DEE73}"/>
    <hyperlink ref="F89" r:id="rId2" xr:uid="{AA30EFB4-BF2B-424B-8D40-B969759E15A8}"/>
    <hyperlink ref="F92" r:id="rId3" xr:uid="{ECF2B5A1-3FDE-4AE3-918B-ED484EBE4D58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BD7DC-2A73-441A-83A7-693A18975F71}">
  <sheetPr>
    <pageSetUpPr fitToPage="1"/>
  </sheetPr>
  <dimension ref="A1:K219"/>
  <sheetViews>
    <sheetView showGridLines="0" topLeftCell="A133" zoomScale="110" zoomScaleNormal="110" workbookViewId="0"/>
  </sheetViews>
  <sheetFormatPr defaultRowHeight="11.25"/>
  <cols>
    <col min="1" max="1" width="8.33203125" style="141" customWidth="1"/>
    <col min="2" max="2" width="1.6640625" style="141" customWidth="1"/>
    <col min="3" max="4" width="5" style="141" customWidth="1"/>
    <col min="5" max="5" width="11.6640625" style="141" customWidth="1"/>
    <col min="6" max="6" width="9.1640625" style="141" customWidth="1"/>
    <col min="7" max="7" width="5" style="141" customWidth="1"/>
    <col min="8" max="8" width="77.83203125" style="141" customWidth="1"/>
    <col min="9" max="10" width="20" style="141" customWidth="1"/>
    <col min="11" max="11" width="1.6640625" style="141" customWidth="1"/>
  </cols>
  <sheetData>
    <row r="1" spans="2:11" customFormat="1" ht="37.5" customHeight="1"/>
    <row r="2" spans="2:11" customFormat="1" ht="7.5" customHeight="1">
      <c r="B2" s="66"/>
      <c r="C2" s="67"/>
      <c r="D2" s="67"/>
      <c r="E2" s="67"/>
      <c r="F2" s="67"/>
      <c r="G2" s="67"/>
      <c r="H2" s="67"/>
      <c r="I2" s="67"/>
      <c r="J2" s="67"/>
      <c r="K2" s="68"/>
    </row>
    <row r="3" spans="2:11" s="71" customFormat="1" ht="45" customHeight="1">
      <c r="B3" s="69"/>
      <c r="C3" s="177" t="s">
        <v>489</v>
      </c>
      <c r="D3" s="177"/>
      <c r="E3" s="177"/>
      <c r="F3" s="177"/>
      <c r="G3" s="177"/>
      <c r="H3" s="177"/>
      <c r="I3" s="177"/>
      <c r="J3" s="177"/>
      <c r="K3" s="70"/>
    </row>
    <row r="4" spans="2:11" customFormat="1" ht="25.5" customHeight="1">
      <c r="B4" s="72"/>
      <c r="C4" s="183" t="s">
        <v>490</v>
      </c>
      <c r="D4" s="183"/>
      <c r="E4" s="183"/>
      <c r="F4" s="183"/>
      <c r="G4" s="183"/>
      <c r="H4" s="183"/>
      <c r="I4" s="183"/>
      <c r="J4" s="183"/>
      <c r="K4" s="73"/>
    </row>
    <row r="5" spans="2:11" customFormat="1" ht="5.25" customHeight="1">
      <c r="B5" s="72"/>
      <c r="C5" s="74"/>
      <c r="D5" s="74"/>
      <c r="E5" s="74"/>
      <c r="F5" s="74"/>
      <c r="G5" s="74"/>
      <c r="H5" s="74"/>
      <c r="I5" s="74"/>
      <c r="J5" s="74"/>
      <c r="K5" s="73"/>
    </row>
    <row r="6" spans="2:11" customFormat="1" ht="15" customHeight="1">
      <c r="B6" s="72"/>
      <c r="C6" s="182" t="s">
        <v>491</v>
      </c>
      <c r="D6" s="182"/>
      <c r="E6" s="182"/>
      <c r="F6" s="182"/>
      <c r="G6" s="182"/>
      <c r="H6" s="182"/>
      <c r="I6" s="182"/>
      <c r="J6" s="182"/>
      <c r="K6" s="73"/>
    </row>
    <row r="7" spans="2:11" customFormat="1" ht="15" customHeight="1">
      <c r="B7" s="76"/>
      <c r="C7" s="182" t="s">
        <v>492</v>
      </c>
      <c r="D7" s="182"/>
      <c r="E7" s="182"/>
      <c r="F7" s="182"/>
      <c r="G7" s="182"/>
      <c r="H7" s="182"/>
      <c r="I7" s="182"/>
      <c r="J7" s="182"/>
      <c r="K7" s="73"/>
    </row>
    <row r="8" spans="2:11" customFormat="1" ht="12.75" customHeight="1">
      <c r="B8" s="76"/>
      <c r="C8" s="75"/>
      <c r="D8" s="75"/>
      <c r="E8" s="75"/>
      <c r="F8" s="75"/>
      <c r="G8" s="75"/>
      <c r="H8" s="75"/>
      <c r="I8" s="75"/>
      <c r="J8" s="75"/>
      <c r="K8" s="73"/>
    </row>
    <row r="9" spans="2:11" customFormat="1" ht="15" customHeight="1">
      <c r="B9" s="76"/>
      <c r="C9" s="182" t="s">
        <v>493</v>
      </c>
      <c r="D9" s="182"/>
      <c r="E9" s="182"/>
      <c r="F9" s="182"/>
      <c r="G9" s="182"/>
      <c r="H9" s="182"/>
      <c r="I9" s="182"/>
      <c r="J9" s="182"/>
      <c r="K9" s="73"/>
    </row>
    <row r="10" spans="2:11" customFormat="1" ht="15" customHeight="1">
      <c r="B10" s="76"/>
      <c r="C10" s="75"/>
      <c r="D10" s="182" t="s">
        <v>494</v>
      </c>
      <c r="E10" s="182"/>
      <c r="F10" s="182"/>
      <c r="G10" s="182"/>
      <c r="H10" s="182"/>
      <c r="I10" s="182"/>
      <c r="J10" s="182"/>
      <c r="K10" s="73"/>
    </row>
    <row r="11" spans="2:11" customFormat="1" ht="15" customHeight="1">
      <c r="B11" s="76"/>
      <c r="C11" s="77"/>
      <c r="D11" s="182" t="s">
        <v>495</v>
      </c>
      <c r="E11" s="182"/>
      <c r="F11" s="182"/>
      <c r="G11" s="182"/>
      <c r="H11" s="182"/>
      <c r="I11" s="182"/>
      <c r="J11" s="182"/>
      <c r="K11" s="73"/>
    </row>
    <row r="12" spans="2:11" customFormat="1" ht="15" customHeight="1">
      <c r="B12" s="76"/>
      <c r="C12" s="77"/>
      <c r="D12" s="75"/>
      <c r="E12" s="75"/>
      <c r="F12" s="75"/>
      <c r="G12" s="75"/>
      <c r="H12" s="75"/>
      <c r="I12" s="75"/>
      <c r="J12" s="75"/>
      <c r="K12" s="73"/>
    </row>
    <row r="13" spans="2:11" customFormat="1" ht="15" customHeight="1">
      <c r="B13" s="76"/>
      <c r="C13" s="77"/>
      <c r="D13" s="78" t="s">
        <v>496</v>
      </c>
      <c r="E13" s="75"/>
      <c r="F13" s="75"/>
      <c r="G13" s="75"/>
      <c r="H13" s="75"/>
      <c r="I13" s="75"/>
      <c r="J13" s="75"/>
      <c r="K13" s="73"/>
    </row>
    <row r="14" spans="2:11" customFormat="1" ht="12.75" customHeight="1">
      <c r="B14" s="76"/>
      <c r="C14" s="77"/>
      <c r="D14" s="77"/>
      <c r="E14" s="77"/>
      <c r="F14" s="77"/>
      <c r="G14" s="77"/>
      <c r="H14" s="77"/>
      <c r="I14" s="77"/>
      <c r="J14" s="77"/>
      <c r="K14" s="73"/>
    </row>
    <row r="15" spans="2:11" customFormat="1" ht="15" customHeight="1">
      <c r="B15" s="76"/>
      <c r="C15" s="77"/>
      <c r="D15" s="182" t="s">
        <v>497</v>
      </c>
      <c r="E15" s="182"/>
      <c r="F15" s="182"/>
      <c r="G15" s="182"/>
      <c r="H15" s="182"/>
      <c r="I15" s="182"/>
      <c r="J15" s="182"/>
      <c r="K15" s="73"/>
    </row>
    <row r="16" spans="2:11" customFormat="1" ht="15" customHeight="1">
      <c r="B16" s="76"/>
      <c r="C16" s="77"/>
      <c r="D16" s="182" t="s">
        <v>498</v>
      </c>
      <c r="E16" s="182"/>
      <c r="F16" s="182"/>
      <c r="G16" s="182"/>
      <c r="H16" s="182"/>
      <c r="I16" s="182"/>
      <c r="J16" s="182"/>
      <c r="K16" s="73"/>
    </row>
    <row r="17" spans="2:11" customFormat="1" ht="15" customHeight="1">
      <c r="B17" s="76"/>
      <c r="C17" s="77"/>
      <c r="D17" s="182" t="s">
        <v>499</v>
      </c>
      <c r="E17" s="182"/>
      <c r="F17" s="182"/>
      <c r="G17" s="182"/>
      <c r="H17" s="182"/>
      <c r="I17" s="182"/>
      <c r="J17" s="182"/>
      <c r="K17" s="73"/>
    </row>
    <row r="18" spans="2:11" customFormat="1" ht="15" customHeight="1">
      <c r="B18" s="76"/>
      <c r="C18" s="77"/>
      <c r="D18" s="77"/>
      <c r="E18" s="79" t="s">
        <v>76</v>
      </c>
      <c r="F18" s="182" t="s">
        <v>500</v>
      </c>
      <c r="G18" s="182"/>
      <c r="H18" s="182"/>
      <c r="I18" s="182"/>
      <c r="J18" s="182"/>
      <c r="K18" s="73"/>
    </row>
    <row r="19" spans="2:11" customFormat="1" ht="15" customHeight="1">
      <c r="B19" s="76"/>
      <c r="C19" s="77"/>
      <c r="D19" s="77"/>
      <c r="E19" s="79" t="s">
        <v>501</v>
      </c>
      <c r="F19" s="182" t="s">
        <v>502</v>
      </c>
      <c r="G19" s="182"/>
      <c r="H19" s="182"/>
      <c r="I19" s="182"/>
      <c r="J19" s="182"/>
      <c r="K19" s="73"/>
    </row>
    <row r="20" spans="2:11" customFormat="1" ht="15" customHeight="1">
      <c r="B20" s="76"/>
      <c r="C20" s="77"/>
      <c r="D20" s="77"/>
      <c r="E20" s="79" t="s">
        <v>503</v>
      </c>
      <c r="F20" s="182" t="s">
        <v>504</v>
      </c>
      <c r="G20" s="182"/>
      <c r="H20" s="182"/>
      <c r="I20" s="182"/>
      <c r="J20" s="182"/>
      <c r="K20" s="73"/>
    </row>
    <row r="21" spans="2:11" customFormat="1" ht="15" customHeight="1">
      <c r="B21" s="76"/>
      <c r="C21" s="77"/>
      <c r="D21" s="77"/>
      <c r="E21" s="79" t="s">
        <v>82</v>
      </c>
      <c r="F21" s="182" t="s">
        <v>505</v>
      </c>
      <c r="G21" s="182"/>
      <c r="H21" s="182"/>
      <c r="I21" s="182"/>
      <c r="J21" s="182"/>
      <c r="K21" s="73"/>
    </row>
    <row r="22" spans="2:11" customFormat="1" ht="15" customHeight="1">
      <c r="B22" s="76"/>
      <c r="C22" s="77"/>
      <c r="D22" s="77"/>
      <c r="E22" s="79" t="s">
        <v>506</v>
      </c>
      <c r="F22" s="182" t="s">
        <v>507</v>
      </c>
      <c r="G22" s="182"/>
      <c r="H22" s="182"/>
      <c r="I22" s="182"/>
      <c r="J22" s="182"/>
      <c r="K22" s="73"/>
    </row>
    <row r="23" spans="2:11" customFormat="1" ht="15" customHeight="1">
      <c r="B23" s="76"/>
      <c r="C23" s="77"/>
      <c r="D23" s="77"/>
      <c r="E23" s="79" t="s">
        <v>508</v>
      </c>
      <c r="F23" s="182" t="s">
        <v>509</v>
      </c>
      <c r="G23" s="182"/>
      <c r="H23" s="182"/>
      <c r="I23" s="182"/>
      <c r="J23" s="182"/>
      <c r="K23" s="73"/>
    </row>
    <row r="24" spans="2:11" customFormat="1" ht="12.75" customHeight="1">
      <c r="B24" s="76"/>
      <c r="C24" s="77"/>
      <c r="D24" s="77"/>
      <c r="E24" s="77"/>
      <c r="F24" s="77"/>
      <c r="G24" s="77"/>
      <c r="H24" s="77"/>
      <c r="I24" s="77"/>
      <c r="J24" s="77"/>
      <c r="K24" s="73"/>
    </row>
    <row r="25" spans="2:11" customFormat="1" ht="15" customHeight="1">
      <c r="B25" s="76"/>
      <c r="C25" s="182" t="s">
        <v>510</v>
      </c>
      <c r="D25" s="182"/>
      <c r="E25" s="182"/>
      <c r="F25" s="182"/>
      <c r="G25" s="182"/>
      <c r="H25" s="182"/>
      <c r="I25" s="182"/>
      <c r="J25" s="182"/>
      <c r="K25" s="73"/>
    </row>
    <row r="26" spans="2:11" customFormat="1" ht="15" customHeight="1">
      <c r="B26" s="76"/>
      <c r="C26" s="182" t="s">
        <v>511</v>
      </c>
      <c r="D26" s="182"/>
      <c r="E26" s="182"/>
      <c r="F26" s="182"/>
      <c r="G26" s="182"/>
      <c r="H26" s="182"/>
      <c r="I26" s="182"/>
      <c r="J26" s="182"/>
      <c r="K26" s="73"/>
    </row>
    <row r="27" spans="2:11" customFormat="1" ht="15" customHeight="1">
      <c r="B27" s="76"/>
      <c r="C27" s="75"/>
      <c r="D27" s="182" t="s">
        <v>512</v>
      </c>
      <c r="E27" s="182"/>
      <c r="F27" s="182"/>
      <c r="G27" s="182"/>
      <c r="H27" s="182"/>
      <c r="I27" s="182"/>
      <c r="J27" s="182"/>
      <c r="K27" s="73"/>
    </row>
    <row r="28" spans="2:11" customFormat="1" ht="15" customHeight="1">
      <c r="B28" s="76"/>
      <c r="C28" s="77"/>
      <c r="D28" s="182" t="s">
        <v>513</v>
      </c>
      <c r="E28" s="182"/>
      <c r="F28" s="182"/>
      <c r="G28" s="182"/>
      <c r="H28" s="182"/>
      <c r="I28" s="182"/>
      <c r="J28" s="182"/>
      <c r="K28" s="73"/>
    </row>
    <row r="29" spans="2:11" customFormat="1" ht="12.75" customHeight="1">
      <c r="B29" s="76"/>
      <c r="C29" s="77"/>
      <c r="D29" s="77"/>
      <c r="E29" s="77"/>
      <c r="F29" s="77"/>
      <c r="G29" s="77"/>
      <c r="H29" s="77"/>
      <c r="I29" s="77"/>
      <c r="J29" s="77"/>
      <c r="K29" s="73"/>
    </row>
    <row r="30" spans="2:11" customFormat="1" ht="15" customHeight="1">
      <c r="B30" s="76"/>
      <c r="C30" s="77"/>
      <c r="D30" s="182" t="s">
        <v>514</v>
      </c>
      <c r="E30" s="182"/>
      <c r="F30" s="182"/>
      <c r="G30" s="182"/>
      <c r="H30" s="182"/>
      <c r="I30" s="182"/>
      <c r="J30" s="182"/>
      <c r="K30" s="73"/>
    </row>
    <row r="31" spans="2:11" customFormat="1" ht="15" customHeight="1">
      <c r="B31" s="76"/>
      <c r="C31" s="77"/>
      <c r="D31" s="182" t="s">
        <v>515</v>
      </c>
      <c r="E31" s="182"/>
      <c r="F31" s="182"/>
      <c r="G31" s="182"/>
      <c r="H31" s="182"/>
      <c r="I31" s="182"/>
      <c r="J31" s="182"/>
      <c r="K31" s="73"/>
    </row>
    <row r="32" spans="2:11" customFormat="1" ht="12.75" customHeight="1">
      <c r="B32" s="76"/>
      <c r="C32" s="77"/>
      <c r="D32" s="77"/>
      <c r="E32" s="77"/>
      <c r="F32" s="77"/>
      <c r="G32" s="77"/>
      <c r="H32" s="77"/>
      <c r="I32" s="77"/>
      <c r="J32" s="77"/>
      <c r="K32" s="73"/>
    </row>
    <row r="33" spans="2:11" customFormat="1" ht="15" customHeight="1">
      <c r="B33" s="76"/>
      <c r="C33" s="77"/>
      <c r="D33" s="182" t="s">
        <v>516</v>
      </c>
      <c r="E33" s="182"/>
      <c r="F33" s="182"/>
      <c r="G33" s="182"/>
      <c r="H33" s="182"/>
      <c r="I33" s="182"/>
      <c r="J33" s="182"/>
      <c r="K33" s="73"/>
    </row>
    <row r="34" spans="2:11" customFormat="1" ht="15" customHeight="1">
      <c r="B34" s="76"/>
      <c r="C34" s="77"/>
      <c r="D34" s="182" t="s">
        <v>517</v>
      </c>
      <c r="E34" s="182"/>
      <c r="F34" s="182"/>
      <c r="G34" s="182"/>
      <c r="H34" s="182"/>
      <c r="I34" s="182"/>
      <c r="J34" s="182"/>
      <c r="K34" s="73"/>
    </row>
    <row r="35" spans="2:11" customFormat="1" ht="15" customHeight="1">
      <c r="B35" s="76"/>
      <c r="C35" s="77"/>
      <c r="D35" s="182" t="s">
        <v>518</v>
      </c>
      <c r="E35" s="182"/>
      <c r="F35" s="182"/>
      <c r="G35" s="182"/>
      <c r="H35" s="182"/>
      <c r="I35" s="182"/>
      <c r="J35" s="182"/>
      <c r="K35" s="73"/>
    </row>
    <row r="36" spans="2:11" customFormat="1" ht="15" customHeight="1">
      <c r="B36" s="76"/>
      <c r="C36" s="77"/>
      <c r="D36" s="75"/>
      <c r="E36" s="78" t="s">
        <v>434</v>
      </c>
      <c r="F36" s="75"/>
      <c r="G36" s="182" t="s">
        <v>519</v>
      </c>
      <c r="H36" s="182"/>
      <c r="I36" s="182"/>
      <c r="J36" s="182"/>
      <c r="K36" s="73"/>
    </row>
    <row r="37" spans="2:11" customFormat="1" ht="30.75" customHeight="1">
      <c r="B37" s="76"/>
      <c r="C37" s="77"/>
      <c r="D37" s="75"/>
      <c r="E37" s="78" t="s">
        <v>520</v>
      </c>
      <c r="F37" s="75"/>
      <c r="G37" s="182" t="s">
        <v>521</v>
      </c>
      <c r="H37" s="182"/>
      <c r="I37" s="182"/>
      <c r="J37" s="182"/>
      <c r="K37" s="73"/>
    </row>
    <row r="38" spans="2:11" customFormat="1" ht="15" customHeight="1">
      <c r="B38" s="76"/>
      <c r="C38" s="77"/>
      <c r="D38" s="75"/>
      <c r="E38" s="78" t="s">
        <v>50</v>
      </c>
      <c r="F38" s="75"/>
      <c r="G38" s="182" t="s">
        <v>522</v>
      </c>
      <c r="H38" s="182"/>
      <c r="I38" s="182"/>
      <c r="J38" s="182"/>
      <c r="K38" s="73"/>
    </row>
    <row r="39" spans="2:11" customFormat="1" ht="15" customHeight="1">
      <c r="B39" s="76"/>
      <c r="C39" s="77"/>
      <c r="D39" s="75"/>
      <c r="E39" s="78" t="s">
        <v>51</v>
      </c>
      <c r="F39" s="75"/>
      <c r="G39" s="182" t="s">
        <v>523</v>
      </c>
      <c r="H39" s="182"/>
      <c r="I39" s="182"/>
      <c r="J39" s="182"/>
      <c r="K39" s="73"/>
    </row>
    <row r="40" spans="2:11" customFormat="1" ht="15" customHeight="1">
      <c r="B40" s="76"/>
      <c r="C40" s="77"/>
      <c r="D40" s="75"/>
      <c r="E40" s="78" t="s">
        <v>433</v>
      </c>
      <c r="F40" s="75"/>
      <c r="G40" s="182" t="s">
        <v>524</v>
      </c>
      <c r="H40" s="182"/>
      <c r="I40" s="182"/>
      <c r="J40" s="182"/>
      <c r="K40" s="73"/>
    </row>
    <row r="41" spans="2:11" customFormat="1" ht="15" customHeight="1">
      <c r="B41" s="76"/>
      <c r="C41" s="77"/>
      <c r="D41" s="75"/>
      <c r="E41" s="78" t="s">
        <v>432</v>
      </c>
      <c r="F41" s="75"/>
      <c r="G41" s="182" t="s">
        <v>525</v>
      </c>
      <c r="H41" s="182"/>
      <c r="I41" s="182"/>
      <c r="J41" s="182"/>
      <c r="K41" s="73"/>
    </row>
    <row r="42" spans="2:11" customFormat="1" ht="15" customHeight="1">
      <c r="B42" s="76"/>
      <c r="C42" s="77"/>
      <c r="D42" s="75"/>
      <c r="E42" s="78" t="s">
        <v>526</v>
      </c>
      <c r="F42" s="75"/>
      <c r="G42" s="182" t="s">
        <v>527</v>
      </c>
      <c r="H42" s="182"/>
      <c r="I42" s="182"/>
      <c r="J42" s="182"/>
      <c r="K42" s="73"/>
    </row>
    <row r="43" spans="2:11" customFormat="1" ht="15" customHeight="1">
      <c r="B43" s="76"/>
      <c r="C43" s="77"/>
      <c r="D43" s="75"/>
      <c r="E43" s="78"/>
      <c r="F43" s="75"/>
      <c r="G43" s="182" t="s">
        <v>528</v>
      </c>
      <c r="H43" s="182"/>
      <c r="I43" s="182"/>
      <c r="J43" s="182"/>
      <c r="K43" s="73"/>
    </row>
    <row r="44" spans="2:11" customFormat="1" ht="15" customHeight="1">
      <c r="B44" s="76"/>
      <c r="C44" s="77"/>
      <c r="D44" s="75"/>
      <c r="E44" s="78" t="s">
        <v>529</v>
      </c>
      <c r="F44" s="75"/>
      <c r="G44" s="182" t="s">
        <v>530</v>
      </c>
      <c r="H44" s="182"/>
      <c r="I44" s="182"/>
      <c r="J44" s="182"/>
      <c r="K44" s="73"/>
    </row>
    <row r="45" spans="2:11" customFormat="1" ht="15" customHeight="1">
      <c r="B45" s="76"/>
      <c r="C45" s="77"/>
      <c r="D45" s="75"/>
      <c r="E45" s="78" t="s">
        <v>429</v>
      </c>
      <c r="F45" s="75"/>
      <c r="G45" s="182" t="s">
        <v>531</v>
      </c>
      <c r="H45" s="182"/>
      <c r="I45" s="182"/>
      <c r="J45" s="182"/>
      <c r="K45" s="73"/>
    </row>
    <row r="46" spans="2:11" customFormat="1" ht="12.75" customHeight="1">
      <c r="B46" s="76"/>
      <c r="C46" s="77"/>
      <c r="D46" s="75"/>
      <c r="E46" s="75"/>
      <c r="F46" s="75"/>
      <c r="G46" s="75"/>
      <c r="H46" s="75"/>
      <c r="I46" s="75"/>
      <c r="J46" s="75"/>
      <c r="K46" s="73"/>
    </row>
    <row r="47" spans="2:11" customFormat="1" ht="15" customHeight="1">
      <c r="B47" s="76"/>
      <c r="C47" s="77"/>
      <c r="D47" s="182" t="s">
        <v>532</v>
      </c>
      <c r="E47" s="182"/>
      <c r="F47" s="182"/>
      <c r="G47" s="182"/>
      <c r="H47" s="182"/>
      <c r="I47" s="182"/>
      <c r="J47" s="182"/>
      <c r="K47" s="73"/>
    </row>
    <row r="48" spans="2:11" customFormat="1" ht="15" customHeight="1">
      <c r="B48" s="76"/>
      <c r="C48" s="77"/>
      <c r="D48" s="77"/>
      <c r="E48" s="182" t="s">
        <v>533</v>
      </c>
      <c r="F48" s="182"/>
      <c r="G48" s="182"/>
      <c r="H48" s="182"/>
      <c r="I48" s="182"/>
      <c r="J48" s="182"/>
      <c r="K48" s="73"/>
    </row>
    <row r="49" spans="2:11" customFormat="1" ht="15" customHeight="1">
      <c r="B49" s="76"/>
      <c r="C49" s="77"/>
      <c r="D49" s="77"/>
      <c r="E49" s="182" t="s">
        <v>534</v>
      </c>
      <c r="F49" s="182"/>
      <c r="G49" s="182"/>
      <c r="H49" s="182"/>
      <c r="I49" s="182"/>
      <c r="J49" s="182"/>
      <c r="K49" s="73"/>
    </row>
    <row r="50" spans="2:11" customFormat="1" ht="15" customHeight="1">
      <c r="B50" s="76"/>
      <c r="C50" s="77"/>
      <c r="D50" s="77"/>
      <c r="E50" s="182" t="s">
        <v>535</v>
      </c>
      <c r="F50" s="182"/>
      <c r="G50" s="182"/>
      <c r="H50" s="182"/>
      <c r="I50" s="182"/>
      <c r="J50" s="182"/>
      <c r="K50" s="73"/>
    </row>
    <row r="51" spans="2:11" customFormat="1" ht="15" customHeight="1">
      <c r="B51" s="76"/>
      <c r="C51" s="77"/>
      <c r="D51" s="182" t="s">
        <v>536</v>
      </c>
      <c r="E51" s="182"/>
      <c r="F51" s="182"/>
      <c r="G51" s="182"/>
      <c r="H51" s="182"/>
      <c r="I51" s="182"/>
      <c r="J51" s="182"/>
      <c r="K51" s="73"/>
    </row>
    <row r="52" spans="2:11" customFormat="1" ht="25.5" customHeight="1">
      <c r="B52" s="72"/>
      <c r="C52" s="183" t="s">
        <v>537</v>
      </c>
      <c r="D52" s="183"/>
      <c r="E52" s="183"/>
      <c r="F52" s="183"/>
      <c r="G52" s="183"/>
      <c r="H52" s="183"/>
      <c r="I52" s="183"/>
      <c r="J52" s="183"/>
      <c r="K52" s="73"/>
    </row>
    <row r="53" spans="2:11" customFormat="1" ht="5.25" customHeight="1">
      <c r="B53" s="72"/>
      <c r="C53" s="74"/>
      <c r="D53" s="74"/>
      <c r="E53" s="74"/>
      <c r="F53" s="74"/>
      <c r="G53" s="74"/>
      <c r="H53" s="74"/>
      <c r="I53" s="74"/>
      <c r="J53" s="74"/>
      <c r="K53" s="73"/>
    </row>
    <row r="54" spans="2:11" customFormat="1" ht="15" customHeight="1">
      <c r="B54" s="72"/>
      <c r="C54" s="182" t="s">
        <v>538</v>
      </c>
      <c r="D54" s="182"/>
      <c r="E54" s="182"/>
      <c r="F54" s="182"/>
      <c r="G54" s="182"/>
      <c r="H54" s="182"/>
      <c r="I54" s="182"/>
      <c r="J54" s="182"/>
      <c r="K54" s="73"/>
    </row>
    <row r="55" spans="2:11" customFormat="1" ht="15" customHeight="1">
      <c r="B55" s="72"/>
      <c r="C55" s="182" t="s">
        <v>539</v>
      </c>
      <c r="D55" s="182"/>
      <c r="E55" s="182"/>
      <c r="F55" s="182"/>
      <c r="G55" s="182"/>
      <c r="H55" s="182"/>
      <c r="I55" s="182"/>
      <c r="J55" s="182"/>
      <c r="K55" s="73"/>
    </row>
    <row r="56" spans="2:11" customFormat="1" ht="12.75" customHeight="1">
      <c r="B56" s="72"/>
      <c r="C56" s="75"/>
      <c r="D56" s="75"/>
      <c r="E56" s="75"/>
      <c r="F56" s="75"/>
      <c r="G56" s="75"/>
      <c r="H56" s="75"/>
      <c r="I56" s="75"/>
      <c r="J56" s="75"/>
      <c r="K56" s="73"/>
    </row>
    <row r="57" spans="2:11" customFormat="1" ht="15" customHeight="1">
      <c r="B57" s="72"/>
      <c r="C57" s="182" t="s">
        <v>540</v>
      </c>
      <c r="D57" s="182"/>
      <c r="E57" s="182"/>
      <c r="F57" s="182"/>
      <c r="G57" s="182"/>
      <c r="H57" s="182"/>
      <c r="I57" s="182"/>
      <c r="J57" s="182"/>
      <c r="K57" s="73"/>
    </row>
    <row r="58" spans="2:11" customFormat="1" ht="15" customHeight="1">
      <c r="B58" s="72"/>
      <c r="C58" s="77"/>
      <c r="D58" s="182" t="s">
        <v>541</v>
      </c>
      <c r="E58" s="182"/>
      <c r="F58" s="182"/>
      <c r="G58" s="182"/>
      <c r="H58" s="182"/>
      <c r="I58" s="182"/>
      <c r="J58" s="182"/>
      <c r="K58" s="73"/>
    </row>
    <row r="59" spans="2:11" customFormat="1" ht="15" customHeight="1">
      <c r="B59" s="72"/>
      <c r="C59" s="77"/>
      <c r="D59" s="182" t="s">
        <v>542</v>
      </c>
      <c r="E59" s="182"/>
      <c r="F59" s="182"/>
      <c r="G59" s="182"/>
      <c r="H59" s="182"/>
      <c r="I59" s="182"/>
      <c r="J59" s="182"/>
      <c r="K59" s="73"/>
    </row>
    <row r="60" spans="2:11" customFormat="1" ht="15" customHeight="1">
      <c r="B60" s="72"/>
      <c r="C60" s="77"/>
      <c r="D60" s="182" t="s">
        <v>543</v>
      </c>
      <c r="E60" s="182"/>
      <c r="F60" s="182"/>
      <c r="G60" s="182"/>
      <c r="H60" s="182"/>
      <c r="I60" s="182"/>
      <c r="J60" s="182"/>
      <c r="K60" s="73"/>
    </row>
    <row r="61" spans="2:11" customFormat="1" ht="15" customHeight="1">
      <c r="B61" s="72"/>
      <c r="C61" s="77"/>
      <c r="D61" s="182" t="s">
        <v>544</v>
      </c>
      <c r="E61" s="182"/>
      <c r="F61" s="182"/>
      <c r="G61" s="182"/>
      <c r="H61" s="182"/>
      <c r="I61" s="182"/>
      <c r="J61" s="182"/>
      <c r="K61" s="73"/>
    </row>
    <row r="62" spans="2:11" customFormat="1" ht="15" customHeight="1">
      <c r="B62" s="72"/>
      <c r="C62" s="77"/>
      <c r="D62" s="181" t="s">
        <v>545</v>
      </c>
      <c r="E62" s="181"/>
      <c r="F62" s="181"/>
      <c r="G62" s="181"/>
      <c r="H62" s="181"/>
      <c r="I62" s="181"/>
      <c r="J62" s="181"/>
      <c r="K62" s="73"/>
    </row>
    <row r="63" spans="2:11" customFormat="1" ht="15" customHeight="1">
      <c r="B63" s="72"/>
      <c r="C63" s="77"/>
      <c r="D63" s="182" t="s">
        <v>546</v>
      </c>
      <c r="E63" s="182"/>
      <c r="F63" s="182"/>
      <c r="G63" s="182"/>
      <c r="H63" s="182"/>
      <c r="I63" s="182"/>
      <c r="J63" s="182"/>
      <c r="K63" s="73"/>
    </row>
    <row r="64" spans="2:11" customFormat="1" ht="12.75" customHeight="1">
      <c r="B64" s="72"/>
      <c r="C64" s="77"/>
      <c r="D64" s="77"/>
      <c r="E64" s="80"/>
      <c r="F64" s="77"/>
      <c r="G64" s="77"/>
      <c r="H64" s="77"/>
      <c r="I64" s="77"/>
      <c r="J64" s="77"/>
      <c r="K64" s="73"/>
    </row>
    <row r="65" spans="2:11" customFormat="1" ht="15" customHeight="1">
      <c r="B65" s="72"/>
      <c r="C65" s="77"/>
      <c r="D65" s="182" t="s">
        <v>547</v>
      </c>
      <c r="E65" s="182"/>
      <c r="F65" s="182"/>
      <c r="G65" s="182"/>
      <c r="H65" s="182"/>
      <c r="I65" s="182"/>
      <c r="J65" s="182"/>
      <c r="K65" s="73"/>
    </row>
    <row r="66" spans="2:11" customFormat="1" ht="15" customHeight="1">
      <c r="B66" s="72"/>
      <c r="C66" s="77"/>
      <c r="D66" s="181" t="s">
        <v>548</v>
      </c>
      <c r="E66" s="181"/>
      <c r="F66" s="181"/>
      <c r="G66" s="181"/>
      <c r="H66" s="181"/>
      <c r="I66" s="181"/>
      <c r="J66" s="181"/>
      <c r="K66" s="73"/>
    </row>
    <row r="67" spans="2:11" customFormat="1" ht="15" customHeight="1">
      <c r="B67" s="72"/>
      <c r="C67" s="77"/>
      <c r="D67" s="182" t="s">
        <v>549</v>
      </c>
      <c r="E67" s="182"/>
      <c r="F67" s="182"/>
      <c r="G67" s="182"/>
      <c r="H67" s="182"/>
      <c r="I67" s="182"/>
      <c r="J67" s="182"/>
      <c r="K67" s="73"/>
    </row>
    <row r="68" spans="2:11" customFormat="1" ht="15" customHeight="1">
      <c r="B68" s="72"/>
      <c r="C68" s="77"/>
      <c r="D68" s="182" t="s">
        <v>550</v>
      </c>
      <c r="E68" s="182"/>
      <c r="F68" s="182"/>
      <c r="G68" s="182"/>
      <c r="H68" s="182"/>
      <c r="I68" s="182"/>
      <c r="J68" s="182"/>
      <c r="K68" s="73"/>
    </row>
    <row r="69" spans="2:11" customFormat="1" ht="15" customHeight="1">
      <c r="B69" s="72"/>
      <c r="C69" s="77"/>
      <c r="D69" s="182" t="s">
        <v>551</v>
      </c>
      <c r="E69" s="182"/>
      <c r="F69" s="182"/>
      <c r="G69" s="182"/>
      <c r="H69" s="182"/>
      <c r="I69" s="182"/>
      <c r="J69" s="182"/>
      <c r="K69" s="73"/>
    </row>
    <row r="70" spans="2:11" customFormat="1" ht="15" customHeight="1">
      <c r="B70" s="72"/>
      <c r="C70" s="77"/>
      <c r="D70" s="182" t="s">
        <v>552</v>
      </c>
      <c r="E70" s="182"/>
      <c r="F70" s="182"/>
      <c r="G70" s="182"/>
      <c r="H70" s="182"/>
      <c r="I70" s="182"/>
      <c r="J70" s="182"/>
      <c r="K70" s="73"/>
    </row>
    <row r="71" spans="2:11" customFormat="1" ht="12.75" customHeight="1">
      <c r="B71" s="81"/>
      <c r="C71" s="82"/>
      <c r="D71" s="82"/>
      <c r="E71" s="82"/>
      <c r="F71" s="82"/>
      <c r="G71" s="82"/>
      <c r="H71" s="82"/>
      <c r="I71" s="82"/>
      <c r="J71" s="82"/>
      <c r="K71" s="83"/>
    </row>
    <row r="72" spans="2:11" customFormat="1" ht="18.75" customHeight="1">
      <c r="B72" s="84"/>
      <c r="C72" s="84"/>
      <c r="D72" s="84"/>
      <c r="E72" s="84"/>
      <c r="F72" s="84"/>
      <c r="G72" s="84"/>
      <c r="H72" s="84"/>
      <c r="I72" s="84"/>
      <c r="J72" s="84"/>
      <c r="K72" s="84"/>
    </row>
    <row r="73" spans="2:11" customFormat="1" ht="18.75" customHeight="1">
      <c r="B73" s="84"/>
      <c r="C73" s="84"/>
      <c r="D73" s="84"/>
      <c r="E73" s="84"/>
      <c r="F73" s="84"/>
      <c r="G73" s="84"/>
      <c r="H73" s="84"/>
      <c r="I73" s="84"/>
      <c r="J73" s="84"/>
      <c r="K73" s="84"/>
    </row>
    <row r="74" spans="2:11" customFormat="1" ht="7.5" customHeight="1">
      <c r="B74" s="85"/>
      <c r="C74" s="86"/>
      <c r="D74" s="86"/>
      <c r="E74" s="86"/>
      <c r="F74" s="86"/>
      <c r="G74" s="86"/>
      <c r="H74" s="86"/>
      <c r="I74" s="86"/>
      <c r="J74" s="86"/>
      <c r="K74" s="87"/>
    </row>
    <row r="75" spans="2:11" customFormat="1" ht="45" customHeight="1">
      <c r="B75" s="88"/>
      <c r="C75" s="180" t="s">
        <v>553</v>
      </c>
      <c r="D75" s="180"/>
      <c r="E75" s="180"/>
      <c r="F75" s="180"/>
      <c r="G75" s="180"/>
      <c r="H75" s="180"/>
      <c r="I75" s="180"/>
      <c r="J75" s="180"/>
      <c r="K75" s="89"/>
    </row>
    <row r="76" spans="2:11" customFormat="1" ht="17.25" customHeight="1">
      <c r="B76" s="88"/>
      <c r="C76" s="90" t="s">
        <v>554</v>
      </c>
      <c r="D76" s="90"/>
      <c r="E76" s="90"/>
      <c r="F76" s="90" t="s">
        <v>555</v>
      </c>
      <c r="G76" s="91"/>
      <c r="H76" s="90" t="s">
        <v>51</v>
      </c>
      <c r="I76" s="90" t="s">
        <v>54</v>
      </c>
      <c r="J76" s="90" t="s">
        <v>556</v>
      </c>
      <c r="K76" s="89"/>
    </row>
    <row r="77" spans="2:11" customFormat="1" ht="17.25" customHeight="1">
      <c r="B77" s="88"/>
      <c r="C77" s="92" t="s">
        <v>557</v>
      </c>
      <c r="D77" s="92"/>
      <c r="E77" s="92"/>
      <c r="F77" s="93" t="s">
        <v>558</v>
      </c>
      <c r="G77" s="94"/>
      <c r="H77" s="92"/>
      <c r="I77" s="92"/>
      <c r="J77" s="92" t="s">
        <v>559</v>
      </c>
      <c r="K77" s="89"/>
    </row>
    <row r="78" spans="2:11" customFormat="1" ht="5.25" customHeight="1">
      <c r="B78" s="88"/>
      <c r="C78" s="95"/>
      <c r="D78" s="95"/>
      <c r="E78" s="95"/>
      <c r="F78" s="95"/>
      <c r="G78" s="96"/>
      <c r="H78" s="95"/>
      <c r="I78" s="95"/>
      <c r="J78" s="95"/>
      <c r="K78" s="89"/>
    </row>
    <row r="79" spans="2:11" customFormat="1" ht="15" customHeight="1">
      <c r="B79" s="88"/>
      <c r="C79" s="78" t="s">
        <v>50</v>
      </c>
      <c r="D79" s="97"/>
      <c r="E79" s="97"/>
      <c r="F79" s="98" t="s">
        <v>560</v>
      </c>
      <c r="G79" s="78"/>
      <c r="H79" s="78" t="s">
        <v>561</v>
      </c>
      <c r="I79" s="78" t="s">
        <v>562</v>
      </c>
      <c r="J79" s="78">
        <v>20</v>
      </c>
      <c r="K79" s="89"/>
    </row>
    <row r="80" spans="2:11" customFormat="1" ht="15" customHeight="1">
      <c r="B80" s="88"/>
      <c r="C80" s="78" t="s">
        <v>563</v>
      </c>
      <c r="D80" s="78"/>
      <c r="E80" s="78"/>
      <c r="F80" s="98" t="s">
        <v>560</v>
      </c>
      <c r="G80" s="78"/>
      <c r="H80" s="78" t="s">
        <v>564</v>
      </c>
      <c r="I80" s="78" t="s">
        <v>562</v>
      </c>
      <c r="J80" s="78">
        <v>120</v>
      </c>
      <c r="K80" s="89"/>
    </row>
    <row r="81" spans="2:11" customFormat="1" ht="15" customHeight="1">
      <c r="B81" s="99"/>
      <c r="C81" s="78" t="s">
        <v>565</v>
      </c>
      <c r="D81" s="78"/>
      <c r="E81" s="78"/>
      <c r="F81" s="98" t="s">
        <v>566</v>
      </c>
      <c r="G81" s="78"/>
      <c r="H81" s="78" t="s">
        <v>567</v>
      </c>
      <c r="I81" s="78" t="s">
        <v>562</v>
      </c>
      <c r="J81" s="78">
        <v>50</v>
      </c>
      <c r="K81" s="89"/>
    </row>
    <row r="82" spans="2:11" customFormat="1" ht="15" customHeight="1">
      <c r="B82" s="99"/>
      <c r="C82" s="78" t="s">
        <v>568</v>
      </c>
      <c r="D82" s="78"/>
      <c r="E82" s="78"/>
      <c r="F82" s="98" t="s">
        <v>560</v>
      </c>
      <c r="G82" s="78"/>
      <c r="H82" s="78" t="s">
        <v>569</v>
      </c>
      <c r="I82" s="78" t="s">
        <v>570</v>
      </c>
      <c r="J82" s="78"/>
      <c r="K82" s="89"/>
    </row>
    <row r="83" spans="2:11" customFormat="1" ht="15" customHeight="1">
      <c r="B83" s="99"/>
      <c r="C83" s="78" t="s">
        <v>571</v>
      </c>
      <c r="D83" s="78"/>
      <c r="E83" s="78"/>
      <c r="F83" s="98" t="s">
        <v>566</v>
      </c>
      <c r="G83" s="78"/>
      <c r="H83" s="78" t="s">
        <v>572</v>
      </c>
      <c r="I83" s="78" t="s">
        <v>562</v>
      </c>
      <c r="J83" s="78">
        <v>15</v>
      </c>
      <c r="K83" s="89"/>
    </row>
    <row r="84" spans="2:11" customFormat="1" ht="15" customHeight="1">
      <c r="B84" s="99"/>
      <c r="C84" s="78" t="s">
        <v>573</v>
      </c>
      <c r="D84" s="78"/>
      <c r="E84" s="78"/>
      <c r="F84" s="98" t="s">
        <v>566</v>
      </c>
      <c r="G84" s="78"/>
      <c r="H84" s="78" t="s">
        <v>574</v>
      </c>
      <c r="I84" s="78" t="s">
        <v>562</v>
      </c>
      <c r="J84" s="78">
        <v>15</v>
      </c>
      <c r="K84" s="89"/>
    </row>
    <row r="85" spans="2:11" customFormat="1" ht="15" customHeight="1">
      <c r="B85" s="99"/>
      <c r="C85" s="78" t="s">
        <v>575</v>
      </c>
      <c r="D85" s="78"/>
      <c r="E85" s="78"/>
      <c r="F85" s="98" t="s">
        <v>566</v>
      </c>
      <c r="G85" s="78"/>
      <c r="H85" s="78" t="s">
        <v>576</v>
      </c>
      <c r="I85" s="78" t="s">
        <v>562</v>
      </c>
      <c r="J85" s="78">
        <v>20</v>
      </c>
      <c r="K85" s="89"/>
    </row>
    <row r="86" spans="2:11" customFormat="1" ht="15" customHeight="1">
      <c r="B86" s="99"/>
      <c r="C86" s="78" t="s">
        <v>577</v>
      </c>
      <c r="D86" s="78"/>
      <c r="E86" s="78"/>
      <c r="F86" s="98" t="s">
        <v>566</v>
      </c>
      <c r="G86" s="78"/>
      <c r="H86" s="78" t="s">
        <v>578</v>
      </c>
      <c r="I86" s="78" t="s">
        <v>562</v>
      </c>
      <c r="J86" s="78">
        <v>20</v>
      </c>
      <c r="K86" s="89"/>
    </row>
    <row r="87" spans="2:11" customFormat="1" ht="15" customHeight="1">
      <c r="B87" s="99"/>
      <c r="C87" s="78" t="s">
        <v>579</v>
      </c>
      <c r="D87" s="78"/>
      <c r="E87" s="78"/>
      <c r="F87" s="98" t="s">
        <v>566</v>
      </c>
      <c r="G87" s="78"/>
      <c r="H87" s="78" t="s">
        <v>580</v>
      </c>
      <c r="I87" s="78" t="s">
        <v>562</v>
      </c>
      <c r="J87" s="78">
        <v>50</v>
      </c>
      <c r="K87" s="89"/>
    </row>
    <row r="88" spans="2:11" customFormat="1" ht="15" customHeight="1">
      <c r="B88" s="99"/>
      <c r="C88" s="78" t="s">
        <v>581</v>
      </c>
      <c r="D88" s="78"/>
      <c r="E88" s="78"/>
      <c r="F88" s="98" t="s">
        <v>566</v>
      </c>
      <c r="G88" s="78"/>
      <c r="H88" s="78" t="s">
        <v>582</v>
      </c>
      <c r="I88" s="78" t="s">
        <v>562</v>
      </c>
      <c r="J88" s="78">
        <v>20</v>
      </c>
      <c r="K88" s="89"/>
    </row>
    <row r="89" spans="2:11" customFormat="1" ht="15" customHeight="1">
      <c r="B89" s="99"/>
      <c r="C89" s="78" t="s">
        <v>583</v>
      </c>
      <c r="D89" s="78"/>
      <c r="E89" s="78"/>
      <c r="F89" s="98" t="s">
        <v>566</v>
      </c>
      <c r="G89" s="78"/>
      <c r="H89" s="78" t="s">
        <v>584</v>
      </c>
      <c r="I89" s="78" t="s">
        <v>562</v>
      </c>
      <c r="J89" s="78">
        <v>20</v>
      </c>
      <c r="K89" s="89"/>
    </row>
    <row r="90" spans="2:11" customFormat="1" ht="15" customHeight="1">
      <c r="B90" s="99"/>
      <c r="C90" s="78" t="s">
        <v>585</v>
      </c>
      <c r="D90" s="78"/>
      <c r="E90" s="78"/>
      <c r="F90" s="98" t="s">
        <v>566</v>
      </c>
      <c r="G90" s="78"/>
      <c r="H90" s="78" t="s">
        <v>586</v>
      </c>
      <c r="I90" s="78" t="s">
        <v>562</v>
      </c>
      <c r="J90" s="78">
        <v>50</v>
      </c>
      <c r="K90" s="89"/>
    </row>
    <row r="91" spans="2:11" customFormat="1" ht="15" customHeight="1">
      <c r="B91" s="99"/>
      <c r="C91" s="78" t="s">
        <v>587</v>
      </c>
      <c r="D91" s="78"/>
      <c r="E91" s="78"/>
      <c r="F91" s="98" t="s">
        <v>566</v>
      </c>
      <c r="G91" s="78"/>
      <c r="H91" s="78" t="s">
        <v>587</v>
      </c>
      <c r="I91" s="78" t="s">
        <v>562</v>
      </c>
      <c r="J91" s="78">
        <v>50</v>
      </c>
      <c r="K91" s="89"/>
    </row>
    <row r="92" spans="2:11" customFormat="1" ht="15" customHeight="1">
      <c r="B92" s="99"/>
      <c r="C92" s="78" t="s">
        <v>588</v>
      </c>
      <c r="D92" s="78"/>
      <c r="E92" s="78"/>
      <c r="F92" s="98" t="s">
        <v>566</v>
      </c>
      <c r="G92" s="78"/>
      <c r="H92" s="78" t="s">
        <v>589</v>
      </c>
      <c r="I92" s="78" t="s">
        <v>562</v>
      </c>
      <c r="J92" s="78">
        <v>255</v>
      </c>
      <c r="K92" s="89"/>
    </row>
    <row r="93" spans="2:11" customFormat="1" ht="15" customHeight="1">
      <c r="B93" s="99"/>
      <c r="C93" s="78" t="s">
        <v>590</v>
      </c>
      <c r="D93" s="78"/>
      <c r="E93" s="78"/>
      <c r="F93" s="98" t="s">
        <v>560</v>
      </c>
      <c r="G93" s="78"/>
      <c r="H93" s="78" t="s">
        <v>591</v>
      </c>
      <c r="I93" s="78" t="s">
        <v>592</v>
      </c>
      <c r="J93" s="78"/>
      <c r="K93" s="89"/>
    </row>
    <row r="94" spans="2:11" customFormat="1" ht="15" customHeight="1">
      <c r="B94" s="99"/>
      <c r="C94" s="78" t="s">
        <v>593</v>
      </c>
      <c r="D94" s="78"/>
      <c r="E94" s="78"/>
      <c r="F94" s="98" t="s">
        <v>560</v>
      </c>
      <c r="G94" s="78"/>
      <c r="H94" s="78" t="s">
        <v>594</v>
      </c>
      <c r="I94" s="78" t="s">
        <v>595</v>
      </c>
      <c r="J94" s="78"/>
      <c r="K94" s="89"/>
    </row>
    <row r="95" spans="2:11" customFormat="1" ht="15" customHeight="1">
      <c r="B95" s="99"/>
      <c r="C95" s="78" t="s">
        <v>596</v>
      </c>
      <c r="D95" s="78"/>
      <c r="E95" s="78"/>
      <c r="F95" s="98" t="s">
        <v>560</v>
      </c>
      <c r="G95" s="78"/>
      <c r="H95" s="78" t="s">
        <v>596</v>
      </c>
      <c r="I95" s="78" t="s">
        <v>595</v>
      </c>
      <c r="J95" s="78"/>
      <c r="K95" s="89"/>
    </row>
    <row r="96" spans="2:11" customFormat="1" ht="15" customHeight="1">
      <c r="B96" s="99"/>
      <c r="C96" s="78" t="s">
        <v>35</v>
      </c>
      <c r="D96" s="78"/>
      <c r="E96" s="78"/>
      <c r="F96" s="98" t="s">
        <v>560</v>
      </c>
      <c r="G96" s="78"/>
      <c r="H96" s="78" t="s">
        <v>597</v>
      </c>
      <c r="I96" s="78" t="s">
        <v>595</v>
      </c>
      <c r="J96" s="78"/>
      <c r="K96" s="89"/>
    </row>
    <row r="97" spans="2:11" customFormat="1" ht="15" customHeight="1">
      <c r="B97" s="99"/>
      <c r="C97" s="78" t="s">
        <v>45</v>
      </c>
      <c r="D97" s="78"/>
      <c r="E97" s="78"/>
      <c r="F97" s="98" t="s">
        <v>560</v>
      </c>
      <c r="G97" s="78"/>
      <c r="H97" s="78" t="s">
        <v>598</v>
      </c>
      <c r="I97" s="78" t="s">
        <v>595</v>
      </c>
      <c r="J97" s="78"/>
      <c r="K97" s="89"/>
    </row>
    <row r="98" spans="2:11" customFormat="1" ht="15" customHeight="1">
      <c r="B98" s="100"/>
      <c r="C98" s="101"/>
      <c r="D98" s="101"/>
      <c r="E98" s="101"/>
      <c r="F98" s="101"/>
      <c r="G98" s="101"/>
      <c r="H98" s="101"/>
      <c r="I98" s="101"/>
      <c r="J98" s="101"/>
      <c r="K98" s="102"/>
    </row>
    <row r="99" spans="2:11" customFormat="1" ht="18.75" customHeight="1">
      <c r="B99" s="103"/>
      <c r="C99" s="104"/>
      <c r="D99" s="104"/>
      <c r="E99" s="104"/>
      <c r="F99" s="104"/>
      <c r="G99" s="104"/>
      <c r="H99" s="104"/>
      <c r="I99" s="104"/>
      <c r="J99" s="104"/>
      <c r="K99" s="103"/>
    </row>
    <row r="100" spans="2:11" customFormat="1" ht="18.75" customHeight="1">
      <c r="B100" s="84"/>
      <c r="C100" s="84"/>
      <c r="D100" s="84"/>
      <c r="E100" s="84"/>
      <c r="F100" s="84"/>
      <c r="G100" s="84"/>
      <c r="H100" s="84"/>
      <c r="I100" s="84"/>
      <c r="J100" s="84"/>
      <c r="K100" s="84"/>
    </row>
    <row r="101" spans="2:11" customFormat="1" ht="7.5" customHeight="1">
      <c r="B101" s="85"/>
      <c r="C101" s="86"/>
      <c r="D101" s="86"/>
      <c r="E101" s="86"/>
      <c r="F101" s="86"/>
      <c r="G101" s="86"/>
      <c r="H101" s="86"/>
      <c r="I101" s="86"/>
      <c r="J101" s="86"/>
      <c r="K101" s="87"/>
    </row>
    <row r="102" spans="2:11" customFormat="1" ht="45" customHeight="1">
      <c r="B102" s="88"/>
      <c r="C102" s="180" t="s">
        <v>599</v>
      </c>
      <c r="D102" s="180"/>
      <c r="E102" s="180"/>
      <c r="F102" s="180"/>
      <c r="G102" s="180"/>
      <c r="H102" s="180"/>
      <c r="I102" s="180"/>
      <c r="J102" s="180"/>
      <c r="K102" s="89"/>
    </row>
    <row r="103" spans="2:11" customFormat="1" ht="17.25" customHeight="1">
      <c r="B103" s="88"/>
      <c r="C103" s="90" t="s">
        <v>554</v>
      </c>
      <c r="D103" s="90"/>
      <c r="E103" s="90"/>
      <c r="F103" s="90" t="s">
        <v>555</v>
      </c>
      <c r="G103" s="91"/>
      <c r="H103" s="90" t="s">
        <v>51</v>
      </c>
      <c r="I103" s="90" t="s">
        <v>54</v>
      </c>
      <c r="J103" s="90" t="s">
        <v>556</v>
      </c>
      <c r="K103" s="89"/>
    </row>
    <row r="104" spans="2:11" customFormat="1" ht="17.25" customHeight="1">
      <c r="B104" s="88"/>
      <c r="C104" s="92" t="s">
        <v>557</v>
      </c>
      <c r="D104" s="92"/>
      <c r="E104" s="92"/>
      <c r="F104" s="93" t="s">
        <v>558</v>
      </c>
      <c r="G104" s="94"/>
      <c r="H104" s="92"/>
      <c r="I104" s="92"/>
      <c r="J104" s="92" t="s">
        <v>559</v>
      </c>
      <c r="K104" s="89"/>
    </row>
    <row r="105" spans="2:11" customFormat="1" ht="5.25" customHeight="1">
      <c r="B105" s="88"/>
      <c r="C105" s="90"/>
      <c r="D105" s="90"/>
      <c r="E105" s="90"/>
      <c r="F105" s="90"/>
      <c r="G105" s="91"/>
      <c r="H105" s="90"/>
      <c r="I105" s="90"/>
      <c r="J105" s="90"/>
      <c r="K105" s="89"/>
    </row>
    <row r="106" spans="2:11" customFormat="1" ht="15" customHeight="1">
      <c r="B106" s="88"/>
      <c r="C106" s="78" t="s">
        <v>50</v>
      </c>
      <c r="D106" s="97"/>
      <c r="E106" s="97"/>
      <c r="F106" s="98" t="s">
        <v>560</v>
      </c>
      <c r="G106" s="78"/>
      <c r="H106" s="78" t="s">
        <v>600</v>
      </c>
      <c r="I106" s="78" t="s">
        <v>562</v>
      </c>
      <c r="J106" s="78">
        <v>20</v>
      </c>
      <c r="K106" s="89"/>
    </row>
    <row r="107" spans="2:11" customFormat="1" ht="15" customHeight="1">
      <c r="B107" s="88"/>
      <c r="C107" s="78" t="s">
        <v>563</v>
      </c>
      <c r="D107" s="78"/>
      <c r="E107" s="78"/>
      <c r="F107" s="98" t="s">
        <v>560</v>
      </c>
      <c r="G107" s="78"/>
      <c r="H107" s="78" t="s">
        <v>600</v>
      </c>
      <c r="I107" s="78" t="s">
        <v>562</v>
      </c>
      <c r="J107" s="78">
        <v>120</v>
      </c>
      <c r="K107" s="89"/>
    </row>
    <row r="108" spans="2:11" customFormat="1" ht="15" customHeight="1">
      <c r="B108" s="99"/>
      <c r="C108" s="78" t="s">
        <v>565</v>
      </c>
      <c r="D108" s="78"/>
      <c r="E108" s="78"/>
      <c r="F108" s="98" t="s">
        <v>566</v>
      </c>
      <c r="G108" s="78"/>
      <c r="H108" s="78" t="s">
        <v>600</v>
      </c>
      <c r="I108" s="78" t="s">
        <v>562</v>
      </c>
      <c r="J108" s="78">
        <v>50</v>
      </c>
      <c r="K108" s="89"/>
    </row>
    <row r="109" spans="2:11" customFormat="1" ht="15" customHeight="1">
      <c r="B109" s="99"/>
      <c r="C109" s="78" t="s">
        <v>568</v>
      </c>
      <c r="D109" s="78"/>
      <c r="E109" s="78"/>
      <c r="F109" s="98" t="s">
        <v>560</v>
      </c>
      <c r="G109" s="78"/>
      <c r="H109" s="78" t="s">
        <v>600</v>
      </c>
      <c r="I109" s="78" t="s">
        <v>570</v>
      </c>
      <c r="J109" s="78"/>
      <c r="K109" s="89"/>
    </row>
    <row r="110" spans="2:11" customFormat="1" ht="15" customHeight="1">
      <c r="B110" s="99"/>
      <c r="C110" s="78" t="s">
        <v>579</v>
      </c>
      <c r="D110" s="78"/>
      <c r="E110" s="78"/>
      <c r="F110" s="98" t="s">
        <v>566</v>
      </c>
      <c r="G110" s="78"/>
      <c r="H110" s="78" t="s">
        <v>600</v>
      </c>
      <c r="I110" s="78" t="s">
        <v>562</v>
      </c>
      <c r="J110" s="78">
        <v>50</v>
      </c>
      <c r="K110" s="89"/>
    </row>
    <row r="111" spans="2:11" customFormat="1" ht="15" customHeight="1">
      <c r="B111" s="99"/>
      <c r="C111" s="78" t="s">
        <v>587</v>
      </c>
      <c r="D111" s="78"/>
      <c r="E111" s="78"/>
      <c r="F111" s="98" t="s">
        <v>566</v>
      </c>
      <c r="G111" s="78"/>
      <c r="H111" s="78" t="s">
        <v>600</v>
      </c>
      <c r="I111" s="78" t="s">
        <v>562</v>
      </c>
      <c r="J111" s="78">
        <v>50</v>
      </c>
      <c r="K111" s="89"/>
    </row>
    <row r="112" spans="2:11" customFormat="1" ht="15" customHeight="1">
      <c r="B112" s="99"/>
      <c r="C112" s="78" t="s">
        <v>585</v>
      </c>
      <c r="D112" s="78"/>
      <c r="E112" s="78"/>
      <c r="F112" s="98" t="s">
        <v>566</v>
      </c>
      <c r="G112" s="78"/>
      <c r="H112" s="78" t="s">
        <v>600</v>
      </c>
      <c r="I112" s="78" t="s">
        <v>562</v>
      </c>
      <c r="J112" s="78">
        <v>50</v>
      </c>
      <c r="K112" s="89"/>
    </row>
    <row r="113" spans="2:11" customFormat="1" ht="15" customHeight="1">
      <c r="B113" s="99"/>
      <c r="C113" s="78" t="s">
        <v>50</v>
      </c>
      <c r="D113" s="78"/>
      <c r="E113" s="78"/>
      <c r="F113" s="98" t="s">
        <v>560</v>
      </c>
      <c r="G113" s="78"/>
      <c r="H113" s="78" t="s">
        <v>601</v>
      </c>
      <c r="I113" s="78" t="s">
        <v>562</v>
      </c>
      <c r="J113" s="78">
        <v>20</v>
      </c>
      <c r="K113" s="89"/>
    </row>
    <row r="114" spans="2:11" customFormat="1" ht="15" customHeight="1">
      <c r="B114" s="99"/>
      <c r="C114" s="78" t="s">
        <v>602</v>
      </c>
      <c r="D114" s="78"/>
      <c r="E114" s="78"/>
      <c r="F114" s="98" t="s">
        <v>560</v>
      </c>
      <c r="G114" s="78"/>
      <c r="H114" s="78" t="s">
        <v>603</v>
      </c>
      <c r="I114" s="78" t="s">
        <v>562</v>
      </c>
      <c r="J114" s="78">
        <v>120</v>
      </c>
      <c r="K114" s="89"/>
    </row>
    <row r="115" spans="2:11" customFormat="1" ht="15" customHeight="1">
      <c r="B115" s="99"/>
      <c r="C115" s="78" t="s">
        <v>35</v>
      </c>
      <c r="D115" s="78"/>
      <c r="E115" s="78"/>
      <c r="F115" s="98" t="s">
        <v>560</v>
      </c>
      <c r="G115" s="78"/>
      <c r="H115" s="78" t="s">
        <v>604</v>
      </c>
      <c r="I115" s="78" t="s">
        <v>595</v>
      </c>
      <c r="J115" s="78"/>
      <c r="K115" s="89"/>
    </row>
    <row r="116" spans="2:11" customFormat="1" ht="15" customHeight="1">
      <c r="B116" s="99"/>
      <c r="C116" s="78" t="s">
        <v>45</v>
      </c>
      <c r="D116" s="78"/>
      <c r="E116" s="78"/>
      <c r="F116" s="98" t="s">
        <v>560</v>
      </c>
      <c r="G116" s="78"/>
      <c r="H116" s="78" t="s">
        <v>605</v>
      </c>
      <c r="I116" s="78" t="s">
        <v>595</v>
      </c>
      <c r="J116" s="78"/>
      <c r="K116" s="89"/>
    </row>
    <row r="117" spans="2:11" customFormat="1" ht="15" customHeight="1">
      <c r="B117" s="99"/>
      <c r="C117" s="78" t="s">
        <v>54</v>
      </c>
      <c r="D117" s="78"/>
      <c r="E117" s="78"/>
      <c r="F117" s="98" t="s">
        <v>560</v>
      </c>
      <c r="G117" s="78"/>
      <c r="H117" s="78" t="s">
        <v>606</v>
      </c>
      <c r="I117" s="78" t="s">
        <v>607</v>
      </c>
      <c r="J117" s="78"/>
      <c r="K117" s="89"/>
    </row>
    <row r="118" spans="2:11" customFormat="1" ht="15" customHeight="1">
      <c r="B118" s="100"/>
      <c r="C118" s="105"/>
      <c r="D118" s="105"/>
      <c r="E118" s="105"/>
      <c r="F118" s="105"/>
      <c r="G118" s="105"/>
      <c r="H118" s="105"/>
      <c r="I118" s="105"/>
      <c r="J118" s="105"/>
      <c r="K118" s="102"/>
    </row>
    <row r="119" spans="2:11" customFormat="1" ht="18.75" customHeight="1">
      <c r="B119" s="106"/>
      <c r="C119" s="107"/>
      <c r="D119" s="107"/>
      <c r="E119" s="107"/>
      <c r="F119" s="108"/>
      <c r="G119" s="107"/>
      <c r="H119" s="107"/>
      <c r="I119" s="107"/>
      <c r="J119" s="107"/>
      <c r="K119" s="106"/>
    </row>
    <row r="120" spans="2:11" customFormat="1" ht="18.75" customHeight="1">
      <c r="B120" s="84"/>
      <c r="C120" s="84"/>
      <c r="D120" s="84"/>
      <c r="E120" s="84"/>
      <c r="F120" s="84"/>
      <c r="G120" s="84"/>
      <c r="H120" s="84"/>
      <c r="I120" s="84"/>
      <c r="J120" s="84"/>
      <c r="K120" s="84"/>
    </row>
    <row r="121" spans="2:11" customFormat="1" ht="7.5" customHeight="1">
      <c r="B121" s="109"/>
      <c r="C121" s="110"/>
      <c r="D121" s="110"/>
      <c r="E121" s="110"/>
      <c r="F121" s="110"/>
      <c r="G121" s="110"/>
      <c r="H121" s="110"/>
      <c r="I121" s="110"/>
      <c r="J121" s="110"/>
      <c r="K121" s="111"/>
    </row>
    <row r="122" spans="2:11" customFormat="1" ht="45" customHeight="1">
      <c r="B122" s="112"/>
      <c r="C122" s="177" t="s">
        <v>608</v>
      </c>
      <c r="D122" s="177"/>
      <c r="E122" s="177"/>
      <c r="F122" s="177"/>
      <c r="G122" s="177"/>
      <c r="H122" s="177"/>
      <c r="I122" s="177"/>
      <c r="J122" s="177"/>
      <c r="K122" s="113"/>
    </row>
    <row r="123" spans="2:11" customFormat="1" ht="17.25" customHeight="1">
      <c r="B123" s="114"/>
      <c r="C123" s="90" t="s">
        <v>554</v>
      </c>
      <c r="D123" s="90"/>
      <c r="E123" s="90"/>
      <c r="F123" s="90" t="s">
        <v>555</v>
      </c>
      <c r="G123" s="91"/>
      <c r="H123" s="90" t="s">
        <v>51</v>
      </c>
      <c r="I123" s="90" t="s">
        <v>54</v>
      </c>
      <c r="J123" s="90" t="s">
        <v>556</v>
      </c>
      <c r="K123" s="115"/>
    </row>
    <row r="124" spans="2:11" customFormat="1" ht="17.25" customHeight="1">
      <c r="B124" s="114"/>
      <c r="C124" s="92" t="s">
        <v>557</v>
      </c>
      <c r="D124" s="92"/>
      <c r="E124" s="92"/>
      <c r="F124" s="93" t="s">
        <v>558</v>
      </c>
      <c r="G124" s="94"/>
      <c r="H124" s="92"/>
      <c r="I124" s="92"/>
      <c r="J124" s="92" t="s">
        <v>559</v>
      </c>
      <c r="K124" s="115"/>
    </row>
    <row r="125" spans="2:11" customFormat="1" ht="5.25" customHeight="1">
      <c r="B125" s="116"/>
      <c r="C125" s="95"/>
      <c r="D125" s="95"/>
      <c r="E125" s="95"/>
      <c r="F125" s="95"/>
      <c r="G125" s="96"/>
      <c r="H125" s="95"/>
      <c r="I125" s="95"/>
      <c r="J125" s="95"/>
      <c r="K125" s="117"/>
    </row>
    <row r="126" spans="2:11" customFormat="1" ht="15" customHeight="1">
      <c r="B126" s="116"/>
      <c r="C126" s="78" t="s">
        <v>563</v>
      </c>
      <c r="D126" s="97"/>
      <c r="E126" s="97"/>
      <c r="F126" s="98" t="s">
        <v>560</v>
      </c>
      <c r="G126" s="78"/>
      <c r="H126" s="78" t="s">
        <v>600</v>
      </c>
      <c r="I126" s="78" t="s">
        <v>562</v>
      </c>
      <c r="J126" s="78">
        <v>120</v>
      </c>
      <c r="K126" s="118"/>
    </row>
    <row r="127" spans="2:11" customFormat="1" ht="15" customHeight="1">
      <c r="B127" s="116"/>
      <c r="C127" s="78" t="s">
        <v>609</v>
      </c>
      <c r="D127" s="78"/>
      <c r="E127" s="78"/>
      <c r="F127" s="98" t="s">
        <v>560</v>
      </c>
      <c r="G127" s="78"/>
      <c r="H127" s="78" t="s">
        <v>610</v>
      </c>
      <c r="I127" s="78" t="s">
        <v>562</v>
      </c>
      <c r="J127" s="78" t="s">
        <v>611</v>
      </c>
      <c r="K127" s="118"/>
    </row>
    <row r="128" spans="2:11" customFormat="1" ht="15" customHeight="1">
      <c r="B128" s="116"/>
      <c r="C128" s="78" t="s">
        <v>508</v>
      </c>
      <c r="D128" s="78"/>
      <c r="E128" s="78"/>
      <c r="F128" s="98" t="s">
        <v>560</v>
      </c>
      <c r="G128" s="78"/>
      <c r="H128" s="78" t="s">
        <v>612</v>
      </c>
      <c r="I128" s="78" t="s">
        <v>562</v>
      </c>
      <c r="J128" s="78" t="s">
        <v>611</v>
      </c>
      <c r="K128" s="118"/>
    </row>
    <row r="129" spans="2:11" customFormat="1" ht="15" customHeight="1">
      <c r="B129" s="116"/>
      <c r="C129" s="78" t="s">
        <v>571</v>
      </c>
      <c r="D129" s="78"/>
      <c r="E129" s="78"/>
      <c r="F129" s="98" t="s">
        <v>566</v>
      </c>
      <c r="G129" s="78"/>
      <c r="H129" s="78" t="s">
        <v>572</v>
      </c>
      <c r="I129" s="78" t="s">
        <v>562</v>
      </c>
      <c r="J129" s="78">
        <v>15</v>
      </c>
      <c r="K129" s="118"/>
    </row>
    <row r="130" spans="2:11" customFormat="1" ht="15" customHeight="1">
      <c r="B130" s="116"/>
      <c r="C130" s="78" t="s">
        <v>573</v>
      </c>
      <c r="D130" s="78"/>
      <c r="E130" s="78"/>
      <c r="F130" s="98" t="s">
        <v>566</v>
      </c>
      <c r="G130" s="78"/>
      <c r="H130" s="78" t="s">
        <v>574</v>
      </c>
      <c r="I130" s="78" t="s">
        <v>562</v>
      </c>
      <c r="J130" s="78">
        <v>15</v>
      </c>
      <c r="K130" s="118"/>
    </row>
    <row r="131" spans="2:11" customFormat="1" ht="15" customHeight="1">
      <c r="B131" s="116"/>
      <c r="C131" s="78" t="s">
        <v>575</v>
      </c>
      <c r="D131" s="78"/>
      <c r="E131" s="78"/>
      <c r="F131" s="98" t="s">
        <v>566</v>
      </c>
      <c r="G131" s="78"/>
      <c r="H131" s="78" t="s">
        <v>576</v>
      </c>
      <c r="I131" s="78" t="s">
        <v>562</v>
      </c>
      <c r="J131" s="78">
        <v>20</v>
      </c>
      <c r="K131" s="118"/>
    </row>
    <row r="132" spans="2:11" customFormat="1" ht="15" customHeight="1">
      <c r="B132" s="116"/>
      <c r="C132" s="78" t="s">
        <v>577</v>
      </c>
      <c r="D132" s="78"/>
      <c r="E132" s="78"/>
      <c r="F132" s="98" t="s">
        <v>566</v>
      </c>
      <c r="G132" s="78"/>
      <c r="H132" s="78" t="s">
        <v>578</v>
      </c>
      <c r="I132" s="78" t="s">
        <v>562</v>
      </c>
      <c r="J132" s="78">
        <v>20</v>
      </c>
      <c r="K132" s="118"/>
    </row>
    <row r="133" spans="2:11" customFormat="1" ht="15" customHeight="1">
      <c r="B133" s="116"/>
      <c r="C133" s="78" t="s">
        <v>565</v>
      </c>
      <c r="D133" s="78"/>
      <c r="E133" s="78"/>
      <c r="F133" s="98" t="s">
        <v>566</v>
      </c>
      <c r="G133" s="78"/>
      <c r="H133" s="78" t="s">
        <v>600</v>
      </c>
      <c r="I133" s="78" t="s">
        <v>562</v>
      </c>
      <c r="J133" s="78">
        <v>50</v>
      </c>
      <c r="K133" s="118"/>
    </row>
    <row r="134" spans="2:11" customFormat="1" ht="15" customHeight="1">
      <c r="B134" s="116"/>
      <c r="C134" s="78" t="s">
        <v>579</v>
      </c>
      <c r="D134" s="78"/>
      <c r="E134" s="78"/>
      <c r="F134" s="98" t="s">
        <v>566</v>
      </c>
      <c r="G134" s="78"/>
      <c r="H134" s="78" t="s">
        <v>600</v>
      </c>
      <c r="I134" s="78" t="s">
        <v>562</v>
      </c>
      <c r="J134" s="78">
        <v>50</v>
      </c>
      <c r="K134" s="118"/>
    </row>
    <row r="135" spans="2:11" customFormat="1" ht="15" customHeight="1">
      <c r="B135" s="116"/>
      <c r="C135" s="78" t="s">
        <v>585</v>
      </c>
      <c r="D135" s="78"/>
      <c r="E135" s="78"/>
      <c r="F135" s="98" t="s">
        <v>566</v>
      </c>
      <c r="G135" s="78"/>
      <c r="H135" s="78" t="s">
        <v>600</v>
      </c>
      <c r="I135" s="78" t="s">
        <v>562</v>
      </c>
      <c r="J135" s="78">
        <v>50</v>
      </c>
      <c r="K135" s="118"/>
    </row>
    <row r="136" spans="2:11" customFormat="1" ht="15" customHeight="1">
      <c r="B136" s="116"/>
      <c r="C136" s="78" t="s">
        <v>587</v>
      </c>
      <c r="D136" s="78"/>
      <c r="E136" s="78"/>
      <c r="F136" s="98" t="s">
        <v>566</v>
      </c>
      <c r="G136" s="78"/>
      <c r="H136" s="78" t="s">
        <v>600</v>
      </c>
      <c r="I136" s="78" t="s">
        <v>562</v>
      </c>
      <c r="J136" s="78">
        <v>50</v>
      </c>
      <c r="K136" s="118"/>
    </row>
    <row r="137" spans="2:11" customFormat="1" ht="15" customHeight="1">
      <c r="B137" s="116"/>
      <c r="C137" s="78" t="s">
        <v>588</v>
      </c>
      <c r="D137" s="78"/>
      <c r="E137" s="78"/>
      <c r="F137" s="98" t="s">
        <v>566</v>
      </c>
      <c r="G137" s="78"/>
      <c r="H137" s="78" t="s">
        <v>613</v>
      </c>
      <c r="I137" s="78" t="s">
        <v>562</v>
      </c>
      <c r="J137" s="78">
        <v>255</v>
      </c>
      <c r="K137" s="118"/>
    </row>
    <row r="138" spans="2:11" customFormat="1" ht="15" customHeight="1">
      <c r="B138" s="116"/>
      <c r="C138" s="78" t="s">
        <v>590</v>
      </c>
      <c r="D138" s="78"/>
      <c r="E138" s="78"/>
      <c r="F138" s="98" t="s">
        <v>560</v>
      </c>
      <c r="G138" s="78"/>
      <c r="H138" s="78" t="s">
        <v>614</v>
      </c>
      <c r="I138" s="78" t="s">
        <v>592</v>
      </c>
      <c r="J138" s="78"/>
      <c r="K138" s="118"/>
    </row>
    <row r="139" spans="2:11" customFormat="1" ht="15" customHeight="1">
      <c r="B139" s="116"/>
      <c r="C139" s="78" t="s">
        <v>593</v>
      </c>
      <c r="D139" s="78"/>
      <c r="E139" s="78"/>
      <c r="F139" s="98" t="s">
        <v>560</v>
      </c>
      <c r="G139" s="78"/>
      <c r="H139" s="78" t="s">
        <v>615</v>
      </c>
      <c r="I139" s="78" t="s">
        <v>595</v>
      </c>
      <c r="J139" s="78"/>
      <c r="K139" s="118"/>
    </row>
    <row r="140" spans="2:11" customFormat="1" ht="15" customHeight="1">
      <c r="B140" s="116"/>
      <c r="C140" s="78" t="s">
        <v>596</v>
      </c>
      <c r="D140" s="78"/>
      <c r="E140" s="78"/>
      <c r="F140" s="98" t="s">
        <v>560</v>
      </c>
      <c r="G140" s="78"/>
      <c r="H140" s="78" t="s">
        <v>596</v>
      </c>
      <c r="I140" s="78" t="s">
        <v>595</v>
      </c>
      <c r="J140" s="78"/>
      <c r="K140" s="118"/>
    </row>
    <row r="141" spans="2:11" customFormat="1" ht="15" customHeight="1">
      <c r="B141" s="116"/>
      <c r="C141" s="78" t="s">
        <v>35</v>
      </c>
      <c r="D141" s="78"/>
      <c r="E141" s="78"/>
      <c r="F141" s="98" t="s">
        <v>560</v>
      </c>
      <c r="G141" s="78"/>
      <c r="H141" s="78" t="s">
        <v>616</v>
      </c>
      <c r="I141" s="78" t="s">
        <v>595</v>
      </c>
      <c r="J141" s="78"/>
      <c r="K141" s="118"/>
    </row>
    <row r="142" spans="2:11" customFormat="1" ht="15" customHeight="1">
      <c r="B142" s="116"/>
      <c r="C142" s="78" t="s">
        <v>617</v>
      </c>
      <c r="D142" s="78"/>
      <c r="E142" s="78"/>
      <c r="F142" s="98" t="s">
        <v>560</v>
      </c>
      <c r="G142" s="78"/>
      <c r="H142" s="78" t="s">
        <v>618</v>
      </c>
      <c r="I142" s="78" t="s">
        <v>595</v>
      </c>
      <c r="J142" s="78"/>
      <c r="K142" s="118"/>
    </row>
    <row r="143" spans="2:11" customFormat="1" ht="15" customHeight="1">
      <c r="B143" s="119"/>
      <c r="C143" s="120"/>
      <c r="D143" s="120"/>
      <c r="E143" s="120"/>
      <c r="F143" s="120"/>
      <c r="G143" s="120"/>
      <c r="H143" s="120"/>
      <c r="I143" s="120"/>
      <c r="J143" s="120"/>
      <c r="K143" s="121"/>
    </row>
    <row r="144" spans="2:11" customFormat="1" ht="18.75" customHeight="1">
      <c r="B144" s="107"/>
      <c r="C144" s="107"/>
      <c r="D144" s="107"/>
      <c r="E144" s="107"/>
      <c r="F144" s="108"/>
      <c r="G144" s="107"/>
      <c r="H144" s="107"/>
      <c r="I144" s="107"/>
      <c r="J144" s="107"/>
      <c r="K144" s="107"/>
    </row>
    <row r="145" spans="2:11" customFormat="1" ht="18.75" customHeight="1">
      <c r="B145" s="84"/>
      <c r="C145" s="84"/>
      <c r="D145" s="84"/>
      <c r="E145" s="84"/>
      <c r="F145" s="84"/>
      <c r="G145" s="84"/>
      <c r="H145" s="84"/>
      <c r="I145" s="84"/>
      <c r="J145" s="84"/>
      <c r="K145" s="84"/>
    </row>
    <row r="146" spans="2:11" customFormat="1" ht="7.5" customHeight="1">
      <c r="B146" s="85"/>
      <c r="C146" s="86"/>
      <c r="D146" s="86"/>
      <c r="E146" s="86"/>
      <c r="F146" s="86"/>
      <c r="G146" s="86"/>
      <c r="H146" s="86"/>
      <c r="I146" s="86"/>
      <c r="J146" s="86"/>
      <c r="K146" s="87"/>
    </row>
    <row r="147" spans="2:11" customFormat="1" ht="45" customHeight="1">
      <c r="B147" s="88"/>
      <c r="C147" s="180" t="s">
        <v>619</v>
      </c>
      <c r="D147" s="180"/>
      <c r="E147" s="180"/>
      <c r="F147" s="180"/>
      <c r="G147" s="180"/>
      <c r="H147" s="180"/>
      <c r="I147" s="180"/>
      <c r="J147" s="180"/>
      <c r="K147" s="89"/>
    </row>
    <row r="148" spans="2:11" customFormat="1" ht="17.25" customHeight="1">
      <c r="B148" s="88"/>
      <c r="C148" s="90" t="s">
        <v>554</v>
      </c>
      <c r="D148" s="90"/>
      <c r="E148" s="90"/>
      <c r="F148" s="90" t="s">
        <v>555</v>
      </c>
      <c r="G148" s="91"/>
      <c r="H148" s="90" t="s">
        <v>51</v>
      </c>
      <c r="I148" s="90" t="s">
        <v>54</v>
      </c>
      <c r="J148" s="90" t="s">
        <v>556</v>
      </c>
      <c r="K148" s="89"/>
    </row>
    <row r="149" spans="2:11" customFormat="1" ht="17.25" customHeight="1">
      <c r="B149" s="88"/>
      <c r="C149" s="92" t="s">
        <v>557</v>
      </c>
      <c r="D149" s="92"/>
      <c r="E149" s="92"/>
      <c r="F149" s="93" t="s">
        <v>558</v>
      </c>
      <c r="G149" s="94"/>
      <c r="H149" s="92"/>
      <c r="I149" s="92"/>
      <c r="J149" s="92" t="s">
        <v>559</v>
      </c>
      <c r="K149" s="89"/>
    </row>
    <row r="150" spans="2:11" customFormat="1" ht="5.25" customHeight="1">
      <c r="B150" s="99"/>
      <c r="C150" s="95"/>
      <c r="D150" s="95"/>
      <c r="E150" s="95"/>
      <c r="F150" s="95"/>
      <c r="G150" s="96"/>
      <c r="H150" s="95"/>
      <c r="I150" s="95"/>
      <c r="J150" s="95"/>
      <c r="K150" s="118"/>
    </row>
    <row r="151" spans="2:11" customFormat="1" ht="15" customHeight="1">
      <c r="B151" s="99"/>
      <c r="C151" s="122" t="s">
        <v>563</v>
      </c>
      <c r="D151" s="78"/>
      <c r="E151" s="78"/>
      <c r="F151" s="123" t="s">
        <v>560</v>
      </c>
      <c r="G151" s="78"/>
      <c r="H151" s="122" t="s">
        <v>600</v>
      </c>
      <c r="I151" s="122" t="s">
        <v>562</v>
      </c>
      <c r="J151" s="122">
        <v>120</v>
      </c>
      <c r="K151" s="118"/>
    </row>
    <row r="152" spans="2:11" customFormat="1" ht="15" customHeight="1">
      <c r="B152" s="99"/>
      <c r="C152" s="122" t="s">
        <v>609</v>
      </c>
      <c r="D152" s="78"/>
      <c r="E152" s="78"/>
      <c r="F152" s="123" t="s">
        <v>560</v>
      </c>
      <c r="G152" s="78"/>
      <c r="H152" s="122" t="s">
        <v>620</v>
      </c>
      <c r="I152" s="122" t="s">
        <v>562</v>
      </c>
      <c r="J152" s="122" t="s">
        <v>611</v>
      </c>
      <c r="K152" s="118"/>
    </row>
    <row r="153" spans="2:11" customFormat="1" ht="15" customHeight="1">
      <c r="B153" s="99"/>
      <c r="C153" s="122" t="s">
        <v>508</v>
      </c>
      <c r="D153" s="78"/>
      <c r="E153" s="78"/>
      <c r="F153" s="123" t="s">
        <v>560</v>
      </c>
      <c r="G153" s="78"/>
      <c r="H153" s="122" t="s">
        <v>621</v>
      </c>
      <c r="I153" s="122" t="s">
        <v>562</v>
      </c>
      <c r="J153" s="122" t="s">
        <v>611</v>
      </c>
      <c r="K153" s="118"/>
    </row>
    <row r="154" spans="2:11" customFormat="1" ht="15" customHeight="1">
      <c r="B154" s="99"/>
      <c r="C154" s="122" t="s">
        <v>565</v>
      </c>
      <c r="D154" s="78"/>
      <c r="E154" s="78"/>
      <c r="F154" s="123" t="s">
        <v>566</v>
      </c>
      <c r="G154" s="78"/>
      <c r="H154" s="122" t="s">
        <v>600</v>
      </c>
      <c r="I154" s="122" t="s">
        <v>562</v>
      </c>
      <c r="J154" s="122">
        <v>50</v>
      </c>
      <c r="K154" s="118"/>
    </row>
    <row r="155" spans="2:11" customFormat="1" ht="15" customHeight="1">
      <c r="B155" s="99"/>
      <c r="C155" s="122" t="s">
        <v>568</v>
      </c>
      <c r="D155" s="78"/>
      <c r="E155" s="78"/>
      <c r="F155" s="123" t="s">
        <v>560</v>
      </c>
      <c r="G155" s="78"/>
      <c r="H155" s="122" t="s">
        <v>600</v>
      </c>
      <c r="I155" s="122" t="s">
        <v>570</v>
      </c>
      <c r="J155" s="122"/>
      <c r="K155" s="118"/>
    </row>
    <row r="156" spans="2:11" customFormat="1" ht="15" customHeight="1">
      <c r="B156" s="99"/>
      <c r="C156" s="122" t="s">
        <v>579</v>
      </c>
      <c r="D156" s="78"/>
      <c r="E156" s="78"/>
      <c r="F156" s="123" t="s">
        <v>566</v>
      </c>
      <c r="G156" s="78"/>
      <c r="H156" s="122" t="s">
        <v>600</v>
      </c>
      <c r="I156" s="122" t="s">
        <v>562</v>
      </c>
      <c r="J156" s="122">
        <v>50</v>
      </c>
      <c r="K156" s="118"/>
    </row>
    <row r="157" spans="2:11" customFormat="1" ht="15" customHeight="1">
      <c r="B157" s="99"/>
      <c r="C157" s="122" t="s">
        <v>587</v>
      </c>
      <c r="D157" s="78"/>
      <c r="E157" s="78"/>
      <c r="F157" s="123" t="s">
        <v>566</v>
      </c>
      <c r="G157" s="78"/>
      <c r="H157" s="122" t="s">
        <v>600</v>
      </c>
      <c r="I157" s="122" t="s">
        <v>562</v>
      </c>
      <c r="J157" s="122">
        <v>50</v>
      </c>
      <c r="K157" s="118"/>
    </row>
    <row r="158" spans="2:11" customFormat="1" ht="15" customHeight="1">
      <c r="B158" s="99"/>
      <c r="C158" s="122" t="s">
        <v>585</v>
      </c>
      <c r="D158" s="78"/>
      <c r="E158" s="78"/>
      <c r="F158" s="123" t="s">
        <v>566</v>
      </c>
      <c r="G158" s="78"/>
      <c r="H158" s="122" t="s">
        <v>600</v>
      </c>
      <c r="I158" s="122" t="s">
        <v>562</v>
      </c>
      <c r="J158" s="122">
        <v>50</v>
      </c>
      <c r="K158" s="118"/>
    </row>
    <row r="159" spans="2:11" customFormat="1" ht="15" customHeight="1">
      <c r="B159" s="99"/>
      <c r="C159" s="122" t="s">
        <v>449</v>
      </c>
      <c r="D159" s="78"/>
      <c r="E159" s="78"/>
      <c r="F159" s="123" t="s">
        <v>560</v>
      </c>
      <c r="G159" s="78"/>
      <c r="H159" s="122" t="s">
        <v>622</v>
      </c>
      <c r="I159" s="122" t="s">
        <v>562</v>
      </c>
      <c r="J159" s="122" t="s">
        <v>623</v>
      </c>
      <c r="K159" s="118"/>
    </row>
    <row r="160" spans="2:11" customFormat="1" ht="15" customHeight="1">
      <c r="B160" s="99"/>
      <c r="C160" s="122" t="s">
        <v>624</v>
      </c>
      <c r="D160" s="78"/>
      <c r="E160" s="78"/>
      <c r="F160" s="123" t="s">
        <v>560</v>
      </c>
      <c r="G160" s="78"/>
      <c r="H160" s="122" t="s">
        <v>625</v>
      </c>
      <c r="I160" s="122" t="s">
        <v>595</v>
      </c>
      <c r="J160" s="122"/>
      <c r="K160" s="118"/>
    </row>
    <row r="161" spans="2:11" customFormat="1" ht="15" customHeight="1">
      <c r="B161" s="124"/>
      <c r="C161" s="105"/>
      <c r="D161" s="105"/>
      <c r="E161" s="105"/>
      <c r="F161" s="105"/>
      <c r="G161" s="105"/>
      <c r="H161" s="105"/>
      <c r="I161" s="105"/>
      <c r="J161" s="105"/>
      <c r="K161" s="125"/>
    </row>
    <row r="162" spans="2:11" customFormat="1" ht="18.75" customHeight="1">
      <c r="B162" s="107"/>
      <c r="C162" s="96"/>
      <c r="D162" s="96"/>
      <c r="E162" s="96"/>
      <c r="F162" s="126"/>
      <c r="G162" s="96"/>
      <c r="H162" s="96"/>
      <c r="I162" s="96"/>
      <c r="J162" s="96"/>
      <c r="K162" s="107"/>
    </row>
    <row r="163" spans="2:11" customFormat="1" ht="18.75" customHeight="1">
      <c r="B163" s="84"/>
      <c r="C163" s="84"/>
      <c r="D163" s="84"/>
      <c r="E163" s="84"/>
      <c r="F163" s="84"/>
      <c r="G163" s="84"/>
      <c r="H163" s="84"/>
      <c r="I163" s="84"/>
      <c r="J163" s="84"/>
      <c r="K163" s="84"/>
    </row>
    <row r="164" spans="2:11" customFormat="1" ht="7.5" customHeight="1">
      <c r="B164" s="66"/>
      <c r="C164" s="67"/>
      <c r="D164" s="67"/>
      <c r="E164" s="67"/>
      <c r="F164" s="67"/>
      <c r="G164" s="67"/>
      <c r="H164" s="67"/>
      <c r="I164" s="67"/>
      <c r="J164" s="67"/>
      <c r="K164" s="68"/>
    </row>
    <row r="165" spans="2:11" customFormat="1" ht="45" customHeight="1">
      <c r="B165" s="69"/>
      <c r="C165" s="177" t="s">
        <v>626</v>
      </c>
      <c r="D165" s="177"/>
      <c r="E165" s="177"/>
      <c r="F165" s="177"/>
      <c r="G165" s="177"/>
      <c r="H165" s="177"/>
      <c r="I165" s="177"/>
      <c r="J165" s="177"/>
      <c r="K165" s="70"/>
    </row>
    <row r="166" spans="2:11" customFormat="1" ht="17.25" customHeight="1">
      <c r="B166" s="69"/>
      <c r="C166" s="90" t="s">
        <v>554</v>
      </c>
      <c r="D166" s="90"/>
      <c r="E166" s="90"/>
      <c r="F166" s="90" t="s">
        <v>555</v>
      </c>
      <c r="G166" s="127"/>
      <c r="H166" s="128" t="s">
        <v>51</v>
      </c>
      <c r="I166" s="128" t="s">
        <v>54</v>
      </c>
      <c r="J166" s="90" t="s">
        <v>556</v>
      </c>
      <c r="K166" s="70"/>
    </row>
    <row r="167" spans="2:11" customFormat="1" ht="17.25" customHeight="1">
      <c r="B167" s="72"/>
      <c r="C167" s="92" t="s">
        <v>557</v>
      </c>
      <c r="D167" s="92"/>
      <c r="E167" s="92"/>
      <c r="F167" s="93" t="s">
        <v>558</v>
      </c>
      <c r="G167" s="129"/>
      <c r="H167" s="130"/>
      <c r="I167" s="130"/>
      <c r="J167" s="92" t="s">
        <v>559</v>
      </c>
      <c r="K167" s="73"/>
    </row>
    <row r="168" spans="2:11" customFormat="1" ht="5.25" customHeight="1">
      <c r="B168" s="99"/>
      <c r="C168" s="95"/>
      <c r="D168" s="95"/>
      <c r="E168" s="95"/>
      <c r="F168" s="95"/>
      <c r="G168" s="96"/>
      <c r="H168" s="95"/>
      <c r="I168" s="95"/>
      <c r="J168" s="95"/>
      <c r="K168" s="118"/>
    </row>
    <row r="169" spans="2:11" customFormat="1" ht="15" customHeight="1">
      <c r="B169" s="99"/>
      <c r="C169" s="78" t="s">
        <v>563</v>
      </c>
      <c r="D169" s="78"/>
      <c r="E169" s="78"/>
      <c r="F169" s="98" t="s">
        <v>560</v>
      </c>
      <c r="G169" s="78"/>
      <c r="H169" s="78" t="s">
        <v>600</v>
      </c>
      <c r="I169" s="78" t="s">
        <v>562</v>
      </c>
      <c r="J169" s="78">
        <v>120</v>
      </c>
      <c r="K169" s="118"/>
    </row>
    <row r="170" spans="2:11" customFormat="1" ht="15" customHeight="1">
      <c r="B170" s="99"/>
      <c r="C170" s="78" t="s">
        <v>609</v>
      </c>
      <c r="D170" s="78"/>
      <c r="E170" s="78"/>
      <c r="F170" s="98" t="s">
        <v>560</v>
      </c>
      <c r="G170" s="78"/>
      <c r="H170" s="78" t="s">
        <v>610</v>
      </c>
      <c r="I170" s="78" t="s">
        <v>562</v>
      </c>
      <c r="J170" s="78" t="s">
        <v>611</v>
      </c>
      <c r="K170" s="118"/>
    </row>
    <row r="171" spans="2:11" customFormat="1" ht="15" customHeight="1">
      <c r="B171" s="99"/>
      <c r="C171" s="78" t="s">
        <v>508</v>
      </c>
      <c r="D171" s="78"/>
      <c r="E171" s="78"/>
      <c r="F171" s="98" t="s">
        <v>560</v>
      </c>
      <c r="G171" s="78"/>
      <c r="H171" s="78" t="s">
        <v>627</v>
      </c>
      <c r="I171" s="78" t="s">
        <v>562</v>
      </c>
      <c r="J171" s="78" t="s">
        <v>611</v>
      </c>
      <c r="K171" s="118"/>
    </row>
    <row r="172" spans="2:11" customFormat="1" ht="15" customHeight="1">
      <c r="B172" s="99"/>
      <c r="C172" s="78" t="s">
        <v>565</v>
      </c>
      <c r="D172" s="78"/>
      <c r="E172" s="78"/>
      <c r="F172" s="98" t="s">
        <v>566</v>
      </c>
      <c r="G172" s="78"/>
      <c r="H172" s="78" t="s">
        <v>627</v>
      </c>
      <c r="I172" s="78" t="s">
        <v>562</v>
      </c>
      <c r="J172" s="78">
        <v>50</v>
      </c>
      <c r="K172" s="118"/>
    </row>
    <row r="173" spans="2:11" customFormat="1" ht="15" customHeight="1">
      <c r="B173" s="99"/>
      <c r="C173" s="78" t="s">
        <v>568</v>
      </c>
      <c r="D173" s="78"/>
      <c r="E173" s="78"/>
      <c r="F173" s="98" t="s">
        <v>560</v>
      </c>
      <c r="G173" s="78"/>
      <c r="H173" s="78" t="s">
        <v>627</v>
      </c>
      <c r="I173" s="78" t="s">
        <v>570</v>
      </c>
      <c r="J173" s="78"/>
      <c r="K173" s="118"/>
    </row>
    <row r="174" spans="2:11" customFormat="1" ht="15" customHeight="1">
      <c r="B174" s="99"/>
      <c r="C174" s="78" t="s">
        <v>579</v>
      </c>
      <c r="D174" s="78"/>
      <c r="E174" s="78"/>
      <c r="F174" s="98" t="s">
        <v>566</v>
      </c>
      <c r="G174" s="78"/>
      <c r="H174" s="78" t="s">
        <v>627</v>
      </c>
      <c r="I174" s="78" t="s">
        <v>562</v>
      </c>
      <c r="J174" s="78">
        <v>50</v>
      </c>
      <c r="K174" s="118"/>
    </row>
    <row r="175" spans="2:11" customFormat="1" ht="15" customHeight="1">
      <c r="B175" s="99"/>
      <c r="C175" s="78" t="s">
        <v>587</v>
      </c>
      <c r="D175" s="78"/>
      <c r="E175" s="78"/>
      <c r="F175" s="98" t="s">
        <v>566</v>
      </c>
      <c r="G175" s="78"/>
      <c r="H175" s="78" t="s">
        <v>627</v>
      </c>
      <c r="I175" s="78" t="s">
        <v>562</v>
      </c>
      <c r="J175" s="78">
        <v>50</v>
      </c>
      <c r="K175" s="118"/>
    </row>
    <row r="176" spans="2:11" customFormat="1" ht="15" customHeight="1">
      <c r="B176" s="99"/>
      <c r="C176" s="78" t="s">
        <v>585</v>
      </c>
      <c r="D176" s="78"/>
      <c r="E176" s="78"/>
      <c r="F176" s="98" t="s">
        <v>566</v>
      </c>
      <c r="G176" s="78"/>
      <c r="H176" s="78" t="s">
        <v>627</v>
      </c>
      <c r="I176" s="78" t="s">
        <v>562</v>
      </c>
      <c r="J176" s="78">
        <v>50</v>
      </c>
      <c r="K176" s="118"/>
    </row>
    <row r="177" spans="2:11" customFormat="1" ht="15" customHeight="1">
      <c r="B177" s="99"/>
      <c r="C177" s="78" t="s">
        <v>434</v>
      </c>
      <c r="D177" s="78"/>
      <c r="E177" s="78"/>
      <c r="F177" s="98" t="s">
        <v>560</v>
      </c>
      <c r="G177" s="78"/>
      <c r="H177" s="78" t="s">
        <v>628</v>
      </c>
      <c r="I177" s="78" t="s">
        <v>629</v>
      </c>
      <c r="J177" s="78"/>
      <c r="K177" s="118"/>
    </row>
    <row r="178" spans="2:11" customFormat="1" ht="15" customHeight="1">
      <c r="B178" s="99"/>
      <c r="C178" s="78" t="s">
        <v>54</v>
      </c>
      <c r="D178" s="78"/>
      <c r="E178" s="78"/>
      <c r="F178" s="98" t="s">
        <v>560</v>
      </c>
      <c r="G178" s="78"/>
      <c r="H178" s="78" t="s">
        <v>630</v>
      </c>
      <c r="I178" s="78" t="s">
        <v>631</v>
      </c>
      <c r="J178" s="78">
        <v>1</v>
      </c>
      <c r="K178" s="118"/>
    </row>
    <row r="179" spans="2:11" customFormat="1" ht="15" customHeight="1">
      <c r="B179" s="99"/>
      <c r="C179" s="78" t="s">
        <v>50</v>
      </c>
      <c r="D179" s="78"/>
      <c r="E179" s="78"/>
      <c r="F179" s="98" t="s">
        <v>560</v>
      </c>
      <c r="G179" s="78"/>
      <c r="H179" s="78" t="s">
        <v>632</v>
      </c>
      <c r="I179" s="78" t="s">
        <v>562</v>
      </c>
      <c r="J179" s="78">
        <v>20</v>
      </c>
      <c r="K179" s="118"/>
    </row>
    <row r="180" spans="2:11" customFormat="1" ht="15" customHeight="1">
      <c r="B180" s="99"/>
      <c r="C180" s="78" t="s">
        <v>51</v>
      </c>
      <c r="D180" s="78"/>
      <c r="E180" s="78"/>
      <c r="F180" s="98" t="s">
        <v>560</v>
      </c>
      <c r="G180" s="78"/>
      <c r="H180" s="78" t="s">
        <v>633</v>
      </c>
      <c r="I180" s="78" t="s">
        <v>562</v>
      </c>
      <c r="J180" s="78">
        <v>255</v>
      </c>
      <c r="K180" s="118"/>
    </row>
    <row r="181" spans="2:11" customFormat="1" ht="15" customHeight="1">
      <c r="B181" s="99"/>
      <c r="C181" s="78" t="s">
        <v>433</v>
      </c>
      <c r="D181" s="78"/>
      <c r="E181" s="78"/>
      <c r="F181" s="98" t="s">
        <v>560</v>
      </c>
      <c r="G181" s="78"/>
      <c r="H181" s="78" t="s">
        <v>524</v>
      </c>
      <c r="I181" s="78" t="s">
        <v>562</v>
      </c>
      <c r="J181" s="78">
        <v>10</v>
      </c>
      <c r="K181" s="118"/>
    </row>
    <row r="182" spans="2:11" customFormat="1" ht="15" customHeight="1">
      <c r="B182" s="99"/>
      <c r="C182" s="78" t="s">
        <v>432</v>
      </c>
      <c r="D182" s="78"/>
      <c r="E182" s="78"/>
      <c r="F182" s="98" t="s">
        <v>560</v>
      </c>
      <c r="G182" s="78"/>
      <c r="H182" s="78" t="s">
        <v>634</v>
      </c>
      <c r="I182" s="78" t="s">
        <v>595</v>
      </c>
      <c r="J182" s="78"/>
      <c r="K182" s="118"/>
    </row>
    <row r="183" spans="2:11" customFormat="1" ht="15" customHeight="1">
      <c r="B183" s="99"/>
      <c r="C183" s="78" t="s">
        <v>635</v>
      </c>
      <c r="D183" s="78"/>
      <c r="E183" s="78"/>
      <c r="F183" s="98" t="s">
        <v>560</v>
      </c>
      <c r="G183" s="78"/>
      <c r="H183" s="78" t="s">
        <v>636</v>
      </c>
      <c r="I183" s="78" t="s">
        <v>595</v>
      </c>
      <c r="J183" s="78"/>
      <c r="K183" s="118"/>
    </row>
    <row r="184" spans="2:11" customFormat="1" ht="15" customHeight="1">
      <c r="B184" s="99"/>
      <c r="C184" s="78" t="s">
        <v>624</v>
      </c>
      <c r="D184" s="78"/>
      <c r="E184" s="78"/>
      <c r="F184" s="98" t="s">
        <v>560</v>
      </c>
      <c r="G184" s="78"/>
      <c r="H184" s="78" t="s">
        <v>637</v>
      </c>
      <c r="I184" s="78" t="s">
        <v>595</v>
      </c>
      <c r="J184" s="78"/>
      <c r="K184" s="118"/>
    </row>
    <row r="185" spans="2:11" customFormat="1" ht="15" customHeight="1">
      <c r="B185" s="99"/>
      <c r="C185" s="78" t="s">
        <v>429</v>
      </c>
      <c r="D185" s="78"/>
      <c r="E185" s="78"/>
      <c r="F185" s="98" t="s">
        <v>566</v>
      </c>
      <c r="G185" s="78"/>
      <c r="H185" s="78" t="s">
        <v>638</v>
      </c>
      <c r="I185" s="78" t="s">
        <v>562</v>
      </c>
      <c r="J185" s="78">
        <v>50</v>
      </c>
      <c r="K185" s="118"/>
    </row>
    <row r="186" spans="2:11" customFormat="1" ht="15" customHeight="1">
      <c r="B186" s="99"/>
      <c r="C186" s="78" t="s">
        <v>639</v>
      </c>
      <c r="D186" s="78"/>
      <c r="E186" s="78"/>
      <c r="F186" s="98" t="s">
        <v>566</v>
      </c>
      <c r="G186" s="78"/>
      <c r="H186" s="78" t="s">
        <v>640</v>
      </c>
      <c r="I186" s="78" t="s">
        <v>641</v>
      </c>
      <c r="J186" s="78"/>
      <c r="K186" s="118"/>
    </row>
    <row r="187" spans="2:11" customFormat="1" ht="15" customHeight="1">
      <c r="B187" s="99"/>
      <c r="C187" s="78" t="s">
        <v>642</v>
      </c>
      <c r="D187" s="78"/>
      <c r="E187" s="78"/>
      <c r="F187" s="98" t="s">
        <v>566</v>
      </c>
      <c r="G187" s="78"/>
      <c r="H187" s="78" t="s">
        <v>643</v>
      </c>
      <c r="I187" s="78" t="s">
        <v>641</v>
      </c>
      <c r="J187" s="78"/>
      <c r="K187" s="118"/>
    </row>
    <row r="188" spans="2:11" customFormat="1" ht="15" customHeight="1">
      <c r="B188" s="99"/>
      <c r="C188" s="78" t="s">
        <v>644</v>
      </c>
      <c r="D188" s="78"/>
      <c r="E188" s="78"/>
      <c r="F188" s="98" t="s">
        <v>566</v>
      </c>
      <c r="G188" s="78"/>
      <c r="H188" s="78" t="s">
        <v>645</v>
      </c>
      <c r="I188" s="78" t="s">
        <v>641</v>
      </c>
      <c r="J188" s="78"/>
      <c r="K188" s="118"/>
    </row>
    <row r="189" spans="2:11" customFormat="1" ht="15" customHeight="1">
      <c r="B189" s="99"/>
      <c r="C189" s="131" t="s">
        <v>646</v>
      </c>
      <c r="D189" s="78"/>
      <c r="E189" s="78"/>
      <c r="F189" s="98" t="s">
        <v>566</v>
      </c>
      <c r="G189" s="78"/>
      <c r="H189" s="78" t="s">
        <v>647</v>
      </c>
      <c r="I189" s="78" t="s">
        <v>648</v>
      </c>
      <c r="J189" s="132" t="s">
        <v>649</v>
      </c>
      <c r="K189" s="118"/>
    </row>
    <row r="190" spans="2:11" customFormat="1" ht="15" customHeight="1">
      <c r="B190" s="99"/>
      <c r="C190" s="131" t="s">
        <v>650</v>
      </c>
      <c r="D190" s="78"/>
      <c r="E190" s="78"/>
      <c r="F190" s="98" t="s">
        <v>566</v>
      </c>
      <c r="G190" s="78"/>
      <c r="H190" s="78" t="s">
        <v>651</v>
      </c>
      <c r="I190" s="78" t="s">
        <v>648</v>
      </c>
      <c r="J190" s="132" t="s">
        <v>649</v>
      </c>
      <c r="K190" s="118"/>
    </row>
    <row r="191" spans="2:11" customFormat="1" ht="15" customHeight="1">
      <c r="B191" s="99"/>
      <c r="C191" s="131" t="s">
        <v>39</v>
      </c>
      <c r="D191" s="78"/>
      <c r="E191" s="78"/>
      <c r="F191" s="98" t="s">
        <v>560</v>
      </c>
      <c r="G191" s="78"/>
      <c r="H191" s="75" t="s">
        <v>652</v>
      </c>
      <c r="I191" s="78" t="s">
        <v>653</v>
      </c>
      <c r="J191" s="78"/>
      <c r="K191" s="118"/>
    </row>
    <row r="192" spans="2:11" customFormat="1" ht="15" customHeight="1">
      <c r="B192" s="99"/>
      <c r="C192" s="131" t="s">
        <v>654</v>
      </c>
      <c r="D192" s="78"/>
      <c r="E192" s="78"/>
      <c r="F192" s="98" t="s">
        <v>560</v>
      </c>
      <c r="G192" s="78"/>
      <c r="H192" s="78" t="s">
        <v>655</v>
      </c>
      <c r="I192" s="78" t="s">
        <v>595</v>
      </c>
      <c r="J192" s="78"/>
      <c r="K192" s="118"/>
    </row>
    <row r="193" spans="2:11" customFormat="1" ht="15" customHeight="1">
      <c r="B193" s="99"/>
      <c r="C193" s="131" t="s">
        <v>656</v>
      </c>
      <c r="D193" s="78"/>
      <c r="E193" s="78"/>
      <c r="F193" s="98" t="s">
        <v>560</v>
      </c>
      <c r="G193" s="78"/>
      <c r="H193" s="78" t="s">
        <v>657</v>
      </c>
      <c r="I193" s="78" t="s">
        <v>595</v>
      </c>
      <c r="J193" s="78"/>
      <c r="K193" s="118"/>
    </row>
    <row r="194" spans="2:11" customFormat="1" ht="15" customHeight="1">
      <c r="B194" s="99"/>
      <c r="C194" s="131" t="s">
        <v>658</v>
      </c>
      <c r="D194" s="78"/>
      <c r="E194" s="78"/>
      <c r="F194" s="98" t="s">
        <v>566</v>
      </c>
      <c r="G194" s="78"/>
      <c r="H194" s="78" t="s">
        <v>659</v>
      </c>
      <c r="I194" s="78" t="s">
        <v>595</v>
      </c>
      <c r="J194" s="78"/>
      <c r="K194" s="118"/>
    </row>
    <row r="195" spans="2:11" customFormat="1" ht="15" customHeight="1">
      <c r="B195" s="124"/>
      <c r="C195" s="133"/>
      <c r="D195" s="105"/>
      <c r="E195" s="105"/>
      <c r="F195" s="105"/>
      <c r="G195" s="105"/>
      <c r="H195" s="105"/>
      <c r="I195" s="105"/>
      <c r="J195" s="105"/>
      <c r="K195" s="125"/>
    </row>
    <row r="196" spans="2:11" customFormat="1" ht="18.75" customHeight="1">
      <c r="B196" s="107"/>
      <c r="C196" s="96"/>
      <c r="D196" s="96"/>
      <c r="E196" s="96"/>
      <c r="F196" s="126"/>
      <c r="G196" s="96"/>
      <c r="H196" s="96"/>
      <c r="I196" s="96"/>
      <c r="J196" s="96"/>
      <c r="K196" s="107"/>
    </row>
    <row r="197" spans="2:11" customFormat="1" ht="18.75" customHeight="1">
      <c r="B197" s="107"/>
      <c r="C197" s="96"/>
      <c r="D197" s="96"/>
      <c r="E197" s="96"/>
      <c r="F197" s="126"/>
      <c r="G197" s="96"/>
      <c r="H197" s="96"/>
      <c r="I197" s="96"/>
      <c r="J197" s="96"/>
      <c r="K197" s="107"/>
    </row>
    <row r="198" spans="2:11" customFormat="1" ht="18.75" customHeight="1">
      <c r="B198" s="84"/>
      <c r="C198" s="84"/>
      <c r="D198" s="84"/>
      <c r="E198" s="84"/>
      <c r="F198" s="84"/>
      <c r="G198" s="84"/>
      <c r="H198" s="84"/>
      <c r="I198" s="84"/>
      <c r="J198" s="84"/>
      <c r="K198" s="84"/>
    </row>
    <row r="199" spans="2:11" customFormat="1" ht="13.5">
      <c r="B199" s="66"/>
      <c r="C199" s="67"/>
      <c r="D199" s="67"/>
      <c r="E199" s="67"/>
      <c r="F199" s="67"/>
      <c r="G199" s="67"/>
      <c r="H199" s="67"/>
      <c r="I199" s="67"/>
      <c r="J199" s="67"/>
      <c r="K199" s="68"/>
    </row>
    <row r="200" spans="2:11" customFormat="1" ht="21">
      <c r="B200" s="69"/>
      <c r="C200" s="177" t="s">
        <v>660</v>
      </c>
      <c r="D200" s="177"/>
      <c r="E200" s="177"/>
      <c r="F200" s="177"/>
      <c r="G200" s="177"/>
      <c r="H200" s="177"/>
      <c r="I200" s="177"/>
      <c r="J200" s="177"/>
      <c r="K200" s="70"/>
    </row>
    <row r="201" spans="2:11" customFormat="1" ht="25.5" customHeight="1">
      <c r="B201" s="69"/>
      <c r="C201" s="134" t="s">
        <v>661</v>
      </c>
      <c r="D201" s="134"/>
      <c r="E201" s="134"/>
      <c r="F201" s="134" t="s">
        <v>662</v>
      </c>
      <c r="G201" s="135"/>
      <c r="H201" s="178" t="s">
        <v>663</v>
      </c>
      <c r="I201" s="178"/>
      <c r="J201" s="178"/>
      <c r="K201" s="70"/>
    </row>
    <row r="202" spans="2:11" customFormat="1" ht="5.25" customHeight="1">
      <c r="B202" s="99"/>
      <c r="C202" s="95"/>
      <c r="D202" s="95"/>
      <c r="E202" s="95"/>
      <c r="F202" s="95"/>
      <c r="G202" s="96"/>
      <c r="H202" s="95"/>
      <c r="I202" s="95"/>
      <c r="J202" s="95"/>
      <c r="K202" s="118"/>
    </row>
    <row r="203" spans="2:11" customFormat="1" ht="15" customHeight="1">
      <c r="B203" s="99"/>
      <c r="C203" s="78" t="s">
        <v>653</v>
      </c>
      <c r="D203" s="78"/>
      <c r="E203" s="78"/>
      <c r="F203" s="98" t="s">
        <v>40</v>
      </c>
      <c r="G203" s="78"/>
      <c r="H203" s="179" t="s">
        <v>664</v>
      </c>
      <c r="I203" s="179"/>
      <c r="J203" s="179"/>
      <c r="K203" s="118"/>
    </row>
    <row r="204" spans="2:11" customFormat="1" ht="15" customHeight="1">
      <c r="B204" s="99"/>
      <c r="C204" s="78"/>
      <c r="D204" s="78"/>
      <c r="E204" s="78"/>
      <c r="F204" s="98" t="s">
        <v>41</v>
      </c>
      <c r="G204" s="78"/>
      <c r="H204" s="179" t="s">
        <v>665</v>
      </c>
      <c r="I204" s="179"/>
      <c r="J204" s="179"/>
      <c r="K204" s="118"/>
    </row>
    <row r="205" spans="2:11" customFormat="1" ht="15" customHeight="1">
      <c r="B205" s="99"/>
      <c r="C205" s="78"/>
      <c r="D205" s="78"/>
      <c r="E205" s="78"/>
      <c r="F205" s="98" t="s">
        <v>44</v>
      </c>
      <c r="G205" s="78"/>
      <c r="H205" s="179" t="s">
        <v>666</v>
      </c>
      <c r="I205" s="179"/>
      <c r="J205" s="179"/>
      <c r="K205" s="118"/>
    </row>
    <row r="206" spans="2:11" customFormat="1" ht="15" customHeight="1">
      <c r="B206" s="99"/>
      <c r="C206" s="78"/>
      <c r="D206" s="78"/>
      <c r="E206" s="78"/>
      <c r="F206" s="98" t="s">
        <v>42</v>
      </c>
      <c r="G206" s="78"/>
      <c r="H206" s="179" t="s">
        <v>667</v>
      </c>
      <c r="I206" s="179"/>
      <c r="J206" s="179"/>
      <c r="K206" s="118"/>
    </row>
    <row r="207" spans="2:11" customFormat="1" ht="15" customHeight="1">
      <c r="B207" s="99"/>
      <c r="C207" s="78"/>
      <c r="D207" s="78"/>
      <c r="E207" s="78"/>
      <c r="F207" s="98" t="s">
        <v>43</v>
      </c>
      <c r="G207" s="78"/>
      <c r="H207" s="179" t="s">
        <v>668</v>
      </c>
      <c r="I207" s="179"/>
      <c r="J207" s="179"/>
      <c r="K207" s="118"/>
    </row>
    <row r="208" spans="2:11" customFormat="1" ht="15" customHeight="1">
      <c r="B208" s="99"/>
      <c r="C208" s="78"/>
      <c r="D208" s="78"/>
      <c r="E208" s="78"/>
      <c r="F208" s="98"/>
      <c r="G208" s="78"/>
      <c r="H208" s="78"/>
      <c r="I208" s="78"/>
      <c r="J208" s="78"/>
      <c r="K208" s="118"/>
    </row>
    <row r="209" spans="2:11" customFormat="1" ht="15" customHeight="1">
      <c r="B209" s="99"/>
      <c r="C209" s="78" t="s">
        <v>607</v>
      </c>
      <c r="D209" s="78"/>
      <c r="E209" s="78"/>
      <c r="F209" s="98" t="s">
        <v>76</v>
      </c>
      <c r="G209" s="78"/>
      <c r="H209" s="179" t="s">
        <v>669</v>
      </c>
      <c r="I209" s="179"/>
      <c r="J209" s="179"/>
      <c r="K209" s="118"/>
    </row>
    <row r="210" spans="2:11" customFormat="1" ht="15" customHeight="1">
      <c r="B210" s="99"/>
      <c r="C210" s="78"/>
      <c r="D210" s="78"/>
      <c r="E210" s="78"/>
      <c r="F210" s="98" t="s">
        <v>503</v>
      </c>
      <c r="G210" s="78"/>
      <c r="H210" s="179" t="s">
        <v>504</v>
      </c>
      <c r="I210" s="179"/>
      <c r="J210" s="179"/>
      <c r="K210" s="118"/>
    </row>
    <row r="211" spans="2:11" customFormat="1" ht="15" customHeight="1">
      <c r="B211" s="99"/>
      <c r="C211" s="78"/>
      <c r="D211" s="78"/>
      <c r="E211" s="78"/>
      <c r="F211" s="98" t="s">
        <v>501</v>
      </c>
      <c r="G211" s="78"/>
      <c r="H211" s="179" t="s">
        <v>670</v>
      </c>
      <c r="I211" s="179"/>
      <c r="J211" s="179"/>
      <c r="K211" s="118"/>
    </row>
    <row r="212" spans="2:11" customFormat="1" ht="15" customHeight="1">
      <c r="B212" s="136"/>
      <c r="C212" s="78"/>
      <c r="D212" s="78"/>
      <c r="E212" s="78"/>
      <c r="F212" s="98" t="s">
        <v>82</v>
      </c>
      <c r="G212" s="131"/>
      <c r="H212" s="176" t="s">
        <v>505</v>
      </c>
      <c r="I212" s="176"/>
      <c r="J212" s="176"/>
      <c r="K212" s="137"/>
    </row>
    <row r="213" spans="2:11" customFormat="1" ht="15" customHeight="1">
      <c r="B213" s="136"/>
      <c r="C213" s="78"/>
      <c r="D213" s="78"/>
      <c r="E213" s="78"/>
      <c r="F213" s="98" t="s">
        <v>506</v>
      </c>
      <c r="G213" s="131"/>
      <c r="H213" s="176" t="s">
        <v>671</v>
      </c>
      <c r="I213" s="176"/>
      <c r="J213" s="176"/>
      <c r="K213" s="137"/>
    </row>
    <row r="214" spans="2:11" customFormat="1" ht="15" customHeight="1">
      <c r="B214" s="136"/>
      <c r="C214" s="78"/>
      <c r="D214" s="78"/>
      <c r="E214" s="78"/>
      <c r="F214" s="98"/>
      <c r="G214" s="131"/>
      <c r="H214" s="122"/>
      <c r="I214" s="122"/>
      <c r="J214" s="122"/>
      <c r="K214" s="137"/>
    </row>
    <row r="215" spans="2:11" customFormat="1" ht="15" customHeight="1">
      <c r="B215" s="136"/>
      <c r="C215" s="78" t="s">
        <v>631</v>
      </c>
      <c r="D215" s="78"/>
      <c r="E215" s="78"/>
      <c r="F215" s="98">
        <v>1</v>
      </c>
      <c r="G215" s="131"/>
      <c r="H215" s="176" t="s">
        <v>672</v>
      </c>
      <c r="I215" s="176"/>
      <c r="J215" s="176"/>
      <c r="K215" s="137"/>
    </row>
    <row r="216" spans="2:11" customFormat="1" ht="15" customHeight="1">
      <c r="B216" s="136"/>
      <c r="C216" s="78"/>
      <c r="D216" s="78"/>
      <c r="E216" s="78"/>
      <c r="F216" s="98">
        <v>2</v>
      </c>
      <c r="G216" s="131"/>
      <c r="H216" s="176" t="s">
        <v>673</v>
      </c>
      <c r="I216" s="176"/>
      <c r="J216" s="176"/>
      <c r="K216" s="137"/>
    </row>
    <row r="217" spans="2:11" customFormat="1" ht="15" customHeight="1">
      <c r="B217" s="136"/>
      <c r="C217" s="78"/>
      <c r="D217" s="78"/>
      <c r="E217" s="78"/>
      <c r="F217" s="98">
        <v>3</v>
      </c>
      <c r="G217" s="131"/>
      <c r="H217" s="176" t="s">
        <v>674</v>
      </c>
      <c r="I217" s="176"/>
      <c r="J217" s="176"/>
      <c r="K217" s="137"/>
    </row>
    <row r="218" spans="2:11" customFormat="1" ht="15" customHeight="1">
      <c r="B218" s="136"/>
      <c r="C218" s="78"/>
      <c r="D218" s="78"/>
      <c r="E218" s="78"/>
      <c r="F218" s="98">
        <v>4</v>
      </c>
      <c r="G218" s="131"/>
      <c r="H218" s="176" t="s">
        <v>675</v>
      </c>
      <c r="I218" s="176"/>
      <c r="J218" s="176"/>
      <c r="K218" s="137"/>
    </row>
    <row r="219" spans="2:11" customFormat="1" ht="12.75" customHeight="1">
      <c r="B219" s="138"/>
      <c r="C219" s="139"/>
      <c r="D219" s="139"/>
      <c r="E219" s="139"/>
      <c r="F219" s="139"/>
      <c r="G219" s="139"/>
      <c r="H219" s="139"/>
      <c r="I219" s="139"/>
      <c r="J219" s="139"/>
      <c r="K219" s="140"/>
    </row>
  </sheetData>
  <sheetProtection algorithmName="SHA-512" hashValue="gvg8YSr6CFmCeYVGlxZ/tHdBsDSgT1okh6kGXIldB4LcaPNbdZ7FQ031nLKO4brKp/A7vnuaRJhNlVzL1b5Ijg==" saltValue="DsiKC8XQkzznKH8tKrTmSg==" spinCount="100000" sheet="1" objects="1" scenarios="1" selectLockedCells="1" selectUnlockedCells="1"/>
  <mergeCells count="77">
    <mergeCell ref="F19:J19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D34:J34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47:J47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61:J61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C147:J147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H212:J212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0:J210"/>
    <mergeCell ref="H211:J211"/>
    <mergeCell ref="H213:J213"/>
    <mergeCell ref="H215:J215"/>
    <mergeCell ref="H216:J216"/>
    <mergeCell ref="H217:J217"/>
    <mergeCell ref="H218:J21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01.1_reviz AD1 - Obnova p...</vt:lpstr>
      <vt:lpstr>VON_01.1 - Vedlejší a ost...</vt:lpstr>
      <vt:lpstr>Pokyny pro vyplnění</vt:lpstr>
      <vt:lpstr>'01.1_reviz AD1 - Obnova p...'!Názvy_tisku</vt:lpstr>
      <vt:lpstr>'Rekapitulace stavby'!Názvy_tisku</vt:lpstr>
      <vt:lpstr>'VON_01.1 - Vedlejší a ost...'!Názvy_tisku</vt:lpstr>
      <vt:lpstr>'01.1_reviz AD1 - Obnova p...'!Oblast_tisku</vt:lpstr>
      <vt:lpstr>'Pokyny pro vyplnění'!Oblast_tisku</vt:lpstr>
      <vt:lpstr>'Rekapitulace stavby'!Oblast_tisku</vt:lpstr>
      <vt:lpstr>'VON_01.1 - Vedlejší a ost...'!Oblast_tisku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Šíma</dc:creator>
  <cp:lastModifiedBy>Kotková Ladislava</cp:lastModifiedBy>
  <dcterms:created xsi:type="dcterms:W3CDTF">2025-05-07T11:43:23Z</dcterms:created>
  <dcterms:modified xsi:type="dcterms:W3CDTF">2025-06-26T11:43:24Z</dcterms:modified>
</cp:coreProperties>
</file>