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lalehk\Desktop\Dvořákova 20 - sloupy havarijní stav\"/>
    </mc:Choice>
  </mc:AlternateContent>
  <xr:revisionPtr revIDLastSave="0" documentId="8_{898BBC3D-57CE-4C45-BA7A-C836D3F5070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809-2025 - VÝMĚNA OCELOVÝ..." sheetId="2" r:id="rId2"/>
  </sheets>
  <definedNames>
    <definedName name="_xlnm._FilterDatabase" localSheetId="1" hidden="1">'809-2025 - VÝMĚNA OCELOVÝ...'!$C$122:$K$169</definedName>
    <definedName name="_xlnm.Print_Titles" localSheetId="1">'809-2025 - VÝMĚNA OCELOVÝ...'!$122:$122</definedName>
    <definedName name="_xlnm.Print_Titles" localSheetId="0">'Rekapitulace stavby'!$92:$92</definedName>
    <definedName name="_xlnm.Print_Area" localSheetId="1">'809-2025 - VÝMĚNA OCELOVÝ...'!$C$4:$J$76,'809-2025 - VÝMĚNA OCELOVÝ...'!$C$82:$J$106,'809-2025 - VÝMĚNA OCELOVÝ...'!$C$112:$J$169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169" i="2"/>
  <c r="BH169" i="2"/>
  <c r="BG169" i="2"/>
  <c r="BF169" i="2"/>
  <c r="T169" i="2"/>
  <c r="T168" i="2"/>
  <c r="R169" i="2"/>
  <c r="R168" i="2" s="1"/>
  <c r="P169" i="2"/>
  <c r="P168" i="2" s="1"/>
  <c r="BI167" i="2"/>
  <c r="BH167" i="2"/>
  <c r="BG167" i="2"/>
  <c r="BF167" i="2"/>
  <c r="T167" i="2"/>
  <c r="T166" i="2" s="1"/>
  <c r="R167" i="2"/>
  <c r="R166" i="2" s="1"/>
  <c r="P167" i="2"/>
  <c r="P166" i="2" s="1"/>
  <c r="BI165" i="2"/>
  <c r="BH165" i="2"/>
  <c r="BG165" i="2"/>
  <c r="BF165" i="2"/>
  <c r="T165" i="2"/>
  <c r="T164" i="2" s="1"/>
  <c r="R165" i="2"/>
  <c r="R164" i="2" s="1"/>
  <c r="P165" i="2"/>
  <c r="P164" i="2" s="1"/>
  <c r="BI161" i="2"/>
  <c r="BH161" i="2"/>
  <c r="BG161" i="2"/>
  <c r="BF161" i="2"/>
  <c r="T161" i="2"/>
  <c r="T160" i="2" s="1"/>
  <c r="R161" i="2"/>
  <c r="R160" i="2"/>
  <c r="P161" i="2"/>
  <c r="P160" i="2" s="1"/>
  <c r="BI157" i="2"/>
  <c r="BH157" i="2"/>
  <c r="BG157" i="2"/>
  <c r="BF157" i="2"/>
  <c r="T157" i="2"/>
  <c r="T156" i="2"/>
  <c r="R157" i="2"/>
  <c r="R156" i="2"/>
  <c r="P157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3" i="2"/>
  <c r="BH143" i="2"/>
  <c r="BG143" i="2"/>
  <c r="BF143" i="2"/>
  <c r="T143" i="2"/>
  <c r="R143" i="2"/>
  <c r="P143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6" i="2"/>
  <c r="BH126" i="2"/>
  <c r="BG126" i="2"/>
  <c r="BF126" i="2"/>
  <c r="T126" i="2"/>
  <c r="T125" i="2"/>
  <c r="R126" i="2"/>
  <c r="R125" i="2"/>
  <c r="P126" i="2"/>
  <c r="P125" i="2"/>
  <c r="J120" i="2"/>
  <c r="J119" i="2"/>
  <c r="F119" i="2"/>
  <c r="F117" i="2"/>
  <c r="E115" i="2"/>
  <c r="J90" i="2"/>
  <c r="J89" i="2"/>
  <c r="F89" i="2"/>
  <c r="F87" i="2"/>
  <c r="E85" i="2"/>
  <c r="J16" i="2"/>
  <c r="E16" i="2"/>
  <c r="F120" i="2" s="1"/>
  <c r="J15" i="2"/>
  <c r="J10" i="2"/>
  <c r="J117" i="2"/>
  <c r="L90" i="1"/>
  <c r="AM90" i="1"/>
  <c r="AM89" i="1"/>
  <c r="L89" i="1"/>
  <c r="AM87" i="1"/>
  <c r="L87" i="1"/>
  <c r="L85" i="1"/>
  <c r="L84" i="1"/>
  <c r="J169" i="2"/>
  <c r="BK129" i="2"/>
  <c r="J161" i="2"/>
  <c r="J137" i="2"/>
  <c r="J167" i="2"/>
  <c r="J139" i="2"/>
  <c r="BK157" i="2"/>
  <c r="J135" i="2"/>
  <c r="J152" i="2"/>
  <c r="J126" i="2"/>
  <c r="BK154" i="2"/>
  <c r="BK133" i="2"/>
  <c r="BK152" i="2"/>
  <c r="BK126" i="2"/>
  <c r="BK161" i="2"/>
  <c r="BK148" i="2"/>
  <c r="J131" i="2"/>
  <c r="BK135" i="2"/>
  <c r="AS94" i="1"/>
  <c r="J157" i="2"/>
  <c r="BK131" i="2"/>
  <c r="J148" i="2"/>
  <c r="BK167" i="2"/>
  <c r="J154" i="2"/>
  <c r="J133" i="2"/>
  <c r="BK139" i="2"/>
  <c r="J165" i="2"/>
  <c r="J143" i="2"/>
  <c r="BK169" i="2"/>
  <c r="BK143" i="2"/>
  <c r="BK165" i="2"/>
  <c r="BK137" i="2"/>
  <c r="J129" i="2"/>
  <c r="P159" i="2" l="1"/>
  <c r="R159" i="2"/>
  <c r="T159" i="2"/>
  <c r="BK128" i="2"/>
  <c r="J128" i="2"/>
  <c r="J97" i="2"/>
  <c r="R142" i="2"/>
  <c r="R141" i="2" s="1"/>
  <c r="T128" i="2"/>
  <c r="T124" i="2" s="1"/>
  <c r="T123" i="2" s="1"/>
  <c r="T142" i="2"/>
  <c r="T141" i="2"/>
  <c r="R128" i="2"/>
  <c r="R124" i="2"/>
  <c r="R123" i="2" s="1"/>
  <c r="BK142" i="2"/>
  <c r="J142" i="2" s="1"/>
  <c r="J99" i="2" s="1"/>
  <c r="P128" i="2"/>
  <c r="P124" i="2"/>
  <c r="P123" i="2" s="1"/>
  <c r="AU95" i="1" s="1"/>
  <c r="AU94" i="1" s="1"/>
  <c r="P142" i="2"/>
  <c r="P141" i="2"/>
  <c r="BK125" i="2"/>
  <c r="BK124" i="2"/>
  <c r="J124" i="2" s="1"/>
  <c r="J95" i="2" s="1"/>
  <c r="BK156" i="2"/>
  <c r="J156" i="2"/>
  <c r="J100" i="2" s="1"/>
  <c r="BK160" i="2"/>
  <c r="J160" i="2" s="1"/>
  <c r="J102" i="2" s="1"/>
  <c r="BK164" i="2"/>
  <c r="J164" i="2"/>
  <c r="J103" i="2" s="1"/>
  <c r="BK166" i="2"/>
  <c r="J166" i="2" s="1"/>
  <c r="J104" i="2" s="1"/>
  <c r="BK168" i="2"/>
  <c r="J168" i="2"/>
  <c r="J105" i="2" s="1"/>
  <c r="F90" i="2"/>
  <c r="BE135" i="2"/>
  <c r="BE139" i="2"/>
  <c r="BE152" i="2"/>
  <c r="J87" i="2"/>
  <c r="BE129" i="2"/>
  <c r="BE161" i="2"/>
  <c r="BE126" i="2"/>
  <c r="BE137" i="2"/>
  <c r="BE169" i="2"/>
  <c r="BE131" i="2"/>
  <c r="BE133" i="2"/>
  <c r="BE143" i="2"/>
  <c r="BE148" i="2"/>
  <c r="BE154" i="2"/>
  <c r="BE157" i="2"/>
  <c r="BE165" i="2"/>
  <c r="BE167" i="2"/>
  <c r="F32" i="2"/>
  <c r="BA95" i="1" s="1"/>
  <c r="BA94" i="1" s="1"/>
  <c r="W30" i="1" s="1"/>
  <c r="J32" i="2"/>
  <c r="AW95" i="1" s="1"/>
  <c r="F34" i="2"/>
  <c r="BC95" i="1" s="1"/>
  <c r="BC94" i="1" s="1"/>
  <c r="W32" i="1" s="1"/>
  <c r="F35" i="2"/>
  <c r="BD95" i="1" s="1"/>
  <c r="BD94" i="1" s="1"/>
  <c r="W33" i="1" s="1"/>
  <c r="F33" i="2"/>
  <c r="BB95" i="1" s="1"/>
  <c r="BB94" i="1" s="1"/>
  <c r="AX94" i="1" s="1"/>
  <c r="J125" i="2" l="1"/>
  <c r="J96" i="2" s="1"/>
  <c r="BK141" i="2"/>
  <c r="J141" i="2" s="1"/>
  <c r="J98" i="2" s="1"/>
  <c r="BK159" i="2"/>
  <c r="J159" i="2" s="1"/>
  <c r="J101" i="2" s="1"/>
  <c r="AW94" i="1"/>
  <c r="AK30" i="1" s="1"/>
  <c r="J31" i="2"/>
  <c r="AV95" i="1"/>
  <c r="AT95" i="1" s="1"/>
  <c r="AY94" i="1"/>
  <c r="F31" i="2"/>
  <c r="AZ95" i="1" s="1"/>
  <c r="AZ94" i="1" s="1"/>
  <c r="AV94" i="1" s="1"/>
  <c r="AK29" i="1" s="1"/>
  <c r="W31" i="1"/>
  <c r="BK123" i="2" l="1"/>
  <c r="J123" i="2" s="1"/>
  <c r="J94" i="2" s="1"/>
  <c r="W29" i="1"/>
  <c r="AT94" i="1"/>
  <c r="J28" i="2" l="1"/>
  <c r="AG95" i="1" s="1"/>
  <c r="AG94" i="1" s="1"/>
  <c r="AK26" i="1" s="1"/>
  <c r="AK35" i="1" s="1"/>
  <c r="J37" i="2" l="1"/>
  <c r="AN95" i="1"/>
  <c r="AN94" i="1"/>
</calcChain>
</file>

<file path=xl/sharedStrings.xml><?xml version="1.0" encoding="utf-8"?>
<sst xmlns="http://schemas.openxmlformats.org/spreadsheetml/2006/main" count="727" uniqueCount="218">
  <si>
    <t>Export Komplet</t>
  </si>
  <si>
    <t/>
  </si>
  <si>
    <t>2.0</t>
  </si>
  <si>
    <t>False</t>
  </si>
  <si>
    <t>{f2fd47b0-72c7-4fd1-a000-09bc65af0162}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</si>
  <si>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</si>
  <si>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</si>
  <si>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</si>
  <si>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</si>
  <si>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</si>
  <si>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</si>
  <si>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</si>
  <si>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</si>
  <si>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809/2025</t>
  </si>
  <si>
    <t>Stavba:</t>
  </si>
  <si>
    <t>VÝMĚNA OCELOVÝCH PODPŮRNÝCH SLOUPŮ BALKÓNOVÉ KONSTRUKCE - Děčín, Dvořákova</t>
  </si>
  <si>
    <t>KSO:</t>
  </si>
  <si>
    <t>CC-CZ:</t>
  </si>
  <si>
    <t>Místo:</t>
  </si>
  <si>
    <t>p.p.č. 1250/77</t>
  </si>
  <si>
    <t>Datum:</t>
  </si>
  <si>
    <t>18. 9. 2025</t>
  </si>
  <si>
    <t>Zadavatel:</t>
  </si>
  <si>
    <t>IČ:</t>
  </si>
  <si>
    <t>Statutární město Děčín</t>
  </si>
  <si>
    <t>DIČ:</t>
  </si>
  <si>
    <t>Zhotovitel:</t>
  </si>
  <si>
    <t xml:space="preserve"> </t>
  </si>
  <si>
    <t>Projektant:</t>
  </si>
  <si>
    <t>Ing. Jaromír Matějíček</t>
  </si>
  <si>
    <t>True</t>
  </si>
  <si>
    <t>Zpracovatel:</t>
  </si>
  <si>
    <t>Ing. Jan Duben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</si>
  <si>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</si>
  <si>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</si>
  <si>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</si>
  <si>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</si>
  <si>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</si>
  <si>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</si>
  <si>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</si>
  <si>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</si>
  <si>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</si>
  <si>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</si>
  <si>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</si>
  <si>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</si>
  <si>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</si>
  <si>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</si>
  <si>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</si>
  <si>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</si>
  <si>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</si>
  <si>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</si>
  <si>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</si>
  <si>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</si>
  <si>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</si>
  <si>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</si>
  <si>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</si>
  <si>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</si>
  <si>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</si>
  <si>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</si>
  <si>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</si>
  <si>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</si>
  <si>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</si>
  <si>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</si>
  <si>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</si>
  <si>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</si>
  <si>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</si>
  <si>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</si>
  <si>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</si>
  <si>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</si>
  <si>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</si>
  <si>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</si>
  <si>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</si>
  <si>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</si>
  <si>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</si>
  <si>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</si>
  <si>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</si>
  <si>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</si>
  <si>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</si>
  <si>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</si>
  <si>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</si>
  <si>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</si>
  <si>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</si>
  <si>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</si>
  <si>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</si>
  <si>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</si>
  <si>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</si>
  <si>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</si>
  <si>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</si>
  <si>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</si>
  <si>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</si>
  <si>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9 - Ostatní konstrukce a práce, bourání</t>
  </si>
  <si>
    <t>PSV - Práce a dodávky PSV</t>
  </si>
  <si>
    <t xml:space="preserve">    767 - Konstrukce zámečnické</t>
  </si>
  <si>
    <t xml:space="preserve">    783 - Dokončovací práce - nátěry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</si>
  <si>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</si>
  <si>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</si>
  <si>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</si>
  <si>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</si>
  <si>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</si>
  <si>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</si>
  <si>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</si>
  <si>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</si>
  <si>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</si>
  <si>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</si>
  <si>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</si>
  <si>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</si>
  <si>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</si>
  <si>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</si>
  <si>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</si>
  <si>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</si>
  <si>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</si>
  <si>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</si>
  <si>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</si>
  <si>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</si>
  <si>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</si>
  <si>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</si>
  <si>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</si>
  <si>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</si>
  <si>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389381001</t>
  </si>
  <si>
    <t>Dobetonování prefabrikovaných konstrukcí</t>
  </si>
  <si>
    <t>m3</t>
  </si>
  <si>
    <t>4</t>
  </si>
  <si>
    <t>-1271754958</t>
  </si>
  <si>
    <t>VV</t>
  </si>
  <si>
    <t>"dobetonování základu" 0,5*2*0,1</t>
  </si>
  <si>
    <t>9</t>
  </si>
  <si>
    <t>Ostatní konstrukce a práce, bourání</t>
  </si>
  <si>
    <t>943121111</t>
  </si>
  <si>
    <t>Montáž lešení prostorového trubkového těžkého bez podlah zatížení přes 200 do 300 kg/m2 v do 20 m</t>
  </si>
  <si>
    <t>113227798</t>
  </si>
  <si>
    <t>"podepření konstrukce balkonu" 3*2,5*2</t>
  </si>
  <si>
    <t>943121211</t>
  </si>
  <si>
    <t>Příplatek k lešení prostorovému trubkovému těžkému bez podlah přes 200 do 300 kg/m2 v 20 m za každý den použití</t>
  </si>
  <si>
    <t>-1427857697</t>
  </si>
  <si>
    <t>"podepření konstrukce balkonu - předpoklad týden" 3*2,5*2*5</t>
  </si>
  <si>
    <t>943121811</t>
  </si>
  <si>
    <t>Demontáž lešení prostorového trubkového těžkého bez podlah zatížení tř. 4 přes 200 do 300 kg/m2 v do 20 m</t>
  </si>
  <si>
    <t>1664331185</t>
  </si>
  <si>
    <t>5</t>
  </si>
  <si>
    <t>961044111</t>
  </si>
  <si>
    <t>Bourání základů z betonu prostého</t>
  </si>
  <si>
    <t>1320889500</t>
  </si>
  <si>
    <t>"demontáž sloupů" 0,5*2*0,1</t>
  </si>
  <si>
    <t>6</t>
  </si>
  <si>
    <t>966071121</t>
  </si>
  <si>
    <t>Demontáž ocelových kcí hmotnosti do 5 t z profilů hmotnosti přes 13 do 30 kg/m</t>
  </si>
  <si>
    <t>t</t>
  </si>
  <si>
    <t>-1167040376</t>
  </si>
  <si>
    <t>"demontáž sloupů" 2*29,8*2,96*0,001</t>
  </si>
  <si>
    <t>7</t>
  </si>
  <si>
    <t>977271111</t>
  </si>
  <si>
    <t>Řezání ocelových profilů na staveništi úhlovou bruskou průřezu přes 200 do 500 mm2</t>
  </si>
  <si>
    <t>kus</t>
  </si>
  <si>
    <t>695439972</t>
  </si>
  <si>
    <t>"demontáž sloupů" 2</t>
  </si>
  <si>
    <t>PSV</t>
  </si>
  <si>
    <t>Práce a dodávky PSV</t>
  </si>
  <si>
    <t>767</t>
  </si>
  <si>
    <t>Konstrukce zámečnické</t>
  </si>
  <si>
    <t>8</t>
  </si>
  <si>
    <t>767995102</t>
  </si>
  <si>
    <t>Montáž atypických zámečnických konstrukcí hmotnosti přes 1 do 3 kg</t>
  </si>
  <si>
    <t>kg</t>
  </si>
  <si>
    <t>16</t>
  </si>
  <si>
    <t>1340891765</t>
  </si>
  <si>
    <t>včetně kotevního materiálu</t>
  </si>
  <si>
    <t>"horní pateční plech" 2*0,2*0,3*78,5</t>
  </si>
  <si>
    <t>"pateční plech" 2*0,22*0,32*78,5</t>
  </si>
  <si>
    <t>Součet</t>
  </si>
  <si>
    <t>M</t>
  </si>
  <si>
    <t>13611228</t>
  </si>
  <si>
    <t>plech ocelový hladký jakost S235JR tl 10mm tabule</t>
  </si>
  <si>
    <t>32</t>
  </si>
  <si>
    <t>-2012740887</t>
  </si>
  <si>
    <t>"horní pateční plech" 2*0,2*0,3*78,5*0,001</t>
  </si>
  <si>
    <t>"pateční plech" 2*0,22*0,32*78,5*0,001</t>
  </si>
  <si>
    <t>10</t>
  </si>
  <si>
    <t>767995115</t>
  </si>
  <si>
    <t>Montáž atypických zámečnických konstrukcí hmotnosti přes 50 do 100 kg</t>
  </si>
  <si>
    <t>1535139349</t>
  </si>
  <si>
    <t>"nové sloupy" 2*21,3*3,01</t>
  </si>
  <si>
    <t>11</t>
  </si>
  <si>
    <t>5528392R</t>
  </si>
  <si>
    <t>trubka ocelová bezešvá hladká jakost 11 353 178x5,0mm</t>
  </si>
  <si>
    <t>m</t>
  </si>
  <si>
    <t>-234857655</t>
  </si>
  <si>
    <t>"nové sloupy" 2*3,01</t>
  </si>
  <si>
    <t>783</t>
  </si>
  <si>
    <t>Dokončovací práce - nátěry</t>
  </si>
  <si>
    <t>783317101</t>
  </si>
  <si>
    <t>Krycí jednonásobný syntetický standardní nátěr zámečnických konstrukcí</t>
  </si>
  <si>
    <t>m2</t>
  </si>
  <si>
    <t>626619638</t>
  </si>
  <si>
    <t>"nové sloupy" 2*3,01*3,14*0,178+0,22*0,32+0,2*0,3</t>
  </si>
  <si>
    <t>VRN</t>
  </si>
  <si>
    <t>Vedlejší rozpočtové náklady</t>
  </si>
  <si>
    <t>VRN1</t>
  </si>
  <si>
    <t>Průzkumné, zeměměřičské a projektové práce</t>
  </si>
  <si>
    <t>13</t>
  </si>
  <si>
    <t>010001000</t>
  </si>
  <si>
    <t>Kč</t>
  </si>
  <si>
    <t>1024</t>
  </si>
  <si>
    <t>-1898539167</t>
  </si>
  <si>
    <t>vyznačení rozsahu prací a vytýčení sítí</t>
  </si>
  <si>
    <t>VRN3</t>
  </si>
  <si>
    <t>Zařízení staveniště</t>
  </si>
  <si>
    <t>14</t>
  </si>
  <si>
    <t>030001000</t>
  </si>
  <si>
    <t>-959396920</t>
  </si>
  <si>
    <t>VRN6</t>
  </si>
  <si>
    <t>Územní vlivy</t>
  </si>
  <si>
    <t>15</t>
  </si>
  <si>
    <t>060001000</t>
  </si>
  <si>
    <t>-1301653961</t>
  </si>
  <si>
    <t>VRN7</t>
  </si>
  <si>
    <t>Provozní vlivy</t>
  </si>
  <si>
    <t>070001000</t>
  </si>
  <si>
    <t>-1953066654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</si>
</sst>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8" xfId="0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4" fontId="22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32" fillId="0" borderId="22" xfId="0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 wrapText="1"/>
    </xf>
    <xf numFmtId="167" fontId="32" fillId="0" borderId="22" xfId="0" applyNumberFormat="1" applyFont="1" applyBorder="1" applyAlignment="1">
      <alignment vertical="center"/>
    </xf>
    <xf numFmtId="4" fontId="32" fillId="0" borderId="22" xfId="0" applyNumberFormat="1" applyFont="1" applyBorder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109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74" t="s">
        <v>5</v>
      </c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202" t="s">
        <v>13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R5" s="19"/>
      <c r="BS5" s="16" t="s">
        <v>6</v>
      </c>
    </row>
    <row r="6" spans="1:74" ht="36.950000000000003" customHeight="1">
      <c r="B6" s="19"/>
      <c r="D6" s="24" t="s">
        <v>14</v>
      </c>
      <c r="K6" s="203" t="s">
        <v>15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R6" s="19"/>
      <c r="BS6" s="16" t="s">
        <v>6</v>
      </c>
    </row>
    <row r="7" spans="1:74" ht="12" customHeight="1">
      <c r="B7" s="19"/>
      <c r="D7" s="25" t="s">
        <v>16</v>
      </c>
      <c r="K7" s="23" t="s">
        <v>1</v>
      </c>
      <c r="AK7" s="25" t="s">
        <v>17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18</v>
      </c>
      <c r="K8" s="23" t="s">
        <v>19</v>
      </c>
      <c r="AK8" s="25" t="s">
        <v>20</v>
      </c>
      <c r="AN8" s="23" t="s">
        <v>21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22</v>
      </c>
      <c r="AK10" s="25" t="s">
        <v>23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24</v>
      </c>
      <c r="AK11" s="25" t="s">
        <v>25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26</v>
      </c>
      <c r="AK13" s="25" t="s">
        <v>23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27</v>
      </c>
      <c r="AK14" s="25" t="s">
        <v>25</v>
      </c>
      <c r="AN14" s="23" t="s">
        <v>1</v>
      </c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28</v>
      </c>
      <c r="AK16" s="25" t="s">
        <v>23</v>
      </c>
      <c r="AN16" s="23" t="s">
        <v>1</v>
      </c>
      <c r="AR16" s="19"/>
      <c r="BS16" s="16" t="s">
        <v>3</v>
      </c>
    </row>
    <row r="17" spans="2:71" ht="18.399999999999999" customHeight="1">
      <c r="B17" s="19"/>
      <c r="E17" s="23" t="s">
        <v>29</v>
      </c>
      <c r="AK17" s="25" t="s">
        <v>25</v>
      </c>
      <c r="AN17" s="23" t="s">
        <v>1</v>
      </c>
      <c r="AR17" s="19"/>
      <c r="BS17" s="16" t="s">
        <v>30</v>
      </c>
    </row>
    <row r="18" spans="2:71" ht="6.95" customHeight="1">
      <c r="B18" s="19"/>
      <c r="AR18" s="19"/>
      <c r="BS18" s="16" t="s">
        <v>6</v>
      </c>
    </row>
    <row r="19" spans="2:71" ht="12" customHeight="1">
      <c r="B19" s="19"/>
      <c r="D19" s="25" t="s">
        <v>31</v>
      </c>
      <c r="AK19" s="25" t="s">
        <v>23</v>
      </c>
      <c r="AN19" s="23" t="s">
        <v>1</v>
      </c>
      <c r="AR19" s="19"/>
      <c r="BS19" s="16" t="s">
        <v>6</v>
      </c>
    </row>
    <row r="20" spans="2:71" ht="18.399999999999999" customHeight="1">
      <c r="B20" s="19"/>
      <c r="E20" s="23" t="s">
        <v>32</v>
      </c>
      <c r="AK20" s="25" t="s">
        <v>25</v>
      </c>
      <c r="AN20" s="23" t="s">
        <v>1</v>
      </c>
      <c r="AR20" s="19"/>
      <c r="BS20" s="16" t="s">
        <v>30</v>
      </c>
    </row>
    <row r="21" spans="2:71" ht="6.95" customHeight="1">
      <c r="B21" s="19"/>
      <c r="AR21" s="19"/>
    </row>
    <row r="22" spans="2:71" ht="12" customHeight="1">
      <c r="B22" s="19"/>
      <c r="D22" s="25" t="s">
        <v>33</v>
      </c>
      <c r="AR22" s="19"/>
    </row>
    <row r="23" spans="2:71" ht="16.5" customHeight="1">
      <c r="B23" s="19"/>
      <c r="E23" s="204" t="s">
        <v>1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R23" s="19"/>
    </row>
    <row r="24" spans="2:71" ht="6.95" customHeight="1">
      <c r="B24" s="19"/>
      <c r="AR24" s="19"/>
    </row>
    <row r="25" spans="2:71" ht="6.95" customHeight="1">
      <c r="B25" s="19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9"/>
    </row>
    <row r="26" spans="2:71" s="1" customFormat="1" ht="25.9" customHeight="1">
      <c r="B26" s="27"/>
      <c r="D26" s="28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05">
        <f>ROUND(AG94,2)</f>
        <v>0</v>
      </c>
      <c r="AL26" s="206"/>
      <c r="AM26" s="206"/>
      <c r="AN26" s="206"/>
      <c r="AO26" s="206"/>
      <c r="AR26" s="27"/>
    </row>
    <row r="27" spans="2:71" s="1" customFormat="1" ht="6.95" customHeight="1">
      <c r="B27" s="27"/>
      <c r="AR27" s="27"/>
    </row>
    <row r="28" spans="2:71" s="1" customFormat="1" ht="12.75">
      <c r="B28" s="27"/>
      <c r="L28" s="207" t="s">
        <v>35</v>
      </c>
      <c r="M28" s="207"/>
      <c r="N28" s="207"/>
      <c r="O28" s="207"/>
      <c r="P28" s="207"/>
      <c r="W28" s="207" t="s">
        <v>36</v>
      </c>
      <c r="X28" s="207"/>
      <c r="Y28" s="207"/>
      <c r="Z28" s="207"/>
      <c r="AA28" s="207"/>
      <c r="AB28" s="207"/>
      <c r="AC28" s="207"/>
      <c r="AD28" s="207"/>
      <c r="AE28" s="207"/>
      <c r="AK28" s="207" t="s">
        <v>37</v>
      </c>
      <c r="AL28" s="207"/>
      <c r="AM28" s="207"/>
      <c r="AN28" s="207"/>
      <c r="AO28" s="207"/>
      <c r="AR28" s="27"/>
    </row>
    <row r="29" spans="2:71" s="2" customFormat="1" ht="14.45" customHeight="1">
      <c r="B29" s="30"/>
      <c r="D29" s="25" t="s">
        <v>38</v>
      </c>
      <c r="F29" s="25" t="s">
        <v>39</v>
      </c>
      <c r="L29" s="197">
        <v>0.21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30"/>
    </row>
    <row r="30" spans="2:71" s="2" customFormat="1" ht="14.45" customHeight="1">
      <c r="B30" s="30"/>
      <c r="F30" s="25" t="s">
        <v>40</v>
      </c>
      <c r="L30" s="197">
        <v>0.12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0"/>
    </row>
    <row r="31" spans="2:71" s="2" customFormat="1" ht="14.45" hidden="1" customHeight="1">
      <c r="B31" s="30"/>
      <c r="F31" s="25" t="s">
        <v>41</v>
      </c>
      <c r="L31" s="197">
        <v>0.21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0"/>
    </row>
    <row r="32" spans="2:71" s="2" customFormat="1" ht="14.45" hidden="1" customHeight="1">
      <c r="B32" s="30"/>
      <c r="F32" s="25" t="s">
        <v>42</v>
      </c>
      <c r="L32" s="197">
        <v>0.12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0"/>
    </row>
    <row r="33" spans="2:44" s="2" customFormat="1" ht="14.45" hidden="1" customHeight="1">
      <c r="B33" s="30"/>
      <c r="F33" s="25" t="s">
        <v>43</v>
      </c>
      <c r="L33" s="197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0"/>
    </row>
    <row r="34" spans="2:44" s="1" customFormat="1" ht="6.95" customHeight="1">
      <c r="B34" s="27"/>
      <c r="AR34" s="27"/>
    </row>
    <row r="35" spans="2:44" s="1" customFormat="1" ht="25.9" customHeight="1">
      <c r="B35" s="27"/>
      <c r="C35" s="31"/>
      <c r="D35" s="32" t="s">
        <v>44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45</v>
      </c>
      <c r="U35" s="33"/>
      <c r="V35" s="33"/>
      <c r="W35" s="33"/>
      <c r="X35" s="198" t="s">
        <v>46</v>
      </c>
      <c r="Y35" s="199"/>
      <c r="Z35" s="199"/>
      <c r="AA35" s="199"/>
      <c r="AB35" s="199"/>
      <c r="AC35" s="33"/>
      <c r="AD35" s="33"/>
      <c r="AE35" s="33"/>
      <c r="AF35" s="33"/>
      <c r="AG35" s="33"/>
      <c r="AH35" s="33"/>
      <c r="AI35" s="33"/>
      <c r="AJ35" s="33"/>
      <c r="AK35" s="200">
        <f>SUM(AK26:AK33)</f>
        <v>0</v>
      </c>
      <c r="AL35" s="199"/>
      <c r="AM35" s="199"/>
      <c r="AN35" s="199"/>
      <c r="AO35" s="201"/>
      <c r="AP35" s="31"/>
      <c r="AQ35" s="31"/>
      <c r="AR35" s="27"/>
    </row>
    <row r="36" spans="2:44" s="1" customFormat="1" ht="6.95" customHeight="1">
      <c r="B36" s="27"/>
      <c r="AR36" s="27"/>
    </row>
    <row r="37" spans="2:44" s="1" customFormat="1" ht="14.45" customHeight="1">
      <c r="B37" s="27"/>
      <c r="AR37" s="27"/>
    </row>
    <row r="38" spans="2:44" ht="14.45" customHeight="1">
      <c r="B38" s="19"/>
      <c r="AR38" s="19"/>
    </row>
    <row r="39" spans="2:44" ht="14.45" customHeight="1">
      <c r="B39" s="19"/>
      <c r="AR39" s="19"/>
    </row>
    <row r="40" spans="2:44" ht="14.45" customHeight="1">
      <c r="B40" s="19"/>
      <c r="AR40" s="19"/>
    </row>
    <row r="41" spans="2:44" ht="14.45" customHeight="1">
      <c r="B41" s="19"/>
      <c r="AR41" s="19"/>
    </row>
    <row r="42" spans="2:44" ht="14.45" customHeight="1">
      <c r="B42" s="19"/>
      <c r="AR42" s="19"/>
    </row>
    <row r="43" spans="2:44" ht="14.45" customHeight="1">
      <c r="B43" s="19"/>
      <c r="AR43" s="19"/>
    </row>
    <row r="44" spans="2:44" ht="14.45" customHeight="1">
      <c r="B44" s="19"/>
      <c r="AR44" s="19"/>
    </row>
    <row r="45" spans="2:44" ht="14.45" customHeight="1">
      <c r="B45" s="19"/>
      <c r="AR45" s="19"/>
    </row>
    <row r="46" spans="2:44" ht="14.45" customHeight="1">
      <c r="B46" s="19"/>
      <c r="AR46" s="19"/>
    </row>
    <row r="47" spans="2:44" ht="14.45" customHeight="1">
      <c r="B47" s="19"/>
      <c r="AR47" s="19"/>
    </row>
    <row r="48" spans="2:44" ht="14.45" customHeight="1">
      <c r="B48" s="19"/>
      <c r="AR48" s="19"/>
    </row>
    <row r="49" spans="2:44" s="1" customFormat="1" ht="14.45" customHeight="1">
      <c r="B49" s="27"/>
      <c r="D49" s="35" t="s">
        <v>47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 t="s">
        <v>48</v>
      </c>
      <c r="AI49" s="36"/>
      <c r="AJ49" s="36"/>
      <c r="AK49" s="36"/>
      <c r="AL49" s="36"/>
      <c r="AM49" s="36"/>
      <c r="AN49" s="36"/>
      <c r="AO49" s="36"/>
      <c r="AR49" s="27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27"/>
      <c r="D60" s="37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7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7" t="s">
        <v>49</v>
      </c>
      <c r="AI60" s="29"/>
      <c r="AJ60" s="29"/>
      <c r="AK60" s="29"/>
      <c r="AL60" s="29"/>
      <c r="AM60" s="37" t="s">
        <v>50</v>
      </c>
      <c r="AN60" s="29"/>
      <c r="AO60" s="29"/>
      <c r="AR60" s="27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27"/>
      <c r="D64" s="35" t="s">
        <v>51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5" t="s">
        <v>52</v>
      </c>
      <c r="AI64" s="36"/>
      <c r="AJ64" s="36"/>
      <c r="AK64" s="36"/>
      <c r="AL64" s="36"/>
      <c r="AM64" s="36"/>
      <c r="AN64" s="36"/>
      <c r="AO64" s="36"/>
      <c r="AR64" s="27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27"/>
      <c r="D75" s="37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7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7" t="s">
        <v>49</v>
      </c>
      <c r="AI75" s="29"/>
      <c r="AJ75" s="29"/>
      <c r="AK75" s="29"/>
      <c r="AL75" s="29"/>
      <c r="AM75" s="37" t="s">
        <v>50</v>
      </c>
      <c r="AN75" s="29"/>
      <c r="AO75" s="29"/>
      <c r="AR75" s="27"/>
    </row>
    <row r="76" spans="2:44" s="1" customFormat="1">
      <c r="B76" s="27"/>
      <c r="AR76" s="27"/>
    </row>
    <row r="77" spans="2:44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7"/>
    </row>
    <row r="81" spans="1:90" s="1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7"/>
    </row>
    <row r="82" spans="1:90" s="1" customFormat="1" ht="24.95" customHeight="1">
      <c r="B82" s="27"/>
      <c r="C82" s="20" t="s">
        <v>53</v>
      </c>
      <c r="AR82" s="27"/>
    </row>
    <row r="83" spans="1:90" s="1" customFormat="1" ht="6.95" customHeight="1">
      <c r="B83" s="27"/>
      <c r="AR83" s="27"/>
    </row>
    <row r="84" spans="1:90" s="3" customFormat="1" ht="12" customHeight="1">
      <c r="B84" s="42"/>
      <c r="C84" s="25" t="s">
        <v>12</v>
      </c>
      <c r="L84" s="3" t="str">
        <f>K5</f>
        <v>809/2025</v>
      </c>
      <c r="AR84" s="42"/>
    </row>
    <row r="85" spans="1:90" s="4" customFormat="1" ht="36.950000000000003" customHeight="1">
      <c r="B85" s="43"/>
      <c r="C85" s="44" t="s">
        <v>14</v>
      </c>
      <c r="L85" s="186" t="str">
        <f>K6</f>
        <v>VÝMĚNA OCELOVÝCH PODPŮRNÝCH SLOUPŮ BALKÓNOVÉ KONSTRUKCE - Děčín, Dvořákova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R85" s="43"/>
    </row>
    <row r="86" spans="1:90" s="1" customFormat="1" ht="6.95" customHeight="1">
      <c r="B86" s="27"/>
      <c r="AR86" s="27"/>
    </row>
    <row r="87" spans="1:90" s="1" customFormat="1" ht="12" customHeight="1">
      <c r="B87" s="27"/>
      <c r="C87" s="25" t="s">
        <v>18</v>
      </c>
      <c r="L87" s="45" t="str">
        <f>IF(K8="","",K8)</f>
        <v>p.p.č. 1250/77</v>
      </c>
      <c r="AI87" s="25" t="s">
        <v>20</v>
      </c>
      <c r="AM87" s="188" t="str">
        <f>IF(AN8= "","",AN8)</f>
        <v>18. 9. 2025</v>
      </c>
      <c r="AN87" s="188"/>
      <c r="AR87" s="27"/>
    </row>
    <row r="88" spans="1:90" s="1" customFormat="1" ht="6.95" customHeight="1">
      <c r="B88" s="27"/>
      <c r="AR88" s="27"/>
    </row>
    <row r="89" spans="1:90" s="1" customFormat="1" ht="15.2" customHeight="1">
      <c r="B89" s="27"/>
      <c r="C89" s="25" t="s">
        <v>22</v>
      </c>
      <c r="L89" s="3" t="str">
        <f>IF(E11= "","",E11)</f>
        <v>Statutární město Děčín</v>
      </c>
      <c r="AI89" s="25" t="s">
        <v>28</v>
      </c>
      <c r="AM89" s="189" t="str">
        <f>IF(E17="","",E17)</f>
        <v>Ing. Jaromír Matějíček</v>
      </c>
      <c r="AN89" s="190"/>
      <c r="AO89" s="190"/>
      <c r="AP89" s="190"/>
      <c r="AR89" s="27"/>
      <c r="AS89" s="191" t="s">
        <v>54</v>
      </c>
      <c r="AT89" s="192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0" s="1" customFormat="1" ht="15.2" customHeight="1">
      <c r="B90" s="27"/>
      <c r="C90" s="25" t="s">
        <v>26</v>
      </c>
      <c r="L90" s="3" t="str">
        <f>IF(E14="","",E14)</f>
        <v xml:space="preserve"> </v>
      </c>
      <c r="AI90" s="25" t="s">
        <v>31</v>
      </c>
      <c r="AM90" s="189" t="str">
        <f>IF(E20="","",E20)</f>
        <v>Ing. Jan Duben</v>
      </c>
      <c r="AN90" s="190"/>
      <c r="AO90" s="190"/>
      <c r="AP90" s="190"/>
      <c r="AR90" s="27"/>
      <c r="AS90" s="193"/>
      <c r="AT90" s="194"/>
      <c r="BD90" s="48"/>
    </row>
    <row r="91" spans="1:90" s="1" customFormat="1" ht="10.9" customHeight="1">
      <c r="B91" s="27"/>
      <c r="AR91" s="27"/>
      <c r="AS91" s="193"/>
      <c r="AT91" s="194"/>
      <c r="BD91" s="48"/>
    </row>
    <row r="92" spans="1:90" s="1" customFormat="1" ht="29.25" customHeight="1">
      <c r="B92" s="27"/>
      <c r="C92" s="176" t="s">
        <v>55</v>
      </c>
      <c r="D92" s="177"/>
      <c r="E92" s="177"/>
      <c r="F92" s="177"/>
      <c r="G92" s="177"/>
      <c r="H92" s="49"/>
      <c r="I92" s="178" t="s">
        <v>56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57</v>
      </c>
      <c r="AH92" s="177"/>
      <c r="AI92" s="177"/>
      <c r="AJ92" s="177"/>
      <c r="AK92" s="177"/>
      <c r="AL92" s="177"/>
      <c r="AM92" s="177"/>
      <c r="AN92" s="178" t="s">
        <v>58</v>
      </c>
      <c r="AO92" s="177"/>
      <c r="AP92" s="180"/>
      <c r="AQ92" s="50" t="s">
        <v>59</v>
      </c>
      <c r="AR92" s="27"/>
      <c r="AS92" s="51" t="s">
        <v>60</v>
      </c>
      <c r="AT92" s="52" t="s">
        <v>61</v>
      </c>
      <c r="AU92" s="52" t="s">
        <v>62</v>
      </c>
      <c r="AV92" s="52" t="s">
        <v>63</v>
      </c>
      <c r="AW92" s="52" t="s">
        <v>64</v>
      </c>
      <c r="AX92" s="52" t="s">
        <v>65</v>
      </c>
      <c r="AY92" s="52" t="s">
        <v>66</v>
      </c>
      <c r="AZ92" s="52" t="s">
        <v>67</v>
      </c>
      <c r="BA92" s="52" t="s">
        <v>68</v>
      </c>
      <c r="BB92" s="52" t="s">
        <v>69</v>
      </c>
      <c r="BC92" s="52" t="s">
        <v>70</v>
      </c>
      <c r="BD92" s="53" t="s">
        <v>71</v>
      </c>
    </row>
    <row r="93" spans="1:90" s="1" customFormat="1" ht="10.9" customHeight="1">
      <c r="B93" s="27"/>
      <c r="AR93" s="27"/>
      <c r="AS93" s="54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0" s="5" customFormat="1" ht="32.450000000000003" customHeight="1">
      <c r="B94" s="55"/>
      <c r="C94" s="56" t="s">
        <v>72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184">
        <f>ROUND(AG95,2)</f>
        <v>0</v>
      </c>
      <c r="AH94" s="184"/>
      <c r="AI94" s="184"/>
      <c r="AJ94" s="184"/>
      <c r="AK94" s="184"/>
      <c r="AL94" s="184"/>
      <c r="AM94" s="184"/>
      <c r="AN94" s="185">
        <f>SUM(AG94,AT94)</f>
        <v>0</v>
      </c>
      <c r="AO94" s="185"/>
      <c r="AP94" s="185"/>
      <c r="AQ94" s="58" t="s">
        <v>1</v>
      </c>
      <c r="AR94" s="55"/>
      <c r="AS94" s="59">
        <f>ROUND(AS95,2)</f>
        <v>0</v>
      </c>
      <c r="AT94" s="60">
        <f>ROUND(SUM(AV94:AW94),2)</f>
        <v>0</v>
      </c>
      <c r="AU94" s="61">
        <f>ROUND(AU95,5)</f>
        <v>26.214479999999998</v>
      </c>
      <c r="AV94" s="60">
        <f>ROUND(AZ94*L29,2)</f>
        <v>0</v>
      </c>
      <c r="AW94" s="60">
        <f>ROUND(BA94*L30,2)</f>
        <v>0</v>
      </c>
      <c r="AX94" s="60">
        <f>ROUND(BB94*L29,2)</f>
        <v>0</v>
      </c>
      <c r="AY94" s="60">
        <f>ROUND(BC94*L30,2)</f>
        <v>0</v>
      </c>
      <c r="AZ94" s="60">
        <f>ROUND(AZ95,2)</f>
        <v>0</v>
      </c>
      <c r="BA94" s="60">
        <f>ROUND(BA95,2)</f>
        <v>0</v>
      </c>
      <c r="BB94" s="60">
        <f>ROUND(BB95,2)</f>
        <v>0</v>
      </c>
      <c r="BC94" s="60">
        <f>ROUND(BC95,2)</f>
        <v>0</v>
      </c>
      <c r="BD94" s="62">
        <f>ROUND(BD95,2)</f>
        <v>0</v>
      </c>
      <c r="BS94" s="63" t="s">
        <v>73</v>
      </c>
      <c r="BT94" s="63" t="s">
        <v>74</v>
      </c>
      <c r="BV94" s="63" t="s">
        <v>75</v>
      </c>
      <c r="BW94" s="63" t="s">
        <v>4</v>
      </c>
      <c r="BX94" s="63" t="s">
        <v>76</v>
      </c>
      <c r="CL94" s="63" t="s">
        <v>1</v>
      </c>
    </row>
    <row r="95" spans="1:90" s="6" customFormat="1" ht="37.5" customHeight="1">
      <c r="A95" s="64" t="s">
        <v>77</v>
      </c>
      <c r="B95" s="65"/>
      <c r="C95" s="66"/>
      <c r="D95" s="183" t="s">
        <v>13</v>
      </c>
      <c r="E95" s="183"/>
      <c r="F95" s="183"/>
      <c r="G95" s="183"/>
      <c r="H95" s="183"/>
      <c r="I95" s="67"/>
      <c r="J95" s="183" t="s">
        <v>15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1">
        <f>'809-2025 - VÝMĚNA OCELOVÝ...'!J28</f>
        <v>0</v>
      </c>
      <c r="AH95" s="182"/>
      <c r="AI95" s="182"/>
      <c r="AJ95" s="182"/>
      <c r="AK95" s="182"/>
      <c r="AL95" s="182"/>
      <c r="AM95" s="182"/>
      <c r="AN95" s="181">
        <f>SUM(AG95,AT95)</f>
        <v>0</v>
      </c>
      <c r="AO95" s="182"/>
      <c r="AP95" s="182"/>
      <c r="AQ95" s="68" t="s">
        <v>78</v>
      </c>
      <c r="AR95" s="65"/>
      <c r="AS95" s="69">
        <v>0</v>
      </c>
      <c r="AT95" s="70">
        <f>ROUND(SUM(AV95:AW95),2)</f>
        <v>0</v>
      </c>
      <c r="AU95" s="71">
        <f>'809-2025 - VÝMĚNA OCELOVÝ...'!P123</f>
        <v>26.214479000000001</v>
      </c>
      <c r="AV95" s="70">
        <f>'809-2025 - VÝMĚNA OCELOVÝ...'!J31</f>
        <v>0</v>
      </c>
      <c r="AW95" s="70">
        <f>'809-2025 - VÝMĚNA OCELOVÝ...'!J32</f>
        <v>0</v>
      </c>
      <c r="AX95" s="70">
        <f>'809-2025 - VÝMĚNA OCELOVÝ...'!J33</f>
        <v>0</v>
      </c>
      <c r="AY95" s="70">
        <f>'809-2025 - VÝMĚNA OCELOVÝ...'!J34</f>
        <v>0</v>
      </c>
      <c r="AZ95" s="70">
        <f>'809-2025 - VÝMĚNA OCELOVÝ...'!F31</f>
        <v>0</v>
      </c>
      <c r="BA95" s="70">
        <f>'809-2025 - VÝMĚNA OCELOVÝ...'!F32</f>
        <v>0</v>
      </c>
      <c r="BB95" s="70">
        <f>'809-2025 - VÝMĚNA OCELOVÝ...'!F33</f>
        <v>0</v>
      </c>
      <c r="BC95" s="70">
        <f>'809-2025 - VÝMĚNA OCELOVÝ...'!F34</f>
        <v>0</v>
      </c>
      <c r="BD95" s="72">
        <f>'809-2025 - VÝMĚNA OCELOVÝ...'!F35</f>
        <v>0</v>
      </c>
      <c r="BT95" s="73" t="s">
        <v>79</v>
      </c>
      <c r="BU95" s="73" t="s">
        <v>80</v>
      </c>
      <c r="BV95" s="73" t="s">
        <v>75</v>
      </c>
      <c r="BW95" s="73" t="s">
        <v>4</v>
      </c>
      <c r="BX95" s="73" t="s">
        <v>76</v>
      </c>
      <c r="CL95" s="73" t="s">
        <v>1</v>
      </c>
    </row>
    <row r="96" spans="1:90" s="1" customFormat="1" ht="30" customHeight="1">
      <c r="B96" s="27"/>
      <c r="AR96" s="27"/>
    </row>
    <row r="97" spans="2:44" s="1" customFormat="1" ht="6.95" customHeight="1"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27"/>
    </row>
  </sheetData>
  <sheetProtection algorithmName="SHA-512" hashValue="kVjD9ihkCpAaYpYNAinCojoIuUO8ocqj4Zd/8h29CD/bxmZefZAbMitC51zobbuYu6XBxrbIxT5fvsXwbQ15Tw==" saltValue="QTy6n4WBLI/BaTk4NVbB3A==" spinCount="100000" sheet="1" objects="1" scenarios="1"/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809-2025 - VÝMĚNA OCELOVÝ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0"/>
  <sheetViews>
    <sheetView showGridLines="0" tabSelected="1" topLeftCell="A109" workbookViewId="0">
      <selection activeCell="L131" sqref="L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4" t="s">
        <v>5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6" t="s">
        <v>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82</v>
      </c>
      <c r="L4" s="19"/>
      <c r="M4" s="74" t="s">
        <v>10</v>
      </c>
      <c r="AT4" s="16" t="s">
        <v>3</v>
      </c>
    </row>
    <row r="5" spans="2:46" ht="6.95" customHeight="1">
      <c r="B5" s="19"/>
      <c r="L5" s="19"/>
    </row>
    <row r="6" spans="2:46" s="1" customFormat="1" ht="12" customHeight="1">
      <c r="B6" s="27"/>
      <c r="D6" s="25" t="s">
        <v>14</v>
      </c>
      <c r="L6" s="27"/>
    </row>
    <row r="7" spans="2:46" s="1" customFormat="1" ht="30" customHeight="1">
      <c r="B7" s="27"/>
      <c r="E7" s="186" t="s">
        <v>15</v>
      </c>
      <c r="F7" s="208"/>
      <c r="G7" s="208"/>
      <c r="H7" s="208"/>
      <c r="L7" s="27"/>
    </row>
    <row r="8" spans="2:46" s="1" customFormat="1">
      <c r="B8" s="27"/>
      <c r="L8" s="27"/>
    </row>
    <row r="9" spans="2:46" s="1" customFormat="1" ht="12" customHeight="1">
      <c r="B9" s="27"/>
      <c r="D9" s="25" t="s">
        <v>16</v>
      </c>
      <c r="F9" s="23" t="s">
        <v>1</v>
      </c>
      <c r="I9" s="25" t="s">
        <v>17</v>
      </c>
      <c r="J9" s="23" t="s">
        <v>1</v>
      </c>
      <c r="L9" s="27"/>
    </row>
    <row r="10" spans="2:46" s="1" customFormat="1" ht="12" customHeight="1">
      <c r="B10" s="27"/>
      <c r="D10" s="25" t="s">
        <v>18</v>
      </c>
      <c r="F10" s="23" t="s">
        <v>19</v>
      </c>
      <c r="I10" s="25" t="s">
        <v>20</v>
      </c>
      <c r="J10" s="123" t="str">
        <f>'Rekapitulace stavby'!AN8</f>
        <v>18. 9. 2025</v>
      </c>
      <c r="L10" s="27"/>
    </row>
    <row r="11" spans="2:46" s="1" customFormat="1" ht="10.9" customHeight="1">
      <c r="B11" s="27"/>
      <c r="L11" s="27"/>
    </row>
    <row r="12" spans="2:46" s="1" customFormat="1" ht="12" customHeight="1">
      <c r="B12" s="27"/>
      <c r="D12" s="25" t="s">
        <v>22</v>
      </c>
      <c r="I12" s="25" t="s">
        <v>23</v>
      </c>
      <c r="J12" s="23" t="s">
        <v>1</v>
      </c>
      <c r="L12" s="27"/>
    </row>
    <row r="13" spans="2:46" s="1" customFormat="1" ht="18" customHeight="1">
      <c r="B13" s="27"/>
      <c r="E13" s="23" t="s">
        <v>24</v>
      </c>
      <c r="I13" s="25" t="s">
        <v>25</v>
      </c>
      <c r="J13" s="23" t="s">
        <v>1</v>
      </c>
      <c r="L13" s="27"/>
    </row>
    <row r="14" spans="2:46" s="1" customFormat="1" ht="6.95" customHeight="1">
      <c r="B14" s="27"/>
      <c r="L14" s="27"/>
    </row>
    <row r="15" spans="2:46" s="1" customFormat="1" ht="12" customHeight="1">
      <c r="B15" s="27"/>
      <c r="D15" s="25" t="s">
        <v>26</v>
      </c>
      <c r="I15" s="25" t="s">
        <v>23</v>
      </c>
      <c r="J15" s="23" t="str">
        <f>'Rekapitulace stavby'!AN13</f>
        <v/>
      </c>
      <c r="L15" s="27"/>
    </row>
    <row r="16" spans="2:46" s="1" customFormat="1" ht="18" customHeight="1">
      <c r="B16" s="27"/>
      <c r="E16" s="202" t="str">
        <f>'Rekapitulace stavby'!E14</f>
        <v xml:space="preserve"> </v>
      </c>
      <c r="F16" s="202"/>
      <c r="G16" s="202"/>
      <c r="H16" s="202"/>
      <c r="I16" s="25" t="s">
        <v>25</v>
      </c>
      <c r="J16" s="23" t="str">
        <f>'Rekapitulace stavby'!AN14</f>
        <v/>
      </c>
      <c r="L16" s="27"/>
    </row>
    <row r="17" spans="2:12" s="1" customFormat="1" ht="6.95" customHeight="1">
      <c r="B17" s="27"/>
      <c r="L17" s="27"/>
    </row>
    <row r="18" spans="2:12" s="1" customFormat="1" ht="12" customHeight="1">
      <c r="B18" s="27"/>
      <c r="D18" s="25" t="s">
        <v>28</v>
      </c>
      <c r="I18" s="25" t="s">
        <v>23</v>
      </c>
      <c r="J18" s="23" t="s">
        <v>1</v>
      </c>
      <c r="L18" s="27"/>
    </row>
    <row r="19" spans="2:12" s="1" customFormat="1" ht="18" customHeight="1">
      <c r="B19" s="27"/>
      <c r="E19" s="23" t="s">
        <v>29</v>
      </c>
      <c r="I19" s="25" t="s">
        <v>25</v>
      </c>
      <c r="J19" s="23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5" t="s">
        <v>31</v>
      </c>
      <c r="I21" s="25" t="s">
        <v>23</v>
      </c>
      <c r="J21" s="23" t="s">
        <v>1</v>
      </c>
      <c r="L21" s="27"/>
    </row>
    <row r="22" spans="2:12" s="1" customFormat="1" ht="18" customHeight="1">
      <c r="B22" s="27"/>
      <c r="E22" s="23" t="s">
        <v>32</v>
      </c>
      <c r="I22" s="25" t="s">
        <v>25</v>
      </c>
      <c r="J22" s="23" t="s">
        <v>1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5" t="s">
        <v>33</v>
      </c>
      <c r="L24" s="27"/>
    </row>
    <row r="25" spans="2:12" s="7" customFormat="1" ht="16.5" customHeight="1">
      <c r="B25" s="75"/>
      <c r="E25" s="204" t="s">
        <v>1</v>
      </c>
      <c r="F25" s="204"/>
      <c r="G25" s="204"/>
      <c r="H25" s="204"/>
      <c r="L25" s="75"/>
    </row>
    <row r="26" spans="2:12" s="1" customFormat="1" ht="6.95" customHeight="1">
      <c r="B26" s="27"/>
      <c r="L26" s="27"/>
    </row>
    <row r="27" spans="2:12" s="1" customFormat="1" ht="6.95" customHeight="1">
      <c r="B27" s="27"/>
      <c r="D27" s="46"/>
      <c r="E27" s="46"/>
      <c r="F27" s="46"/>
      <c r="G27" s="46"/>
      <c r="H27" s="46"/>
      <c r="I27" s="46"/>
      <c r="J27" s="46"/>
      <c r="K27" s="46"/>
      <c r="L27" s="27"/>
    </row>
    <row r="28" spans="2:12" s="1" customFormat="1" ht="25.35" customHeight="1">
      <c r="B28" s="27"/>
      <c r="D28" s="126" t="s">
        <v>34</v>
      </c>
      <c r="J28" s="125">
        <f>ROUND(J123, 2)</f>
        <v>0</v>
      </c>
      <c r="L28" s="27"/>
    </row>
    <row r="29" spans="2:12" s="1" customFormat="1" ht="6.95" customHeight="1">
      <c r="B29" s="27"/>
      <c r="D29" s="46"/>
      <c r="E29" s="46"/>
      <c r="F29" s="46"/>
      <c r="G29" s="46"/>
      <c r="H29" s="46"/>
      <c r="I29" s="46"/>
      <c r="J29" s="46"/>
      <c r="K29" s="46"/>
      <c r="L29" s="27"/>
    </row>
    <row r="30" spans="2:12" s="1" customFormat="1" ht="14.45" customHeight="1">
      <c r="B30" s="27"/>
      <c r="F30" s="122" t="s">
        <v>36</v>
      </c>
      <c r="I30" s="122" t="s">
        <v>35</v>
      </c>
      <c r="J30" s="122" t="s">
        <v>37</v>
      </c>
      <c r="L30" s="27"/>
    </row>
    <row r="31" spans="2:12" s="1" customFormat="1" ht="14.45" customHeight="1">
      <c r="B31" s="27"/>
      <c r="D31" s="124" t="s">
        <v>38</v>
      </c>
      <c r="E31" s="25" t="s">
        <v>39</v>
      </c>
      <c r="F31" s="127">
        <f>ROUND((SUM(BE123:BE169)),  2)</f>
        <v>0</v>
      </c>
      <c r="I31" s="128">
        <v>0.21</v>
      </c>
      <c r="J31" s="127">
        <f>ROUND(((SUM(BE123:BE169))*I31),  2)</f>
        <v>0</v>
      </c>
      <c r="L31" s="27"/>
    </row>
    <row r="32" spans="2:12" s="1" customFormat="1" ht="14.45" customHeight="1">
      <c r="B32" s="27"/>
      <c r="E32" s="25" t="s">
        <v>40</v>
      </c>
      <c r="F32" s="127">
        <f>ROUND((SUM(BF123:BF169)),  2)</f>
        <v>0</v>
      </c>
      <c r="I32" s="128">
        <v>0.12</v>
      </c>
      <c r="J32" s="127">
        <f>ROUND(((SUM(BF123:BF169))*I32),  2)</f>
        <v>0</v>
      </c>
      <c r="L32" s="27"/>
    </row>
    <row r="33" spans="2:12" s="1" customFormat="1" ht="14.45" hidden="1" customHeight="1">
      <c r="B33" s="27"/>
      <c r="E33" s="25" t="s">
        <v>41</v>
      </c>
      <c r="F33" s="127">
        <f>ROUND((SUM(BG123:BG169)),  2)</f>
        <v>0</v>
      </c>
      <c r="I33" s="128">
        <v>0.21</v>
      </c>
      <c r="J33" s="127">
        <f>0</f>
        <v>0</v>
      </c>
      <c r="L33" s="27"/>
    </row>
    <row r="34" spans="2:12" s="1" customFormat="1" ht="14.45" hidden="1" customHeight="1">
      <c r="B34" s="27"/>
      <c r="E34" s="25" t="s">
        <v>42</v>
      </c>
      <c r="F34" s="127">
        <f>ROUND((SUM(BH123:BH169)),  2)</f>
        <v>0</v>
      </c>
      <c r="I34" s="128">
        <v>0.12</v>
      </c>
      <c r="J34" s="127">
        <f>0</f>
        <v>0</v>
      </c>
      <c r="L34" s="27"/>
    </row>
    <row r="35" spans="2:12" s="1" customFormat="1" ht="14.45" hidden="1" customHeight="1">
      <c r="B35" s="27"/>
      <c r="E35" s="25" t="s">
        <v>43</v>
      </c>
      <c r="F35" s="127">
        <f>ROUND((SUM(BI123:BI169)),  2)</f>
        <v>0</v>
      </c>
      <c r="I35" s="128">
        <v>0</v>
      </c>
      <c r="J35" s="127">
        <f>0</f>
        <v>0</v>
      </c>
      <c r="L35" s="27"/>
    </row>
    <row r="36" spans="2:12" s="1" customFormat="1" ht="6.95" customHeight="1">
      <c r="B36" s="27"/>
      <c r="L36" s="27"/>
    </row>
    <row r="37" spans="2:12" s="1" customFormat="1" ht="25.35" customHeight="1">
      <c r="B37" s="27"/>
      <c r="C37" s="76"/>
      <c r="D37" s="129" t="s">
        <v>44</v>
      </c>
      <c r="E37" s="49"/>
      <c r="F37" s="49"/>
      <c r="G37" s="130" t="s">
        <v>45</v>
      </c>
      <c r="H37" s="131" t="s">
        <v>46</v>
      </c>
      <c r="I37" s="49"/>
      <c r="J37" s="132">
        <f>SUM(J28:J35)</f>
        <v>0</v>
      </c>
      <c r="K37" s="77"/>
      <c r="L37" s="27"/>
    </row>
    <row r="38" spans="2:12" s="1" customFormat="1" ht="14.45" customHeight="1">
      <c r="B38" s="27"/>
      <c r="L38" s="27"/>
    </row>
    <row r="39" spans="2:12" ht="14.45" customHeight="1">
      <c r="B39" s="19"/>
      <c r="L39" s="19"/>
    </row>
    <row r="40" spans="2:12" ht="14.45" customHeight="1">
      <c r="B40" s="19"/>
      <c r="L40" s="19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7"/>
      <c r="D50" s="35" t="s">
        <v>47</v>
      </c>
      <c r="E50" s="36"/>
      <c r="F50" s="36"/>
      <c r="G50" s="35" t="s">
        <v>48</v>
      </c>
      <c r="H50" s="36"/>
      <c r="I50" s="36"/>
      <c r="J50" s="36"/>
      <c r="K50" s="36"/>
      <c r="L50" s="27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7"/>
      <c r="D61" s="37" t="s">
        <v>49</v>
      </c>
      <c r="E61" s="29"/>
      <c r="F61" s="133" t="s">
        <v>50</v>
      </c>
      <c r="G61" s="37" t="s">
        <v>49</v>
      </c>
      <c r="H61" s="29"/>
      <c r="I61" s="29"/>
      <c r="J61" s="134" t="s">
        <v>50</v>
      </c>
      <c r="K61" s="29"/>
      <c r="L61" s="27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7"/>
      <c r="D65" s="35" t="s">
        <v>51</v>
      </c>
      <c r="E65" s="36"/>
      <c r="F65" s="36"/>
      <c r="G65" s="35" t="s">
        <v>52</v>
      </c>
      <c r="H65" s="36"/>
      <c r="I65" s="36"/>
      <c r="J65" s="36"/>
      <c r="K65" s="36"/>
      <c r="L65" s="27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7"/>
      <c r="D76" s="37" t="s">
        <v>49</v>
      </c>
      <c r="E76" s="29"/>
      <c r="F76" s="133" t="s">
        <v>50</v>
      </c>
      <c r="G76" s="37" t="s">
        <v>49</v>
      </c>
      <c r="H76" s="29"/>
      <c r="I76" s="29"/>
      <c r="J76" s="134" t="s">
        <v>50</v>
      </c>
      <c r="K76" s="29"/>
      <c r="L76" s="27"/>
    </row>
    <row r="77" spans="2:12" s="1" customFormat="1" ht="14.4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27"/>
    </row>
    <row r="81" spans="2:47" s="1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27"/>
    </row>
    <row r="82" spans="2:47" s="1" customFormat="1" ht="24.95" customHeight="1">
      <c r="B82" s="27"/>
      <c r="C82" s="20" t="s">
        <v>83</v>
      </c>
      <c r="L82" s="27"/>
    </row>
    <row r="83" spans="2:47" s="1" customFormat="1" ht="6.95" customHeight="1">
      <c r="B83" s="27"/>
      <c r="L83" s="27"/>
    </row>
    <row r="84" spans="2:47" s="1" customFormat="1" ht="12" customHeight="1">
      <c r="B84" s="27"/>
      <c r="C84" s="25" t="s">
        <v>14</v>
      </c>
      <c r="L84" s="27"/>
    </row>
    <row r="85" spans="2:47" s="1" customFormat="1" ht="30" customHeight="1">
      <c r="B85" s="27"/>
      <c r="E85" s="186" t="str">
        <f>E7</f>
        <v>VÝMĚNA OCELOVÝCH PODPŮRNÝCH SLOUPŮ BALKÓNOVÉ KONSTRUKCE - Děčín, Dvořákova</v>
      </c>
      <c r="F85" s="208"/>
      <c r="G85" s="208"/>
      <c r="H85" s="208"/>
      <c r="L85" s="27"/>
    </row>
    <row r="86" spans="2:47" s="1" customFormat="1" ht="6.95" customHeight="1">
      <c r="B86" s="27"/>
      <c r="L86" s="27"/>
    </row>
    <row r="87" spans="2:47" s="1" customFormat="1" ht="12" customHeight="1">
      <c r="B87" s="27"/>
      <c r="C87" s="25" t="s">
        <v>18</v>
      </c>
      <c r="F87" s="23" t="str">
        <f>F10</f>
        <v>p.p.č. 1250/77</v>
      </c>
      <c r="I87" s="25" t="s">
        <v>20</v>
      </c>
      <c r="J87" s="123" t="str">
        <f>IF(J10="","",J10)</f>
        <v>18. 9. 2025</v>
      </c>
      <c r="L87" s="27"/>
    </row>
    <row r="88" spans="2:47" s="1" customFormat="1" ht="6.95" customHeight="1">
      <c r="B88" s="27"/>
      <c r="L88" s="27"/>
    </row>
    <row r="89" spans="2:47" s="1" customFormat="1" ht="15.2" customHeight="1">
      <c r="B89" s="27"/>
      <c r="C89" s="25" t="s">
        <v>22</v>
      </c>
      <c r="F89" s="23" t="str">
        <f>E13</f>
        <v>Statutární město Děčín</v>
      </c>
      <c r="I89" s="25" t="s">
        <v>28</v>
      </c>
      <c r="J89" s="121" t="str">
        <f>E19</f>
        <v>Ing. Jaromír Matějíček</v>
      </c>
      <c r="L89" s="27"/>
    </row>
    <row r="90" spans="2:47" s="1" customFormat="1" ht="15.2" customHeight="1">
      <c r="B90" s="27"/>
      <c r="C90" s="25" t="s">
        <v>26</v>
      </c>
      <c r="F90" s="23" t="str">
        <f>IF(E16="","",E16)</f>
        <v xml:space="preserve"> </v>
      </c>
      <c r="I90" s="25" t="s">
        <v>31</v>
      </c>
      <c r="J90" s="121" t="str">
        <f>E22</f>
        <v>Ing. Jan Duben</v>
      </c>
      <c r="L90" s="27"/>
    </row>
    <row r="91" spans="2:47" s="1" customFormat="1" ht="10.35" customHeight="1">
      <c r="B91" s="27"/>
      <c r="L91" s="27"/>
    </row>
    <row r="92" spans="2:47" s="1" customFormat="1" ht="29.25" customHeight="1">
      <c r="B92" s="27"/>
      <c r="C92" s="135" t="s">
        <v>84</v>
      </c>
      <c r="D92" s="76"/>
      <c r="E92" s="76"/>
      <c r="F92" s="76"/>
      <c r="G92" s="76"/>
      <c r="H92" s="76"/>
      <c r="I92" s="76"/>
      <c r="J92" s="136" t="s">
        <v>85</v>
      </c>
      <c r="K92" s="76"/>
      <c r="L92" s="27"/>
    </row>
    <row r="93" spans="2:47" s="1" customFormat="1" ht="10.35" customHeight="1">
      <c r="B93" s="27"/>
      <c r="L93" s="27"/>
    </row>
    <row r="94" spans="2:47" s="1" customFormat="1" ht="22.9" customHeight="1">
      <c r="B94" s="27"/>
      <c r="C94" s="137" t="s">
        <v>86</v>
      </c>
      <c r="J94" s="125">
        <f>J123</f>
        <v>0</v>
      </c>
      <c r="L94" s="27"/>
      <c r="AU94" s="16" t="s">
        <v>87</v>
      </c>
    </row>
    <row r="95" spans="2:47" s="8" customFormat="1" ht="24.95" customHeight="1">
      <c r="B95" s="78"/>
      <c r="D95" s="138" t="s">
        <v>88</v>
      </c>
      <c r="E95" s="139"/>
      <c r="F95" s="139"/>
      <c r="G95" s="139"/>
      <c r="H95" s="139"/>
      <c r="I95" s="139"/>
      <c r="J95" s="140">
        <f>J124</f>
        <v>0</v>
      </c>
      <c r="L95" s="78"/>
    </row>
    <row r="96" spans="2:47" s="9" customFormat="1" ht="19.899999999999999" customHeight="1">
      <c r="B96" s="79"/>
      <c r="D96" s="141" t="s">
        <v>89</v>
      </c>
      <c r="E96" s="142"/>
      <c r="F96" s="142"/>
      <c r="G96" s="142"/>
      <c r="H96" s="142"/>
      <c r="I96" s="142"/>
      <c r="J96" s="143">
        <f>J125</f>
        <v>0</v>
      </c>
      <c r="L96" s="79"/>
    </row>
    <row r="97" spans="2:12" s="9" customFormat="1" ht="19.899999999999999" customHeight="1">
      <c r="B97" s="79"/>
      <c r="D97" s="141" t="s">
        <v>90</v>
      </c>
      <c r="E97" s="142"/>
      <c r="F97" s="142"/>
      <c r="G97" s="142"/>
      <c r="H97" s="142"/>
      <c r="I97" s="142"/>
      <c r="J97" s="143">
        <f>J128</f>
        <v>0</v>
      </c>
      <c r="L97" s="79"/>
    </row>
    <row r="98" spans="2:12" s="8" customFormat="1" ht="24.95" customHeight="1">
      <c r="B98" s="78"/>
      <c r="D98" s="138" t="s">
        <v>91</v>
      </c>
      <c r="E98" s="139"/>
      <c r="F98" s="139"/>
      <c r="G98" s="139"/>
      <c r="H98" s="139"/>
      <c r="I98" s="139"/>
      <c r="J98" s="140">
        <f>J141</f>
        <v>0</v>
      </c>
      <c r="L98" s="78"/>
    </row>
    <row r="99" spans="2:12" s="9" customFormat="1" ht="19.899999999999999" customHeight="1">
      <c r="B99" s="79"/>
      <c r="D99" s="141" t="s">
        <v>92</v>
      </c>
      <c r="E99" s="142"/>
      <c r="F99" s="142"/>
      <c r="G99" s="142"/>
      <c r="H99" s="142"/>
      <c r="I99" s="142"/>
      <c r="J99" s="143">
        <f>J142</f>
        <v>0</v>
      </c>
      <c r="L99" s="79"/>
    </row>
    <row r="100" spans="2:12" s="9" customFormat="1" ht="19.899999999999999" customHeight="1">
      <c r="B100" s="79"/>
      <c r="D100" s="141" t="s">
        <v>93</v>
      </c>
      <c r="E100" s="142"/>
      <c r="F100" s="142"/>
      <c r="G100" s="142"/>
      <c r="H100" s="142"/>
      <c r="I100" s="142"/>
      <c r="J100" s="143">
        <f>J156</f>
        <v>0</v>
      </c>
      <c r="L100" s="79"/>
    </row>
    <row r="101" spans="2:12" s="8" customFormat="1" ht="24.95" customHeight="1">
      <c r="B101" s="78"/>
      <c r="D101" s="138" t="s">
        <v>94</v>
      </c>
      <c r="E101" s="139"/>
      <c r="F101" s="139"/>
      <c r="G101" s="139"/>
      <c r="H101" s="139"/>
      <c r="I101" s="139"/>
      <c r="J101" s="140">
        <f>J159</f>
        <v>0</v>
      </c>
      <c r="L101" s="78"/>
    </row>
    <row r="102" spans="2:12" s="9" customFormat="1" ht="19.899999999999999" customHeight="1">
      <c r="B102" s="79"/>
      <c r="D102" s="141" t="s">
        <v>95</v>
      </c>
      <c r="E102" s="142"/>
      <c r="F102" s="142"/>
      <c r="G102" s="142"/>
      <c r="H102" s="142"/>
      <c r="I102" s="142"/>
      <c r="J102" s="143">
        <f>J160</f>
        <v>0</v>
      </c>
      <c r="L102" s="79"/>
    </row>
    <row r="103" spans="2:12" s="9" customFormat="1" ht="19.899999999999999" customHeight="1">
      <c r="B103" s="79"/>
      <c r="D103" s="141" t="s">
        <v>96</v>
      </c>
      <c r="E103" s="142"/>
      <c r="F103" s="142"/>
      <c r="G103" s="142"/>
      <c r="H103" s="142"/>
      <c r="I103" s="142"/>
      <c r="J103" s="143">
        <f>J164</f>
        <v>0</v>
      </c>
      <c r="L103" s="79"/>
    </row>
    <row r="104" spans="2:12" s="9" customFormat="1" ht="19.899999999999999" customHeight="1">
      <c r="B104" s="79"/>
      <c r="D104" s="141" t="s">
        <v>97</v>
      </c>
      <c r="E104" s="142"/>
      <c r="F104" s="142"/>
      <c r="G104" s="142"/>
      <c r="H104" s="142"/>
      <c r="I104" s="142"/>
      <c r="J104" s="143">
        <f>J166</f>
        <v>0</v>
      </c>
      <c r="L104" s="79"/>
    </row>
    <row r="105" spans="2:12" s="9" customFormat="1" ht="19.899999999999999" customHeight="1">
      <c r="B105" s="79"/>
      <c r="D105" s="141" t="s">
        <v>98</v>
      </c>
      <c r="E105" s="142"/>
      <c r="F105" s="142"/>
      <c r="G105" s="142"/>
      <c r="H105" s="142"/>
      <c r="I105" s="142"/>
      <c r="J105" s="143">
        <f>J168</f>
        <v>0</v>
      </c>
      <c r="L105" s="79"/>
    </row>
    <row r="106" spans="2:12" s="1" customFormat="1" ht="21.75" customHeight="1">
      <c r="B106" s="27"/>
      <c r="L106" s="27"/>
    </row>
    <row r="107" spans="2:12" s="1" customFormat="1" ht="6.95" customHeight="1"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27"/>
    </row>
    <row r="111" spans="2:12" s="1" customFormat="1" ht="6.95" customHeight="1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27"/>
    </row>
    <row r="112" spans="2:12" s="1" customFormat="1" ht="24.95" customHeight="1">
      <c r="B112" s="27"/>
      <c r="C112" s="20" t="s">
        <v>99</v>
      </c>
      <c r="L112" s="27"/>
    </row>
    <row r="113" spans="2:65" s="1" customFormat="1" ht="6.95" customHeight="1">
      <c r="B113" s="27"/>
      <c r="L113" s="27"/>
    </row>
    <row r="114" spans="2:65" s="1" customFormat="1" ht="12" customHeight="1">
      <c r="B114" s="27"/>
      <c r="C114" s="25" t="s">
        <v>14</v>
      </c>
      <c r="L114" s="27"/>
    </row>
    <row r="115" spans="2:65" s="1" customFormat="1" ht="30" customHeight="1">
      <c r="B115" s="27"/>
      <c r="E115" s="186" t="str">
        <f>E7</f>
        <v>VÝMĚNA OCELOVÝCH PODPŮRNÝCH SLOUPŮ BALKÓNOVÉ KONSTRUKCE - Děčín, Dvořákova</v>
      </c>
      <c r="F115" s="208"/>
      <c r="G115" s="208"/>
      <c r="H115" s="208"/>
      <c r="L115" s="27"/>
    </row>
    <row r="116" spans="2:65" s="1" customFormat="1" ht="6.95" customHeight="1">
      <c r="B116" s="27"/>
      <c r="L116" s="27"/>
    </row>
    <row r="117" spans="2:65" s="1" customFormat="1" ht="12" customHeight="1">
      <c r="B117" s="27"/>
      <c r="C117" s="25" t="s">
        <v>18</v>
      </c>
      <c r="F117" s="23" t="str">
        <f>F10</f>
        <v>p.p.č. 1250/77</v>
      </c>
      <c r="I117" s="25" t="s">
        <v>20</v>
      </c>
      <c r="J117" s="123" t="str">
        <f>IF(J10="","",J10)</f>
        <v>18. 9. 2025</v>
      </c>
      <c r="L117" s="27"/>
    </row>
    <row r="118" spans="2:65" s="1" customFormat="1" ht="6.95" customHeight="1">
      <c r="B118" s="27"/>
      <c r="L118" s="27"/>
    </row>
    <row r="119" spans="2:65" s="1" customFormat="1" ht="15.2" customHeight="1">
      <c r="B119" s="27"/>
      <c r="C119" s="25" t="s">
        <v>22</v>
      </c>
      <c r="F119" s="23" t="str">
        <f>E13</f>
        <v>Statutární město Děčín</v>
      </c>
      <c r="I119" s="25" t="s">
        <v>28</v>
      </c>
      <c r="J119" s="121" t="str">
        <f>E19</f>
        <v>Ing. Jaromír Matějíček</v>
      </c>
      <c r="L119" s="27"/>
    </row>
    <row r="120" spans="2:65" s="1" customFormat="1" ht="15.2" customHeight="1">
      <c r="B120" s="27"/>
      <c r="C120" s="25" t="s">
        <v>26</v>
      </c>
      <c r="F120" s="23" t="str">
        <f>IF(E16="","",E16)</f>
        <v xml:space="preserve"> </v>
      </c>
      <c r="I120" s="25" t="s">
        <v>31</v>
      </c>
      <c r="J120" s="121" t="str">
        <f>E22</f>
        <v>Ing. Jan Duben</v>
      </c>
      <c r="L120" s="27"/>
    </row>
    <row r="121" spans="2:65" s="1" customFormat="1" ht="10.35" customHeight="1">
      <c r="B121" s="27"/>
      <c r="L121" s="27"/>
    </row>
    <row r="122" spans="2:65" s="10" customFormat="1" ht="29.25" customHeight="1">
      <c r="B122" s="80"/>
      <c r="C122" s="144" t="s">
        <v>100</v>
      </c>
      <c r="D122" s="145" t="s">
        <v>59</v>
      </c>
      <c r="E122" s="145" t="s">
        <v>55</v>
      </c>
      <c r="F122" s="145" t="s">
        <v>56</v>
      </c>
      <c r="G122" s="145" t="s">
        <v>101</v>
      </c>
      <c r="H122" s="145" t="s">
        <v>102</v>
      </c>
      <c r="I122" s="145" t="s">
        <v>103</v>
      </c>
      <c r="J122" s="146" t="s">
        <v>85</v>
      </c>
      <c r="K122" s="81" t="s">
        <v>104</v>
      </c>
      <c r="L122" s="80"/>
      <c r="M122" s="51" t="s">
        <v>1</v>
      </c>
      <c r="N122" s="52" t="s">
        <v>38</v>
      </c>
      <c r="O122" s="52" t="s">
        <v>105</v>
      </c>
      <c r="P122" s="52" t="s">
        <v>106</v>
      </c>
      <c r="Q122" s="52" t="s">
        <v>107</v>
      </c>
      <c r="R122" s="52" t="s">
        <v>108</v>
      </c>
      <c r="S122" s="52" t="s">
        <v>109</v>
      </c>
      <c r="T122" s="53" t="s">
        <v>110</v>
      </c>
    </row>
    <row r="123" spans="2:65" s="1" customFormat="1" ht="22.9" customHeight="1">
      <c r="B123" s="27"/>
      <c r="C123" s="56" t="s">
        <v>111</v>
      </c>
      <c r="J123" s="147">
        <f>BK123</f>
        <v>0</v>
      </c>
      <c r="L123" s="27"/>
      <c r="M123" s="54"/>
      <c r="N123" s="46"/>
      <c r="O123" s="46"/>
      <c r="P123" s="82">
        <f>P124+P141+P159</f>
        <v>26.214479000000001</v>
      </c>
      <c r="Q123" s="46"/>
      <c r="R123" s="82">
        <f>R124+R141+R159</f>
        <v>0.43697081000000004</v>
      </c>
      <c r="S123" s="46"/>
      <c r="T123" s="83">
        <f>T124+T141+T159</f>
        <v>0.376</v>
      </c>
      <c r="AT123" s="16" t="s">
        <v>73</v>
      </c>
      <c r="AU123" s="16" t="s">
        <v>87</v>
      </c>
      <c r="BK123" s="84">
        <f>BK124+BK141+BK159</f>
        <v>0</v>
      </c>
    </row>
    <row r="124" spans="2:65" s="11" customFormat="1" ht="25.9" customHeight="1">
      <c r="B124" s="85"/>
      <c r="D124" s="86" t="s">
        <v>73</v>
      </c>
      <c r="E124" s="148" t="s">
        <v>112</v>
      </c>
      <c r="F124" s="148" t="s">
        <v>113</v>
      </c>
      <c r="J124" s="149">
        <f>BK124</f>
        <v>0</v>
      </c>
      <c r="L124" s="85"/>
      <c r="M124" s="87"/>
      <c r="P124" s="88">
        <f>P125+P128</f>
        <v>6.6844040000000007</v>
      </c>
      <c r="R124" s="88">
        <f>R125+R128</f>
        <v>0.26452800000000004</v>
      </c>
      <c r="T124" s="89">
        <f>T125+T128</f>
        <v>0.376</v>
      </c>
      <c r="AR124" s="86" t="s">
        <v>79</v>
      </c>
      <c r="AT124" s="90" t="s">
        <v>73</v>
      </c>
      <c r="AU124" s="90" t="s">
        <v>74</v>
      </c>
      <c r="AY124" s="86" t="s">
        <v>114</v>
      </c>
      <c r="BK124" s="91">
        <f>BK125+BK128</f>
        <v>0</v>
      </c>
    </row>
    <row r="125" spans="2:65" s="11" customFormat="1" ht="22.9" customHeight="1">
      <c r="B125" s="85"/>
      <c r="D125" s="86" t="s">
        <v>73</v>
      </c>
      <c r="E125" s="150" t="s">
        <v>115</v>
      </c>
      <c r="F125" s="150" t="s">
        <v>116</v>
      </c>
      <c r="J125" s="151">
        <f>BK125</f>
        <v>0</v>
      </c>
      <c r="L125" s="85"/>
      <c r="M125" s="87"/>
      <c r="P125" s="88">
        <f>SUM(P126:P127)</f>
        <v>0.56230000000000002</v>
      </c>
      <c r="R125" s="88">
        <f>SUM(R126:R127)</f>
        <v>0.26446800000000004</v>
      </c>
      <c r="T125" s="89">
        <f>SUM(T126:T127)</f>
        <v>0</v>
      </c>
      <c r="AR125" s="86" t="s">
        <v>79</v>
      </c>
      <c r="AT125" s="90" t="s">
        <v>73</v>
      </c>
      <c r="AU125" s="90" t="s">
        <v>79</v>
      </c>
      <c r="AY125" s="86" t="s">
        <v>114</v>
      </c>
      <c r="BK125" s="91">
        <f>SUM(BK126:BK127)</f>
        <v>0</v>
      </c>
    </row>
    <row r="126" spans="2:65" s="1" customFormat="1" ht="16.5" customHeight="1">
      <c r="B126" s="27"/>
      <c r="C126" s="152" t="s">
        <v>79</v>
      </c>
      <c r="D126" s="152" t="s">
        <v>117</v>
      </c>
      <c r="E126" s="153" t="s">
        <v>118</v>
      </c>
      <c r="F126" s="154" t="s">
        <v>119</v>
      </c>
      <c r="G126" s="155" t="s">
        <v>120</v>
      </c>
      <c r="H126" s="156">
        <v>0.1</v>
      </c>
      <c r="I126" s="92"/>
      <c r="J126" s="157">
        <f>ROUND(I126*H126,2)</f>
        <v>0</v>
      </c>
      <c r="K126" s="93"/>
      <c r="L126" s="27"/>
      <c r="M126" s="94" t="s">
        <v>1</v>
      </c>
      <c r="N126" s="95" t="s">
        <v>39</v>
      </c>
      <c r="O126" s="96">
        <v>5.6230000000000002</v>
      </c>
      <c r="P126" s="96">
        <f>O126*H126</f>
        <v>0.56230000000000002</v>
      </c>
      <c r="Q126" s="96">
        <v>2.6446800000000001</v>
      </c>
      <c r="R126" s="96">
        <f>Q126*H126</f>
        <v>0.26446800000000004</v>
      </c>
      <c r="S126" s="96">
        <v>0</v>
      </c>
      <c r="T126" s="97">
        <f>S126*H126</f>
        <v>0</v>
      </c>
      <c r="AR126" s="98" t="s">
        <v>121</v>
      </c>
      <c r="AT126" s="98" t="s">
        <v>117</v>
      </c>
      <c r="AU126" s="98" t="s">
        <v>81</v>
      </c>
      <c r="AY126" s="16" t="s">
        <v>114</v>
      </c>
      <c r="BE126" s="99">
        <f>IF(N126="základní",J126,0)</f>
        <v>0</v>
      </c>
      <c r="BF126" s="99">
        <f>IF(N126="snížená",J126,0)</f>
        <v>0</v>
      </c>
      <c r="BG126" s="99">
        <f>IF(N126="zákl. přenesená",J126,0)</f>
        <v>0</v>
      </c>
      <c r="BH126" s="99">
        <f>IF(N126="sníž. přenesená",J126,0)</f>
        <v>0</v>
      </c>
      <c r="BI126" s="99">
        <f>IF(N126="nulová",J126,0)</f>
        <v>0</v>
      </c>
      <c r="BJ126" s="16" t="s">
        <v>79</v>
      </c>
      <c r="BK126" s="99">
        <f>ROUND(I126*H126,2)</f>
        <v>0</v>
      </c>
      <c r="BL126" s="16" t="s">
        <v>121</v>
      </c>
      <c r="BM126" s="98" t="s">
        <v>122</v>
      </c>
    </row>
    <row r="127" spans="2:65" s="12" customFormat="1">
      <c r="B127" s="100"/>
      <c r="D127" s="158" t="s">
        <v>123</v>
      </c>
      <c r="E127" s="101" t="s">
        <v>1</v>
      </c>
      <c r="F127" s="159" t="s">
        <v>124</v>
      </c>
      <c r="H127" s="160">
        <v>0.1</v>
      </c>
      <c r="I127" s="170"/>
      <c r="L127" s="100"/>
      <c r="M127" s="102"/>
      <c r="T127" s="103"/>
      <c r="AT127" s="101" t="s">
        <v>123</v>
      </c>
      <c r="AU127" s="101" t="s">
        <v>81</v>
      </c>
      <c r="AV127" s="12" t="s">
        <v>81</v>
      </c>
      <c r="AW127" s="12" t="s">
        <v>30</v>
      </c>
      <c r="AX127" s="12" t="s">
        <v>79</v>
      </c>
      <c r="AY127" s="101" t="s">
        <v>114</v>
      </c>
    </row>
    <row r="128" spans="2:65" s="11" customFormat="1" ht="22.9" customHeight="1">
      <c r="B128" s="85"/>
      <c r="D128" s="86" t="s">
        <v>73</v>
      </c>
      <c r="E128" s="150" t="s">
        <v>125</v>
      </c>
      <c r="F128" s="150" t="s">
        <v>126</v>
      </c>
      <c r="I128" s="171"/>
      <c r="J128" s="151">
        <f>BK128</f>
        <v>0</v>
      </c>
      <c r="L128" s="85"/>
      <c r="M128" s="87"/>
      <c r="P128" s="88">
        <f>SUM(P129:P140)</f>
        <v>6.1221040000000002</v>
      </c>
      <c r="R128" s="88">
        <f>SUM(R129:R140)</f>
        <v>6.0000000000000002E-5</v>
      </c>
      <c r="T128" s="89">
        <f>SUM(T129:T140)</f>
        <v>0.376</v>
      </c>
      <c r="AR128" s="86" t="s">
        <v>79</v>
      </c>
      <c r="AT128" s="90" t="s">
        <v>73</v>
      </c>
      <c r="AU128" s="90" t="s">
        <v>79</v>
      </c>
      <c r="AY128" s="86" t="s">
        <v>114</v>
      </c>
      <c r="BK128" s="91">
        <f>SUM(BK129:BK140)</f>
        <v>0</v>
      </c>
    </row>
    <row r="129" spans="2:65" s="1" customFormat="1" ht="33" customHeight="1">
      <c r="B129" s="27"/>
      <c r="C129" s="152" t="s">
        <v>81</v>
      </c>
      <c r="D129" s="152" t="s">
        <v>117</v>
      </c>
      <c r="E129" s="153" t="s">
        <v>127</v>
      </c>
      <c r="F129" s="154" t="s">
        <v>128</v>
      </c>
      <c r="G129" s="155" t="s">
        <v>120</v>
      </c>
      <c r="H129" s="156">
        <v>15</v>
      </c>
      <c r="I129" s="92"/>
      <c r="J129" s="157">
        <f>ROUND(I129*H129,2)</f>
        <v>0</v>
      </c>
      <c r="K129" s="93"/>
      <c r="L129" s="27"/>
      <c r="M129" s="94" t="s">
        <v>1</v>
      </c>
      <c r="N129" s="95" t="s">
        <v>39</v>
      </c>
      <c r="O129" s="96">
        <v>0.121</v>
      </c>
      <c r="P129" s="96">
        <f>O129*H129</f>
        <v>1.8149999999999999</v>
      </c>
      <c r="Q129" s="96">
        <v>0</v>
      </c>
      <c r="R129" s="96">
        <f>Q129*H129</f>
        <v>0</v>
      </c>
      <c r="S129" s="96">
        <v>0</v>
      </c>
      <c r="T129" s="97">
        <f>S129*H129</f>
        <v>0</v>
      </c>
      <c r="AR129" s="98" t="s">
        <v>121</v>
      </c>
      <c r="AT129" s="98" t="s">
        <v>117</v>
      </c>
      <c r="AU129" s="98" t="s">
        <v>81</v>
      </c>
      <c r="AY129" s="16" t="s">
        <v>114</v>
      </c>
      <c r="BE129" s="99">
        <f>IF(N129="základní",J129,0)</f>
        <v>0</v>
      </c>
      <c r="BF129" s="99">
        <f>IF(N129="snížená",J129,0)</f>
        <v>0</v>
      </c>
      <c r="BG129" s="99">
        <f>IF(N129="zákl. přenesená",J129,0)</f>
        <v>0</v>
      </c>
      <c r="BH129" s="99">
        <f>IF(N129="sníž. přenesená",J129,0)</f>
        <v>0</v>
      </c>
      <c r="BI129" s="99">
        <f>IF(N129="nulová",J129,0)</f>
        <v>0</v>
      </c>
      <c r="BJ129" s="16" t="s">
        <v>79</v>
      </c>
      <c r="BK129" s="99">
        <f>ROUND(I129*H129,2)</f>
        <v>0</v>
      </c>
      <c r="BL129" s="16" t="s">
        <v>121</v>
      </c>
      <c r="BM129" s="98" t="s">
        <v>129</v>
      </c>
    </row>
    <row r="130" spans="2:65" s="12" customFormat="1">
      <c r="B130" s="100"/>
      <c r="D130" s="158" t="s">
        <v>123</v>
      </c>
      <c r="E130" s="101" t="s">
        <v>1</v>
      </c>
      <c r="F130" s="159" t="s">
        <v>130</v>
      </c>
      <c r="H130" s="160">
        <v>15</v>
      </c>
      <c r="I130" s="170"/>
      <c r="L130" s="100"/>
      <c r="M130" s="102"/>
      <c r="T130" s="103"/>
      <c r="AT130" s="101" t="s">
        <v>123</v>
      </c>
      <c r="AU130" s="101" t="s">
        <v>81</v>
      </c>
      <c r="AV130" s="12" t="s">
        <v>81</v>
      </c>
      <c r="AW130" s="12" t="s">
        <v>30</v>
      </c>
      <c r="AX130" s="12" t="s">
        <v>79</v>
      </c>
      <c r="AY130" s="101" t="s">
        <v>114</v>
      </c>
    </row>
    <row r="131" spans="2:65" s="1" customFormat="1" ht="37.9" customHeight="1">
      <c r="B131" s="27"/>
      <c r="C131" s="152" t="s">
        <v>115</v>
      </c>
      <c r="D131" s="152" t="s">
        <v>117</v>
      </c>
      <c r="E131" s="153" t="s">
        <v>131</v>
      </c>
      <c r="F131" s="154" t="s">
        <v>132</v>
      </c>
      <c r="G131" s="155" t="s">
        <v>120</v>
      </c>
      <c r="H131" s="156">
        <v>75</v>
      </c>
      <c r="I131" s="92"/>
      <c r="J131" s="157">
        <f>ROUND(I131*H131,2)</f>
        <v>0</v>
      </c>
      <c r="K131" s="93"/>
      <c r="L131" s="27"/>
      <c r="M131" s="94" t="s">
        <v>1</v>
      </c>
      <c r="N131" s="95" t="s">
        <v>39</v>
      </c>
      <c r="O131" s="96">
        <v>0</v>
      </c>
      <c r="P131" s="96">
        <f>O131*H131</f>
        <v>0</v>
      </c>
      <c r="Q131" s="96">
        <v>0</v>
      </c>
      <c r="R131" s="96">
        <f>Q131*H131</f>
        <v>0</v>
      </c>
      <c r="S131" s="96">
        <v>0</v>
      </c>
      <c r="T131" s="97">
        <f>S131*H131</f>
        <v>0</v>
      </c>
      <c r="AR131" s="98" t="s">
        <v>121</v>
      </c>
      <c r="AT131" s="98" t="s">
        <v>117</v>
      </c>
      <c r="AU131" s="98" t="s">
        <v>81</v>
      </c>
      <c r="AY131" s="16" t="s">
        <v>114</v>
      </c>
      <c r="BE131" s="99">
        <f>IF(N131="základní",J131,0)</f>
        <v>0</v>
      </c>
      <c r="BF131" s="99">
        <f>IF(N131="snížená",J131,0)</f>
        <v>0</v>
      </c>
      <c r="BG131" s="99">
        <f>IF(N131="zákl. přenesená",J131,0)</f>
        <v>0</v>
      </c>
      <c r="BH131" s="99">
        <f>IF(N131="sníž. přenesená",J131,0)</f>
        <v>0</v>
      </c>
      <c r="BI131" s="99">
        <f>IF(N131="nulová",J131,0)</f>
        <v>0</v>
      </c>
      <c r="BJ131" s="16" t="s">
        <v>79</v>
      </c>
      <c r="BK131" s="99">
        <f>ROUND(I131*H131,2)</f>
        <v>0</v>
      </c>
      <c r="BL131" s="16" t="s">
        <v>121</v>
      </c>
      <c r="BM131" s="98" t="s">
        <v>133</v>
      </c>
    </row>
    <row r="132" spans="2:65" s="12" customFormat="1" ht="22.5">
      <c r="B132" s="100"/>
      <c r="D132" s="158" t="s">
        <v>123</v>
      </c>
      <c r="E132" s="101" t="s">
        <v>1</v>
      </c>
      <c r="F132" s="159" t="s">
        <v>134</v>
      </c>
      <c r="H132" s="160">
        <v>75</v>
      </c>
      <c r="I132" s="170"/>
      <c r="L132" s="100"/>
      <c r="M132" s="102"/>
      <c r="T132" s="103"/>
      <c r="AT132" s="101" t="s">
        <v>123</v>
      </c>
      <c r="AU132" s="101" t="s">
        <v>81</v>
      </c>
      <c r="AV132" s="12" t="s">
        <v>81</v>
      </c>
      <c r="AW132" s="12" t="s">
        <v>30</v>
      </c>
      <c r="AX132" s="12" t="s">
        <v>79</v>
      </c>
      <c r="AY132" s="101" t="s">
        <v>114</v>
      </c>
    </row>
    <row r="133" spans="2:65" s="1" customFormat="1" ht="33" customHeight="1">
      <c r="B133" s="27"/>
      <c r="C133" s="152" t="s">
        <v>121</v>
      </c>
      <c r="D133" s="152" t="s">
        <v>117</v>
      </c>
      <c r="E133" s="153" t="s">
        <v>135</v>
      </c>
      <c r="F133" s="154" t="s">
        <v>136</v>
      </c>
      <c r="G133" s="155" t="s">
        <v>120</v>
      </c>
      <c r="H133" s="156">
        <v>15</v>
      </c>
      <c r="I133" s="92"/>
      <c r="J133" s="157">
        <f>ROUND(I133*H133,2)</f>
        <v>0</v>
      </c>
      <c r="K133" s="93"/>
      <c r="L133" s="27"/>
      <c r="M133" s="94" t="s">
        <v>1</v>
      </c>
      <c r="N133" s="95" t="s">
        <v>39</v>
      </c>
      <c r="O133" s="96">
        <v>7.3999999999999996E-2</v>
      </c>
      <c r="P133" s="96">
        <f>O133*H133</f>
        <v>1.1099999999999999</v>
      </c>
      <c r="Q133" s="96">
        <v>0</v>
      </c>
      <c r="R133" s="96">
        <f>Q133*H133</f>
        <v>0</v>
      </c>
      <c r="S133" s="96">
        <v>0</v>
      </c>
      <c r="T133" s="97">
        <f>S133*H133</f>
        <v>0</v>
      </c>
      <c r="AR133" s="98" t="s">
        <v>121</v>
      </c>
      <c r="AT133" s="98" t="s">
        <v>117</v>
      </c>
      <c r="AU133" s="98" t="s">
        <v>81</v>
      </c>
      <c r="AY133" s="16" t="s">
        <v>114</v>
      </c>
      <c r="BE133" s="99">
        <f>IF(N133="základní",J133,0)</f>
        <v>0</v>
      </c>
      <c r="BF133" s="99">
        <f>IF(N133="snížená",J133,0)</f>
        <v>0</v>
      </c>
      <c r="BG133" s="99">
        <f>IF(N133="zákl. přenesená",J133,0)</f>
        <v>0</v>
      </c>
      <c r="BH133" s="99">
        <f>IF(N133="sníž. přenesená",J133,0)</f>
        <v>0</v>
      </c>
      <c r="BI133" s="99">
        <f>IF(N133="nulová",J133,0)</f>
        <v>0</v>
      </c>
      <c r="BJ133" s="16" t="s">
        <v>79</v>
      </c>
      <c r="BK133" s="99">
        <f>ROUND(I133*H133,2)</f>
        <v>0</v>
      </c>
      <c r="BL133" s="16" t="s">
        <v>121</v>
      </c>
      <c r="BM133" s="98" t="s">
        <v>137</v>
      </c>
    </row>
    <row r="134" spans="2:65" s="12" customFormat="1">
      <c r="B134" s="100"/>
      <c r="D134" s="158" t="s">
        <v>123</v>
      </c>
      <c r="E134" s="101" t="s">
        <v>1</v>
      </c>
      <c r="F134" s="159" t="s">
        <v>130</v>
      </c>
      <c r="H134" s="160">
        <v>15</v>
      </c>
      <c r="I134" s="170"/>
      <c r="L134" s="100"/>
      <c r="M134" s="102"/>
      <c r="T134" s="103"/>
      <c r="AT134" s="101" t="s">
        <v>123</v>
      </c>
      <c r="AU134" s="101" t="s">
        <v>81</v>
      </c>
      <c r="AV134" s="12" t="s">
        <v>81</v>
      </c>
      <c r="AW134" s="12" t="s">
        <v>30</v>
      </c>
      <c r="AX134" s="12" t="s">
        <v>79</v>
      </c>
      <c r="AY134" s="101" t="s">
        <v>114</v>
      </c>
    </row>
    <row r="135" spans="2:65" s="1" customFormat="1" ht="16.5" customHeight="1">
      <c r="B135" s="27"/>
      <c r="C135" s="152" t="s">
        <v>138</v>
      </c>
      <c r="D135" s="152" t="s">
        <v>117</v>
      </c>
      <c r="E135" s="153" t="s">
        <v>139</v>
      </c>
      <c r="F135" s="154" t="s">
        <v>140</v>
      </c>
      <c r="G135" s="155" t="s">
        <v>120</v>
      </c>
      <c r="H135" s="156">
        <v>0.1</v>
      </c>
      <c r="I135" s="92"/>
      <c r="J135" s="157">
        <f>ROUND(I135*H135,2)</f>
        <v>0</v>
      </c>
      <c r="K135" s="93"/>
      <c r="L135" s="27"/>
      <c r="M135" s="94" t="s">
        <v>1</v>
      </c>
      <c r="N135" s="95" t="s">
        <v>39</v>
      </c>
      <c r="O135" s="96">
        <v>6.4359999999999999</v>
      </c>
      <c r="P135" s="96">
        <f>O135*H135</f>
        <v>0.64360000000000006</v>
      </c>
      <c r="Q135" s="96">
        <v>0</v>
      </c>
      <c r="R135" s="96">
        <f>Q135*H135</f>
        <v>0</v>
      </c>
      <c r="S135" s="96">
        <v>2</v>
      </c>
      <c r="T135" s="97">
        <f>S135*H135</f>
        <v>0.2</v>
      </c>
      <c r="AR135" s="98" t="s">
        <v>121</v>
      </c>
      <c r="AT135" s="98" t="s">
        <v>117</v>
      </c>
      <c r="AU135" s="98" t="s">
        <v>81</v>
      </c>
      <c r="AY135" s="16" t="s">
        <v>114</v>
      </c>
      <c r="BE135" s="99">
        <f>IF(N135="základní",J135,0)</f>
        <v>0</v>
      </c>
      <c r="BF135" s="99">
        <f>IF(N135="snížená",J135,0)</f>
        <v>0</v>
      </c>
      <c r="BG135" s="99">
        <f>IF(N135="zákl. přenesená",J135,0)</f>
        <v>0</v>
      </c>
      <c r="BH135" s="99">
        <f>IF(N135="sníž. přenesená",J135,0)</f>
        <v>0</v>
      </c>
      <c r="BI135" s="99">
        <f>IF(N135="nulová",J135,0)</f>
        <v>0</v>
      </c>
      <c r="BJ135" s="16" t="s">
        <v>79</v>
      </c>
      <c r="BK135" s="99">
        <f>ROUND(I135*H135,2)</f>
        <v>0</v>
      </c>
      <c r="BL135" s="16" t="s">
        <v>121</v>
      </c>
      <c r="BM135" s="98" t="s">
        <v>141</v>
      </c>
    </row>
    <row r="136" spans="2:65" s="12" customFormat="1">
      <c r="B136" s="100"/>
      <c r="D136" s="158" t="s">
        <v>123</v>
      </c>
      <c r="E136" s="101" t="s">
        <v>1</v>
      </c>
      <c r="F136" s="159" t="s">
        <v>142</v>
      </c>
      <c r="H136" s="160">
        <v>0.1</v>
      </c>
      <c r="I136" s="170"/>
      <c r="L136" s="100"/>
      <c r="M136" s="102"/>
      <c r="T136" s="103"/>
      <c r="AT136" s="101" t="s">
        <v>123</v>
      </c>
      <c r="AU136" s="101" t="s">
        <v>81</v>
      </c>
      <c r="AV136" s="12" t="s">
        <v>81</v>
      </c>
      <c r="AW136" s="12" t="s">
        <v>30</v>
      </c>
      <c r="AX136" s="12" t="s">
        <v>79</v>
      </c>
      <c r="AY136" s="101" t="s">
        <v>114</v>
      </c>
    </row>
    <row r="137" spans="2:65" s="1" customFormat="1" ht="24.2" customHeight="1">
      <c r="B137" s="27"/>
      <c r="C137" s="152" t="s">
        <v>143</v>
      </c>
      <c r="D137" s="152" t="s">
        <v>117</v>
      </c>
      <c r="E137" s="153" t="s">
        <v>144</v>
      </c>
      <c r="F137" s="154" t="s">
        <v>145</v>
      </c>
      <c r="G137" s="155" t="s">
        <v>146</v>
      </c>
      <c r="H137" s="156">
        <v>0.17599999999999999</v>
      </c>
      <c r="I137" s="92"/>
      <c r="J137" s="157">
        <f>ROUND(I137*H137,2)</f>
        <v>0</v>
      </c>
      <c r="K137" s="93"/>
      <c r="L137" s="27"/>
      <c r="M137" s="94" t="s">
        <v>1</v>
      </c>
      <c r="N137" s="95" t="s">
        <v>39</v>
      </c>
      <c r="O137" s="96">
        <v>11.679</v>
      </c>
      <c r="P137" s="96">
        <f>O137*H137</f>
        <v>2.055504</v>
      </c>
      <c r="Q137" s="96">
        <v>0</v>
      </c>
      <c r="R137" s="96">
        <f>Q137*H137</f>
        <v>0</v>
      </c>
      <c r="S137" s="96">
        <v>1</v>
      </c>
      <c r="T137" s="97">
        <f>S137*H137</f>
        <v>0.17599999999999999</v>
      </c>
      <c r="AR137" s="98" t="s">
        <v>121</v>
      </c>
      <c r="AT137" s="98" t="s">
        <v>117</v>
      </c>
      <c r="AU137" s="98" t="s">
        <v>81</v>
      </c>
      <c r="AY137" s="16" t="s">
        <v>114</v>
      </c>
      <c r="BE137" s="99">
        <f>IF(N137="základní",J137,0)</f>
        <v>0</v>
      </c>
      <c r="BF137" s="99">
        <f>IF(N137="snížená",J137,0)</f>
        <v>0</v>
      </c>
      <c r="BG137" s="99">
        <f>IF(N137="zákl. přenesená",J137,0)</f>
        <v>0</v>
      </c>
      <c r="BH137" s="99">
        <f>IF(N137="sníž. přenesená",J137,0)</f>
        <v>0</v>
      </c>
      <c r="BI137" s="99">
        <f>IF(N137="nulová",J137,0)</f>
        <v>0</v>
      </c>
      <c r="BJ137" s="16" t="s">
        <v>79</v>
      </c>
      <c r="BK137" s="99">
        <f>ROUND(I137*H137,2)</f>
        <v>0</v>
      </c>
      <c r="BL137" s="16" t="s">
        <v>121</v>
      </c>
      <c r="BM137" s="98" t="s">
        <v>147</v>
      </c>
    </row>
    <row r="138" spans="2:65" s="12" customFormat="1">
      <c r="B138" s="100"/>
      <c r="D138" s="158" t="s">
        <v>123</v>
      </c>
      <c r="E138" s="101" t="s">
        <v>1</v>
      </c>
      <c r="F138" s="159" t="s">
        <v>148</v>
      </c>
      <c r="H138" s="160">
        <v>0.17599999999999999</v>
      </c>
      <c r="I138" s="170"/>
      <c r="L138" s="100"/>
      <c r="M138" s="102"/>
      <c r="T138" s="103"/>
      <c r="AT138" s="101" t="s">
        <v>123</v>
      </c>
      <c r="AU138" s="101" t="s">
        <v>81</v>
      </c>
      <c r="AV138" s="12" t="s">
        <v>81</v>
      </c>
      <c r="AW138" s="12" t="s">
        <v>30</v>
      </c>
      <c r="AX138" s="12" t="s">
        <v>79</v>
      </c>
      <c r="AY138" s="101" t="s">
        <v>114</v>
      </c>
    </row>
    <row r="139" spans="2:65" s="1" customFormat="1" ht="24.2" customHeight="1">
      <c r="B139" s="27"/>
      <c r="C139" s="152" t="s">
        <v>149</v>
      </c>
      <c r="D139" s="152" t="s">
        <v>117</v>
      </c>
      <c r="E139" s="153" t="s">
        <v>150</v>
      </c>
      <c r="F139" s="154" t="s">
        <v>151</v>
      </c>
      <c r="G139" s="155" t="s">
        <v>152</v>
      </c>
      <c r="H139" s="156">
        <v>2</v>
      </c>
      <c r="I139" s="92"/>
      <c r="J139" s="157">
        <f>ROUND(I139*H139,2)</f>
        <v>0</v>
      </c>
      <c r="K139" s="93"/>
      <c r="L139" s="27"/>
      <c r="M139" s="94" t="s">
        <v>1</v>
      </c>
      <c r="N139" s="95" t="s">
        <v>39</v>
      </c>
      <c r="O139" s="96">
        <v>0.249</v>
      </c>
      <c r="P139" s="96">
        <f>O139*H139</f>
        <v>0.498</v>
      </c>
      <c r="Q139" s="96">
        <v>3.0000000000000001E-5</v>
      </c>
      <c r="R139" s="96">
        <f>Q139*H139</f>
        <v>6.0000000000000002E-5</v>
      </c>
      <c r="S139" s="96">
        <v>0</v>
      </c>
      <c r="T139" s="97">
        <f>S139*H139</f>
        <v>0</v>
      </c>
      <c r="AR139" s="98" t="s">
        <v>121</v>
      </c>
      <c r="AT139" s="98" t="s">
        <v>117</v>
      </c>
      <c r="AU139" s="98" t="s">
        <v>81</v>
      </c>
      <c r="AY139" s="16" t="s">
        <v>114</v>
      </c>
      <c r="BE139" s="99">
        <f>IF(N139="základní",J139,0)</f>
        <v>0</v>
      </c>
      <c r="BF139" s="99">
        <f>IF(N139="snížená",J139,0)</f>
        <v>0</v>
      </c>
      <c r="BG139" s="99">
        <f>IF(N139="zákl. přenesená",J139,0)</f>
        <v>0</v>
      </c>
      <c r="BH139" s="99">
        <f>IF(N139="sníž. přenesená",J139,0)</f>
        <v>0</v>
      </c>
      <c r="BI139" s="99">
        <f>IF(N139="nulová",J139,0)</f>
        <v>0</v>
      </c>
      <c r="BJ139" s="16" t="s">
        <v>79</v>
      </c>
      <c r="BK139" s="99">
        <f>ROUND(I139*H139,2)</f>
        <v>0</v>
      </c>
      <c r="BL139" s="16" t="s">
        <v>121</v>
      </c>
      <c r="BM139" s="98" t="s">
        <v>153</v>
      </c>
    </row>
    <row r="140" spans="2:65" s="12" customFormat="1">
      <c r="B140" s="100"/>
      <c r="D140" s="158" t="s">
        <v>123</v>
      </c>
      <c r="E140" s="101" t="s">
        <v>1</v>
      </c>
      <c r="F140" s="159" t="s">
        <v>154</v>
      </c>
      <c r="H140" s="160">
        <v>2</v>
      </c>
      <c r="I140" s="170"/>
      <c r="L140" s="100"/>
      <c r="M140" s="102"/>
      <c r="T140" s="103"/>
      <c r="AT140" s="101" t="s">
        <v>123</v>
      </c>
      <c r="AU140" s="101" t="s">
        <v>81</v>
      </c>
      <c r="AV140" s="12" t="s">
        <v>81</v>
      </c>
      <c r="AW140" s="12" t="s">
        <v>30</v>
      </c>
      <c r="AX140" s="12" t="s">
        <v>79</v>
      </c>
      <c r="AY140" s="101" t="s">
        <v>114</v>
      </c>
    </row>
    <row r="141" spans="2:65" s="11" customFormat="1" ht="25.9" customHeight="1">
      <c r="B141" s="85"/>
      <c r="D141" s="86" t="s">
        <v>73</v>
      </c>
      <c r="E141" s="148" t="s">
        <v>155</v>
      </c>
      <c r="F141" s="148" t="s">
        <v>156</v>
      </c>
      <c r="I141" s="171"/>
      <c r="J141" s="149">
        <f>BK141</f>
        <v>0</v>
      </c>
      <c r="L141" s="85"/>
      <c r="M141" s="87"/>
      <c r="P141" s="88">
        <f>P142+P156</f>
        <v>19.530075</v>
      </c>
      <c r="R141" s="88">
        <f>R142+R156</f>
        <v>0.17244280999999997</v>
      </c>
      <c r="T141" s="89">
        <f>T142+T156</f>
        <v>0</v>
      </c>
      <c r="AR141" s="86" t="s">
        <v>81</v>
      </c>
      <c r="AT141" s="90" t="s">
        <v>73</v>
      </c>
      <c r="AU141" s="90" t="s">
        <v>74</v>
      </c>
      <c r="AY141" s="86" t="s">
        <v>114</v>
      </c>
      <c r="BK141" s="91">
        <f>BK142+BK156</f>
        <v>0</v>
      </c>
    </row>
    <row r="142" spans="2:65" s="11" customFormat="1" ht="22.9" customHeight="1">
      <c r="B142" s="85"/>
      <c r="D142" s="86" t="s">
        <v>73</v>
      </c>
      <c r="E142" s="150" t="s">
        <v>157</v>
      </c>
      <c r="F142" s="150" t="s">
        <v>158</v>
      </c>
      <c r="I142" s="171"/>
      <c r="J142" s="151">
        <f>BK142</f>
        <v>0</v>
      </c>
      <c r="L142" s="85"/>
      <c r="M142" s="87"/>
      <c r="P142" s="88">
        <f>SUM(P143:P155)</f>
        <v>18.928934999999999</v>
      </c>
      <c r="R142" s="88">
        <f>SUM(R143:R155)</f>
        <v>0.17202340999999999</v>
      </c>
      <c r="T142" s="89">
        <f>SUM(T143:T155)</f>
        <v>0</v>
      </c>
      <c r="AR142" s="86" t="s">
        <v>81</v>
      </c>
      <c r="AT142" s="90" t="s">
        <v>73</v>
      </c>
      <c r="AU142" s="90" t="s">
        <v>79</v>
      </c>
      <c r="AY142" s="86" t="s">
        <v>114</v>
      </c>
      <c r="BK142" s="91">
        <f>SUM(BK143:BK155)</f>
        <v>0</v>
      </c>
    </row>
    <row r="143" spans="2:65" s="1" customFormat="1" ht="24.2" customHeight="1">
      <c r="B143" s="27"/>
      <c r="C143" s="152" t="s">
        <v>159</v>
      </c>
      <c r="D143" s="152" t="s">
        <v>117</v>
      </c>
      <c r="E143" s="153" t="s">
        <v>160</v>
      </c>
      <c r="F143" s="154" t="s">
        <v>161</v>
      </c>
      <c r="G143" s="155" t="s">
        <v>162</v>
      </c>
      <c r="H143" s="156">
        <v>20.472999999999999</v>
      </c>
      <c r="I143" s="92"/>
      <c r="J143" s="157">
        <f>ROUND(I143*H143,2)</f>
        <v>0</v>
      </c>
      <c r="K143" s="93"/>
      <c r="L143" s="27"/>
      <c r="M143" s="94" t="s">
        <v>1</v>
      </c>
      <c r="N143" s="95" t="s">
        <v>39</v>
      </c>
      <c r="O143" s="96">
        <v>0.41099999999999998</v>
      </c>
      <c r="P143" s="96">
        <f>O143*H143</f>
        <v>8.4144029999999983</v>
      </c>
      <c r="Q143" s="96">
        <v>6.9999999999999994E-5</v>
      </c>
      <c r="R143" s="96">
        <f>Q143*H143</f>
        <v>1.4331099999999998E-3</v>
      </c>
      <c r="S143" s="96">
        <v>0</v>
      </c>
      <c r="T143" s="97">
        <f>S143*H143</f>
        <v>0</v>
      </c>
      <c r="AR143" s="98" t="s">
        <v>163</v>
      </c>
      <c r="AT143" s="98" t="s">
        <v>117</v>
      </c>
      <c r="AU143" s="98" t="s">
        <v>81</v>
      </c>
      <c r="AY143" s="16" t="s">
        <v>114</v>
      </c>
      <c r="BE143" s="99">
        <f>IF(N143="základní",J143,0)</f>
        <v>0</v>
      </c>
      <c r="BF143" s="99">
        <f>IF(N143="snížená",J143,0)</f>
        <v>0</v>
      </c>
      <c r="BG143" s="99">
        <f>IF(N143="zákl. přenesená",J143,0)</f>
        <v>0</v>
      </c>
      <c r="BH143" s="99">
        <f>IF(N143="sníž. přenesená",J143,0)</f>
        <v>0</v>
      </c>
      <c r="BI143" s="99">
        <f>IF(N143="nulová",J143,0)</f>
        <v>0</v>
      </c>
      <c r="BJ143" s="16" t="s">
        <v>79</v>
      </c>
      <c r="BK143" s="99">
        <f>ROUND(I143*H143,2)</f>
        <v>0</v>
      </c>
      <c r="BL143" s="16" t="s">
        <v>163</v>
      </c>
      <c r="BM143" s="98" t="s">
        <v>164</v>
      </c>
    </row>
    <row r="144" spans="2:65" s="13" customFormat="1">
      <c r="B144" s="104"/>
      <c r="D144" s="158" t="s">
        <v>123</v>
      </c>
      <c r="E144" s="105" t="s">
        <v>1</v>
      </c>
      <c r="F144" s="161" t="s">
        <v>165</v>
      </c>
      <c r="H144" s="105" t="s">
        <v>1</v>
      </c>
      <c r="I144" s="172"/>
      <c r="L144" s="104"/>
      <c r="M144" s="106"/>
      <c r="T144" s="107"/>
      <c r="AT144" s="105" t="s">
        <v>123</v>
      </c>
      <c r="AU144" s="105" t="s">
        <v>81</v>
      </c>
      <c r="AV144" s="13" t="s">
        <v>79</v>
      </c>
      <c r="AW144" s="13" t="s">
        <v>30</v>
      </c>
      <c r="AX144" s="13" t="s">
        <v>74</v>
      </c>
      <c r="AY144" s="105" t="s">
        <v>114</v>
      </c>
    </row>
    <row r="145" spans="2:65" s="12" customFormat="1">
      <c r="B145" s="100"/>
      <c r="D145" s="158" t="s">
        <v>123</v>
      </c>
      <c r="E145" s="101" t="s">
        <v>1</v>
      </c>
      <c r="F145" s="159" t="s">
        <v>166</v>
      </c>
      <c r="H145" s="160">
        <v>9.42</v>
      </c>
      <c r="I145" s="170"/>
      <c r="L145" s="100"/>
      <c r="M145" s="102"/>
      <c r="T145" s="103"/>
      <c r="AT145" s="101" t="s">
        <v>123</v>
      </c>
      <c r="AU145" s="101" t="s">
        <v>81</v>
      </c>
      <c r="AV145" s="12" t="s">
        <v>81</v>
      </c>
      <c r="AW145" s="12" t="s">
        <v>30</v>
      </c>
      <c r="AX145" s="12" t="s">
        <v>74</v>
      </c>
      <c r="AY145" s="101" t="s">
        <v>114</v>
      </c>
    </row>
    <row r="146" spans="2:65" s="12" customFormat="1">
      <c r="B146" s="100"/>
      <c r="D146" s="158" t="s">
        <v>123</v>
      </c>
      <c r="E146" s="101" t="s">
        <v>1</v>
      </c>
      <c r="F146" s="159" t="s">
        <v>167</v>
      </c>
      <c r="H146" s="160">
        <v>11.053000000000001</v>
      </c>
      <c r="I146" s="170"/>
      <c r="L146" s="100"/>
      <c r="M146" s="102"/>
      <c r="T146" s="103"/>
      <c r="AT146" s="101" t="s">
        <v>123</v>
      </c>
      <c r="AU146" s="101" t="s">
        <v>81</v>
      </c>
      <c r="AV146" s="12" t="s">
        <v>81</v>
      </c>
      <c r="AW146" s="12" t="s">
        <v>30</v>
      </c>
      <c r="AX146" s="12" t="s">
        <v>74</v>
      </c>
      <c r="AY146" s="101" t="s">
        <v>114</v>
      </c>
    </row>
    <row r="147" spans="2:65" s="14" customFormat="1">
      <c r="B147" s="108"/>
      <c r="D147" s="158" t="s">
        <v>123</v>
      </c>
      <c r="E147" s="109" t="s">
        <v>1</v>
      </c>
      <c r="F147" s="162" t="s">
        <v>168</v>
      </c>
      <c r="H147" s="163">
        <v>20.472999999999999</v>
      </c>
      <c r="I147" s="173"/>
      <c r="L147" s="108"/>
      <c r="M147" s="110"/>
      <c r="T147" s="111"/>
      <c r="AT147" s="109" t="s">
        <v>123</v>
      </c>
      <c r="AU147" s="109" t="s">
        <v>81</v>
      </c>
      <c r="AV147" s="14" t="s">
        <v>121</v>
      </c>
      <c r="AW147" s="14" t="s">
        <v>30</v>
      </c>
      <c r="AX147" s="14" t="s">
        <v>79</v>
      </c>
      <c r="AY147" s="109" t="s">
        <v>114</v>
      </c>
    </row>
    <row r="148" spans="2:65" s="1" customFormat="1" ht="21.75" customHeight="1">
      <c r="B148" s="27"/>
      <c r="C148" s="164" t="s">
        <v>125</v>
      </c>
      <c r="D148" s="164" t="s">
        <v>169</v>
      </c>
      <c r="E148" s="165" t="s">
        <v>170</v>
      </c>
      <c r="F148" s="166" t="s">
        <v>171</v>
      </c>
      <c r="G148" s="167" t="s">
        <v>146</v>
      </c>
      <c r="H148" s="168">
        <v>0.02</v>
      </c>
      <c r="I148" s="112"/>
      <c r="J148" s="169">
        <f>ROUND(I148*H148,2)</f>
        <v>0</v>
      </c>
      <c r="K148" s="113"/>
      <c r="L148" s="114"/>
      <c r="M148" s="115" t="s">
        <v>1</v>
      </c>
      <c r="N148" s="116" t="s">
        <v>39</v>
      </c>
      <c r="O148" s="96">
        <v>0</v>
      </c>
      <c r="P148" s="96">
        <f>O148*H148</f>
        <v>0</v>
      </c>
      <c r="Q148" s="96">
        <v>1</v>
      </c>
      <c r="R148" s="96">
        <f>Q148*H148</f>
        <v>0.02</v>
      </c>
      <c r="S148" s="96">
        <v>0</v>
      </c>
      <c r="T148" s="97">
        <f>S148*H148</f>
        <v>0</v>
      </c>
      <c r="AR148" s="98" t="s">
        <v>172</v>
      </c>
      <c r="AT148" s="98" t="s">
        <v>169</v>
      </c>
      <c r="AU148" s="98" t="s">
        <v>81</v>
      </c>
      <c r="AY148" s="16" t="s">
        <v>114</v>
      </c>
      <c r="BE148" s="99">
        <f>IF(N148="základní",J148,0)</f>
        <v>0</v>
      </c>
      <c r="BF148" s="99">
        <f>IF(N148="snížená",J148,0)</f>
        <v>0</v>
      </c>
      <c r="BG148" s="99">
        <f>IF(N148="zákl. přenesená",J148,0)</f>
        <v>0</v>
      </c>
      <c r="BH148" s="99">
        <f>IF(N148="sníž. přenesená",J148,0)</f>
        <v>0</v>
      </c>
      <c r="BI148" s="99">
        <f>IF(N148="nulová",J148,0)</f>
        <v>0</v>
      </c>
      <c r="BJ148" s="16" t="s">
        <v>79</v>
      </c>
      <c r="BK148" s="99">
        <f>ROUND(I148*H148,2)</f>
        <v>0</v>
      </c>
      <c r="BL148" s="16" t="s">
        <v>163</v>
      </c>
      <c r="BM148" s="98" t="s">
        <v>173</v>
      </c>
    </row>
    <row r="149" spans="2:65" s="12" customFormat="1">
      <c r="B149" s="100"/>
      <c r="D149" s="158" t="s">
        <v>123</v>
      </c>
      <c r="E149" s="101" t="s">
        <v>1</v>
      </c>
      <c r="F149" s="159" t="s">
        <v>174</v>
      </c>
      <c r="H149" s="160">
        <v>8.9999999999999993E-3</v>
      </c>
      <c r="I149" s="170"/>
      <c r="L149" s="100"/>
      <c r="M149" s="102"/>
      <c r="T149" s="103"/>
      <c r="AT149" s="101" t="s">
        <v>123</v>
      </c>
      <c r="AU149" s="101" t="s">
        <v>81</v>
      </c>
      <c r="AV149" s="12" t="s">
        <v>81</v>
      </c>
      <c r="AW149" s="12" t="s">
        <v>30</v>
      </c>
      <c r="AX149" s="12" t="s">
        <v>74</v>
      </c>
      <c r="AY149" s="101" t="s">
        <v>114</v>
      </c>
    </row>
    <row r="150" spans="2:65" s="12" customFormat="1">
      <c r="B150" s="100"/>
      <c r="D150" s="158" t="s">
        <v>123</v>
      </c>
      <c r="E150" s="101" t="s">
        <v>1</v>
      </c>
      <c r="F150" s="159" t="s">
        <v>175</v>
      </c>
      <c r="H150" s="160">
        <v>1.0999999999999999E-2</v>
      </c>
      <c r="I150" s="170"/>
      <c r="L150" s="100"/>
      <c r="M150" s="102"/>
      <c r="T150" s="103"/>
      <c r="AT150" s="101" t="s">
        <v>123</v>
      </c>
      <c r="AU150" s="101" t="s">
        <v>81</v>
      </c>
      <c r="AV150" s="12" t="s">
        <v>81</v>
      </c>
      <c r="AW150" s="12" t="s">
        <v>30</v>
      </c>
      <c r="AX150" s="12" t="s">
        <v>74</v>
      </c>
      <c r="AY150" s="101" t="s">
        <v>114</v>
      </c>
    </row>
    <row r="151" spans="2:65" s="14" customFormat="1">
      <c r="B151" s="108"/>
      <c r="D151" s="158" t="s">
        <v>123</v>
      </c>
      <c r="E151" s="109" t="s">
        <v>1</v>
      </c>
      <c r="F151" s="162" t="s">
        <v>168</v>
      </c>
      <c r="H151" s="163">
        <v>1.9999999999999997E-2</v>
      </c>
      <c r="I151" s="173"/>
      <c r="L151" s="108"/>
      <c r="M151" s="110"/>
      <c r="T151" s="111"/>
      <c r="AT151" s="109" t="s">
        <v>123</v>
      </c>
      <c r="AU151" s="109" t="s">
        <v>81</v>
      </c>
      <c r="AV151" s="14" t="s">
        <v>121</v>
      </c>
      <c r="AW151" s="14" t="s">
        <v>30</v>
      </c>
      <c r="AX151" s="14" t="s">
        <v>79</v>
      </c>
      <c r="AY151" s="109" t="s">
        <v>114</v>
      </c>
    </row>
    <row r="152" spans="2:65" s="1" customFormat="1" ht="24.2" customHeight="1">
      <c r="B152" s="27"/>
      <c r="C152" s="152" t="s">
        <v>176</v>
      </c>
      <c r="D152" s="152" t="s">
        <v>117</v>
      </c>
      <c r="E152" s="153" t="s">
        <v>177</v>
      </c>
      <c r="F152" s="154" t="s">
        <v>178</v>
      </c>
      <c r="G152" s="155" t="s">
        <v>162</v>
      </c>
      <c r="H152" s="156">
        <v>128.226</v>
      </c>
      <c r="I152" s="92"/>
      <c r="J152" s="157">
        <f>ROUND(I152*H152,2)</f>
        <v>0</v>
      </c>
      <c r="K152" s="93"/>
      <c r="L152" s="27"/>
      <c r="M152" s="94" t="s">
        <v>1</v>
      </c>
      <c r="N152" s="95" t="s">
        <v>39</v>
      </c>
      <c r="O152" s="96">
        <v>8.2000000000000003E-2</v>
      </c>
      <c r="P152" s="96">
        <f>O152*H152</f>
        <v>10.514532000000001</v>
      </c>
      <c r="Q152" s="96">
        <v>5.0000000000000002E-5</v>
      </c>
      <c r="R152" s="96">
        <f>Q152*H152</f>
        <v>6.4113E-3</v>
      </c>
      <c r="S152" s="96">
        <v>0</v>
      </c>
      <c r="T152" s="97">
        <f>S152*H152</f>
        <v>0</v>
      </c>
      <c r="AR152" s="98" t="s">
        <v>163</v>
      </c>
      <c r="AT152" s="98" t="s">
        <v>117</v>
      </c>
      <c r="AU152" s="98" t="s">
        <v>81</v>
      </c>
      <c r="AY152" s="16" t="s">
        <v>114</v>
      </c>
      <c r="BE152" s="99">
        <f>IF(N152="základní",J152,0)</f>
        <v>0</v>
      </c>
      <c r="BF152" s="99">
        <f>IF(N152="snížená",J152,0)</f>
        <v>0</v>
      </c>
      <c r="BG152" s="99">
        <f>IF(N152="zákl. přenesená",J152,0)</f>
        <v>0</v>
      </c>
      <c r="BH152" s="99">
        <f>IF(N152="sníž. přenesená",J152,0)</f>
        <v>0</v>
      </c>
      <c r="BI152" s="99">
        <f>IF(N152="nulová",J152,0)</f>
        <v>0</v>
      </c>
      <c r="BJ152" s="16" t="s">
        <v>79</v>
      </c>
      <c r="BK152" s="99">
        <f>ROUND(I152*H152,2)</f>
        <v>0</v>
      </c>
      <c r="BL152" s="16" t="s">
        <v>163</v>
      </c>
      <c r="BM152" s="98" t="s">
        <v>179</v>
      </c>
    </row>
    <row r="153" spans="2:65" s="12" customFormat="1">
      <c r="B153" s="100"/>
      <c r="D153" s="158" t="s">
        <v>123</v>
      </c>
      <c r="E153" s="101" t="s">
        <v>1</v>
      </c>
      <c r="F153" s="159" t="s">
        <v>180</v>
      </c>
      <c r="H153" s="160">
        <v>128.226</v>
      </c>
      <c r="I153" s="170"/>
      <c r="L153" s="100"/>
      <c r="M153" s="102"/>
      <c r="T153" s="103"/>
      <c r="AT153" s="101" t="s">
        <v>123</v>
      </c>
      <c r="AU153" s="101" t="s">
        <v>81</v>
      </c>
      <c r="AV153" s="12" t="s">
        <v>81</v>
      </c>
      <c r="AW153" s="12" t="s">
        <v>30</v>
      </c>
      <c r="AX153" s="12" t="s">
        <v>79</v>
      </c>
      <c r="AY153" s="101" t="s">
        <v>114</v>
      </c>
    </row>
    <row r="154" spans="2:65" s="1" customFormat="1" ht="24.2" customHeight="1">
      <c r="B154" s="27"/>
      <c r="C154" s="164" t="s">
        <v>181</v>
      </c>
      <c r="D154" s="164" t="s">
        <v>169</v>
      </c>
      <c r="E154" s="165" t="s">
        <v>182</v>
      </c>
      <c r="F154" s="166" t="s">
        <v>183</v>
      </c>
      <c r="G154" s="167" t="s">
        <v>184</v>
      </c>
      <c r="H154" s="168">
        <v>6.02</v>
      </c>
      <c r="I154" s="112"/>
      <c r="J154" s="169">
        <f>ROUND(I154*H154,2)</f>
        <v>0</v>
      </c>
      <c r="K154" s="113"/>
      <c r="L154" s="114"/>
      <c r="M154" s="115" t="s">
        <v>1</v>
      </c>
      <c r="N154" s="116" t="s">
        <v>39</v>
      </c>
      <c r="O154" s="96">
        <v>0</v>
      </c>
      <c r="P154" s="96">
        <f>O154*H154</f>
        <v>0</v>
      </c>
      <c r="Q154" s="96">
        <v>2.3949999999999999E-2</v>
      </c>
      <c r="R154" s="96">
        <f>Q154*H154</f>
        <v>0.14417899999999997</v>
      </c>
      <c r="S154" s="96">
        <v>0</v>
      </c>
      <c r="T154" s="97">
        <f>S154*H154</f>
        <v>0</v>
      </c>
      <c r="AR154" s="98" t="s">
        <v>172</v>
      </c>
      <c r="AT154" s="98" t="s">
        <v>169</v>
      </c>
      <c r="AU154" s="98" t="s">
        <v>81</v>
      </c>
      <c r="AY154" s="16" t="s">
        <v>114</v>
      </c>
      <c r="BE154" s="99">
        <f>IF(N154="základní",J154,0)</f>
        <v>0</v>
      </c>
      <c r="BF154" s="99">
        <f>IF(N154="snížená",J154,0)</f>
        <v>0</v>
      </c>
      <c r="BG154" s="99">
        <f>IF(N154="zákl. přenesená",J154,0)</f>
        <v>0</v>
      </c>
      <c r="BH154" s="99">
        <f>IF(N154="sníž. přenesená",J154,0)</f>
        <v>0</v>
      </c>
      <c r="BI154" s="99">
        <f>IF(N154="nulová",J154,0)</f>
        <v>0</v>
      </c>
      <c r="BJ154" s="16" t="s">
        <v>79</v>
      </c>
      <c r="BK154" s="99">
        <f>ROUND(I154*H154,2)</f>
        <v>0</v>
      </c>
      <c r="BL154" s="16" t="s">
        <v>163</v>
      </c>
      <c r="BM154" s="98" t="s">
        <v>185</v>
      </c>
    </row>
    <row r="155" spans="2:65" s="12" customFormat="1">
      <c r="B155" s="100"/>
      <c r="D155" s="158" t="s">
        <v>123</v>
      </c>
      <c r="E155" s="101" t="s">
        <v>1</v>
      </c>
      <c r="F155" s="159" t="s">
        <v>186</v>
      </c>
      <c r="H155" s="160">
        <v>6.02</v>
      </c>
      <c r="I155" s="170"/>
      <c r="L155" s="100"/>
      <c r="M155" s="102"/>
      <c r="T155" s="103"/>
      <c r="AT155" s="101" t="s">
        <v>123</v>
      </c>
      <c r="AU155" s="101" t="s">
        <v>81</v>
      </c>
      <c r="AV155" s="12" t="s">
        <v>81</v>
      </c>
      <c r="AW155" s="12" t="s">
        <v>30</v>
      </c>
      <c r="AX155" s="12" t="s">
        <v>79</v>
      </c>
      <c r="AY155" s="101" t="s">
        <v>114</v>
      </c>
    </row>
    <row r="156" spans="2:65" s="11" customFormat="1" ht="22.9" customHeight="1">
      <c r="B156" s="85"/>
      <c r="D156" s="86" t="s">
        <v>73</v>
      </c>
      <c r="E156" s="150" t="s">
        <v>187</v>
      </c>
      <c r="F156" s="150" t="s">
        <v>188</v>
      </c>
      <c r="I156" s="171"/>
      <c r="J156" s="151">
        <f>BK156</f>
        <v>0</v>
      </c>
      <c r="L156" s="85"/>
      <c r="M156" s="87"/>
      <c r="P156" s="88">
        <f>SUM(P157:P158)</f>
        <v>0.60114000000000001</v>
      </c>
      <c r="R156" s="88">
        <f>SUM(R157:R158)</f>
        <v>4.194E-4</v>
      </c>
      <c r="T156" s="89">
        <f>SUM(T157:T158)</f>
        <v>0</v>
      </c>
      <c r="AR156" s="86" t="s">
        <v>81</v>
      </c>
      <c r="AT156" s="90" t="s">
        <v>73</v>
      </c>
      <c r="AU156" s="90" t="s">
        <v>79</v>
      </c>
      <c r="AY156" s="86" t="s">
        <v>114</v>
      </c>
      <c r="BK156" s="91">
        <f>SUM(BK157:BK158)</f>
        <v>0</v>
      </c>
    </row>
    <row r="157" spans="2:65" s="1" customFormat="1" ht="24.2" customHeight="1">
      <c r="B157" s="27"/>
      <c r="C157" s="152" t="s">
        <v>8</v>
      </c>
      <c r="D157" s="152" t="s">
        <v>117</v>
      </c>
      <c r="E157" s="153" t="s">
        <v>189</v>
      </c>
      <c r="F157" s="154" t="s">
        <v>190</v>
      </c>
      <c r="G157" s="155" t="s">
        <v>191</v>
      </c>
      <c r="H157" s="156">
        <v>3.4950000000000001</v>
      </c>
      <c r="I157" s="92"/>
      <c r="J157" s="157">
        <f>ROUND(I157*H157,2)</f>
        <v>0</v>
      </c>
      <c r="K157" s="93"/>
      <c r="L157" s="27"/>
      <c r="M157" s="94" t="s">
        <v>1</v>
      </c>
      <c r="N157" s="95" t="s">
        <v>39</v>
      </c>
      <c r="O157" s="96">
        <v>0.17199999999999999</v>
      </c>
      <c r="P157" s="96">
        <f>O157*H157</f>
        <v>0.60114000000000001</v>
      </c>
      <c r="Q157" s="96">
        <v>1.2E-4</v>
      </c>
      <c r="R157" s="96">
        <f>Q157*H157</f>
        <v>4.194E-4</v>
      </c>
      <c r="S157" s="96">
        <v>0</v>
      </c>
      <c r="T157" s="97">
        <f>S157*H157</f>
        <v>0</v>
      </c>
      <c r="AR157" s="98" t="s">
        <v>163</v>
      </c>
      <c r="AT157" s="98" t="s">
        <v>117</v>
      </c>
      <c r="AU157" s="98" t="s">
        <v>81</v>
      </c>
      <c r="AY157" s="16" t="s">
        <v>114</v>
      </c>
      <c r="BE157" s="99">
        <f>IF(N157="základní",J157,0)</f>
        <v>0</v>
      </c>
      <c r="BF157" s="99">
        <f>IF(N157="snížená",J157,0)</f>
        <v>0</v>
      </c>
      <c r="BG157" s="99">
        <f>IF(N157="zákl. přenesená",J157,0)</f>
        <v>0</v>
      </c>
      <c r="BH157" s="99">
        <f>IF(N157="sníž. přenesená",J157,0)</f>
        <v>0</v>
      </c>
      <c r="BI157" s="99">
        <f>IF(N157="nulová",J157,0)</f>
        <v>0</v>
      </c>
      <c r="BJ157" s="16" t="s">
        <v>79</v>
      </c>
      <c r="BK157" s="99">
        <f>ROUND(I157*H157,2)</f>
        <v>0</v>
      </c>
      <c r="BL157" s="16" t="s">
        <v>163</v>
      </c>
      <c r="BM157" s="98" t="s">
        <v>192</v>
      </c>
    </row>
    <row r="158" spans="2:65" s="12" customFormat="1">
      <c r="B158" s="100"/>
      <c r="D158" s="158" t="s">
        <v>123</v>
      </c>
      <c r="E158" s="101" t="s">
        <v>1</v>
      </c>
      <c r="F158" s="159" t="s">
        <v>193</v>
      </c>
      <c r="H158" s="160">
        <v>3.4950000000000001</v>
      </c>
      <c r="I158" s="170"/>
      <c r="L158" s="100"/>
      <c r="M158" s="102"/>
      <c r="T158" s="103"/>
      <c r="AT158" s="101" t="s">
        <v>123</v>
      </c>
      <c r="AU158" s="101" t="s">
        <v>81</v>
      </c>
      <c r="AV158" s="12" t="s">
        <v>81</v>
      </c>
      <c r="AW158" s="12" t="s">
        <v>30</v>
      </c>
      <c r="AX158" s="12" t="s">
        <v>79</v>
      </c>
      <c r="AY158" s="101" t="s">
        <v>114</v>
      </c>
    </row>
    <row r="159" spans="2:65" s="11" customFormat="1" ht="25.9" customHeight="1">
      <c r="B159" s="85"/>
      <c r="D159" s="86" t="s">
        <v>73</v>
      </c>
      <c r="E159" s="148" t="s">
        <v>194</v>
      </c>
      <c r="F159" s="148" t="s">
        <v>195</v>
      </c>
      <c r="I159" s="171"/>
      <c r="J159" s="149">
        <f>BK159</f>
        <v>0</v>
      </c>
      <c r="L159" s="85"/>
      <c r="M159" s="87"/>
      <c r="P159" s="88">
        <f>P160+P164+P166+P168</f>
        <v>0</v>
      </c>
      <c r="R159" s="88">
        <f>R160+R164+R166+R168</f>
        <v>0</v>
      </c>
      <c r="T159" s="89">
        <f>T160+T164+T166+T168</f>
        <v>0</v>
      </c>
      <c r="AR159" s="86" t="s">
        <v>138</v>
      </c>
      <c r="AT159" s="90" t="s">
        <v>73</v>
      </c>
      <c r="AU159" s="90" t="s">
        <v>74</v>
      </c>
      <c r="AY159" s="86" t="s">
        <v>114</v>
      </c>
      <c r="BK159" s="91">
        <f>BK160+BK164+BK166+BK168</f>
        <v>0</v>
      </c>
    </row>
    <row r="160" spans="2:65" s="11" customFormat="1" ht="22.9" customHeight="1">
      <c r="B160" s="85"/>
      <c r="D160" s="86" t="s">
        <v>73</v>
      </c>
      <c r="E160" s="150" t="s">
        <v>196</v>
      </c>
      <c r="F160" s="150" t="s">
        <v>197</v>
      </c>
      <c r="I160" s="171"/>
      <c r="J160" s="151">
        <f>BK160</f>
        <v>0</v>
      </c>
      <c r="L160" s="85"/>
      <c r="M160" s="87"/>
      <c r="P160" s="88">
        <f>SUM(P161:P163)</f>
        <v>0</v>
      </c>
      <c r="R160" s="88">
        <f>SUM(R161:R163)</f>
        <v>0</v>
      </c>
      <c r="T160" s="89">
        <f>SUM(T161:T163)</f>
        <v>0</v>
      </c>
      <c r="AR160" s="86" t="s">
        <v>138</v>
      </c>
      <c r="AT160" s="90" t="s">
        <v>73</v>
      </c>
      <c r="AU160" s="90" t="s">
        <v>79</v>
      </c>
      <c r="AY160" s="86" t="s">
        <v>114</v>
      </c>
      <c r="BK160" s="91">
        <f>SUM(BK161:BK163)</f>
        <v>0</v>
      </c>
    </row>
    <row r="161" spans="2:65" s="1" customFormat="1" ht="16.5" customHeight="1">
      <c r="B161" s="27"/>
      <c r="C161" s="152" t="s">
        <v>198</v>
      </c>
      <c r="D161" s="152" t="s">
        <v>117</v>
      </c>
      <c r="E161" s="153" t="s">
        <v>199</v>
      </c>
      <c r="F161" s="154" t="s">
        <v>197</v>
      </c>
      <c r="G161" s="155" t="s">
        <v>200</v>
      </c>
      <c r="H161" s="156">
        <v>1</v>
      </c>
      <c r="I161" s="92"/>
      <c r="J161" s="157">
        <f>ROUND(I161*H161,2)</f>
        <v>0</v>
      </c>
      <c r="K161" s="93"/>
      <c r="L161" s="27"/>
      <c r="M161" s="94" t="s">
        <v>1</v>
      </c>
      <c r="N161" s="95" t="s">
        <v>39</v>
      </c>
      <c r="O161" s="96">
        <v>0</v>
      </c>
      <c r="P161" s="96">
        <f>O161*H161</f>
        <v>0</v>
      </c>
      <c r="Q161" s="96">
        <v>0</v>
      </c>
      <c r="R161" s="96">
        <f>Q161*H161</f>
        <v>0</v>
      </c>
      <c r="S161" s="96">
        <v>0</v>
      </c>
      <c r="T161" s="97">
        <f>S161*H161</f>
        <v>0</v>
      </c>
      <c r="AR161" s="98" t="s">
        <v>201</v>
      </c>
      <c r="AT161" s="98" t="s">
        <v>117</v>
      </c>
      <c r="AU161" s="98" t="s">
        <v>81</v>
      </c>
      <c r="AY161" s="16" t="s">
        <v>114</v>
      </c>
      <c r="BE161" s="99">
        <f>IF(N161="základní",J161,0)</f>
        <v>0</v>
      </c>
      <c r="BF161" s="99">
        <f>IF(N161="snížená",J161,0)</f>
        <v>0</v>
      </c>
      <c r="BG161" s="99">
        <f>IF(N161="zákl. přenesená",J161,0)</f>
        <v>0</v>
      </c>
      <c r="BH161" s="99">
        <f>IF(N161="sníž. přenesená",J161,0)</f>
        <v>0</v>
      </c>
      <c r="BI161" s="99">
        <f>IF(N161="nulová",J161,0)</f>
        <v>0</v>
      </c>
      <c r="BJ161" s="16" t="s">
        <v>79</v>
      </c>
      <c r="BK161" s="99">
        <f>ROUND(I161*H161,2)</f>
        <v>0</v>
      </c>
      <c r="BL161" s="16" t="s">
        <v>201</v>
      </c>
      <c r="BM161" s="98" t="s">
        <v>202</v>
      </c>
    </row>
    <row r="162" spans="2:65" s="13" customFormat="1">
      <c r="B162" s="104"/>
      <c r="D162" s="158" t="s">
        <v>123</v>
      </c>
      <c r="E162" s="105" t="s">
        <v>1</v>
      </c>
      <c r="F162" s="161" t="s">
        <v>203</v>
      </c>
      <c r="H162" s="105" t="s">
        <v>1</v>
      </c>
      <c r="I162" s="172"/>
      <c r="L162" s="104"/>
      <c r="M162" s="106"/>
      <c r="T162" s="107"/>
      <c r="AT162" s="105" t="s">
        <v>123</v>
      </c>
      <c r="AU162" s="105" t="s">
        <v>81</v>
      </c>
      <c r="AV162" s="13" t="s">
        <v>79</v>
      </c>
      <c r="AW162" s="13" t="s">
        <v>30</v>
      </c>
      <c r="AX162" s="13" t="s">
        <v>74</v>
      </c>
      <c r="AY162" s="105" t="s">
        <v>114</v>
      </c>
    </row>
    <row r="163" spans="2:65" s="12" customFormat="1">
      <c r="B163" s="100"/>
      <c r="D163" s="158" t="s">
        <v>123</v>
      </c>
      <c r="E163" s="101" t="s">
        <v>1</v>
      </c>
      <c r="F163" s="159" t="s">
        <v>79</v>
      </c>
      <c r="H163" s="160">
        <v>1</v>
      </c>
      <c r="I163" s="170"/>
      <c r="L163" s="100"/>
      <c r="M163" s="102"/>
      <c r="T163" s="103"/>
      <c r="AT163" s="101" t="s">
        <v>123</v>
      </c>
      <c r="AU163" s="101" t="s">
        <v>81</v>
      </c>
      <c r="AV163" s="12" t="s">
        <v>81</v>
      </c>
      <c r="AW163" s="12" t="s">
        <v>30</v>
      </c>
      <c r="AX163" s="12" t="s">
        <v>79</v>
      </c>
      <c r="AY163" s="101" t="s">
        <v>114</v>
      </c>
    </row>
    <row r="164" spans="2:65" s="11" customFormat="1" ht="22.9" customHeight="1">
      <c r="B164" s="85"/>
      <c r="D164" s="86" t="s">
        <v>73</v>
      </c>
      <c r="E164" s="150" t="s">
        <v>204</v>
      </c>
      <c r="F164" s="150" t="s">
        <v>205</v>
      </c>
      <c r="I164" s="171"/>
      <c r="J164" s="151">
        <f>BK164</f>
        <v>0</v>
      </c>
      <c r="L164" s="85"/>
      <c r="M164" s="87"/>
      <c r="P164" s="88">
        <f>P165</f>
        <v>0</v>
      </c>
      <c r="R164" s="88">
        <f>R165</f>
        <v>0</v>
      </c>
      <c r="T164" s="89">
        <f>T165</f>
        <v>0</v>
      </c>
      <c r="AR164" s="86" t="s">
        <v>138</v>
      </c>
      <c r="AT164" s="90" t="s">
        <v>73</v>
      </c>
      <c r="AU164" s="90" t="s">
        <v>79</v>
      </c>
      <c r="AY164" s="86" t="s">
        <v>114</v>
      </c>
      <c r="BK164" s="91">
        <f>BK165</f>
        <v>0</v>
      </c>
    </row>
    <row r="165" spans="2:65" s="1" customFormat="1" ht="16.5" customHeight="1">
      <c r="B165" s="27"/>
      <c r="C165" s="152" t="s">
        <v>206</v>
      </c>
      <c r="D165" s="152" t="s">
        <v>117</v>
      </c>
      <c r="E165" s="153" t="s">
        <v>207</v>
      </c>
      <c r="F165" s="154" t="s">
        <v>205</v>
      </c>
      <c r="G165" s="155" t="s">
        <v>200</v>
      </c>
      <c r="H165" s="156">
        <v>1</v>
      </c>
      <c r="I165" s="92"/>
      <c r="J165" s="157">
        <f>ROUND(I165*H165,2)</f>
        <v>0</v>
      </c>
      <c r="K165" s="93"/>
      <c r="L165" s="27"/>
      <c r="M165" s="94" t="s">
        <v>1</v>
      </c>
      <c r="N165" s="95" t="s">
        <v>39</v>
      </c>
      <c r="O165" s="96">
        <v>0</v>
      </c>
      <c r="P165" s="96">
        <f>O165*H165</f>
        <v>0</v>
      </c>
      <c r="Q165" s="96">
        <v>0</v>
      </c>
      <c r="R165" s="96">
        <f>Q165*H165</f>
        <v>0</v>
      </c>
      <c r="S165" s="96">
        <v>0</v>
      </c>
      <c r="T165" s="97">
        <f>S165*H165</f>
        <v>0</v>
      </c>
      <c r="AR165" s="98" t="s">
        <v>201</v>
      </c>
      <c r="AT165" s="98" t="s">
        <v>117</v>
      </c>
      <c r="AU165" s="98" t="s">
        <v>81</v>
      </c>
      <c r="AY165" s="16" t="s">
        <v>114</v>
      </c>
      <c r="BE165" s="99">
        <f>IF(N165="základní",J165,0)</f>
        <v>0</v>
      </c>
      <c r="BF165" s="99">
        <f>IF(N165="snížená",J165,0)</f>
        <v>0</v>
      </c>
      <c r="BG165" s="99">
        <f>IF(N165="zákl. přenesená",J165,0)</f>
        <v>0</v>
      </c>
      <c r="BH165" s="99">
        <f>IF(N165="sníž. přenesená",J165,0)</f>
        <v>0</v>
      </c>
      <c r="BI165" s="99">
        <f>IF(N165="nulová",J165,0)</f>
        <v>0</v>
      </c>
      <c r="BJ165" s="16" t="s">
        <v>79</v>
      </c>
      <c r="BK165" s="99">
        <f>ROUND(I165*H165,2)</f>
        <v>0</v>
      </c>
      <c r="BL165" s="16" t="s">
        <v>201</v>
      </c>
      <c r="BM165" s="98" t="s">
        <v>208</v>
      </c>
    </row>
    <row r="166" spans="2:65" s="11" customFormat="1" ht="22.9" customHeight="1">
      <c r="B166" s="85"/>
      <c r="D166" s="86" t="s">
        <v>73</v>
      </c>
      <c r="E166" s="150" t="s">
        <v>209</v>
      </c>
      <c r="F166" s="150" t="s">
        <v>210</v>
      </c>
      <c r="I166" s="171"/>
      <c r="J166" s="151">
        <f>BK166</f>
        <v>0</v>
      </c>
      <c r="L166" s="85"/>
      <c r="M166" s="87"/>
      <c r="P166" s="88">
        <f>P167</f>
        <v>0</v>
      </c>
      <c r="R166" s="88">
        <f>R167</f>
        <v>0</v>
      </c>
      <c r="T166" s="89">
        <f>T167</f>
        <v>0</v>
      </c>
      <c r="AR166" s="86" t="s">
        <v>138</v>
      </c>
      <c r="AT166" s="90" t="s">
        <v>73</v>
      </c>
      <c r="AU166" s="90" t="s">
        <v>79</v>
      </c>
      <c r="AY166" s="86" t="s">
        <v>114</v>
      </c>
      <c r="BK166" s="91">
        <f>BK167</f>
        <v>0</v>
      </c>
    </row>
    <row r="167" spans="2:65" s="1" customFormat="1" ht="16.5" customHeight="1">
      <c r="B167" s="27"/>
      <c r="C167" s="152" t="s">
        <v>211</v>
      </c>
      <c r="D167" s="152" t="s">
        <v>117</v>
      </c>
      <c r="E167" s="153" t="s">
        <v>212</v>
      </c>
      <c r="F167" s="154" t="s">
        <v>210</v>
      </c>
      <c r="G167" s="155" t="s">
        <v>200</v>
      </c>
      <c r="H167" s="156">
        <v>1</v>
      </c>
      <c r="I167" s="92"/>
      <c r="J167" s="157">
        <f>ROUND(I167*H167,2)</f>
        <v>0</v>
      </c>
      <c r="K167" s="93"/>
      <c r="L167" s="27"/>
      <c r="M167" s="94" t="s">
        <v>1</v>
      </c>
      <c r="N167" s="95" t="s">
        <v>39</v>
      </c>
      <c r="O167" s="96">
        <v>0</v>
      </c>
      <c r="P167" s="96">
        <f>O167*H167</f>
        <v>0</v>
      </c>
      <c r="Q167" s="96">
        <v>0</v>
      </c>
      <c r="R167" s="96">
        <f>Q167*H167</f>
        <v>0</v>
      </c>
      <c r="S167" s="96">
        <v>0</v>
      </c>
      <c r="T167" s="97">
        <f>S167*H167</f>
        <v>0</v>
      </c>
      <c r="AR167" s="98" t="s">
        <v>201</v>
      </c>
      <c r="AT167" s="98" t="s">
        <v>117</v>
      </c>
      <c r="AU167" s="98" t="s">
        <v>81</v>
      </c>
      <c r="AY167" s="16" t="s">
        <v>114</v>
      </c>
      <c r="BE167" s="99">
        <f>IF(N167="základní",J167,0)</f>
        <v>0</v>
      </c>
      <c r="BF167" s="99">
        <f>IF(N167="snížená",J167,0)</f>
        <v>0</v>
      </c>
      <c r="BG167" s="99">
        <f>IF(N167="zákl. přenesená",J167,0)</f>
        <v>0</v>
      </c>
      <c r="BH167" s="99">
        <f>IF(N167="sníž. přenesená",J167,0)</f>
        <v>0</v>
      </c>
      <c r="BI167" s="99">
        <f>IF(N167="nulová",J167,0)</f>
        <v>0</v>
      </c>
      <c r="BJ167" s="16" t="s">
        <v>79</v>
      </c>
      <c r="BK167" s="99">
        <f>ROUND(I167*H167,2)</f>
        <v>0</v>
      </c>
      <c r="BL167" s="16" t="s">
        <v>201</v>
      </c>
      <c r="BM167" s="98" t="s">
        <v>213</v>
      </c>
    </row>
    <row r="168" spans="2:65" s="11" customFormat="1" ht="22.9" customHeight="1">
      <c r="B168" s="85"/>
      <c r="D168" s="86" t="s">
        <v>73</v>
      </c>
      <c r="E168" s="150" t="s">
        <v>214</v>
      </c>
      <c r="F168" s="150" t="s">
        <v>215</v>
      </c>
      <c r="I168" s="171"/>
      <c r="J168" s="151">
        <f>BK168</f>
        <v>0</v>
      </c>
      <c r="L168" s="85"/>
      <c r="M168" s="87"/>
      <c r="P168" s="88">
        <f>P169</f>
        <v>0</v>
      </c>
      <c r="R168" s="88">
        <f>R169</f>
        <v>0</v>
      </c>
      <c r="T168" s="89">
        <f>T169</f>
        <v>0</v>
      </c>
      <c r="AR168" s="86" t="s">
        <v>138</v>
      </c>
      <c r="AT168" s="90" t="s">
        <v>73</v>
      </c>
      <c r="AU168" s="90" t="s">
        <v>79</v>
      </c>
      <c r="AY168" s="86" t="s">
        <v>114</v>
      </c>
      <c r="BK168" s="91">
        <f>BK169</f>
        <v>0</v>
      </c>
    </row>
    <row r="169" spans="2:65" s="1" customFormat="1" ht="16.5" customHeight="1">
      <c r="B169" s="27"/>
      <c r="C169" s="152" t="s">
        <v>163</v>
      </c>
      <c r="D169" s="152" t="s">
        <v>117</v>
      </c>
      <c r="E169" s="153" t="s">
        <v>216</v>
      </c>
      <c r="F169" s="154" t="s">
        <v>215</v>
      </c>
      <c r="G169" s="155" t="s">
        <v>200</v>
      </c>
      <c r="H169" s="156">
        <v>1</v>
      </c>
      <c r="I169" s="92"/>
      <c r="J169" s="157">
        <f>ROUND(I169*H169,2)</f>
        <v>0</v>
      </c>
      <c r="K169" s="93"/>
      <c r="L169" s="27"/>
      <c r="M169" s="117" t="s">
        <v>1</v>
      </c>
      <c r="N169" s="118" t="s">
        <v>39</v>
      </c>
      <c r="O169" s="119">
        <v>0</v>
      </c>
      <c r="P169" s="119">
        <f>O169*H169</f>
        <v>0</v>
      </c>
      <c r="Q169" s="119">
        <v>0</v>
      </c>
      <c r="R169" s="119">
        <f>Q169*H169</f>
        <v>0</v>
      </c>
      <c r="S169" s="119">
        <v>0</v>
      </c>
      <c r="T169" s="120">
        <f>S169*H169</f>
        <v>0</v>
      </c>
      <c r="AR169" s="98" t="s">
        <v>201</v>
      </c>
      <c r="AT169" s="98" t="s">
        <v>117</v>
      </c>
      <c r="AU169" s="98" t="s">
        <v>81</v>
      </c>
      <c r="AY169" s="16" t="s">
        <v>114</v>
      </c>
      <c r="BE169" s="99">
        <f>IF(N169="základní",J169,0)</f>
        <v>0</v>
      </c>
      <c r="BF169" s="99">
        <f>IF(N169="snížená",J169,0)</f>
        <v>0</v>
      </c>
      <c r="BG169" s="99">
        <f>IF(N169="zákl. přenesená",J169,0)</f>
        <v>0</v>
      </c>
      <c r="BH169" s="99">
        <f>IF(N169="sníž. přenesená",J169,0)</f>
        <v>0</v>
      </c>
      <c r="BI169" s="99">
        <f>IF(N169="nulová",J169,0)</f>
        <v>0</v>
      </c>
      <c r="BJ169" s="16" t="s">
        <v>79</v>
      </c>
      <c r="BK169" s="99">
        <f>ROUND(I169*H169,2)</f>
        <v>0</v>
      </c>
      <c r="BL169" s="16" t="s">
        <v>201</v>
      </c>
      <c r="BM169" s="98" t="s">
        <v>217</v>
      </c>
    </row>
    <row r="170" spans="2:65" s="1" customFormat="1" ht="6.95" customHeight="1">
      <c r="B170" s="38"/>
      <c r="C170" s="39"/>
      <c r="D170" s="39"/>
      <c r="E170" s="39"/>
      <c r="F170" s="39"/>
      <c r="G170" s="39"/>
      <c r="H170" s="39"/>
      <c r="I170" s="39"/>
      <c r="J170" s="39"/>
      <c r="K170" s="39"/>
      <c r="L170" s="27"/>
    </row>
  </sheetData>
  <sheetProtection algorithmName="SHA-512" hashValue="+UwhBys1QqN3Xi3oCUgn3lnZkPNalbyRnd8QOEO1GPU7DZdfEUlfZtpJ9P8GQpbzAC3/MaIRQcL6LKVzOTcv9w==" saltValue="Dn5y6nAYbRbURtoXXDanFw==" spinCount="100000" sheet="1" objects="1" scenarios="1"/>
  <autoFilter ref="C122:K169" xr:uid="{00000000-0009-0000-0000-000001000000}"/>
  <mergeCells count="6">
    <mergeCell ref="E115:H115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809-2025 - VÝMĚNA OCELOVÝ...</vt:lpstr>
      <vt:lpstr>'809-2025 - VÝMĚNA OCELOVÝ...'!Názvy_tisku</vt:lpstr>
      <vt:lpstr>'Rekapitulace stavby'!Názvy_tisku</vt:lpstr>
      <vt:lpstr>'809-2025 - VÝMĚNA OCELOVÝ...'!Oblast_tisku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Duben</dc:creator>
  <cp:lastModifiedBy>Lehká Klára</cp:lastModifiedBy>
  <dcterms:created xsi:type="dcterms:W3CDTF">2025-09-18T12:21:05Z</dcterms:created>
  <dcterms:modified xsi:type="dcterms:W3CDTF">2025-10-08T12:16:12Z</dcterms:modified>
</cp:coreProperties>
</file>