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ouhrn" sheetId="1" r:id="rId2"/>
    <sheet name="0 - SO000NV" sheetId="2" r:id="rId3"/>
    <sheet name="1 - SO000NVD" sheetId="3" r:id="rId4"/>
    <sheet name="2 - SO101NV" sheetId="4" r:id="rId5"/>
    <sheet name="3 - SO101NZV" sheetId="5" r:id="rId6"/>
    <sheet name="4 - SO101PH" sheetId="6" r:id="rId7"/>
    <sheet name="5 - SO101ZV.1" sheetId="7" r:id="rId8"/>
    <sheet name="6 - SO101ZV.2" sheetId="8" r:id="rId9"/>
    <sheet name="7 - SO401NV" sheetId="9" r:id="rId10"/>
    <sheet name="8 - SO401PH" sheetId="10" r:id="rId11"/>
    <sheet name="9 - SO421NV" sheetId="11" r:id="rId12"/>
    <sheet name="10 - SO421PH" sheetId="12" r:id="rId13"/>
    <sheet name="11 - SO422NV" sheetId="13" r:id="rId14"/>
    <sheet name="12 - SO422PH" sheetId="14" r:id="rId15"/>
  </sheets>
  <definedNames>
    <definedName name="_xlnm.Print_Area" localSheetId="1">'0 - SO000NV'!$A$1:$M$73</definedName>
    <definedName name="_xlnm.Print_Titles" localSheetId="1">'0 - SO000NV'!$22:$24</definedName>
    <definedName name="_xlnm.Print_Area" localSheetId="2">'1 - SO000NVD'!$A$1:$M$48</definedName>
    <definedName name="_xlnm.Print_Titles" localSheetId="2">'1 - SO000NVD'!$22:$24</definedName>
    <definedName name="_xlnm.Print_Area" localSheetId="3">'2 - SO101NV'!$A$1:$M$102</definedName>
    <definedName name="_xlnm.Print_Titles" localSheetId="3">'2 - SO101NV'!$23:$25</definedName>
    <definedName name="_xlnm.Print_Area" localSheetId="4">'3 - SO101NZV'!$A$1:$M$103</definedName>
    <definedName name="_xlnm.Print_Titles" localSheetId="4">'3 - SO101NZV'!$22:$24</definedName>
    <definedName name="_xlnm.Print_Area" localSheetId="5">'4 - SO101PH'!$A$1:$M$305</definedName>
    <definedName name="_xlnm.Print_Titles" localSheetId="5">'4 - SO101PH'!$25:$27</definedName>
    <definedName name="_xlnm.Print_Area" localSheetId="6">'5 - SO101ZV.1'!$A$1:$M$96</definedName>
    <definedName name="_xlnm.Print_Titles" localSheetId="6">'5 - SO101ZV.1'!$24:$26</definedName>
    <definedName name="_xlnm.Print_Area" localSheetId="7">'6 - SO101ZV.2'!$A$1:$M$190</definedName>
    <definedName name="_xlnm.Print_Titles" localSheetId="7">'6 - SO101ZV.2'!$25:$27</definedName>
    <definedName name="_xlnm.Print_Area" localSheetId="8">'7 - SO401NV'!$A$1:$M$53</definedName>
    <definedName name="_xlnm.Print_Titles" localSheetId="8">'7 - SO401NV'!$22:$24</definedName>
    <definedName name="_xlnm.Print_Area" localSheetId="9">'8 - SO401PH'!$A$1:$M$145</definedName>
    <definedName name="_xlnm.Print_Titles" localSheetId="9">'8 - SO401PH'!$25:$27</definedName>
    <definedName name="_xlnm.Print_Area" localSheetId="10">'9 - SO421NV'!$A$1:$M$53</definedName>
    <definedName name="_xlnm.Print_Titles" localSheetId="10">'9 - SO421NV'!$22:$24</definedName>
    <definedName name="_xlnm.Print_Area" localSheetId="11">'10 - SO421PH'!$A$1:$M$169</definedName>
    <definedName name="_xlnm.Print_Titles" localSheetId="11">'10 - SO421PH'!$26:$28</definedName>
    <definedName name="_xlnm.Print_Area" localSheetId="12">'11 - SO422NV'!$A$1:$M$53</definedName>
    <definedName name="_xlnm.Print_Titles" localSheetId="12">'11 - SO422NV'!$22:$24</definedName>
    <definedName name="_xlnm.Print_Area" localSheetId="13">'12 - SO422PH'!$A$1:$M$174</definedName>
    <definedName name="_xlnm.Print_Titles" localSheetId="13">'12 - SO422PH'!$26:$28</definedName>
    <definedName name="_xlnm.Print_Area" localSheetId="0">Souhrn!$A$1:$G$36</definedName>
    <definedName name="_xlnm.Print_Titles" localSheetId="0">Souhrn!$17:$19</definedName>
  </definedNames>
  <calcPr fullCalcOnLoad="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<sst xmlns="http://schemas.openxmlformats.org/spreadsheetml/2006/main" count="2788" uniqueCount="676">
  <si>
    <t>SOUPIS PRACÍ</t>
  </si>
  <si>
    <t>STAVBA</t>
  </si>
  <si>
    <t>2022-002 - INTELIGENTNÍ ŘEŠENÍ V DOPRAVĚ - ZASTÁVKA TYRŠOVA</t>
  </si>
  <si>
    <t>ZÁKLADNÍ ÚDAJE</t>
  </si>
  <si>
    <t xml:space="preserve">Objekt: </t>
  </si>
  <si>
    <t>SO000NV - VEDLEJŠÍ A OSTATNÍ NÁKLADY - nepřímé výdaje</t>
  </si>
  <si>
    <t xml:space="preserve">Zhotovitel: </t>
  </si>
  <si>
    <t xml:space="preserve">IČ: </t>
  </si>
  <si>
    <t xml:space="preserve">DIČ: </t>
  </si>
  <si>
    <t>SOUHRN</t>
  </si>
  <si>
    <t>Kód</t>
  </si>
  <si>
    <t>Název</t>
  </si>
  <si>
    <t>Cena (bez DPH)</t>
  </si>
  <si>
    <t>Cena (s DPH)</t>
  </si>
  <si>
    <t>POLOŽKY ROZPOČTU</t>
  </si>
  <si>
    <t>P.č.</t>
  </si>
  <si>
    <t>Var</t>
  </si>
  <si>
    <t>Skupina měření</t>
  </si>
  <si>
    <t>MJ</t>
  </si>
  <si>
    <t>Množství MJ</t>
  </si>
  <si>
    <t>JOC</t>
  </si>
  <si>
    <t>DPH %</t>
  </si>
  <si>
    <t>02910</t>
  </si>
  <si>
    <t>OSTATNÍ POŽADAVKY - ZEMĚMĚŘICKÁ MĚŘENÍ VE VÝSTAVBĚ</t>
  </si>
  <si>
    <t/>
  </si>
  <si>
    <t>KUS</t>
  </si>
  <si>
    <t>GEODETICKÉ PRÁCE BĚHEM VÝSTAVBY</t>
  </si>
  <si>
    <t>doplňující popis</t>
  </si>
  <si>
    <t>výměra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</si>
  <si>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</si>
  <si>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technická specifikace</t>
  </si>
  <si>
    <t>poznámka</t>
  </si>
  <si>
    <t>02911</t>
  </si>
  <si>
    <t>OSTATNÍ POŽADAVKY - ZEMĚMĚŘICKÉ ZAMĚŘENÍ</t>
  </si>
  <si>
    <t>ZAMĚŘENÍ SKUTEČNÉHO STAVU JAKO PODKLAD PRO DSPS</t>
  </si>
  <si>
    <t>Položka zahrnuje:
- veškeré náklady spojené s objednatelem požadovanými pracemi
Položka nezahrnuje:
- x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</si>
  <si>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</si>
  <si>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</si>
  <si>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</si>
  <si>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</si>
  <si>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</si>
  <si>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</si>
  <si>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</si>
  <si>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</si>
  <si>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Zajištění geometrických plánů skutečného provedení objektů a inženýrských sítí  a geometrických plánů věcných břemen v požadovaném formátu s hranicemi pozemků jako podklad pro vklad do katastrální mapy pro evidenci změn na katastrálním úřadu. Tato dokumentace bude potvrzena příslušným katastrálním úřadem a předána v požadovaných vyhotovení v termínu dle potřeb investora.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</si>
  <si>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Položka nezahrnuje:
- x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</si>
  <si>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</si>
  <si>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</si>
  <si>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</si>
  <si>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0 - Všeobecné konstrukce a práce</t>
  </si>
  <si>
    <t>Všeobecné konstrukce a práce</t>
  </si>
  <si>
    <t xml:space="preserve">Celkem (bez DPH): </t>
  </si>
  <si>
    <t xml:space="preserve">Celkem (s DPH): </t>
  </si>
  <si>
    <t xml:space="preserve">za DPH 21 %: </t>
  </si>
  <si>
    <t>Celkový součet (bez DPH):</t>
  </si>
  <si>
    <t>Celkový součet DPH:</t>
  </si>
  <si>
    <t>Celkový součet (s DPH):</t>
  </si>
  <si>
    <t xml:space="preserve">Celková cena (bez DPH): </t>
  </si>
  <si>
    <t xml:space="preserve">Celková cena (s DPH): </t>
  </si>
  <si>
    <t>SO000NVD - VEDLEJŠÍ A OSTATNÍ NÁKLADY - nepřímé výdaje na doprovodnou část projektu</t>
  </si>
  <si>
    <t>02720</t>
  </si>
  <si>
    <t>POMOC PRÁCE ZŘÍZ NEBO ZAJIŠŤ REGULACI A OCHRANU DOPRAVY</t>
  </si>
  <si>
    <t>Součást DIO je pronájem dopravních značek, světelné signalizace, provizorní zřízení autobusové zastávky včetně následné demontáže a pochozí lávky pro pěší do přilehlých staveb.</t>
  </si>
  <si>
    <t>Položka zahrnuje:
- veškeré náklady spojené s objednatelem požadovanými zařízeními
Položka nezahrnuje:
- x</t>
  </si>
  <si>
    <t>SO101NV - ZASTÁVKA TYRŠOVA - nepřímé výdaje</t>
  </si>
  <si>
    <t>014102</t>
  </si>
  <si>
    <t>a</t>
  </si>
  <si>
    <t>POPLATKY ZA SKLÁDKU</t>
  </si>
  <si>
    <t>T</t>
  </si>
  <si>
    <t>POPLATEK ZA RECYKLAČNÍ STŘEDISKO
VÝKOPEK, K FAKTURACI BUDOU DOLOŽENY VÁŽNÍ LÍSTKY</t>
  </si>
  <si>
    <t>z pol. č. 17120.a: 15,96m3*1,8t/m3 = 28,728000 =&gt; A t_x000d_
z pol. č. 17120.a: 326,0m3*1,8t/m3 = 586,800000 =&gt; B t_x000d_
Celkem: A+B = 615,528000 =&gt; C t</t>
  </si>
  <si>
    <t>Položka zahrnuje:
- veškeré poplatky provozovateli skládky související s uložením odpadu na skládce.
Položka nezahrnuje:
- x</t>
  </si>
  <si>
    <t>b</t>
  </si>
  <si>
    <t>POPLATEK ZA RECYKLAČNÍ STŘEDISKO
VÝKOPEK, K FAKTURACI BUDOU DOLOŽENY VÁŽNÍ LÍSTKY, POLOŽKA BUDE ČERPÁNA NA ŽÁDOST TDI A INVESTORA</t>
  </si>
  <si>
    <t>z pol. č. 17120.b: 391,0m3*1,8t/m3 = 703,800000 =&gt; A t</t>
  </si>
  <si>
    <t>c</t>
  </si>
  <si>
    <t>POPLATEK ZA RECYKLAČNÍ STŘEDISKO
ASFALT, K FAKTURACI BUDOU DOLOŽENY VÁŽNÍ LÍSTKY</t>
  </si>
  <si>
    <t>z pol. č. 11313: 29,5m3*2,2t/m3 = 64,900000 =&gt; A t</t>
  </si>
  <si>
    <t>d</t>
  </si>
  <si>
    <t>POPLATEK ZA RECYKLAČNÍ STŘEDISKO
PROSTÝ BETON, K FAKTURACI BUDOU DOLOŽENY VÁŽNÍ LÍSTKY</t>
  </si>
  <si>
    <t>z pol. č. 11351: 0,05m*0,25m*4,0m*2,2t/m3 = 0,110000 =&gt; A t_x000d_
z pol. č. 96651: 15,5m*0,1t/m = 1,550000 =&gt; C t_x000d_
z pol. č. 96687: 4ks*0,1t/ks = 0,400000 =&gt; B t_x000d_
Celkem: A+C+B = 2,060000 =&gt; D t</t>
  </si>
  <si>
    <t>e</t>
  </si>
  <si>
    <t>POPLATEK ZA RECYKLAČNÍ STŘEDISKO
PROSTÝ BETON, K FAKTURACI BUDOU DOLOŽENY VÁŽNÍ LÍSTKY, POLOŽKA BUDE ČERPÁNA NA ŽÁDOST TDI A INVESTORA</t>
  </si>
  <si>
    <t>z pol. č. 11315: 15,2m3*2,2t/m3 = 33,440000 =&gt; A t</t>
  </si>
  <si>
    <t>f</t>
  </si>
  <si>
    <t>POPLATEK ZA RECYKLAČNÍ STŘEDISKO
NESTMELENÉ PODKLADNÍ VRSTVY, K FAKTURACI BUDOU DOLOŽENY VÁŽNÍ LÍSTKY</t>
  </si>
  <si>
    <t>z pol. č. 11332.a: 5,7m3*2,2t/m3 = 12,540000 =&gt; A t</t>
  </si>
  <si>
    <t>g</t>
  </si>
  <si>
    <t>POPLATEK ZA RECYKLAČNÍ STŘEDISKO
NESTMELENÉ PODKLADNÍ VRSTVY, K FAKTURACI BUDOU DOLOŽENY VÁŽNÍ LÍSTKY, POLOŽKA BUDE ČERPÁNA NA ŽÁDOST TDI A INVESTORA</t>
  </si>
  <si>
    <t>z pol. č. 11332.b: 38,0m3*2,2t/m3 = 83,600000 =&gt; A t</t>
  </si>
  <si>
    <t>h</t>
  </si>
  <si>
    <t>POPLATEK ZA RECYKLAČNÍ STŘEDISKO
STMELENÉ PODKLADNÍ VRSTVY, K FAKTURACI BUDOU DOLOŽENY VÁŽNÍ LÍSTKY</t>
  </si>
  <si>
    <t>z pol. č. 11335: 118,0m3*2,2t/m3 = 259,600000 =&gt; A t</t>
  </si>
  <si>
    <t>02811</t>
  </si>
  <si>
    <t>PRŮZKUMNÉ PRÁCE GEOTECHNICKÉ NA POVRCHU</t>
  </si>
  <si>
    <t>STATICKÉ ZATĚŽOVACÍ ZKOUŠKY PRO OVĚŘENÍ ÚNOSNOSTI ZEMNÍ PLÁNĚ A PODKLADNÍCH VRSTEV, CELKEM 9 KS ZKOUŠEK_x000d_
1 x vozovka v ul. Tyršova (zemní pláň, spodní a horní podkladní vrstva)_x000d_
1 x záliv v ul. Tyršova (zemní pláň, spodní podkladní vrstva)_x000d_
2 x chodník v ul. Tyršova (zemní pláň, spodní podkladní vrstva)</t>
  </si>
  <si>
    <t>17120</t>
  </si>
  <si>
    <t>ULOŽENÍ SYPANINY DO NÁSYPŮ A NA SKLÁDKY BEZ ZHUTNĚNÍ</t>
  </si>
  <si>
    <t>M3</t>
  </si>
  <si>
    <t>RECYKLAČNÍ STŘEDISKO</t>
  </si>
  <si>
    <t>uložení zeminy narecyklační středisko_x000d_
z pol. č. 12373.a: 326,0m3 = 326,000000 =&gt; A m3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</si>
  <si>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</si>
  <si>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RECYKLAČNÍ STŘEDISKO, POLOŽKA BUDE ČERPÁNA NA ŽÁDOST TDI A INVESTORA</t>
  </si>
  <si>
    <t>uložení zeminy narecyklační středisko_x000d_
z pol. č. 12373.b: 391,0m3 = 391,000000 =&gt; A m3</t>
  </si>
  <si>
    <t>1 - Zemní práce</t>
  </si>
  <si>
    <t>Zemní práce</t>
  </si>
  <si>
    <t>SO101NZV - ZASTÁVKA TYRŠOVA - nezpůsobilé výdaje</t>
  </si>
  <si>
    <t>56143F</t>
  </si>
  <si>
    <t>SMĚSI Z KAMENIVA STMELENÉ CEMENTEM  SC C 5/6 TL. DO 150MM</t>
  </si>
  <si>
    <t>M2</t>
  </si>
  <si>
    <t>SC C5/6, TL. 130 MM</t>
  </si>
  <si>
    <t>digitálně odměřeno ze situace_x000d_
konstrukce vozovky - místní komunikace ul. Tyršova: 765,0m2 = 765,000000 =&gt; A m2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</si>
  <si>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</si>
  <si>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56332</t>
  </si>
  <si>
    <t>VOZOVKOVÉ VRSTVY ZE ŠTĚRKODRTI TL. DO 100MM</t>
  </si>
  <si>
    <t>ŠD FR. 0-32 MM, TL. 100 MM, POLOŽKA BUDE ČERPÁNA NA ŽÁDOST TDI A INVESTORA</t>
  </si>
  <si>
    <t>digitálně odměřeno ze situace_x000d_
úprava podkladu vozovky v ul. Zámecká: 102,0m2 = 102,000000 =&gt; A m2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</si>
  <si>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</si>
  <si>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56334</t>
  </si>
  <si>
    <t>VOZOVKOVÉ VRSTVY ZE ŠTĚRKODRTI TL. DO 200MM</t>
  </si>
  <si>
    <t>ŠD, A, FR. 0-63 MM, TL. 200 MM</t>
  </si>
  <si>
    <t>digitálně odměřeno ze situace_x000d_
konstrukce autobusového zálivu: 122,0m2*1,2koef. rozš. = 146,400000 =&gt; A m2</t>
  </si>
  <si>
    <t>56335</t>
  </si>
  <si>
    <t>VOZOVKOVÉ VRSTVY ZE ŠTĚRKODRTI TL. DO 250MM</t>
  </si>
  <si>
    <t>ŠD FR. 0-63 MM, TL. 220 MM</t>
  </si>
  <si>
    <t>572123</t>
  </si>
  <si>
    <t>INFILTRAČNÍ POSTŘIK Z EMULZE DO 1,0KG/M2</t>
  </si>
  <si>
    <t>PI-C C60 B6, 1,0 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</si>
  <si>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</si>
  <si>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572214</t>
  </si>
  <si>
    <t>SPOJOVACÍ POSTŘIK Z MODIFIK EMULZE DO 0,5KG/M2</t>
  </si>
  <si>
    <t>PS-CP C60 BP4, 0,30 kg/m2</t>
  </si>
  <si>
    <t>digitálně odměřeno ze situace_x000d_
konstrukce vozovky - místní komunikace ul. Tyršova: 765,0m2*2vrstvy = 1530,000000 =&gt; A m2_x000d_
konstrukce vozovky - oprava asfaltového krytu v ul. Zámecká: 102,0m2*2vrstvy = 204,000000 =&gt; B m2_x000d_
Celkem: A+B = 1734,000000 =&gt; C m2</t>
  </si>
  <si>
    <t>57475</t>
  </si>
  <si>
    <t>VOZOVKOVÉ VÝZTUŽNÉ VRSTVY Z GEOMŘÍŽOVINY</t>
  </si>
  <si>
    <t>DRENÁŽNÍ GEOKOMPOZIT, DLE TP 170 A 192</t>
  </si>
  <si>
    <t>pro odvodnění propustných vrstev konstrukce vozovky a zálivu na vrstvách měné propustných: 1,0m*37,0m = 37,000000 =&gt; A m2</t>
  </si>
  <si>
    <t>Položka zahrnuje:
- dodání geomříže v požadované kvalitě a v množství včetně přesahů (přesahy započteny v jednotkové ceně)
- očištění podkladu
- pokládka geomříže dle předepsaného technologického předpisu
Položka nezahrnuje:
- x</t>
  </si>
  <si>
    <t>574B34</t>
  </si>
  <si>
    <t>ASFALTOVÝ BETON PRO OBRUSNÉ VRSTVY MODIFIK ACO 11+ TL. 40MM</t>
  </si>
  <si>
    <t>ACO 11+ PMB 25/55-60</t>
  </si>
  <si>
    <t>digitálně odměřeno ze situace_x000d_
konstrukce vozovky - místní komunikace ul. Tyršova: 765,0m2 = 765,000000 =&gt; A m2_x000d_
konstrukce vozovky - oprava asfaltového krytu v ul. Zámecká: 102,0m2 = 102,000000 =&gt; B m2_x000d_
Celkem: A+B = 867,000000 =&gt; C m2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</si>
  <si>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</si>
  <si>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574D56</t>
  </si>
  <si>
    <t>ASFALTOVÝ BETON PRO LOŽNÍ VRSTVY MODIFIK ACL 16+, 16S TL. 60MM</t>
  </si>
  <si>
    <t>ACL 16+ PMB 25/55-60</t>
  </si>
  <si>
    <t>574E46</t>
  </si>
  <si>
    <t>ASFALTOVÝ BETON PRO PODKLADNÍ VRSTVY ACP 16+, 16S TL. 50MM</t>
  </si>
  <si>
    <t>ACP 16+ 50/70</t>
  </si>
  <si>
    <t>58212</t>
  </si>
  <si>
    <t>DLÁŽDĚNÉ KRYTY Z VELKÝCH KOSTEK DO LOŽE Z MC</t>
  </si>
  <si>
    <t>KAMENNÁ DLAŽBA VELKÁ, TL. 160 MM, VČ. LOŽNÉ VRSTVY Z BETONU C25/30-XF2, TL. 50 MM, VČ. VYPLNĚNÍ SPÁR CEM MALTOU M25-XF4</t>
  </si>
  <si>
    <t>digitálně odměřeno ze situace_x000d_
konstrukce autobusového zálivu: 122,0m2 = 122,000000 =&gt; A m2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</si>
  <si>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</si>
  <si>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58920</t>
  </si>
  <si>
    <t>VÝPLŇ SPAR MODIFIKOVANÝM ASFALTEM</t>
  </si>
  <si>
    <t>M</t>
  </si>
  <si>
    <t>ROZMĚR 12 X 20 MM</t>
  </si>
  <si>
    <t>digitálně odměřeno ze situace_x000d_
podél kamenné obruby: (145,0m+33,0m-37,0m) = 141,000000 =&gt; A m_x000d_
podél uličních vpustí: 4,0m = 4,000000 =&gt; B m_x000d_
napojení na stávající vozovku: 7,0m+137,9m+5,5m+5,5m+5,0m = 160,900000 =&gt; C m_x000d_
podél štěrbinového žlabu: 12,0m+19,0m = 31,000000 =&gt; D m_x000d_
po obvodu autobusového zálivu: 3,25m+37,0m+3,25m = 43,500000 =&gt; E m_x000d_
po obvodu povrchových znaků IS: 10,0m = 10,000000 =&gt; F m_x000d_
Celkem: A+B+C+D+E+F = 390,400000 =&gt; G m</t>
  </si>
  <si>
    <t>Položka zahrnuje: 
- dodávku předepsaného materiálu
- vyčištění a výplň spar tímto materiálem
Položka nezahrnuje:
- x</t>
  </si>
  <si>
    <t>5 - Komunikace</t>
  </si>
  <si>
    <t>Komunikace</t>
  </si>
  <si>
    <t>SO101PH - ZASTÁVKA TYRŠOVA - přímé výdaje na hlavní část projektu</t>
  </si>
  <si>
    <t>11010</t>
  </si>
  <si>
    <t>VŠEOBECNÉ VYKLIZENÍ ZASTAVĚNÉHO ÚZEMÍ</t>
  </si>
  <si>
    <t>DEMONTÁŽ ODPADKOVÉHO KOŠE - 1 KS, DEMONTÁŽ OZNAČNÍKU - 1 KS, DEMONTÁŽ STÁV. LAPAČŮ STŘEŠNÍCH SPLAVENIN - 6 KS, 
VČ. ODVOZU NA MÍSTO URČENÉ INVESTOREM</t>
  </si>
  <si>
    <t>Položka zahrnuje:
 odstranění všech překážek pro uskutečnění stavby
Položka nezahrhuje:
- x</t>
  </si>
  <si>
    <t>11313</t>
  </si>
  <si>
    <t>ODSTRANĚNÍ KRYTU ZPEVNĚNÝCH PLOCH S ASFALTOVÝM POJIVEM</t>
  </si>
  <si>
    <t>VČETNĚ ODVOZU A ULOŽENÍ DO RECYKLAČNÍHO STŘEDISKA, POPLATEK UVEDEN V POLOŽCE 014102.c</t>
  </si>
  <si>
    <t>digitálně odměřeno ze situace_x000d_
asfalt. chodník kryt - tl. 50 mm: 590,0m2*0,05m = 29,500000 =&gt; A m3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</si>
  <si>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</si>
  <si>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11315</t>
  </si>
  <si>
    <t>ODSTRANĚNÍ KRYTU ZPEVNĚNÝCH PLOCH Z BETONU</t>
  </si>
  <si>
    <t>VČ. NESTMELENÉ LOŽNÉ VRSTVY, VČETNĚ ODVOZU A ULOŽENÍ DO RECYKLAČNÍHO STŘEDISKA, POPLATEK UVEDEN V POLOŽCE 014102.e, V PŘÍPADĚ VHODNOSTI BUDE POUŽITA NA STAVBĚ, POLOŽKA BUDE ČERPÁNA NA ŽÁDOST TDI A INVESTORA</t>
  </si>
  <si>
    <t>digitálně odměřeno ze situace_x000d_
odstranění betonové dlažby chodníku: 190,0m2*0,08m = 15,200000 =&gt; A m3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</si>
  <si>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</si>
  <si>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11317</t>
  </si>
  <si>
    <t>ODSTRAN KRYTU ZPEVNĚNÝCH PLOCH Z DLAŽEB KOSTEK</t>
  </si>
  <si>
    <t>VČ. PÍSKOVÉHO LOŽE, VČETNĚ ODVOZU NA DEPONII INVESTORA</t>
  </si>
  <si>
    <t>bourání kamenných kostek: 932,0m2*(0,15m+0,05m) = 186,400000 =&gt; A m3</t>
  </si>
  <si>
    <t>11332</t>
  </si>
  <si>
    <t>ODSTRANĚNÍ PODKLADŮ ZPEVNĚNÝCH PLOCH Z KAMENIVA NESTMELENÉHO</t>
  </si>
  <si>
    <t>VČETNĚ ODVOZU A ULOŽENÍ DO RECYKLAČNÍHO STŘEDISKA, POPLATEK UVEDEN V POLOŽCE 014102.g,
POLOŽKA BUDE ČERPÁNA NA ŽÁDOST TDI A INVESTORA</t>
  </si>
  <si>
    <t>digitálně odměřeno ze situace_x000d_
odstranění nestmelené podkladní vrstvy chodníku - v tl. 200 mm: 190,0m2*0,2m = 38,000000 =&gt; A m3</t>
  </si>
  <si>
    <t>11335</t>
  </si>
  <si>
    <t>ODSTRANĚNÍ PODKLADU ZPEVNĚNÝCH PLOCH Z BETONU</t>
  </si>
  <si>
    <t>STMELENÉ PODKLADNÍ VRSTVY, VČETNĚ ODVOZU A ULOŽENÍ DO RECYKLAČNÍHO STŘEDISKA, POPLATEK UVEDEN V POLOŽCE 014102.h</t>
  </si>
  <si>
    <t>digitálně odměřeno ze situace_x000d_
chodník - podkladní stmelené vrstvy - tl. 200 mm: 590,0m2*0,2m = 118,000000 =&gt; A m3</t>
  </si>
  <si>
    <t>11351</t>
  </si>
  <si>
    <t>ODSTRANĚNÍ ZÁHONOVÝCH OBRUBNÍKŮ</t>
  </si>
  <si>
    <t>VČETNĚ ODVOZU A ULOŽENÍ DO RECYKLAČNÍHO STŘEDISKA, POPLATEK UVEDEN V POLOŽCE 014102.d</t>
  </si>
  <si>
    <t>digitálně odměřeno ze situace_x000d_
4,0m = 4,000000 =&gt; A m</t>
  </si>
  <si>
    <t>11353</t>
  </si>
  <si>
    <t>ODSTRANĚNÍ CHODNÍKOVÝCH KAMENNÝCH OBRUBNÍKŮ</t>
  </si>
  <si>
    <t>VČETNĚ ODVOZU NA DEPONII INVESTORA</t>
  </si>
  <si>
    <t>digitálně odměřeno ze situace_x000d_
152,0m = 152,000000 =&gt; A m</t>
  </si>
  <si>
    <t>12110</t>
  </si>
  <si>
    <t>SEJMUTÍ ORNICE NEBO LESNÍ PŮDY</t>
  </si>
  <si>
    <t>V TL. 150 MM, VČ. NALOŽENÍ A ODVOZU NA DEPONII URČENOU ZHOTOVITELEM, BUDE POUŽITO NA STAVBĚ PRO ZPĚTNÉ OHUMUSOVÁNÍ</t>
  </si>
  <si>
    <t>digitálně odměřeno ze situace:_x000d_
u řadiče SSZ: 30,0m2*0,15m = 4,500000 =&gt; A m3</t>
  </si>
  <si>
    <t>Položka zahrnuje:
- sejmutí ornice bez ohledu na tloušťku vrstvy
-  její vodorovnou dopravu
Položka nezahrnuje:
- uložení na trvalou skládku</t>
  </si>
  <si>
    <t>12573</t>
  </si>
  <si>
    <t>VYKOPÁVKY ZE ZEMNÍKŮ A SKLÁDEK TŘ. I</t>
  </si>
  <si>
    <t>natěžení a dovoz ornice z deponie_x000d_
pro pol. č. 18230: 4,5m3 = 4,500000 =&gt; A m3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</si>
  <si>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</si>
  <si>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13273</t>
  </si>
  <si>
    <t>HLOUBENÍ RÝH ŠÍŘ DO 2M PAŽ I NEPAŽ TŘ. I</t>
  </si>
  <si>
    <t>VČETNĚ NALOŽENÍ A ODVOZU DO RECYKLAČNÍHO STŘEDISKA, POPLATEK UVEDEN V POLOŽCE 014102.a</t>
  </si>
  <si>
    <t>výkop přípojného pera_x000d_
výpočet: (d x š x hl): 38,0m*0,6m*0,7m = 15,960000 =&gt; A m3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</si>
  <si>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</si>
  <si>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uložení zeminy narecyklační středisko_x000d_
z pol. č. 13273: 15,96m3 = 15,960000 =&gt; A m3</t>
  </si>
  <si>
    <t>17481</t>
  </si>
  <si>
    <t>ZÁSYP JAM A RÝH Z NAKUPOVANÝCH MATERIÁLŮ</t>
  </si>
  <si>
    <t>ŠD, FR. 0-22 MM</t>
  </si>
  <si>
    <t>zásyp revizních šachet: 2ks*(1,5m2*1,3m2) = 3,900000 =&gt; A m3_x000d_
zásyp přípojného potrubí DN 150, výpočet: výkop - lože - objem potrubí: 15,96m3-2,88m3-(38,0m*0,075m*0,075m*3,14) = 12,408825 =&gt; B m3 _x000d_
Celkem: A+B = 16,308825 =&gt; C m3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</si>
  <si>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</si>
  <si>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</si>
  <si>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</si>
  <si>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digitálně odměřeno ze situace_x000d_
hladká dlažba: 33,0m2*1,05koef. rozš. = 34,650000 =&gt; A m2_x000d_
velkoformátová dlažba: 715,0m2*1,05koef. rozš. = 750,750000 =&gt; B m2_x000d_
bet. dlažba: 90,0m2*1,05koef. rozš. = 94,500000 =&gt; C m2_x000d_
reliéfní dlažba (varovný a signální pás): 55,0m2*1,05koef. rozš. = 57,750000 =&gt; D m2_x000d_
kontrastní pás: 11,5m2*1,05koef. rozš. = 12,075000 =&gt; E m2_x000d_
Celkem: A+B+C+D+E = 949,725000 =&gt; F m2</t>
  </si>
  <si>
    <t>Položka zahrnuje:
- úpravu pláně včetně vyrovnání výškových rozdílů. Míru zhutnění určuje projekt.
Položka nezahrnuje:
- x</t>
  </si>
  <si>
    <t>18230</t>
  </si>
  <si>
    <t>ROZPROSTŘENÍ ORNICE V ROVINĚ</t>
  </si>
  <si>
    <t>TL. 150 MM</t>
  </si>
  <si>
    <t>digitálně odměřeno ze situace_x000d_
30,0m2*0,15m = 4,500000 =&gt; A m3</t>
  </si>
  <si>
    <t>Položka zahrnuje:
- nutné přemístění ornice z dočasných skládek vzdálených do 50m
- rozprostření ornice v předepsané tloušťce v rovině a ve svahu do 1:5</t>
  </si>
  <si>
    <t>18242</t>
  </si>
  <si>
    <t>ZALOŽENÍ TRÁVNÍKU HYDROOSEVEM NA ORNICI</t>
  </si>
  <si>
    <t>digitálně odměřeno ze situace_x000d_
v rovině: 30,0m2 = 30,000000 =&gt; A m2</t>
  </si>
  <si>
    <t>Položka zahrnuje:
- dodání předepsané travní směsi, hydroosev na ornici, zalévání, první pokosení, to vše bez ohledu na sklon terénu
Položka nezahrnuje:
- x</t>
  </si>
  <si>
    <t>18600</t>
  </si>
  <si>
    <t>ZALÉVÁNÍ VODOU</t>
  </si>
  <si>
    <t>kropení trávníku_x000d_
5l/m2, 6x ročně_x000d_
30,0m2*0,005*6 = 0,900000 =&gt; A m3</t>
  </si>
  <si>
    <t>Položka zahrnuje
- veškerý materiál, výrobky a polotovary, včetně mimostaveništní a vnitrostaveništní dopravy (rovněž přesuny), včetně naložení a složení, případně s uložením
Položka nezahrnuje:
- x</t>
  </si>
  <si>
    <t>ŠD FR. 0-32 MM, TL. 100 MM</t>
  </si>
  <si>
    <t>vyrovnávací vrstva chodníku po vybourání srmelených podkladních vrstev (jižní strana ul. Tyršova)_x000d_
chodník/ nástupiště: (715,0m2+20,0m2+32,0m2+11,5m2)*1,05koef. rozš. = 817,425000 =&gt; A m2</t>
  </si>
  <si>
    <t>ŠD, A, FR. 0-32 MM, TL. 200 MM</t>
  </si>
  <si>
    <t>digitálně odměřeno ze situace_x000d_
konstrukce chodníku/ nástupiště_x000d_
hladká dlažba: 33,0m2*1,05koef. rozš. = 34,650000 =&gt; A m2_x000d_
velkoformátová dlažba: 715,0m2*1,05koef. rozš. = 750,750000 =&gt; B m2_x000d_
bet. dlažba: 90,0m2*1,05koef. rozš. = 94,500000 =&gt; C m2_x000d_
reliéfní dlažba (varovný a signální pás): 55,0m2*1,05koef. rozš. = 57,750000 =&gt; D m2_x000d_
kontrastní pás: 11,5m2*1,05koef. rozš. = 12,075000 =&gt; E m2_x000d_
Celkem: A+B+C+D+E = 949,725000 =&gt; F m2</t>
  </si>
  <si>
    <t>58251</t>
  </si>
  <si>
    <t>DLÁŽDĚNÉ KRYTY Z BETONOVÝCH DLAŽDIC DO LOŽE Z KAMENIVA</t>
  </si>
  <si>
    <t>VELKOFORMÁTOVÁ DLAŽBA SVĚTLÁ TL. 80 MM, VČ. LOŽNÉ VRSTVY Z KAMENIVA FR. 4-8 MM, TL. 40 MM</t>
  </si>
  <si>
    <t>digitálně odměřeno ze situace_x000d_
z celkové plochy 715,0 m2 je předpoklad 90%: 715,0m2*0,9 = 643,500000 =&gt; A m2</t>
  </si>
  <si>
    <t>VELKOFORMÁTOVÁ DLAŽBA BAREVNÁ TL. 80 MM, VČ. LOŽNÉ VRSTVY Z KAMENIVA FR. 4-8 MM, TL. 40 MM</t>
  </si>
  <si>
    <t>digitálně odměřeno ze situace_x000d_
z celkové plochy 715,0 m2 je předpoklad 10%:  715,0m2*0,1 = 71,500000 =&gt; A m2</t>
  </si>
  <si>
    <t>BETONOVÁ DLAŽBA BAREVNÁ TL. 80 MM, VČ. LOŽNÉ VRSTVY Z KAMENIVA FR. 4-8 MM, TL. 40 MM</t>
  </si>
  <si>
    <t>digitálně odměřeno ze situace_x000d_
konstrukce chodníku/nástupiště - kontrastní pás: 11,5m2 = 11,500000 =&gt; A m2</t>
  </si>
  <si>
    <t>HLADKÁ DLAŽBA DLE VYHLÁŠKY 398/2009 Sb, BETONOVÁ DLAŽBA SVĚTLÁ, HLADKÁ BEZ SRAŽENÝCH HRAN TL. 80 MM, VČ. LOŽNÉ VRSTVY Z KAMENIVA FR. 4-8 MM, TL. 40 MM</t>
  </si>
  <si>
    <t>digitálně odměřeno ze situace_x000d_
konstrukce chodníku - bet. hladká dlažba: 5,0m2 = 5,000000 =&gt; A m2_x000d_
hladká dlažba podél velkoformátové dlažby (lemování varovného a signálního pásu): 28,0m2 = 28,000000 =&gt; B m2_x000d_
Celkem: A+B = 33,000000 =&gt; C m2</t>
  </si>
  <si>
    <t>582612</t>
  </si>
  <si>
    <t>KRYTY Z BETON DLAŽDIC SE ZÁMKEM ŠEDÝCH TL 80MM DO LOŽE Z KAM</t>
  </si>
  <si>
    <t>BET. DLAŽBA (SVĚTLÁ), LOŽNÁ VRSTVA Z KAMENIVA, FR. 4-8 MM, TL. 40 MM</t>
  </si>
  <si>
    <t>digitálně odměřeno ze situace_x000d_
konstrukce chodníku - bet. dlažba: 90,0m2 = 90,000000 =&gt; A m2</t>
  </si>
  <si>
    <t>58261B</t>
  </si>
  <si>
    <t>KRYTY Z BETON DLAŽDIC SE ZÁMKEM BAREV RELIÉF TL 80MM DO LOŽE Z KAM</t>
  </si>
  <si>
    <t>DLAŽBA DLE VYHLÁŠKY 398/2009 Sb, DLAŽBA ČERVENÁ S RELIÉFNÍM POVRCHEM, TL. 80 MM, VČ. LOŽNÉ VRSTVY Z KAMENIVA FR. 4-8 MM, TL. 40 MM</t>
  </si>
  <si>
    <t>digitálně odměřeno ze situace_x000d_
reliéfní pás u velkoformátové dlažby (varovný a signální pás): 46,0m2 = 46,000000 =&gt; A m2_x000d_
reliéfní pás (varovný a signální pás): 9,0m2 = 9,000000 =&gt; B m2_x000d_
Celkem: A+B = 55,000000 =&gt; C m2</t>
  </si>
  <si>
    <t>87427</t>
  </si>
  <si>
    <t>POTRUBÍ Z TRUB PLASTOVÝCH ODPADNÍCH DN DO 100MM</t>
  </si>
  <si>
    <t>DN 100 MM</t>
  </si>
  <si>
    <t>digitálně odměřeno ze situace_x000d_
přípojné potrubí: 10,0m = 10,000000 =&gt; A m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</si>
  <si>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</si>
  <si>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87433</t>
  </si>
  <si>
    <t>POTRUBÍ Z TRUB PLASTOVÝCH ODPADNÍCH DN DO 150MM</t>
  </si>
  <si>
    <t>DN 150 MM</t>
  </si>
  <si>
    <t>digitálně odměřeno ze situace_x000d_
přípojné potrubí: 25,0m = 25,000000 =&gt; A m</t>
  </si>
  <si>
    <t>89486</t>
  </si>
  <si>
    <t>ŠACHTY KANALIZAČNÍ PLASTOVÉ D 800MM</t>
  </si>
  <si>
    <t>REVIZNÍ ŠACHTA Z PP DN 800 MM, VČ. PODKLADNÍHO LOŽE</t>
  </si>
  <si>
    <t>Položka zahrnuje:
- poklopy s rámem z předepsaného materiálu a tvaru
- předepsané plastové skruže, dno a není-li uvedeno jinak i podkladní vrstvu (z kameniva nebo betonu).
- výplň, těsnění a tmelení spár a spojů,
- očištění a ošetření úložných ploch,
- předepsané podkladní konstrukce
Položka nezahrnuje:
- x</t>
  </si>
  <si>
    <t>897541</t>
  </si>
  <si>
    <t>VPUSŤ ODVOD ŽLABŮ Z POLYMERBETONU SV. ŠÍŘKY DO 100MM</t>
  </si>
  <si>
    <t>vpusťový kus: 3ks = 3,000000 =&gt; A ks</t>
  </si>
  <si>
    <t>Položka zahrnuje:
- dodávku a osazení předepsaného dílce včetně mříže
Položka nezahrnuje:
- předepsané podkladní konstrukce</t>
  </si>
  <si>
    <t>89911Q</t>
  </si>
  <si>
    <t>POKLOP PRO ZÁDLAŽBU B125</t>
  </si>
  <si>
    <t>v chodníku: 2ks = 2,000000 =&gt; A ks</t>
  </si>
  <si>
    <t>Položka zahrnuje:
- dodávku a osazení předepsané mříže včetně rámu
Položka nezahrnuje:
- x</t>
  </si>
  <si>
    <t>89921</t>
  </si>
  <si>
    <t>VÝŠKOVÁ ÚPRAVA POKLOPŮ</t>
  </si>
  <si>
    <t>VÝŠKOVÉ VYROVNÁNÍ POVRCHOVÝCH ZNAKŮ</t>
  </si>
  <si>
    <t>v chodníku: 11ks = 11,000000 =&gt; A ks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</si>
  <si>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</si>
  <si>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</si>
  <si>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</si>
  <si>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VÝŠKOVÉ VYROVNÁNÍ ULIČNÍCH VPUSTÍ, POLOŽKA BUDE ČERPÁNA NA ŽÁDOST TDI A INVESTORA</t>
  </si>
  <si>
    <t>podél chodníku: 2ks = 2,000000 =&gt; A ks</t>
  </si>
  <si>
    <t>899622</t>
  </si>
  <si>
    <t>ZKOUŠKA VODOTĚSNOSTI POTRUBÍ DN DO 100MM</t>
  </si>
  <si>
    <t>dle pol. č. 87427: 10,0m = 10,000000 =&gt; A m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</si>
  <si>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</si>
  <si>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899632</t>
  </si>
  <si>
    <t>ZKOUŠKA VODOTĚSNOSTI POTRUBÍ DN DO 150MM</t>
  </si>
  <si>
    <t>dle pol. č. 87433: 25,0m = 25,000000 =&gt; A m</t>
  </si>
  <si>
    <t>8 - Potrubí</t>
  </si>
  <si>
    <t>Potrubí</t>
  </si>
  <si>
    <t>914121</t>
  </si>
  <si>
    <t>DOPRAVNÍ ZNAČKY ZÁKLADNÍ VELIKOSTI OCELOVÉ TŘ RA1- DODÁVKA A MONTÁŽ</t>
  </si>
  <si>
    <t>A11 + E7b, umístěné na sloupu VO: 1ks+1ks = 2,000000 =&gt; A ks_x000d_
IP6, umístění na sloupu VO: 1ks = 1,000000 =&gt; B ks_x000d_
2x IP6, umístěné na sloupu SSZ: 2ks = 2,000000 =&gt; C ks_x000d_
IJ4a, umístění na informační panel: 1ks = 1,000000 =&gt; D ks_x000d_
Celkem: A+B+C+D = 6,000000 =&gt; E ks</t>
  </si>
  <si>
    <t>Položka zahrnuje:
- dodávku a montáž značek v požadovaném provedení
Položka nezahrnuje:
- x</t>
  </si>
  <si>
    <t>914122</t>
  </si>
  <si>
    <t>DOPRAVNÍ ZNAČKY ZÁKLADNÍ VELIKOSTI OCELOVÉ TŘ RA1 - MONTÁŽ S PŘEMÍSTĚNÍM</t>
  </si>
  <si>
    <t>ZPĚTNÉ OSAZENÍ DZ</t>
  </si>
  <si>
    <t>P4: 1ks = 1,000000 =&gt; A ks_x000d_
B28: 1ks = 1,000000 =&gt; B ks_x000d_
P1: 1ks = 1,000000 =&gt; C ks_x000d_
Celkem: A+B+C = 3,000000 =&gt; D ks</t>
  </si>
  <si>
    <t>Položka zahrnuje:
- dopravu demontované značky z dočasné skládky
- osazení a montáž značky na místě určeném projektem
- nutnou opravu poškozených částí
Položka nezahrnuje:
- dodávku značky</t>
  </si>
  <si>
    <t>914123</t>
  </si>
  <si>
    <t>DOPRAVNÍ ZNAČKY ZÁKLADNÍ VELIKOSTI OCELOVÉ TŘ RA1 - DEMONTÁŽ</t>
  </si>
  <si>
    <t>VČETNĚ ODVOZU A ULOŽENÍ NA MÍSTO URČENÉ SPRÁVCEM KOMUNIKACE</t>
  </si>
  <si>
    <t>demontáž stávajících dopravních značek umístěných na sloupu SSZ_x000d_
IP6: 2ks = 2,000000 =&gt; A ks</t>
  </si>
  <si>
    <t>Položka zahrnuje:
- odstranění, demontáž a odklizení materiálu s odvozem na předepsané místo
Položka nezahrnuje:
- x</t>
  </si>
  <si>
    <t>DOČASNÁ DEMONTÁŽ SDZ, VČETNĚ ODVOZU A ULOŽENÍ NA MÍSTO URČENÉ SPRÁVCEM KOMUNIKACE</t>
  </si>
  <si>
    <t>914911</t>
  </si>
  <si>
    <t>SLOUPKY A STOJKY DOPRAVNÍCH ZNAČEK Z OCEL TRUBEK SE ZABETONOVÁNÍM - DODÁVKA A MONTÁŽ</t>
  </si>
  <si>
    <t>sloupek pro_x000d_
P1: 1ks = 1,000000 =&gt; A ks</t>
  </si>
  <si>
    <t>Položka zahrnuje:
- sloupky
- upevňovací zařízení
- osazení (betonová patka, zemní práce)
Položka nezahrnuje:
- x</t>
  </si>
  <si>
    <t>914913</t>
  </si>
  <si>
    <t>SLOUPKY A STOJKY DZ Z OCEL TRUBEK ZABETON DEMONTÁŽ</t>
  </si>
  <si>
    <t>sloupek pro_x000d_
P4: 1ks = 1,000000 =&gt; A ks_x000d_
B28: 1ks = 1,000000 =&gt; B ks_x000d_
Celkem: A+B = 2,000000 =&gt; C ks</t>
  </si>
  <si>
    <t>914922</t>
  </si>
  <si>
    <t>SLOUPKY A STOJKY DZ Z OCEL TRUBEK DO PATKY MONTÁŽ S PŘESUNEM</t>
  </si>
  <si>
    <t>Položka zahrnuje:
- dopravu demontovaného zařízení z dočasné skládky
- osazení a montáž zařízení na místě určeném projektem
- nutnou opravu poškozených částí
Položka nezahrnuje:
- dodávku sloupku, stojky a upevňovacího zařízení</t>
  </si>
  <si>
    <t>915111</t>
  </si>
  <si>
    <t>VODOROVNÉ DOPRAVNÍ ZNAČENÍ BARVOU HLADKÉ - DODÁVKA A POKLÁDKA</t>
  </si>
  <si>
    <t>digitálně odměřeno ze situace_x000d_
V 1a (0,125): 152,0m*0,125m = 19,000000 =&gt; A m2 _x000d_
V 2b (1,5/1,5/0,125): 15,0m*0,5*0,25m = 1,875000 =&gt; B m2 _x000d_
V 2b (1,5/1,5/0,250): 28,0m*0,5*0,25m = 3,500000 =&gt; C m2_x000d_
V4 (0,250): 205,0m*0,25m = 51,250000 =&gt; D m2_x000d_
V4 (0,5/0,5/0,250): 72,0m*0,5*0,25m = 9,000000 =&gt; E m2_x000d_
V5 (0,5):  7,0m*0,5m = 3,500000 =&gt; F m2   _x000d_
V 13 (0,5/0,5):  29,0m*0,5m = 14,500000 =&gt; G m2_x000d_
V7a: (5,0m*0,5m*7ks)+(4,0m*0,5m*8ks)+(6,0m*0,5m*11ks) = 66,500000 =&gt; H m2_x000d_
Vodící pás přechodu: (7,0m*0,03m*6ks)+(8,3m*0,03m*6ks)+(11,3m*0,03m*6ks) = 4,788000 =&gt; I m2_x000d_
V11a: 0,125m*110,0m = 13,750000 =&gt; J m2_x000d_
Celkem: A+B+C+D+E+F+G+H+I+J = 187,663000 =&gt; K m2</t>
  </si>
  <si>
    <t>Položka zahrnuje:
- dodání a pokládku nátěrového materiálu
- předznačení a reflexní úpravu
Položka nezahrnuje:
- x
Způsob měření:
- měří se pouze natíraná plocha</t>
  </si>
  <si>
    <t>915211</t>
  </si>
  <si>
    <t>VODOROVNÉ DOPRAVNÍ ZNAČENÍ PLASTEM HLADKÉ - DODÁVKA A POKLÁDKA</t>
  </si>
  <si>
    <t>915212</t>
  </si>
  <si>
    <t>VODOROVNÉ DOPRAVNÍ ZNAČENÍ PLASTEM HLADKÉ - ODSTRANĚNÍ</t>
  </si>
  <si>
    <t>odstranění stávajícího VDZ v délce 50 m_x000d_
V4 (0.5/0.5/0.250): 38,0m*0,5*0,25m = 4,750000 =&gt; A m2_x000d_
V4 (0.250) : 40,0m*0,25m = 10,000000 =&gt; B m2_x000d_
Celkem: A+B = 14,750000 =&gt; C m2</t>
  </si>
  <si>
    <t>Položka zahrnuje:
- odstranění značení bez ohledu na způsob provedení (zatření, zbroušení)
- odklizení vzniklé suti
Položka nezahrnuje:
- x</t>
  </si>
  <si>
    <t>91552</t>
  </si>
  <si>
    <t>VODOR DOPRAV ZNAČ - PÍSMENA</t>
  </si>
  <si>
    <t>NÁPIS "BUS" - 2 X</t>
  </si>
  <si>
    <t>Položka zahrnuje:
- dodání a pokládku nátěrového materiálu
- předznačení a reflexní úpravu
Položka nezahrnuje:
- x</t>
  </si>
  <si>
    <t>916A1</t>
  </si>
  <si>
    <t>PARKOVACÍ SLOUPKY A ZÁBRANY KOVOVÉ</t>
  </si>
  <si>
    <t>DO BETONU C25/25nXF3</t>
  </si>
  <si>
    <t>zahrazovací sloupky: 7ks = 7,000000 =&gt; A ks</t>
  </si>
  <si>
    <t>Položka zahrnuje:
- dodání zařízení v předepsaném provedení včetně jeho osazení
Položka nezahrnuje:
- x</t>
  </si>
  <si>
    <t>917211</t>
  </si>
  <si>
    <t>ZÁHONOVÉ OBRUBY Z BETONOVÝCH OBRUBNÍKŮ ŠÍŘ 50MM</t>
  </si>
  <si>
    <t>OBRUBA 50/250/1000 MM, VČETNĚ BET. LOŽE C20/25nXF3, MIN. TL. 100 MM S BOČNÍ OPĚROU</t>
  </si>
  <si>
    <t>digitálně odměřeno ze situace: 5,0m = 5,000000 =&gt; A m</t>
  </si>
  <si>
    <t>Položka zahrnuje:
- dodání a pokládku betonových obrubníků o rozměrech předepsaných zadávací dokumentací
- betonové lože i boční betonovou opěrku
Položka nezahrnuje:
- x</t>
  </si>
  <si>
    <t>917425</t>
  </si>
  <si>
    <t>CHODNÍKOVÉ OBRUBY Z KAMENNÝCH OBRUBNÍKŮ ŠÍŘ 200MM</t>
  </si>
  <si>
    <t>ŘEZANÉ KAMENNÉ OBRUBY 200/250-300/1000 MM, VČETNĚ BET. LOŽE C20/25nXF3, MIN. TL. 100 MM S BOČNÍ OPĚROU</t>
  </si>
  <si>
    <t>digitálně odměřeno ze situace: 145,0m = 145,000000 =&gt; A m</t>
  </si>
  <si>
    <t>91782</t>
  </si>
  <si>
    <t>VÝŠKOVÁ ÚPRAVA OBRUBNÍKŮ KAMENNÝCH</t>
  </si>
  <si>
    <t>VČ. LOŽE Z BETONU C20/25nXF3, MIN. TL. 100 MM S BOČNÍ OPĚROU</t>
  </si>
  <si>
    <t>digitálně odměřeno ze situace: 33,0m = 33,000000 =&gt; A m</t>
  </si>
  <si>
    <t>Položka zahrnuje:
- vytrhání, očištění, manipulaci
- nové betonové lože a osazení. 
Položka nezahrnuje:
- nutné doplnění novými obrubami se uvede v položkách 9172 až 9177</t>
  </si>
  <si>
    <t>93541</t>
  </si>
  <si>
    <t>ŽLABY Z DÍLCŮ Z POLYMERBETONU SVĚTLÉ ŠÍŘKY DO 100MM VČETNĚ MŘÍŽÍ</t>
  </si>
  <si>
    <t>MŘÍŽ D 400, VČ. PROČIŠTĚNÍ V RÁMCI DOKONČOVACÍCH PRACÍ</t>
  </si>
  <si>
    <t>digitálně odměřeno ze situace_x000d_
žlab ve vozovce: 32,0m = 32,000000 =&gt; A m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</si>
  <si>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žlabu, odečítají se čistící kusy a vpustě
Položka nezahrnuje:
- x</t>
  </si>
  <si>
    <t>9 - Ostatní konstrukce a práce</t>
  </si>
  <si>
    <t>Ostatní konstrukce a práce</t>
  </si>
  <si>
    <t>SO101ZV.1 - ZASTÁVKA TYRŠOVA - doprovodná část 10%</t>
  </si>
  <si>
    <t>02730</t>
  </si>
  <si>
    <t>POMOC PRÁCE ZŘÍZ NEBO ZAJIŠŤ OCHRANU INŽENÝRSKÝCH SÍTÍ</t>
  </si>
  <si>
    <t>KOPANÁ SONDA PRO ZJIŠTĚNÍ POLOHY IS, OCHRANA STÁVAJÍCÍHO PODZEMNÍHO VEDENÍ ČEZ DISTRIBUCE a.s. DLE POŽADAVKU SPRÁVCE
(CHRÁNIČKY JSOU OBSAŽENY V POL. Č. 87733), POLOŽKA BUDE ČERPÁNA NA ŽÁDOST TDI A INVESTORA</t>
  </si>
  <si>
    <t>Položka zahrnuje:
- veškeré náklady spojené s ochranou inženýrských sítí
Položka nezahrnuje:
- x</t>
  </si>
  <si>
    <t>KOPANÁ SONDA PRO ZJIŠTĚNÍ POLOHY IS, OCHRANA STÁVAJÍCÍHO PODZEMNÍHO VEDENÍ CETIN a.s.  DLE POŽADAVKU SPRÁVCE
(CHRÁNIČKY JSOU OBSAŽENY V POL. Č. 87733), POLOŽKA BUDE ČERPÁNA NA ŽÁDOST TDI A INVESTORA</t>
  </si>
  <si>
    <t>KOPANÁ SONDA PRO ZJIŠTĚNÍ POLOHY IS, OCHRANA STÁVAJÍCÍHO PODZEMNÍHO VEDENÍ VEŘEJNÉHO OSVĚTLENÍ VE SPRÁVĚ MĚSTA DĚČÍN 
(CHRÁNIČKY JSOU OBSAŽENY V POL. Č. 87733), POLOŽKA BUDE ČERPÁNA NA ŽÁDOST TDI A INVESTORA</t>
  </si>
  <si>
    <t>KOPANÁ SONDA PRO ZJIŠTĚNÍ POLOHY IS, OCHRANA STÁVAJÍCÍHO PODZEMNÍHO VEDENÍ T-MOBILE a.s. DLE POŽADAVKU SPRÁVCE
(CHRÁNIČKY JSOU OBSAŽENY V POL. Č. 87733), POLOŽKA BUDE ČERPÁNA NA ŽÁDOST TDI A INVESTORA</t>
  </si>
  <si>
    <t>72124</t>
  </si>
  <si>
    <t>LAPAČE STŘEŠNÍCH SPLAVENIN</t>
  </si>
  <si>
    <t>VČ. LOŽE Z BETONU C30/37nXF3</t>
  </si>
  <si>
    <t>Položka zahrnuje:
- výrobní dokumentaci (včetně technologického předpisu)
- dodání veškerého instalačního a pomocného materiálu (trouby, trubky, armatury, tvarové kusy, spojovací a těsnící materiál a pod.), podpěrných, závěsných, upevňovacích prvků, včetně potřebných úprav
- zednické výpomoci, jako je vysekávání kapes a rýh, jejich vyplnění a začištění
- úprava podkladu a osazení podpěr, osazení a očištění podkladu a podpěr
- zřízení plně funkční instalace, kompletní soustavy, podle příslušného technologického předpisu
- zřízení instalace i jednotlivých částí po etapách, včetně pracovních spar a spojů
- úprava a příprava prostupů, okolí podpěr, zaústění a napojení a upevnění odpadních výustek
- úprava, očištění a ošetření prostoru kolem instalace
Položka nezahrnuje:
- x</t>
  </si>
  <si>
    <t>7 - Přidružená stavební výroba</t>
  </si>
  <si>
    <t>Přidružená stavební výroba</t>
  </si>
  <si>
    <t>87733</t>
  </si>
  <si>
    <t>CHRÁNIČKY PŮLENÉ Z TRUB PLAST DN DO 150MM</t>
  </si>
  <si>
    <t>ČEZ Distribuce, a.s.: 250,0m = 250,000000 =&gt; A m_x000d_
CETIN, a.s.: 165,0m = 165,000000 =&gt; B m_x000d_
Veřejné osvětlení: 140,0m = 140,000000 =&gt; C m_x000d_
T- mobile: 260,0m = 260,000000 =&gt; D m            _x000d_
Celkem: A+B+C+D = 815,000000 =&gt; E m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</si>
  <si>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</si>
  <si>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89712</t>
  </si>
  <si>
    <t>VPUSŤ KANALIZAČNÍ ULIČNÍ KOMPLETNÍ Z BETONOVÝCH DÍLCŮ</t>
  </si>
  <si>
    <t>VČ. POKLOPU S TŘÍDOU ZATÍŽENÍ D 400, VČ. LOŽE Z BETONU C12/15, TL. 100 MM, VČ. PROČIŠTĚNÍ V RÁMCI DOKONČOVACÍCH PRACÍ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</si>
  <si>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</si>
  <si>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899123</t>
  </si>
  <si>
    <t>MŘÍŽE Z KOMPOZITU SAMOSTATNÉ</t>
  </si>
  <si>
    <t>POLOŽKA BUDE ČERPÁNA NA ŽÁDOST TDI A INVESTORA</t>
  </si>
  <si>
    <t>u stáv. uličních vpustí: 2ks = 2,000000 =&gt; A ks</t>
  </si>
  <si>
    <t>ve vozovce: 7ks = 7,000000 =&gt; A ks_x000d_
v zálivu: 1ks = 1,000000 =&gt; B ks_x000d_
Celkem: A+B = 8,000000 =&gt; C ks</t>
  </si>
  <si>
    <t>SO101ZV.2 - ZASTÁVKA TYRŠOVA - doprovodná část 20%</t>
  </si>
  <si>
    <t>VČETNĚ ODVOZU A ULOŽENÍ DO RECYKLAČNÍHO STŘEDISKA, POPLATEK UVEDEN V POLOŽCE 014102.f</t>
  </si>
  <si>
    <t>digitálně odměřeno ze situace_x000d_
odstranění nestmelených podkladních vrstev vozovky, levý jízdní pruh ve směru od Tyršova mostu - v tl. 150 mm: 38,0m2*0,15m = 5,700000 =&gt; A m3</t>
  </si>
  <si>
    <t>digitálně odměřeno ze situace_x000d_
vozovka - podkladní stmelené vrstvy - tl. 200 mm: 38,0m2*0,2m = 7,600000 =&gt; A m3</t>
  </si>
  <si>
    <t>11372</t>
  </si>
  <si>
    <t>FRÉZOVÁNÍ ZPEVNĚNÝCH PLOCH ASFALTOVÝCH</t>
  </si>
  <si>
    <t>V TL. 100 MM, POVINNÝ ODKUP MATERIÁLU ZHOTOVITELEM</t>
  </si>
  <si>
    <t>digitálně odměřeno ze situace_x000d_
ul. Tyršova: 932,0m2*0,1m = 93,200000 =&gt; A m3_x000d_
ul. Zámecká: 110,0m2*0,1m = 11,000000 =&gt; B m3_x000d_
Celkem: A+B = 104,200000 =&gt; C m3</t>
  </si>
  <si>
    <t>113763</t>
  </si>
  <si>
    <t>FRÉZOVÁNÍ DRÁŽKY PRŮŘEZU DO 300MM2 V ASFALTOVÉ VOZOVCE</t>
  </si>
  <si>
    <t>podél kamenné obruby: 145,0m+33,0m-37,0m = 141,000000 =&gt; A  m_x000d_
podél uličních vpustí: 4,0m = 4,000000 =&gt; B m_x000d_
napojení na stávající vozovku: 7,0m+137,9m+5,5m+5,5m+5,0m = 160,900000 =&gt; C m _x000d_
po obvodu autobusového zálivu: 3,25m+37,0m+3,25m = 43,500000 =&gt; D m_x000d_
podél štěrbinového žlabu: 12,0m+19,0m = 31,000000 =&gt; E m_x000d_
Celkem: A+B+C+D+E = 380,400000 =&gt; F m</t>
  </si>
  <si>
    <t>Položka zahrnuje:
- veškerou manipulaci s vybouranou sutí a s vybouranými hmotami vč. uložení na skládku.
Položka nezahrnuje:
- x</t>
  </si>
  <si>
    <t>12373</t>
  </si>
  <si>
    <t>ODKOP PRO SPOD STAVBU SILNIC A ŽELEZNIC TŘ. I</t>
  </si>
  <si>
    <t>hodnota odečtena z výkazu hmot_x000d_
výkop pro konstrukci vozovky a zálivu: 326,0m3 = 326,000000 =&gt; B m3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</si>
  <si>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</si>
  <si>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VČETNĚ NALOŽENÍ A ODVOZU DO RECYKLAČNÍHO STŘEDISKA, POPLATEK UVEDEN V POLOŽCE 014102.b
POLOŽKA BUDE ČERPÁNA NA ŽÁDOST TDI A INVESTORA</t>
  </si>
  <si>
    <t>hodnota odečtena z výkazu hmot_x000d_
výkop pro AZ: 391,0m3 = 391,000000 =&gt; A m3</t>
  </si>
  <si>
    <t>12980</t>
  </si>
  <si>
    <t>ČIŠTĚNÍ ULIČNÍCH VPUSTÍ</t>
  </si>
  <si>
    <t>ČIŠTĚNÍ ULIČNÍCH VPUSTÍ A ODVODŇOVACÍCH ŽLABŮ, VČETNĚ ODVOZU, VČ. ULOŽENÍ DO RECYKLAČNÍHO STŘEDISKA A POPLATKU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</si>
  <si>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</si>
  <si>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digitálně odměřeno ze situace_x000d_
konstrukce vozovky - místní komunikace ul. Tyršova: 765,0m2 = 765,000000 =&gt; A m2_x000d_
konstrukce autobusového zálivu: 122,0m2*1,2koef. rozš. = 146,400000 =&gt; B m2_x000d_
Celkem: A+B = 911,400000 =&gt; C m2</t>
  </si>
  <si>
    <t>212625</t>
  </si>
  <si>
    <t>TRATIVODY KOMPL Z TRUB Z PLAST HM DN DO 100MM, RÝHA TŘ I</t>
  </si>
  <si>
    <t>PP DN 100 SN 4, ČÁSTEČNĚ PERFOROVANÉ POTRUBÍ S PLNÝM DNEM, VČ. LOŽE Z BETONU C12/15, TL. 100 MM, VČ. OBSYPU ZE ŠD FR. 8-16 MM</t>
  </si>
  <si>
    <t>digitálně odměřeno ze situace_x000d_
127,0m = 127,000000 =&gt; A m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</si>
  <si>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</si>
  <si>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21452</t>
  </si>
  <si>
    <t>SANAČNÍ VRSTVY Z KAMENIVA DRCENÉHO</t>
  </si>
  <si>
    <t>SANACE AKTIVNÍ ZÓNY, ŠD FR. 0-63 MM, TL. 500 MM
POLOŽKA BUDE ČERPÁNA NA ŽÁDOST TDI A INVESTORA</t>
  </si>
  <si>
    <t>hodnota odečtena z výkazu hmot_x000d_
391,0m3 = 391,000000 =&gt; A m3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</si>
  <si>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</si>
  <si>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272315</t>
  </si>
  <si>
    <t>ZÁKLADY Z PROSTÉHO BETONU DO C30/37</t>
  </si>
  <si>
    <t>BETON C30/37nXF3, SPECIFIKACE DLE VÝROBCE</t>
  </si>
  <si>
    <t>betonový základ_x000d_
přístřešku: 2ks*(0,6m*1,8m*0,6m) = 1,296000 =&gt; A m3_x000d_
informačního panelu: 0,6m*1,1m*0,9m = 0,594000 =&gt; B m3_x000d_
laviček: 2ks*2ks*(0,2m*0,7m*0,5m) = 0,280000 =&gt; C m3_x000d_
Celkem: A+B+C = 2,170000 =&gt; D m3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</si>
  <si>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</si>
  <si>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272366</t>
  </si>
  <si>
    <t>VÝZTUŽ ZÁKLADŮ Z KARI SÍTÍ</t>
  </si>
  <si>
    <t>SPECIFIKACE DLE VÝROBCE</t>
  </si>
  <si>
    <t>1,5% z pol. č. 272315: 0,594m3 (základ informačního panelu)*7,85t/m3*0,015 = 0,069944 =&gt; A t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</si>
  <si>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</si>
  <si>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28997C</t>
  </si>
  <si>
    <t>OPLÁŠTĚNÍ (ZPEVNĚNÍ) Z GEOTEXTILIE DO 300G/M2</t>
  </si>
  <si>
    <t>VČ. UKONČOVACÍ LIŠTY, UMÍSTĚNÍ SE SOUHLASEM VLASTNÍKA NEMOVITOSTI</t>
  </si>
  <si>
    <t>digitálně odměřeno ze situace_x000d_
úsek mezi ulicemi Zámecká a Křížová: 134,0m*0,5m = 67,000000 =&gt; A m2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</si>
  <si>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</si>
  <si>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NETKANÁ SEPARAČNÍ GEOTEXTILIE, POLOŽKA BUDE ČERPÁNA NA ŽÁDOST TDI A INVESTORA</t>
  </si>
  <si>
    <t>digitálně odměřeno ze situace_x000d_
parapláň, plocha vozovky + zálivu: 122,0m2+765,0m2 = 887,000000 =&gt; A m2</t>
  </si>
  <si>
    <t>28999</t>
  </si>
  <si>
    <t>OPLÁŠTĚNÍ (ZPEVNĚNÍ) Z FÓLIE</t>
  </si>
  <si>
    <t>NOPOVÁ FÓLIE, VČ. UKONČOVACÍ LIŠTY, UMÍSTĚNÍ SE SOUHLASEM VLASTNÍKA NEMOVITOSTI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</si>
  <si>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</si>
  <si>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2 - Základy</t>
  </si>
  <si>
    <t>Základy</t>
  </si>
  <si>
    <t>451315</t>
  </si>
  <si>
    <t>PODKLADNÍ A VÝPLŇOVÉ VRSTVY Z PROSTÉHO BETONU C30/37</t>
  </si>
  <si>
    <t>BETONOVÁ DESKA TL. 210 MM, BETON C30/37-XF4, VÝZTUŽ UVEDENA V POL. Č. 451366</t>
  </si>
  <si>
    <t>digitálně odměřeno ze situace_x000d_
zastávka: (0,21m*122,0m2)*1,2koef. rozš. = 30,744000 =&gt; A m2</t>
  </si>
  <si>
    <t>451366</t>
  </si>
  <si>
    <t>VÝZTUŽ PODKL VRSTEV Z KARI-SÍTÍ</t>
  </si>
  <si>
    <t>KARI SÍTĚ 8/100/100 -  2 VRSTVY</t>
  </si>
  <si>
    <t>výztuž betonové desky - zastávka: 7,9kg/m2/1000*122,0m2*1,2koef. rozš.*1,5přesahy*2vrstvy = 3,469680 =&gt; A t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</si>
  <si>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</si>
  <si>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45152</t>
  </si>
  <si>
    <t>PODKLADNÍ A VÝPLŇOVÉ VRSTVY Z KAMENIVA DRCENÉHO</t>
  </si>
  <si>
    <t>ŠD, FR. 0-8 MM, TL. 100 MM</t>
  </si>
  <si>
    <t>lože revizních šachet:  2*(0,5m*0,5m*0,1m) = 0,050000 =&gt; A m3</t>
  </si>
  <si>
    <t>45157</t>
  </si>
  <si>
    <t>PODKLADNÍ A VÝPLŇOVÉ VRSTVY Z KAMENIVA TĚŽENÉHO</t>
  </si>
  <si>
    <t>ŠP, FR. 0-4 MM, TL. 100 MM</t>
  </si>
  <si>
    <t>lože přípojného pera: 38,0m*0,1m*0,6m = 2,280000 =&gt; A m3</t>
  </si>
  <si>
    <t>4 - Vodorovné konstrukce</t>
  </si>
  <si>
    <t>Vodorovné konstrukce</t>
  </si>
  <si>
    <t>919112</t>
  </si>
  <si>
    <t>ŘEZÁNÍ ASFALTOVÉHO KRYTU VOZOVEK TL DO 100MM</t>
  </si>
  <si>
    <t>PRACOVNÍ SPÁRY SE OŠETŘÍ DLE VL1 42-04 A TP 115</t>
  </si>
  <si>
    <t>digitálně odměřeno ze situace_x000d_
řezání stávajícího krytu vozovky na začátku stavebních prací: (7,0m+137,9m+5,5m+5,5m+5,0m) = 160,900000 =&gt; A m</t>
  </si>
  <si>
    <t>Položka zahrnuje:
- řezání vozovkové vrstvy v předepsané tloušťce
- spotřeba vody
Položka nezahrnuje:
- x</t>
  </si>
  <si>
    <t>93721</t>
  </si>
  <si>
    <t>R</t>
  </si>
  <si>
    <t>MOBILIÁŘ - INFORMAČNÍ PANEL</t>
  </si>
  <si>
    <t>PARAMETRY DLE TZ, VČ. UKOTVENÍ DO BET. ZÁKLADU DLE DOPORUČENÍ VÝROBCE, VČ. CHRÁNIČEK V BET. ZÁKLADU</t>
  </si>
  <si>
    <t>Položka zahrnuje:
- montáž, osazení a dodávku kompletního zařízení, předepsaného zadávací dokumentací
- mimostavništní a vnitrostaveništní dopravu
- nezbytné zemní práce a základové konstrukce
- předepsanou povrchovou úpravu (nátěry a pod.)
Pozn.: materiál uvedený v textu představuje rozhodující podíl ve výrobku</t>
  </si>
  <si>
    <t>93722</t>
  </si>
  <si>
    <t>MOBILIÁŘ - VITRÍNA</t>
  </si>
  <si>
    <t>VITRÍNA PRO VÝLEP PAPÍROVÝCH JÍZDNÍCH ŘÁDŮ V ZADNÍ ČÁSTI PŘÍSTŘEŠKU, PŘEDPOKLÁDANÁ CENA OD VÝROBCE CCA 3800,- KČ, NASVĚTLENÍ VITRÍNY ŘEŠENO V RÁMCI SO 401</t>
  </si>
  <si>
    <t>Položka zahrnuje:
- montáž, osazení a dodávku kompletního zařízení, předepsaného zadávací dokumentací
- mimostavništní a vnitrostaveništní dopravu</t>
  </si>
  <si>
    <t>93751</t>
  </si>
  <si>
    <t>MOBILIÁŘ - KOVOVÉ LAVIČKY</t>
  </si>
  <si>
    <t>PARAMETRY DLE TZ, TYP LAVIČKY BUDE UPŘESNĚN INVESTOREM V RDS,  OCELOVÉ STOJNY KOTVENÉ DO BET. ZÁKLADU DLE DOPORUČENÍ VÝROBCE, SEDÁK A PŘÍPADNÉ OPĚRADLO BUDE PROVEDENO ZE DŘEVA</t>
  </si>
  <si>
    <t>Položka zahrnuje:
- montáž, osazení a dodávku kompletního zařízení, předepsaného zadávací dokumentací (materiál uvedený v textu představuje rozhodující podíl ve výrobku)
- mimostavništní a vnitrostaveništní dopravu
- nezbytné zemní práce a základové konstrukce
- předepsanou povrchovou úpravu (nátěry a pod.)
Položka nezahrnuje:
- x</t>
  </si>
  <si>
    <t>93753</t>
  </si>
  <si>
    <t>MOBILIÁŘ - KOVOVÉ KOŠE NA ODPADKY</t>
  </si>
  <si>
    <t>PARAMETRY DLE TZ, ODPADKOVÝ KOŠ O OBJEMU MIN. 35 L, MIN. ROZMĚRY 250 X 500 X 840 MM, VČ. UKOTVENÍ DO BET. ZÁKLADU DLE DOPORUČENÍ VÝROBCE</t>
  </si>
  <si>
    <t>93767</t>
  </si>
  <si>
    <t>MOBILIÁŘ - PŘÍSTŘEŠKY PRO ZASTÁVKY VEŘEJNÉ DOPRAVY</t>
  </si>
  <si>
    <t>PARAMETRY DLE TZ, VZHLED A PARAMETRY BUDOU ODSOUHLASENY INVESTOREM STAVBY V RDS, PŘEDPOKLÁDANÁ CENA OD VÝROBCE CCA 125 000,- KČ</t>
  </si>
  <si>
    <t>96651</t>
  </si>
  <si>
    <t>ODSTRANĚNÍ ŽLABŮ Z DÍLCŮ (VČET ŠTĚRBINOVÝCH) ŠÍŘKY 100MM</t>
  </si>
  <si>
    <t>digitálně odměřeno ze situace_x000d_
15,5m = 15,500000 =&gt; A m</t>
  </si>
  <si>
    <t>Položka zahrnuje:
- vybourání žlabů včetně podkladních vrstev a eventuelních mříží
- veškerou manipulaci s vybouranou sutí a hmotami včetně uložení na skládku
Položka nezahrnuje:
- poplatek za skládku, vykáže se v samostatné položce 014** (s výjimkou malého množství bouraného materiálu, kde je možné poplatek zahrnout do jednotkové ceny bourání – tento fakt musí být uveden v doplňujícím textu k položce)</t>
  </si>
  <si>
    <t>96687</t>
  </si>
  <si>
    <t>VYBOURÁNÍ ULIČNÍCH VPUSTÍ KOMPLETNÍCH</t>
  </si>
  <si>
    <t>VČETNĚ ODVOZU A ULOŽENÍ DO RECYKLAČNÍHO STŘEDISKA, POPLATEK UVEDEN V POLOŽCE 014102.d
POLOŽKA BUDE ČERPÁNA NA ŽÁDOST TDI A INVESTORA</t>
  </si>
  <si>
    <t>odstranění uličních vpustí podél chodníku: 4ks = 4,000000 =&gt; A ks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</si>
  <si>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</si>
  <si>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SO401NV - NAPÁJENÍ INTELIGENTNÍHO PANELU V ZASTÁVCE TYRŠOVA - nepřímé výdaje</t>
  </si>
  <si>
    <t>z pol. č. 17120.a: 7,141m3*1,8t/m3 = 12,853800 =&gt; A t</t>
  </si>
  <si>
    <t>02950</t>
  </si>
  <si>
    <t>OSTATNÍ POŽADAVKY - POSUDKY, KONTROLY, REVIZNÍ ZPRÁVY</t>
  </si>
  <si>
    <t>REVIZNÍ ZPRÁVY</t>
  </si>
  <si>
    <t>SO401PH - NAPÁJENÍ INTELIGENTNÍHO PANELU V ZASTÁVCE TYRŠOVA - přímé výdaje na hlavní část projektu</t>
  </si>
  <si>
    <t>13173</t>
  </si>
  <si>
    <t>HLOUBENÍ JAM ZAPAŽ I NEPAŽ TŘ. I</t>
  </si>
  <si>
    <t>výkop pro základ pilíře: 0,67m*0,45m*0,7m = 0,211050 =&gt; A m3 _x000d_
odpočet základu RE: -0,07m3 = -0,070000 =&gt; B m3_x000d_
Celkem: A+B = 0,141050 =&gt; C m3</t>
  </si>
  <si>
    <t>0,25m*0,35m*80,0m = 7,000000 =&gt; A m3</t>
  </si>
  <si>
    <t>uložení zeminy narecyklační středisko_x000d_
z pol. č. 13173: 0,141m3 = 0,141000 =&gt; A m3_x000d_
z pol. č. 13273: 7,0m3 = 7,000000 =&gt; B m3_x000d_
Celkem: A+B = 7,141000 =&gt; C m3</t>
  </si>
  <si>
    <t>zásyp: 7,141m3 = 7,141000 =&gt; A m3</t>
  </si>
  <si>
    <t>272314</t>
  </si>
  <si>
    <t>ZÁKLADY Z PROSTÉHO BETONU DO C25/30</t>
  </si>
  <si>
    <t>C25/30-XF4</t>
  </si>
  <si>
    <t>pilíř RE základ: 0,05m*0,74m*0,5m = 0,018500 =&gt; A m3</t>
  </si>
  <si>
    <t>pískové lože: 0,20m*0,35m*80,0m = 5,600000 =&gt; A m3</t>
  </si>
  <si>
    <t>701004</t>
  </si>
  <si>
    <t>VYHLEDÁVACÍ MARKER ZEMNÍ</t>
  </si>
  <si>
    <t>kabelová spojka: 2ks = 2,000000 =&gt; A ks</t>
  </si>
  <si>
    <t>1. Položka obsahuje:
 – veškeré práce a materiál obsažený v názvu položky
2. Položka neobsahuje:
 X
3. Způsob měření:
Udává se počet kusů kompletní konstrukce nebo práce.</t>
  </si>
  <si>
    <t>702211</t>
  </si>
  <si>
    <t>KABELOVÁ CHRÁNIČKA ZEMNÍ DN DO 100 MM</t>
  </si>
  <si>
    <t>DN 40 SE ZATAHOVACÍM PRVKEM (10% REZERVA PRO ZVLNĚNÍ)</t>
  </si>
  <si>
    <t>1. Položka obsahuje:
 – přípravu podkladu pro osazení
2. Položka neobsahuje:
 X
3. Způsob měření:
Měří se metr délkový.</t>
  </si>
  <si>
    <t>702312</t>
  </si>
  <si>
    <t>ZAKRYTÍ KABELŮ VÝSTRAŽNOU FÓLIÍ ŠÍŘKY PŘES 20 DO 40 CM</t>
  </si>
  <si>
    <t>1. Položka obsahuje:
 – dodávku a montáž fólie
 – přípravu podkladu pro osazení
2. Položka neobsahuje:
 X
3. Způsob měření:
Měří se metr délkový.</t>
  </si>
  <si>
    <t>741911</t>
  </si>
  <si>
    <t>UZEMŇOVACÍ VODIČ V ZEMI FEZN DO 120 MM2</t>
  </si>
  <si>
    <t>FeZn 30 X 40 MM (VČETNĚ ZEMNÍCÍCH A SPOJOVACÍCH SVOREK)</t>
  </si>
  <si>
    <t>uzemnění pilíře P78: 50,0m = 50,000000 =&gt; A m</t>
  </si>
  <si>
    <t>1. Položka obsahuje:
 – přípravu podkladu pro osazení
 – měření, dělení, spojování, tvarování
 – ochranný nátěr spojů a při průchodu vodiče nad terén apod. dle příslušných norem
2. Položka neobsahuje:
 – zemní práce
 – ochranu vodiče - chráničky apod.
3. Způsob měření:
Měří se metr délkový.</t>
  </si>
  <si>
    <t>742G11</t>
  </si>
  <si>
    <t>KABEL NN DVOU- A TŘÍŽÍLOVÝ CU S PLASTOVOU IZOLACÍ DO 2,5 MM2</t>
  </si>
  <si>
    <t>CYKY- J 3 X 2,5 (10% REZERVA PRO ZVLNĚNÍ)</t>
  </si>
  <si>
    <t>1. Položka obsahuje:
 – manipulace a uložení kabelu (do země, chráničky, kanálu, na rošty, na TV a pod.)
2. Položka neobsahuje:
 – příchytky, spojky, koncovky, chráničky apod.
3. Způsob měření:
Měří se metr délkový.</t>
  </si>
  <si>
    <t>742H12</t>
  </si>
  <si>
    <t>KABEL NN ČTYŘ- A PĚTIŽÍLOVÝ CU S PLASTOVOU IZOLACÍ OD 4 DO 16 MM2</t>
  </si>
  <si>
    <t>CYKY- J 4 X 10 (10% REZERVA PRO ZVLNĚNÍ)</t>
  </si>
  <si>
    <t>742L11</t>
  </si>
  <si>
    <t>UKONČENÍ DVOU AŽ PĚTIŽÍLOVÉHO KABELU V ROZVADĚČI NEBO NA PŘÍSTROJI DO 2,5 MM2</t>
  </si>
  <si>
    <t>ukončení kabelu v rozváděči: 2ks = 2,000000 =&gt; A ks</t>
  </si>
  <si>
    <t>1. Položka obsahuje:
 – všechny práce spojené s úpravou kabelů pro montáž včetně veškerého příslušentsví
2. Položka neobsahuje:
 X
3. Způsob měření:
Udává se počet kusů kompletní konstrukce nebo práce.</t>
  </si>
  <si>
    <t>742P13</t>
  </si>
  <si>
    <t>ZATAŽENÍ KABELU DO CHRÁNIČKY - KABEL DO 4 KG/M</t>
  </si>
  <si>
    <t>1. Položka obsahuje:
 – montáž kabelu o váze do 4 kg/m do chráničky/ kolektoru
2. Položka neobsahuje:
 X
3. Způsob měření:
Měří se metr délkový.</t>
  </si>
  <si>
    <t>742P15</t>
  </si>
  <si>
    <t>OZNAČOVACÍ ŠTÍTEK NA KABEL</t>
  </si>
  <si>
    <t>1. Položka obsahuje:
 – veškeré příslušentsví
2. Položka neobsahuje:
 X
3. Způsob měření:
Udává se počet kusů kompletní konstrukce nebo práce.</t>
  </si>
  <si>
    <t>743151</t>
  </si>
  <si>
    <t>OSVĚTLOVACÍ STOŽÁR  - STOŽÁROVÁ ROZVODNICE S 1-2 JISTÍCÍMI PRVKY</t>
  </si>
  <si>
    <t>DOPLNĚNÍ POJISTKOVÉHO SPODKU VČ. POJISTKY DO STOŽÁROVÉ SVORKOVNICE . VÝVOD PRO OSVĚTLENÍ VITRÍNY S JÍZDNÍMI ŘÁDY</t>
  </si>
  <si>
    <t>1. Položka obsahuje:
 – veškeré příslušenství, technický popis viz. projektová dokumentace
2. Položka neobsahuje:
 X
3. Způsob měření:
Udává se počet kusů kompletní konstrukce nebo práce.</t>
  </si>
  <si>
    <t>743F21</t>
  </si>
  <si>
    <t>SKŘÍŇ ELEKTROMĚROVÁ V KOMPAKTNÍM PILÍŘI PRO PŘÍMÉ MĚŘENÍ DO 80 A JEDNOSAZBOVÉ VČETNĚ VÝSTROJE</t>
  </si>
  <si>
    <t>ELEKTROMĚROVÝ ROZVÁDĚČ RE</t>
  </si>
  <si>
    <t>1. Položka obsahuje:
 – instalaci do terénu vč. prefabrikovaného základu a zapojení
 – technický popis viz. projektová dokumentace
2. Položka neobsahuje:
 – zemní práce
3. Způsob měření:
Udává se počet kusů kompletní konstrukce nebo práce.</t>
  </si>
  <si>
    <t>744I01</t>
  </si>
  <si>
    <t>POJISTKOVÁ VLOŽKA DO 160 A</t>
  </si>
  <si>
    <t>POJISTKA DO PŘÍPOJKOVÉHO PILÍŘE 32A</t>
  </si>
  <si>
    <t>1. Položka obsahuje:
 – technický popis viz. projektová dokumentace
2. Položka neobsahuje:
 X
3. Způsob měření:
Udává se počet kusů kompletní konstrukce nebo práce.</t>
  </si>
  <si>
    <t>SO421NV - VEŘEJNÉ OSVĚTLENÍ PŘECHODU PRO CHODCE V UL. ZÁMECKÁ - nepřímé výdaje</t>
  </si>
  <si>
    <t>z pol. č. 17120.a: 6,239m3*1,8t/m3 = 11,230200 =&gt; A t</t>
  </si>
  <si>
    <t>SO421PH - VEŘEJNÉ OSVĚTLENÍ PŘECHODU PRO CHODCE V UL. ZÁMECKÁ - přímé výdaje na hlavní část projektu</t>
  </si>
  <si>
    <t>výkop pro stožárový základ: 0,9m*0,9m*1,2m*2ks = 1,944000 =&gt; A m3 _x000d_
odpočet stožárového základu: -0,54m3*2ks = -1,080000 =&gt; B m3_x000d_
Celkem: A+B = 0,864000 =&gt; C m3</t>
  </si>
  <si>
    <t>VČETNĚ NALOŽENÍ A ODVOZU DO RECYKLAČNÍHO STŘEDISKA, POPLATEK ZA SKLÁDKU UVEDEN V POLOŽCE 014102.a</t>
  </si>
  <si>
    <t>chodník: 0,25m*0,35m*10,0m = 0,875000 =&gt; A m3_x000d_
komunikace: 0,9m*0,5m*10,0m = 4,500000 =&gt; B m3_x000d_
Celkem: A+B = 5,375000 =&gt; C m3</t>
  </si>
  <si>
    <t>uložení zeminy narecyklační středisko_x000d_
z pol. č. 13173: 0,864m3 = 0,864000 =&gt; A m3_x000d_
z pol. č. 13273: 5,375m3 = 5,375000 =&gt; B m3_x000d_
Celkem: A+B = 6,239000 =&gt; C m3</t>
  </si>
  <si>
    <t>zásyp: 6,239m3 = 6,239000 =&gt; A m3</t>
  </si>
  <si>
    <t>C25/30-XF2</t>
  </si>
  <si>
    <t>stožárový základ: 0,7m*0,7m*1,05m*2ks = 1,029000 =&gt; A m3</t>
  </si>
  <si>
    <t>C30/37-XF4</t>
  </si>
  <si>
    <t>čepice stožárového základu - 2x stožárový základ: 0,7m*0,7m*0,05m*2ks = 0,049000 =&gt; A m3</t>
  </si>
  <si>
    <t>pískové lože: 0,2m*0,35m*10,0m = 0,700000 =&gt; A m3</t>
  </si>
  <si>
    <t>konce chrániček: 2ks = 2,000000 =&gt; A ks</t>
  </si>
  <si>
    <t>DN 50 SE ZATAHOVACÍM PRVKEM (10% REZERVA PRO ZVLNĚNÍ)</t>
  </si>
  <si>
    <t>702212</t>
  </si>
  <si>
    <t>KABELOVÁ CHRÁNIČKA ZEMNÍ DN PŘES 100 DO 200 MM</t>
  </si>
  <si>
    <t>DN 110 SE ZATAHOVACÍM PRVKEM (10% REZERVA PRO ZVLNĚNÍ)</t>
  </si>
  <si>
    <t>křížení komunikace: 20,0m = 20,000000 =&gt; A m</t>
  </si>
  <si>
    <t>spoje + napojení stožárů, jistící skříně: 30,0m = 30,000000 =&gt; A m</t>
  </si>
  <si>
    <t>CYKY- J 4 X 16 DO DN 50 (10% REZERVA PRO ZVLNĚNÍ)</t>
  </si>
  <si>
    <t>742L12</t>
  </si>
  <si>
    <t>UKONČENÍ DVOU AŽ PĚTIŽÍLOVÉHO KABELU V ROZVADĚČI NEBO NA PŘÍSTROJI OD 4 DO 16 MM2</t>
  </si>
  <si>
    <t>ukončení kabelu v osvětlovacím bodu a rozváděči: 4ks = 4,000000 =&gt; A ks</t>
  </si>
  <si>
    <t>743141</t>
  </si>
  <si>
    <t>OSVĚTLOVACÍ STOŽÁR  PŘECHODOVÝ DÉLKY DO 8 M</t>
  </si>
  <si>
    <t>ZÁKLADOVÁ KONSTRUKCE, PŘIPOJOVACÍ SVORKOVNICE, KABELOVÉ VEDENÍ CYKY 5 X 1,5, KE SVÍTIDLŮM DLE VÝŠKY STOŽÁRU,
ŽÁROVĚZINKOVANÝ STOŽÁR DÉLKY 6 M, SVORKOVNICE PRO 1 SVÍTIDLO</t>
  </si>
  <si>
    <t>1. Položka obsahuje:
 – základovou konstrukci a veškeré příslušenství
 – připojovací svorkovnici ve třídě izolace II ( pro 2x svítidlo ) a kabelové vedení ke svítidlům
 – uzavírací nátěr, technický popis viz. projektová dokumentace
2. Položka neobsahuje:
 – zemní práce,  betonový základ, svítidlo, výložník
3. Způsob měření:
Udává se počet kusů kompletní konstrukce nebo práce.</t>
  </si>
  <si>
    <t>743143</t>
  </si>
  <si>
    <t>OSVĚTLOVACÍ STOŽÁR  PŘECHODOVÝ - VÝLOŽNÍK S DÉLKOU VYLOŽENÍ PŘES 3 M</t>
  </si>
  <si>
    <t>VÝLOŽNÍK DL. 3,5 M</t>
  </si>
  <si>
    <t>1. Položka obsahuje:
 – veškeré příslušenství a uzavírací nátěr, technický popis viz. projektová dokumentace
2. Položka neobsahuje:
 X
3. Způsob měření:
Udává se počet kusů kompletní konstrukce nebo práce.</t>
  </si>
  <si>
    <t>VÝLOŽNÍK DL. 4,5 M LOMENÝ</t>
  </si>
  <si>
    <t>743554</t>
  </si>
  <si>
    <t>SVÍTIDLO VENKOVNÍ VŠEOBECNÉ LED, MIN. IP 44, PŘES 45 W</t>
  </si>
  <si>
    <t>ZDROJ A VEŠKERÉ PŘÍSLUŠENSTVÍ</t>
  </si>
  <si>
    <t>1. Položka obsahuje:
 – zdroj a veškeré příslušenství
 – technický popis viz. projektová dokumentace
2. Položka neobsahuje:
 X
3. Způsob měření:
Udává se počet kusů kompletní konstrukce nebo práce.</t>
  </si>
  <si>
    <t>87815</t>
  </si>
  <si>
    <t>NASUNUTÍ PLAST TRUB DN DO 50MM DO CHRÁNIČKY</t>
  </si>
  <si>
    <t>CHRÁNIČKA DN 40 DO DN 100</t>
  </si>
  <si>
    <t>Položka zahrnuje:
- pojízdná sedla (objímky)
- případně předepsané utěsnění konců chráničky
Položka nezahrnuje:
- dodávku potrubí</t>
  </si>
  <si>
    <t>899524</t>
  </si>
  <si>
    <t>OBETONOVÁNÍ POTRUBÍ Z PROSTÉHO BETONU DO C25/30</t>
  </si>
  <si>
    <t>0,3m*0,5m*10,0m = 1,500000 =&gt; A m3</t>
  </si>
  <si>
    <t>Položka zahrnuje:
- dodání čerstvého betonu (betonové směsi) požadované kvality, jeho uložení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
Položka nezahrnuje:
- x</t>
  </si>
  <si>
    <t>SO422NV - PŘELOŽKA SSZ V UL. TYRŠOVA - nepřímé výdaje</t>
  </si>
  <si>
    <t>z pol. č. 17120.a: 9,446m3*1,8t/m3 = 17,002800 =&gt; A t</t>
  </si>
  <si>
    <t>SO422PH - PŘELOŽKA SSZ V UL. TYRŠOVA - přímé výdaje na hlavní část projektu</t>
  </si>
  <si>
    <t>výkop pro stožárový základ: 1,1m*1,1m*1,8m*2ks = 4,356000 =&gt; A m3 _x000d_
odpočet stožárového základu: -1,38m3*2ks = -2,760000 =&gt; B m3_x000d_
Celkem: A+B = 1,596000 =&gt; C m3</t>
  </si>
  <si>
    <t>chodník: 0,25m*0,35m*28,0m = 2,450000 =&gt; A m3_x000d_
komunikace: 0,9m*0,5m*12,0m = 5,400000 =&gt; B m3_x000d_
Celkem: A+B = 7,850000 =&gt; C m3</t>
  </si>
  <si>
    <t>uložení zeminy narecyklační středisko_x000d_
z pol. č. 13173: 1,596m3 = 1,596000 =&gt; A m3_x000d_
z pol. č. 13273: 7,85m3 = 7,850000 =&gt; B m3_x000d_
Celkem: A+B = 9,446000 =&gt; C m3</t>
  </si>
  <si>
    <t>zásyp: 9,446m3 = 9,446000 =&gt; A m3</t>
  </si>
  <si>
    <t>stožárový základ: 0,9m*0,9m*1,65m*2ks = 2,673000 =&gt; A m3</t>
  </si>
  <si>
    <t>čepice stožárového základu - 2x stožárový základ: 0,9m*0,9m*0,05m*2ks = 0,081000 =&gt; A m3</t>
  </si>
  <si>
    <t>pískové lože: 0,2m*0,35m*28,0m = 1,960000 =&gt; A m3</t>
  </si>
  <si>
    <t>konce chrániček, trasa: 4ks = 4,000000 =&gt; A ks</t>
  </si>
  <si>
    <t>křížení komunikace: 24,0m = 24,000000 =&gt; A m</t>
  </si>
  <si>
    <t>FeZn O 10MM (VČETNĚ ZEMNÍCÍCH A SPOJOVACÍCH SVOREK</t>
  </si>
  <si>
    <t>spoje + napojení stožárů, jistící skříně: 50,0m = 50,000000 =&gt; A m</t>
  </si>
  <si>
    <t>742I21</t>
  </si>
  <si>
    <t>KABEL NN CU OVLÁDACÍ 19-24ŽÍLOVÝ DO 2,5 MM2</t>
  </si>
  <si>
    <t>CYKY - J 24 X 1,5 DO DN 40 (10% REZERVA PRO ZVLNĚNÍÚ</t>
  </si>
  <si>
    <t>742N11</t>
  </si>
  <si>
    <t>UKONČENÍ 19-24ŽÍLOVÉHO KABELU V ROZVADĚČI NEBO NA PŘÍSTROJI DO 2,5 MM2</t>
  </si>
  <si>
    <t>743566</t>
  </si>
  <si>
    <t>SVÍTIDLO VENKOVNÍ VŠEOBECNÉ - MONTÁŽ SVÍTIDLA</t>
  </si>
  <si>
    <t>OPĚTOVNÁ MONTÁŽ SVĚTELNÉ SIGNALIZACE NA NOVÉ SLOUPY SSZ</t>
  </si>
  <si>
    <t>1. Položka obsahuje:
 – veškeré příslušenství
 – technický popis viz. projektová dokumentace
2. Položka neobsahuje:
 X
3. Způsob měření:
Udává se počet kusů kompletní konstrukce nebo práce.</t>
  </si>
  <si>
    <t>743Z35</t>
  </si>
  <si>
    <t>DEMONTÁŽ SVÍTIDLA Z OSVĚTLOVACÍHO STOŽÁRU VÝŠKY DO 15 M</t>
  </si>
  <si>
    <t>DEMONTÁŽ SVĚTELNÉ SIGNALIZACE ZE SLOUPŮ USCHOVANÉ PRO OPĚTOVNOU MONTÁŽ</t>
  </si>
  <si>
    <t>1. Položka obsahuje:
 – všechny náklady na demontáž stávajícího zařízení se všemi pomocnými doplňujícími úpravami pro jeho likvidaci
 – naložení vybouraného materiálu na dopravní prostředek
2. Položka neobsahuje:
 – odvoz vybouraného materiálu
 – poplatek za likvidaci odpadů (nacení se dle SSD 0)
3. Způsob měření:
Udává se počet kusů kompletní konstrukce nebo práce.</t>
  </si>
  <si>
    <t>75H141</t>
  </si>
  <si>
    <t>STOŽÁR (SLOUP) OCELOVÝ DO 10 M - DODÁVKA</t>
  </si>
  <si>
    <t>KOMPLETNÍ SLOUP SSZ , OZNAČENÍ S1, VČ. SVORKOVNICE</t>
  </si>
  <si>
    <t>1. Položka obsahuje:
 – dodávku specifikovaného bloku/zařízení včetně potřebného drobného montážního materiálu
 – dodávku souvisejícího příslušenství pro specifikovaný blok/zařízení
 – náklady na dopravu a skladování
 – veškeré potřebné mechanizmy, včetně obsluhy, náklady na mzdy a přibližné (průměrné) náklady na pořízení potřebných materiálů včetně všech ostatních vedlejších nákladů
2. Položka neobsahuje:
 X
3. Způsob měření:
 – Udává se počet kusů kompletní konstrukce nebo práce.</t>
  </si>
  <si>
    <t>KOMPLETNÍ SLOUP SSZ , OZNAČENÍ S2, VČ. SVORKOVNICE</t>
  </si>
  <si>
    <t>75H14Y</t>
  </si>
  <si>
    <t>STOŽÁR (SLOUP) OCELOVÝ - DEMONTÁŽ</t>
  </si>
  <si>
    <t>stávající přechodové sloupy SSZ: 2ks = 2,000000 =&gt; A ks</t>
  </si>
  <si>
    <t>1. Položka obsahuje:
 – demontáž (pro další využití/do šrotu) specifikovaného bloku/zařízení včetně potřebného drobného pomocného materiálu
 – veškeré potřebné mechanizmy, včetně obsluhy, náklady na mzdy a přibližné (průměrné) náklady na pořízení potřebných materiálů včetně všech ostatních vedlejších nákladů
 – odvoz demontovaného bloku/zařízení a skladování, případně ekologické likvidace bloku/zařízení
2. Položka neobsahuje:
 X
3. Způsob měření:
 – Udává se počet kusů kompletní konstrukce nebo práce.</t>
  </si>
  <si>
    <t>CHRÁNIČKA DN 40 DO DN 110</t>
  </si>
  <si>
    <t>0,3m*0,5m*12,0m = 1,800000 =&gt; A m3</t>
  </si>
  <si>
    <t>27.05.2025</t>
  </si>
  <si>
    <t>SOUHRNNÝ LIST STAVBY</t>
  </si>
  <si>
    <t xml:space="preserve">Objednatel: </t>
  </si>
  <si>
    <t xml:space="preserve">Nabídku vypracoval: </t>
  </si>
  <si>
    <t xml:space="preserve">, </t>
  </si>
  <si>
    <t xml:space="preserve">Cena (bez DPH): </t>
  </si>
  <si>
    <t xml:space="preserve">Cena (s DPH): </t>
  </si>
  <si>
    <t>SKUPINY STAVEBNÍCH DÍLŮ</t>
  </si>
  <si>
    <t>Objekt</t>
  </si>
  <si>
    <t>Popis</t>
  </si>
  <si>
    <t>SO000NV</t>
  </si>
  <si>
    <t>VEDLEJŠÍ A OSTATNÍ NÁKLADY - nepřímé výdaje</t>
  </si>
  <si>
    <t>SO000NVD</t>
  </si>
  <si>
    <t>VEDLEJŠÍ A OSTATNÍ NÁKLADY - nepřímé výdaje na doprovodnou část projektu</t>
  </si>
  <si>
    <t>SO101NV</t>
  </si>
  <si>
    <t>ZASTÁVKA TYRŠOVA - nepřímé výdaje</t>
  </si>
  <si>
    <t>SO101NZV</t>
  </si>
  <si>
    <t>ZASTÁVKA TYRŠOVA - nezpůsobilé výdaje</t>
  </si>
  <si>
    <t>SO101PH</t>
  </si>
  <si>
    <t>ZASTÁVKA TYRŠOVA - přímé výdaje na hlavní část projektu</t>
  </si>
  <si>
    <t>SO101ZV.1</t>
  </si>
  <si>
    <t>ZASTÁVKA TYRŠOVA - doprovodná část 10%</t>
  </si>
  <si>
    <t>SO101ZV.2</t>
  </si>
  <si>
    <t>ZASTÁVKA TYRŠOVA - doprovodná část 20%</t>
  </si>
  <si>
    <t>SO401NV</t>
  </si>
  <si>
    <t>NAPÁJENÍ INTELIGENTNÍHO PANELU V ZASTÁVCE TYRŠOVA - nepřímé výdaje</t>
  </si>
  <si>
    <t>SO401PH</t>
  </si>
  <si>
    <t>NAPÁJENÍ INTELIGENTNÍHO PANELU V ZASTÁVCE TYRŠOVA - přímé výdaje na hlavní část projektu</t>
  </si>
  <si>
    <t>SO421NV</t>
  </si>
  <si>
    <t>VEŘEJNÉ OSVĚTLENÍ PŘECHODU PRO CHODCE V UL. ZÁMECKÁ - nepřímé výdaje</t>
  </si>
  <si>
    <t>SO421PH</t>
  </si>
  <si>
    <t>VEŘEJNÉ OSVĚTLENÍ PŘECHODU PRO CHODCE V UL. ZÁMECKÁ - přímé výdaje na hlavní část projektu</t>
  </si>
  <si>
    <t>SO422NV</t>
  </si>
  <si>
    <t>PŘELOŽKA SSZ V UL. TYRŠOVA - nepřímé výdaje</t>
  </si>
  <si>
    <t>SO422PH</t>
  </si>
  <si>
    <t>PŘELOŽKA SSZ V UL. TYRŠOVA - přímé výdaje na hlavní část projektu</t>
  </si>
</sst>
</file>

<file path=xl/styles.xml><?xml version="1.0" encoding="utf-8"?>
<styleSheet xmlns="http://schemas.openxmlformats.org/spreadsheetml/2006/main">
  <numFmts count="2">
    <numFmt numFmtId="177" formatCode="#,##0.00 Kč;[Red]-#,##0.00 Kč"/>
    <numFmt numFmtId="178" formatCode="#,##0.000"/>
  </numFmts>
  <fonts count="10">
    <font>
      <sz val="10"/>
      <color theme="1"/>
      <name val="Arial"/>
      <family val="2"/>
    </font>
    <font>
      <b/>
      <sz val="10"/>
      <color theme="1"/>
      <name val="Roboto"/>
      <family val="2"/>
    </font>
    <font>
      <sz val="10"/>
      <color rgb="FF2B2E91"/>
      <name val="Roboto"/>
      <family val="2"/>
    </font>
    <font>
      <sz val="10"/>
      <color theme="1"/>
      <name val="Roboto"/>
      <family val="2"/>
    </font>
    <font>
      <b/>
      <sz val="20"/>
      <color theme="1"/>
      <name val="Roboto"/>
      <family val="2"/>
    </font>
    <font>
      <b/>
      <sz val="16"/>
      <color rgb="FF2B2E91"/>
      <name val="Roboto"/>
      <family val="2"/>
    </font>
    <font>
      <sz val="8"/>
      <color theme="1"/>
      <name val="Roboto"/>
      <family val="2"/>
    </font>
    <font>
      <u val="single"/>
      <sz val="10"/>
      <color rgb="FF0000FF"/>
      <name val="Arial"/>
      <family val="2"/>
    </font>
    <font>
      <b/>
      <sz val="12"/>
      <color theme="1"/>
      <name val="Roboto"/>
      <family val="2"/>
    </font>
    <font>
      <i/>
      <sz val="10"/>
      <color theme="1"/>
      <name val="Robot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F2F2F2"/>
      </bottom>
    </border>
    <border>
      <left/>
      <right/>
      <top style="thick">
        <color rgb="FFF2F2F2"/>
      </top>
      <bottom/>
    </border>
    <border>
      <left/>
      <right/>
      <top/>
      <bottom style="medium">
        <color auto="1"/>
      </bottom>
    </border>
    <border>
      <left/>
      <right/>
      <top style="thick">
        <color rgb="FFF2F2F2"/>
      </top>
      <bottom style="medium">
        <color auto="1"/>
      </bottom>
    </border>
    <border>
      <left/>
      <right/>
      <top/>
      <bottom style="thin">
        <color rgb="FF2B2E91"/>
      </bottom>
    </border>
    <border>
      <left/>
      <right/>
      <top style="thin">
        <color rgb="FF2B2E91"/>
      </top>
      <bottom/>
    </border>
    <border>
      <left style="thin">
        <color rgb="FF2B2E91"/>
      </left>
      <right/>
      <top style="thin">
        <color rgb="FF2B2E91"/>
      </top>
      <bottom/>
    </border>
    <border>
      <left style="thin">
        <color rgb="FF2B2E91"/>
      </left>
      <right/>
      <top/>
      <bottom/>
    </border>
    <border>
      <left style="thin">
        <color rgb="FF2B2E91"/>
      </left>
      <right/>
      <top/>
      <bottom style="thin">
        <color rgb="FF2B2E91"/>
      </bottom>
    </border>
    <border>
      <left/>
      <right style="thin">
        <color rgb="FF2B2E91"/>
      </right>
      <top style="thin">
        <color rgb="FF2B2E91"/>
      </top>
      <bottom/>
    </border>
    <border>
      <left/>
      <right style="thin">
        <color rgb="FF2B2E91"/>
      </right>
      <top/>
      <bottom/>
    </border>
    <border>
      <left/>
      <right style="thin">
        <color rgb="FF2B2E91"/>
      </right>
      <top/>
      <bottom style="thin">
        <color rgb="FF2B2E91"/>
      </bottom>
    </border>
    <border>
      <left/>
      <right/>
      <top/>
      <bottom style="thin">
        <color auto="1"/>
      </bottom>
    </border>
    <border>
      <left/>
      <right/>
      <top style="medium">
        <color auto="1"/>
      </top>
      <bottom/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0" borderId="0">
      <alignment/>
      <protection/>
    </xf>
  </cellStyleXfs>
  <cellXfs count="200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0" borderId="0" xfId="0" quotePrefix="1"/>
    <xf numFmtId="0" fontId="1" fillId="0" borderId="0" xfId="0" applyFont="1" quotePrefix="1"/>
    <xf numFmtId="4" fontId="3" fillId="0" borderId="0" xfId="0" applyNumberFormat="1" applyFont="1"/>
    <xf numFmtId="177" fontId="3" fillId="0" borderId="0" xfId="0" applyNumberFormat="1" applyFont="1"/>
    <xf numFmtId="9" fontId="3" fillId="0" borderId="0" xfId="0" applyNumberFormat="1" applyFont="1"/>
    <xf numFmtId="0" fontId="1" fillId="2" borderId="0" xfId="0" applyFont="1" applyFill="1" quotePrefix="1"/>
    <xf numFmtId="4" fontId="3" fillId="2" borderId="0" xfId="0" applyNumberFormat="1" applyFont="1" applyFill="1"/>
    <xf numFmtId="177" fontId="3" fillId="2" borderId="0" xfId="0" applyNumberFormat="1" applyFont="1" applyFill="1"/>
    <xf numFmtId="9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8" fontId="3" fillId="2" borderId="0" xfId="0" applyNumberFormat="1" applyFont="1" applyFill="1"/>
    <xf numFmtId="177" fontId="3" fillId="2" borderId="0" xfId="0" applyNumberFormat="1" applyFont="1" applyFill="1" applyAlignment="1">
      <alignment horizontal="right"/>
    </xf>
    <xf numFmtId="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78" fontId="3" fillId="3" borderId="0" xfId="0" applyNumberFormat="1" applyFont="1" applyFill="1"/>
    <xf numFmtId="177" fontId="3" fillId="3" borderId="0" xfId="0" applyNumberFormat="1" applyFont="1" applyFill="1"/>
    <xf numFmtId="177" fontId="3" fillId="3" borderId="0" xfId="0" applyNumberFormat="1" applyFont="1" applyFill="1" applyAlignment="1">
      <alignment horizontal="right"/>
    </xf>
    <xf numFmtId="9" fontId="3" fillId="3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1" fillId="0" borderId="2" xfId="0" applyFont="1" applyBorder="1" quotePrefix="1"/>
    <xf numFmtId="0" fontId="1" fillId="0" borderId="2" xfId="0" applyFont="1" applyBorder="1"/>
    <xf numFmtId="4" fontId="3" fillId="0" borderId="2" xfId="0" applyNumberFormat="1" applyFont="1" applyBorder="1"/>
    <xf numFmtId="177" fontId="3" fillId="0" borderId="2" xfId="0" applyNumberFormat="1" applyFont="1" applyBorder="1"/>
    <xf numFmtId="9" fontId="3" fillId="0" borderId="2" xfId="0" applyNumberFormat="1" applyFont="1" applyBorder="1"/>
    <xf numFmtId="0" fontId="3" fillId="2" borderId="2" xfId="0" applyFont="1" applyFill="1" applyBorder="1"/>
    <xf numFmtId="0" fontId="1" fillId="2" borderId="2" xfId="0" applyFont="1" applyFill="1" applyBorder="1" quotePrefix="1"/>
    <xf numFmtId="0" fontId="1" fillId="2" borderId="2" xfId="0" applyFont="1" applyFill="1" applyBorder="1"/>
    <xf numFmtId="4" fontId="3" fillId="2" borderId="2" xfId="0" applyNumberFormat="1" applyFont="1" applyFill="1" applyBorder="1"/>
    <xf numFmtId="177" fontId="3" fillId="2" borderId="2" xfId="0" applyNumberFormat="1" applyFont="1" applyFill="1" applyBorder="1"/>
    <xf numFmtId="9" fontId="3" fillId="2" borderId="2" xfId="0" applyNumberFormat="1" applyFont="1" applyFill="1" applyBorder="1"/>
    <xf numFmtId="178" fontId="3" fillId="2" borderId="2" xfId="0" applyNumberFormat="1" applyFont="1" applyFill="1" applyBorder="1"/>
    <xf numFmtId="177" fontId="3" fillId="2" borderId="2" xfId="0" applyNumberFormat="1" applyFont="1" applyFill="1" applyBorder="1" applyAlignment="1">
      <alignment horizontal="right"/>
    </xf>
    <xf numFmtId="9" fontId="3" fillId="2" borderId="2" xfId="0" applyNumberFormat="1" applyFont="1" applyFill="1" applyBorder="1" applyAlignment="1">
      <alignment horizontal="center"/>
    </xf>
    <xf numFmtId="178" fontId="3" fillId="3" borderId="2" xfId="0" applyNumberFormat="1" applyFont="1" applyFill="1" applyBorder="1"/>
    <xf numFmtId="177" fontId="3" fillId="3" borderId="2" xfId="0" applyNumberFormat="1" applyFont="1" applyFill="1" applyBorder="1"/>
    <xf numFmtId="177" fontId="3" fillId="3" borderId="2" xfId="0" applyNumberFormat="1" applyFont="1" applyFill="1" applyBorder="1" applyAlignment="1">
      <alignment horizontal="right"/>
    </xf>
    <xf numFmtId="9" fontId="3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77" fontId="1" fillId="2" borderId="2" xfId="0" applyNumberFormat="1" applyFont="1" applyFill="1" applyBorder="1"/>
    <xf numFmtId="177" fontId="1" fillId="2" borderId="0" xfId="0" applyNumberFormat="1" applyFont="1" applyFill="1"/>
    <xf numFmtId="177" fontId="1" fillId="0" borderId="0" xfId="0" applyNumberFormat="1" applyFont="1"/>
    <xf numFmtId="177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177" fontId="1" fillId="2" borderId="4" xfId="0" applyNumberFormat="1" applyFont="1" applyFill="1" applyBorder="1" applyAlignment="1">
      <alignment horizontal="left"/>
    </xf>
    <xf numFmtId="177" fontId="1" fillId="2" borderId="3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177" fontId="3" fillId="2" borderId="0" xfId="0" applyNumberFormat="1" applyFont="1" applyFill="1" applyAlignment="1">
      <alignment horizontal="left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center" wrapText="1" shrinkToFit="1"/>
    </xf>
    <xf numFmtId="0" fontId="5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wrapText="1" shrinkToFit="1"/>
    </xf>
    <xf numFmtId="0" fontId="6" fillId="2" borderId="8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left" indent="3"/>
    </xf>
    <xf numFmtId="0" fontId="0" fillId="2" borderId="0" xfId="0" applyFill="1" applyProtection="1">
      <protection/>
    </xf>
    <xf numFmtId="0" fontId="0" fillId="0" borderId="0" xfId="0" applyProtection="1">
      <protection/>
    </xf>
    <xf numFmtId="0" fontId="5" fillId="2" borderId="0" xfId="0" applyFont="1" applyFill="1" applyProtection="1">
      <protection/>
    </xf>
    <xf numFmtId="0" fontId="0" fillId="2" borderId="5" xfId="0" applyFill="1" applyBorder="1" applyProtection="1">
      <protection/>
    </xf>
    <xf numFmtId="0" fontId="2" fillId="2" borderId="0" xfId="0" applyFont="1" applyFill="1" applyAlignment="1" applyProtection="1">
      <alignment horizontal="center" wrapText="1" shrinkToFit="1"/>
      <protection/>
    </xf>
    <xf numFmtId="0" fontId="0" fillId="2" borderId="7" xfId="0" applyFill="1" applyBorder="1" applyProtection="1">
      <protection/>
    </xf>
    <xf numFmtId="0" fontId="0" fillId="2" borderId="6" xfId="0" applyFill="1" applyBorder="1" applyProtection="1">
      <protection/>
    </xf>
    <xf numFmtId="0" fontId="0" fillId="2" borderId="10" xfId="0" applyFill="1" applyBorder="1" applyProtection="1">
      <protection/>
    </xf>
    <xf numFmtId="0" fontId="0" fillId="2" borderId="8" xfId="0" applyFill="1" applyBorder="1" applyProtection="1">
      <protection/>
    </xf>
    <xf numFmtId="0" fontId="4" fillId="2" borderId="0" xfId="0" applyFont="1" applyFill="1" applyProtection="1">
      <protection/>
    </xf>
    <xf numFmtId="0" fontId="0" fillId="2" borderId="11" xfId="0" applyFill="1" applyBorder="1" applyProtection="1">
      <protection/>
    </xf>
    <xf numFmtId="0" fontId="0" fillId="2" borderId="9" xfId="0" applyFill="1" applyBorder="1" applyProtection="1">
      <protection/>
    </xf>
    <xf numFmtId="0" fontId="0" fillId="2" borderId="12" xfId="0" applyFill="1" applyBorder="1" applyProtection="1">
      <protection/>
    </xf>
    <xf numFmtId="0" fontId="2" fillId="2" borderId="5" xfId="0" applyFont="1" applyFill="1" applyBorder="1" applyAlignment="1" applyProtection="1">
      <alignment horizontal="center" wrapText="1" shrinkToFit="1"/>
      <protection/>
    </xf>
    <xf numFmtId="0" fontId="6" fillId="2" borderId="8" xfId="0" applyFont="1" applyFill="1" applyBorder="1" applyAlignment="1" applyProtection="1">
      <alignment horizontal="left" indent="1"/>
      <protection/>
    </xf>
    <xf numFmtId="0" fontId="3" fillId="2" borderId="0" xfId="0" applyFont="1" applyFill="1" applyAlignment="1" applyProtection="1">
      <alignment horizontal="left" indent="1"/>
      <protection/>
    </xf>
    <xf numFmtId="0" fontId="6" fillId="2" borderId="0" xfId="0" applyFont="1" applyFill="1" applyAlignment="1" applyProtection="1">
      <alignment horizontal="left" indent="1"/>
      <protection/>
    </xf>
    <xf numFmtId="0" fontId="1" fillId="2" borderId="0" xfId="0" applyFont="1" applyFill="1" applyAlignment="1" applyProtection="1">
      <alignment horizontal="right"/>
      <protection/>
    </xf>
    <xf numFmtId="177" fontId="3" fillId="2" borderId="0" xfId="0" applyNumberFormat="1" applyFont="1" applyFill="1" applyAlignment="1" applyProtection="1">
      <alignment horizontal="left" indent="1"/>
      <protection/>
    </xf>
    <xf numFmtId="0" fontId="1" fillId="2" borderId="8" xfId="0" applyFont="1" applyFill="1" applyBorder="1" applyAlignment="1" applyProtection="1">
      <alignment horizontal="left" indent="3"/>
      <protection/>
    </xf>
    <xf numFmtId="177" fontId="3" fillId="0" borderId="0" xfId="0" applyNumberFormat="1" applyFont="1" applyProtection="1">
      <protection/>
    </xf>
    <xf numFmtId="0" fontId="1" fillId="2" borderId="13" xfId="0" applyFont="1" applyFill="1" applyBorder="1" applyAlignment="1" applyProtection="1">
      <alignment horizontal="left"/>
      <protection/>
    </xf>
    <xf numFmtId="0" fontId="1" fillId="2" borderId="13" xfId="0" applyFont="1" applyFill="1" applyBorder="1" applyAlignment="1" applyProtection="1">
      <alignment horizontal="center"/>
      <protection/>
    </xf>
    <xf numFmtId="0" fontId="1" fillId="2" borderId="13" xfId="0" applyFont="1" applyFill="1" applyBorder="1" applyAlignment="1" applyProtection="1">
      <alignment horizontal="right"/>
      <protection/>
    </xf>
    <xf numFmtId="0" fontId="3" fillId="2" borderId="0" xfId="0" applyFont="1" applyFill="1" applyAlignment="1" applyProtection="1">
      <alignment horizontal="left"/>
      <protection/>
    </xf>
    <xf numFmtId="0" fontId="1" fillId="2" borderId="0" xfId="0" applyFont="1" applyFill="1" applyProtection="1">
      <protection/>
    </xf>
    <xf numFmtId="177" fontId="3" fillId="2" borderId="0" xfId="0" applyNumberFormat="1" applyFont="1" applyFill="1" applyProtection="1">
      <protection/>
    </xf>
    <xf numFmtId="0" fontId="8" fillId="2" borderId="0" xfId="0" applyFont="1" applyFill="1" applyAlignment="1" applyProtection="1">
      <alignment horizontal="center"/>
      <protection/>
    </xf>
    <xf numFmtId="0" fontId="3" fillId="3" borderId="0" xfId="0" applyFont="1" applyFill="1" applyAlignment="1" applyProtection="1">
      <alignment horizontal="left"/>
      <protection/>
    </xf>
    <xf numFmtId="0" fontId="1" fillId="3" borderId="0" xfId="0" applyFont="1" applyFill="1" applyAlignment="1" applyProtection="1">
      <alignment horizontal="left"/>
      <protection/>
    </xf>
    <xf numFmtId="0" fontId="3" fillId="3" borderId="0" xfId="0" applyFont="1" applyFill="1" applyAlignment="1" applyProtection="1">
      <alignment horizontal="center"/>
      <protection/>
    </xf>
    <xf numFmtId="178" fontId="3" fillId="3" borderId="0" xfId="0" applyNumberFormat="1" applyFont="1" applyFill="1" applyProtection="1">
      <protection/>
    </xf>
    <xf numFmtId="177" fontId="3" fillId="3" borderId="0" xfId="0" applyNumberFormat="1" applyFont="1" applyFill="1" applyProtection="1">
      <protection/>
    </xf>
    <xf numFmtId="177" fontId="3" fillId="3" borderId="0" xfId="0" applyNumberFormat="1" applyFont="1" applyFill="1" applyAlignment="1" applyProtection="1">
      <alignment horizontal="right"/>
      <protection/>
    </xf>
    <xf numFmtId="9" fontId="3" fillId="3" borderId="0" xfId="0" applyNumberFormat="1" applyFont="1" applyFill="1" applyAlignment="1" applyProtection="1">
      <alignment horizontal="center"/>
      <protection/>
    </xf>
    <xf numFmtId="0" fontId="9" fillId="2" borderId="0" xfId="0" applyFont="1" applyFill="1" applyAlignment="1" applyProtection="1">
      <alignment horizontal="center" vertical="center"/>
      <protection/>
    </xf>
    <xf numFmtId="0" fontId="3" fillId="2" borderId="0" xfId="0" applyFont="1" applyFill="1" applyAlignment="1" applyProtection="1">
      <alignment wrapText="1"/>
      <protection/>
    </xf>
    <xf numFmtId="0" fontId="9" fillId="2" borderId="1" xfId="0" applyFont="1" applyFill="1" applyBorder="1" applyAlignment="1" applyProtection="1">
      <alignment horizontal="center" vertical="center"/>
      <protection/>
    </xf>
    <xf numFmtId="0" fontId="0" fillId="2" borderId="1" xfId="0" applyFill="1" applyBorder="1" applyProtection="1">
      <protection/>
    </xf>
    <xf numFmtId="0" fontId="3" fillId="2" borderId="1" xfId="0" applyFont="1" applyFill="1" applyBorder="1" applyAlignment="1" applyProtection="1">
      <alignment wrapText="1"/>
      <protection/>
    </xf>
    <xf numFmtId="178" fontId="3" fillId="3" borderId="2" xfId="0" applyNumberFormat="1" applyFont="1" applyFill="1" applyBorder="1" applyProtection="1">
      <protection/>
    </xf>
    <xf numFmtId="177" fontId="3" fillId="3" borderId="2" xfId="0" applyNumberFormat="1" applyFont="1" applyFill="1" applyBorder="1" applyProtection="1">
      <protection/>
    </xf>
    <xf numFmtId="177" fontId="3" fillId="3" borderId="2" xfId="0" applyNumberFormat="1" applyFont="1" applyFill="1" applyBorder="1" applyAlignment="1" applyProtection="1">
      <alignment horizontal="right"/>
      <protection/>
    </xf>
    <xf numFmtId="9" fontId="3" fillId="3" borderId="2" xfId="0" applyNumberFormat="1" applyFont="1" applyFill="1" applyBorder="1" applyAlignment="1" applyProtection="1">
      <alignment horizontal="center"/>
      <protection/>
    </xf>
    <xf numFmtId="0" fontId="1" fillId="2" borderId="2" xfId="0" applyFont="1" applyFill="1" applyBorder="1" applyProtection="1">
      <protection/>
    </xf>
    <xf numFmtId="0" fontId="1" fillId="2" borderId="2" xfId="0" applyFont="1" applyFill="1" applyBorder="1" applyAlignment="1" applyProtection="1">
      <alignment horizontal="right"/>
      <protection/>
    </xf>
    <xf numFmtId="177" fontId="1" fillId="2" borderId="2" xfId="0" applyNumberFormat="1" applyFont="1" applyFill="1" applyBorder="1" applyAlignment="1" applyProtection="1">
      <alignment horizontal="left"/>
      <protection/>
    </xf>
    <xf numFmtId="177" fontId="1" fillId="2" borderId="2" xfId="0" applyNumberFormat="1" applyFont="1" applyFill="1" applyBorder="1" applyProtection="1">
      <protection/>
    </xf>
    <xf numFmtId="0" fontId="0" fillId="2" borderId="3" xfId="0" applyFill="1" applyBorder="1" applyProtection="1">
      <protection/>
    </xf>
    <xf numFmtId="0" fontId="1" fillId="2" borderId="4" xfId="0" applyFont="1" applyFill="1" applyBorder="1" applyAlignment="1" applyProtection="1">
      <alignment horizontal="right"/>
      <protection/>
    </xf>
    <xf numFmtId="177" fontId="1" fillId="2" borderId="4" xfId="0" applyNumberFormat="1" applyFont="1" applyFill="1" applyBorder="1" applyAlignment="1" applyProtection="1">
      <alignment horizontal="left"/>
      <protection/>
    </xf>
    <xf numFmtId="177" fontId="1" fillId="2" borderId="3" xfId="0" applyNumberFormat="1" applyFont="1" applyFill="1" applyBorder="1" applyProtection="1">
      <protection/>
    </xf>
    <xf numFmtId="0" fontId="0" fillId="2" borderId="0" xfId="0" applyFill="1" applyProtection="1">
      <protection locked="0"/>
    </xf>
    <xf numFmtId="178" fontId="3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178" fontId="3" fillId="3" borderId="2" xfId="0" applyNumberFormat="1" applyFont="1" applyFill="1" applyBorder="1" applyProtection="1">
      <protection locked="0"/>
    </xf>
    <xf numFmtId="177" fontId="1" fillId="2" borderId="2" xfId="0" applyNumberFormat="1" applyFont="1" applyFill="1" applyBorder="1" applyAlignment="1" applyProtection="1">
      <alignment horizontal="left"/>
      <protection locked="0"/>
    </xf>
    <xf numFmtId="177" fontId="1" fillId="2" borderId="4" xfId="0" applyNumberFormat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177" fontId="3" fillId="3" borderId="0" xfId="0" applyNumberFormat="1" applyFont="1" applyFill="1" applyAlignment="1" applyProtection="1">
      <alignment horizontal="right"/>
      <protection locked="0"/>
    </xf>
    <xf numFmtId="177" fontId="3" fillId="3" borderId="2" xfId="0" applyNumberFormat="1" applyFont="1" applyFill="1" applyBorder="1" applyAlignment="1" applyProtection="1">
      <alignment horizontal="right"/>
      <protection locked="0"/>
    </xf>
    <xf numFmtId="177" fontId="1" fillId="2" borderId="2" xfId="0" applyNumberFormat="1" applyFont="1" applyFill="1" applyBorder="1" applyProtection="1">
      <protection locked="0"/>
    </xf>
    <xf numFmtId="177" fontId="1" fillId="2" borderId="3" xfId="0" applyNumberFormat="1" applyFont="1" applyFill="1" applyBorder="1" applyProtection="1">
      <protection locked="0"/>
    </xf>
    <xf numFmtId="0" fontId="0" fillId="2" borderId="0" xfId="0" applyFill="1" quotePrefix="1"/>
    <xf numFmtId="0" fontId="1" fillId="2" borderId="14" xfId="0" applyFont="1" applyFill="1" applyBorder="1"/>
    <xf numFmtId="0" fontId="8" fillId="2" borderId="14" xfId="0" applyFont="1" applyFill="1" applyBorder="1" applyAlignment="1">
      <alignment horizontal="center"/>
    </xf>
    <xf numFmtId="0" fontId="0" fillId="0" borderId="11" xfId="0" applyBorder="1"/>
    <xf numFmtId="0" fontId="0" fillId="0" borderId="11" xfId="0" applyBorder="1" applyProtection="1">
      <protection/>
    </xf>
    <xf numFmtId="0" fontId="8" fillId="2" borderId="14" xfId="0" applyFont="1" applyFill="1" applyBorder="1" applyAlignment="1" applyProtection="1">
      <alignment horizontal="center"/>
      <protection/>
    </xf>
    <xf numFmtId="0" fontId="0" fillId="0" borderId="6" xfId="0" applyBorder="1"/>
    <xf numFmtId="0" fontId="0" fillId="0" borderId="10" xfId="0" applyBorder="1"/>
    <xf numFmtId="0" fontId="0" fillId="0" borderId="10" xfId="0" applyBorder="1" applyProtection="1">
      <protection/>
    </xf>
    <xf numFmtId="0" fontId="0" fillId="0" borderId="5" xfId="0" applyBorder="1"/>
    <xf numFmtId="0" fontId="0" fillId="0" borderId="12" xfId="0" applyBorder="1"/>
    <xf numFmtId="0" fontId="0" fillId="0" borderId="12" xfId="0" applyBorder="1" applyProtection="1">
      <protection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20" applyFont="1" quotePrefix="1">
      <alignment/>
      <protection/>
    </xf>
    <xf numFmtId="0" fontId="1" fillId="0" borderId="0" xfId="0" applyFont="1" applyAlignment="1" quotePrefix="1">
      <alignment horizontal="left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7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shrinkToFit="1"/>
    </xf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2" fillId="0" borderId="0" xfId="0" applyFont="1" applyBorder="1" applyAlignment="1">
      <alignment horizontal="center" shrinkToFi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shrinkToFit="1"/>
    </xf>
    <xf numFmtId="0" fontId="0" fillId="2" borderId="0" xfId="0" applyFill="1" applyBorder="1"/>
    <xf numFmtId="0" fontId="4" fillId="2" borderId="0" xfId="0" applyFont="1" applyFill="1" applyAlignment="1">
      <alignment shrinkToFit="1"/>
    </xf>
    <xf numFmtId="0" fontId="3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center" shrinkToFit="1"/>
    </xf>
    <xf numFmtId="177" fontId="1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center" wrapText="1"/>
    </xf>
    <xf numFmtId="0" fontId="1" fillId="2" borderId="13" xfId="0" applyFont="1" applyFill="1" applyBorder="1"/>
    <xf numFmtId="0" fontId="1" fillId="2" borderId="0" xfId="0" applyFont="1" applyFill="1" applyAlignment="1" quotePrefix="1">
      <alignment horizontal="left"/>
    </xf>
    <xf numFmtId="0" fontId="2" fillId="2" borderId="5" xfId="0" applyFont="1" applyFill="1" applyBorder="1" applyAlignment="1">
      <alignment horizontal="center" wrapText="1"/>
    </xf>
    <xf numFmtId="0" fontId="1" fillId="3" borderId="0" xfId="0" applyFont="1" applyFill="1" applyAlignment="1" quotePrefix="1">
      <alignment horizontal="left"/>
    </xf>
    <xf numFmtId="0" fontId="1" fillId="3" borderId="0" xfId="0" applyFont="1" applyFill="1" quotePrefix="1"/>
    <xf numFmtId="0" fontId="0" fillId="3" borderId="0" xfId="0" applyFill="1"/>
    <xf numFmtId="0" fontId="2" fillId="2" borderId="5" xfId="0" applyFont="1" applyFill="1" applyBorder="1" applyAlignment="1" applyProtection="1">
      <alignment horizontal="center" shrinkToFit="1"/>
      <protection/>
    </xf>
    <xf numFmtId="0" fontId="4" fillId="2" borderId="0" xfId="0" applyFont="1" applyFill="1" applyAlignment="1" applyProtection="1">
      <alignment shrinkToFit="1"/>
      <protection/>
    </xf>
    <xf numFmtId="0" fontId="3" fillId="2" borderId="0" xfId="0" applyFont="1" applyFill="1" applyAlignment="1" applyProtection="1">
      <alignment horizontal="right" vertical="top"/>
      <protection/>
    </xf>
    <xf numFmtId="177" fontId="1" fillId="2" borderId="0" xfId="0" applyNumberFormat="1" applyFont="1" applyFill="1" applyAlignment="1" applyProtection="1">
      <alignment horizontal="right"/>
      <protection/>
    </xf>
    <xf numFmtId="0" fontId="2" fillId="2" borderId="5" xfId="0" applyFont="1" applyFill="1" applyBorder="1" applyAlignment="1" applyProtection="1">
      <alignment horizontal="center" wrapText="1"/>
      <protection/>
    </xf>
    <xf numFmtId="0" fontId="1" fillId="2" borderId="13" xfId="0" applyFont="1" applyFill="1" applyBorder="1" applyProtection="1">
      <protection/>
    </xf>
    <xf numFmtId="0" fontId="1" fillId="3" borderId="0" xfId="0" applyFont="1" applyFill="1" applyAlignment="1" applyProtection="1" quotePrefix="1">
      <alignment horizontal="left"/>
      <protection/>
    </xf>
    <xf numFmtId="0" fontId="1" fillId="3" borderId="0" xfId="0" applyFont="1" applyFill="1" applyProtection="1" quotePrefix="1">
      <protection/>
    </xf>
    <xf numFmtId="0" fontId="0" fillId="3" borderId="0" xfId="0" applyFill="1" applyProtection="1"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8" Type="http://schemas.openxmlformats.org/officeDocument/2006/relationships/worksheet" Target="worksheets/sheet7.xml" /><Relationship Id="rId4" Type="http://schemas.openxmlformats.org/officeDocument/2006/relationships/worksheet" Target="worksheets/sheet3.xml" /><Relationship Id="rId14" Type="http://schemas.openxmlformats.org/officeDocument/2006/relationships/worksheet" Target="worksheets/sheet13.xml" /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17" Type="http://schemas.openxmlformats.org/officeDocument/2006/relationships/sharedStrings" Target="sharedStrings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2" Type="http://schemas.openxmlformats.org/officeDocument/2006/relationships/worksheet" Target="worksheets/sheet1.xml" /><Relationship Id="rId9" Type="http://schemas.openxmlformats.org/officeDocument/2006/relationships/worksheet" Target="worksheets/sheet8.xml" /><Relationship Id="rId18" Type="http://schemas.openxmlformats.org/officeDocument/2006/relationships/calcChain" Target="calcChain.xml" /><Relationship Id="rId16" Type="http://schemas.openxmlformats.org/officeDocument/2006/relationships/styles" Target="styles.xml" /><Relationship Id="rId10" Type="http://schemas.openxmlformats.org/officeDocument/2006/relationships/worksheet" Target="worksheets/sheet9.xml" /><Relationship Id="rId3" Type="http://schemas.openxmlformats.org/officeDocument/2006/relationships/worksheet" Target="worksheets/sheet2.xml" /><Relationship Id="rId15" Type="http://schemas.openxmlformats.org/officeDocument/2006/relationships/worksheet" Target="worksheets/sheet1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S33"/>
  <sheetViews>
    <sheetView tabSelected="1" workbookViewId="0" topLeftCell="A1">
      <pane ySplit="19" topLeftCell="A20" activePane="bottomLeft" state="frozen"/>
      <selection pane="topLeft" activeCell="A1" sqref="A1"/>
      <selection pane="bottomLeft" activeCell="A20" sqref="A20"/>
    </sheetView>
  </sheetViews>
  <sheetFormatPr defaultRowHeight="12.75"/>
  <cols>
    <col min="1" max="1" width="4.714285714285714"/>
    <col min="2" max="2" width="21.714285714285715"/>
    <col min="3" max="3" width="140.71428571428572"/>
    <col min="4" max="6" width="17.714285714285715"/>
    <col min="7" max="7" width="4.714285714285714"/>
    <col min="19" max="19" width="0" hidden="1"/>
  </cols>
  <sheetData>
    <row r="1" spans="1:9" ht="12.75">
      <c r="A1" s="86"/>
      <c r="B1" s="86"/>
      <c r="C1" s="86"/>
      <c r="D1" s="86"/>
      <c r="E1" s="86"/>
      <c r="F1" s="86"/>
      <c r="G1" s="86"/>
      <c r="H1" s="87"/>
      <c r="I1" s="87"/>
    </row>
    <row r="2" spans="1:9" ht="12.75">
      <c r="A2" s="86"/>
      <c r="B2" s="86"/>
      <c r="C2" s="86"/>
      <c r="D2" s="86"/>
      <c r="E2" s="86"/>
      <c r="F2" s="86"/>
      <c r="G2" s="86"/>
      <c r="H2" s="87"/>
      <c r="I2" s="87"/>
    </row>
    <row r="3" spans="1:9" ht="24" customHeight="1">
      <c r="A3" s="88" t="s">
        <v>641</v>
      </c>
      <c r="B3" s="86"/>
      <c r="C3" s="86"/>
      <c r="D3" s="86"/>
      <c r="E3" s="86"/>
      <c r="F3" s="86"/>
      <c r="G3" s="86"/>
      <c r="H3" s="87"/>
      <c r="I3" s="87"/>
    </row>
    <row r="4" spans="1:9" ht="6" customHeight="1">
      <c r="A4" s="89"/>
      <c r="B4" s="191" t="s">
        <v>1</v>
      </c>
      <c r="C4" s="89"/>
      <c r="D4" s="89"/>
      <c r="E4" s="89"/>
      <c r="F4" s="89"/>
      <c r="G4" s="89"/>
      <c r="H4" s="87"/>
      <c r="I4" s="87"/>
    </row>
    <row r="5" spans="1:9" ht="6" customHeight="1">
      <c r="A5" s="91"/>
      <c r="B5" s="92"/>
      <c r="C5" s="92"/>
      <c r="D5" s="92"/>
      <c r="E5" s="92"/>
      <c r="F5" s="92"/>
      <c r="G5" s="93"/>
      <c r="H5" s="87"/>
      <c r="I5" s="87"/>
    </row>
    <row r="6" spans="1:9" ht="34" customHeight="1">
      <c r="A6" s="94"/>
      <c r="B6" s="192" t="s">
        <v>2</v>
      </c>
      <c r="C6" s="86"/>
      <c r="D6" s="86"/>
      <c r="E6" s="86"/>
      <c r="F6" s="193" t="s">
        <v>640</v>
      </c>
      <c r="G6" s="96"/>
      <c r="H6" s="87"/>
      <c r="I6" s="87"/>
    </row>
    <row r="7" spans="1:9" ht="12.75">
      <c r="A7" s="97"/>
      <c r="B7" s="89"/>
      <c r="C7" s="89"/>
      <c r="D7" s="89"/>
      <c r="E7" s="89"/>
      <c r="F7" s="89"/>
      <c r="G7" s="98"/>
      <c r="H7" s="87"/>
      <c r="I7" s="87"/>
    </row>
    <row r="8" spans="1:9" ht="14" customHeight="1">
      <c r="A8" s="89"/>
      <c r="B8" s="191" t="s">
        <v>3</v>
      </c>
      <c r="C8" s="89"/>
      <c r="D8" s="89"/>
      <c r="E8" s="89"/>
      <c r="F8" s="89"/>
      <c r="G8" s="89"/>
      <c r="H8" s="87"/>
      <c r="I8" s="87"/>
    </row>
    <row r="9" spans="1:9" ht="6" customHeight="1">
      <c r="A9" s="91"/>
      <c r="B9" s="92"/>
      <c r="C9" s="92"/>
      <c r="D9" s="92"/>
      <c r="E9" s="92"/>
      <c r="F9" s="92"/>
      <c r="G9" s="93"/>
      <c r="H9" s="87"/>
      <c r="I9" s="87"/>
    </row>
    <row r="10" spans="1:9" ht="12.75">
      <c r="A10" s="100" t="s">
        <v>642</v>
      </c>
      <c r="B10" s="86"/>
      <c r="C10" s="101"/>
      <c r="D10" s="86"/>
      <c r="E10" s="86"/>
      <c r="F10" s="102" t="s">
        <v>645</v>
      </c>
      <c r="G10" s="96"/>
      <c r="H10" s="87"/>
      <c r="I10" s="87"/>
    </row>
    <row r="11" spans="1:9" ht="16" customHeight="1">
      <c r="A11" s="105" t="s">
        <v>24</v>
      </c>
      <c r="B11" s="86"/>
      <c r="C11" s="86"/>
      <c r="D11" s="86"/>
      <c r="E11" s="86"/>
      <c r="F11" s="194">
        <f>SUM(D20,D21,D22,D23,D24,D25,D26,D27,D28,D29,D30,D31,D32)</f>
      </c>
      <c r="G11" s="96"/>
      <c r="H11" s="87"/>
      <c r="I11" s="87"/>
    </row>
    <row r="12" spans="1:9" ht="12.75">
      <c r="A12" s="100" t="s">
        <v>6</v>
      </c>
      <c r="B12" s="86"/>
      <c r="C12" s="101"/>
      <c r="D12" s="86"/>
      <c r="E12" s="102"/>
      <c r="F12" s="102" t="s">
        <v>646</v>
      </c>
      <c r="G12" s="96"/>
      <c r="H12" s="87"/>
      <c r="I12" s="87"/>
    </row>
    <row r="13" spans="1:9" ht="16" customHeight="1">
      <c r="A13" s="105" t="s">
        <v>24</v>
      </c>
      <c r="B13" s="86"/>
      <c r="C13" s="86"/>
      <c r="D13" s="194" t="s">
        <v>7</v>
      </c>
      <c r="E13" s="101"/>
      <c r="F13" s="194">
        <f>SUM(F20,F21,F22,F23,F24,F25,F26,F27,F28,F29,F30,F31,F32)</f>
      </c>
      <c r="G13" s="96"/>
      <c r="H13" s="87"/>
      <c r="I13" s="87"/>
    </row>
    <row r="14" spans="1:9" ht="12.75">
      <c r="A14" s="100" t="s">
        <v>643</v>
      </c>
      <c r="B14" s="86"/>
      <c r="C14" s="86"/>
      <c r="D14" s="194" t="s">
        <v>8</v>
      </c>
      <c r="E14" s="101"/>
      <c r="F14" s="86"/>
      <c r="G14" s="96"/>
      <c r="H14" s="87"/>
      <c r="I14" s="87"/>
    </row>
    <row r="15" spans="1:9" ht="14" customHeight="1">
      <c r="A15" s="105" t="s">
        <v>644</v>
      </c>
      <c r="B15" s="86"/>
      <c r="C15" s="86"/>
      <c r="D15" s="86"/>
      <c r="E15" s="86"/>
      <c r="F15" s="86"/>
      <c r="G15" s="96"/>
      <c r="H15" s="87"/>
      <c r="I15" s="87"/>
    </row>
    <row r="16" spans="1:9" ht="10" customHeight="1">
      <c r="A16" s="97"/>
      <c r="B16" s="89"/>
      <c r="C16" s="89"/>
      <c r="D16" s="89"/>
      <c r="E16" s="89"/>
      <c r="F16" s="89"/>
      <c r="G16" s="98"/>
      <c r="H16" s="87"/>
      <c r="I16" s="87"/>
    </row>
    <row r="17" spans="1:9" ht="14" customHeight="1">
      <c r="A17" s="89"/>
      <c r="B17" s="195" t="s">
        <v>647</v>
      </c>
      <c r="C17" s="89"/>
      <c r="D17" s="89"/>
      <c r="E17" s="89"/>
      <c r="F17" s="89"/>
      <c r="G17" s="89"/>
      <c r="H17" s="87"/>
      <c r="I17" s="87"/>
    </row>
    <row r="18" spans="1:9" ht="18" customHeight="1">
      <c r="A18" s="91"/>
      <c r="B18" s="92"/>
      <c r="C18" s="92"/>
      <c r="D18" s="92"/>
      <c r="E18" s="92"/>
      <c r="F18" s="92"/>
      <c r="G18" s="93"/>
      <c r="H18" s="87"/>
      <c r="I18" s="87"/>
    </row>
    <row r="19" spans="1:9" ht="18" customHeight="1">
      <c r="A19" s="94"/>
      <c r="B19" s="196" t="s">
        <v>648</v>
      </c>
      <c r="C19" s="196" t="s">
        <v>649</v>
      </c>
      <c r="D19" s="109" t="s">
        <v>12</v>
      </c>
      <c r="E19" s="109"/>
      <c r="F19" s="109" t="s">
        <v>13</v>
      </c>
      <c r="G19" s="96"/>
      <c r="H19" s="87"/>
      <c r="I19" s="87"/>
    </row>
    <row r="20" spans="1:19" ht="12.75">
      <c r="A20" s="94"/>
      <c r="B20" s="197" t="s">
        <v>650</v>
      </c>
      <c r="C20" s="198" t="s">
        <v>651</v>
      </c>
      <c r="D20" s="118">
        <f>'0 - SO000NV'!J10</f>
      </c>
      <c r="E20" s="199"/>
      <c r="F20" s="118">
        <f>('0 - SO000NV'!J11)</f>
      </c>
      <c r="G20" s="96"/>
      <c r="H20" s="87"/>
      <c r="I20" s="87"/>
      <c r="S20" s="9">
        <f>ROUND('0 - SO000NV'!S11,4)</f>
      </c>
    </row>
    <row r="21" spans="1:19" ht="12.75">
      <c r="A21" s="94"/>
      <c r="B21" s="197" t="s">
        <v>652</v>
      </c>
      <c r="C21" s="198" t="s">
        <v>653</v>
      </c>
      <c r="D21" s="118">
        <f>'1 - SO000NVD'!J10</f>
      </c>
      <c r="E21" s="199"/>
      <c r="F21" s="118">
        <f>('1 - SO000NVD'!J11)</f>
      </c>
      <c r="G21" s="96"/>
      <c r="H21" s="87"/>
      <c r="I21" s="87"/>
      <c r="S21" s="9">
        <f>ROUND('1 - SO000NVD'!S11,4)</f>
      </c>
    </row>
    <row r="22" spans="1:19" ht="12.75">
      <c r="A22" s="94"/>
      <c r="B22" s="197" t="s">
        <v>654</v>
      </c>
      <c r="C22" s="198" t="s">
        <v>655</v>
      </c>
      <c r="D22" s="118">
        <f>'2 - SO101NV'!J10</f>
      </c>
      <c r="E22" s="199"/>
      <c r="F22" s="118">
        <f>('2 - SO101NV'!J11)</f>
      </c>
      <c r="G22" s="96"/>
      <c r="H22" s="87"/>
      <c r="I22" s="87"/>
      <c r="S22" s="9">
        <f>ROUND('2 - SO101NV'!S11,4)</f>
      </c>
    </row>
    <row r="23" spans="1:19" ht="12.75">
      <c r="A23" s="94"/>
      <c r="B23" s="197" t="s">
        <v>656</v>
      </c>
      <c r="C23" s="198" t="s">
        <v>657</v>
      </c>
      <c r="D23" s="118">
        <f>'3 - SO101NZV'!J10</f>
      </c>
      <c r="E23" s="199"/>
      <c r="F23" s="118">
        <f>('3 - SO101NZV'!J11)</f>
      </c>
      <c r="G23" s="96"/>
      <c r="H23" s="87"/>
      <c r="I23" s="87"/>
      <c r="S23" s="9">
        <f>ROUND('3 - SO101NZV'!S11,4)</f>
      </c>
    </row>
    <row r="24" spans="1:19" ht="12.75">
      <c r="A24" s="94"/>
      <c r="B24" s="197" t="s">
        <v>658</v>
      </c>
      <c r="C24" s="198" t="s">
        <v>659</v>
      </c>
      <c r="D24" s="118">
        <f>'4 - SO101PH'!J10</f>
      </c>
      <c r="E24" s="199"/>
      <c r="F24" s="118">
        <f>('4 - SO101PH'!J11)</f>
      </c>
      <c r="G24" s="96"/>
      <c r="H24" s="87"/>
      <c r="I24" s="87"/>
      <c r="S24" s="9">
        <f>ROUND('4 - SO101PH'!S11,4)</f>
      </c>
    </row>
    <row r="25" spans="1:19" ht="12.75">
      <c r="A25" s="94"/>
      <c r="B25" s="197" t="s">
        <v>660</v>
      </c>
      <c r="C25" s="198" t="s">
        <v>661</v>
      </c>
      <c r="D25" s="118">
        <f>'5 - SO101ZV.1'!J10</f>
      </c>
      <c r="E25" s="199"/>
      <c r="F25" s="118">
        <f>('5 - SO101ZV.1'!J11)</f>
      </c>
      <c r="G25" s="96"/>
      <c r="H25" s="87"/>
      <c r="I25" s="87"/>
      <c r="S25" s="9">
        <f>ROUND('5 - SO101ZV.1'!S11,4)</f>
      </c>
    </row>
    <row r="26" spans="1:19" ht="12.75">
      <c r="A26" s="94"/>
      <c r="B26" s="197" t="s">
        <v>662</v>
      </c>
      <c r="C26" s="198" t="s">
        <v>663</v>
      </c>
      <c r="D26" s="118">
        <f>'6 - SO101ZV.2'!J10</f>
      </c>
      <c r="E26" s="199"/>
      <c r="F26" s="118">
        <f>('6 - SO101ZV.2'!J11)</f>
      </c>
      <c r="G26" s="96"/>
      <c r="H26" s="87"/>
      <c r="I26" s="87"/>
      <c r="S26" s="9">
        <f>ROUND('6 - SO101ZV.2'!S11,4)</f>
      </c>
    </row>
    <row r="27" spans="1:19" ht="12.75">
      <c r="A27" s="94"/>
      <c r="B27" s="197" t="s">
        <v>664</v>
      </c>
      <c r="C27" s="198" t="s">
        <v>665</v>
      </c>
      <c r="D27" s="118">
        <f>'7 - SO401NV'!J10</f>
      </c>
      <c r="E27" s="199"/>
      <c r="F27" s="118">
        <f>('7 - SO401NV'!J11)</f>
      </c>
      <c r="G27" s="96"/>
      <c r="H27" s="87"/>
      <c r="I27" s="87"/>
      <c r="S27" s="9">
        <f>ROUND('7 - SO401NV'!S11,4)</f>
      </c>
    </row>
    <row r="28" spans="1:19" ht="12.75">
      <c r="A28" s="94"/>
      <c r="B28" s="197" t="s">
        <v>666</v>
      </c>
      <c r="C28" s="198" t="s">
        <v>667</v>
      </c>
      <c r="D28" s="118">
        <f>'8 - SO401PH'!J10</f>
      </c>
      <c r="E28" s="199"/>
      <c r="F28" s="118">
        <f>('8 - SO401PH'!J11)</f>
      </c>
      <c r="G28" s="96"/>
      <c r="H28" s="87"/>
      <c r="I28" s="87"/>
      <c r="S28" s="9">
        <f>ROUND('8 - SO401PH'!S11,4)</f>
      </c>
    </row>
    <row r="29" spans="1:19" ht="12.75">
      <c r="A29" s="94"/>
      <c r="B29" s="197" t="s">
        <v>668</v>
      </c>
      <c r="C29" s="198" t="s">
        <v>669</v>
      </c>
      <c r="D29" s="118">
        <f>'9 - SO421NV'!J10</f>
      </c>
      <c r="E29" s="199"/>
      <c r="F29" s="118">
        <f>('9 - SO421NV'!J11)</f>
      </c>
      <c r="G29" s="96"/>
      <c r="H29" s="87"/>
      <c r="I29" s="87"/>
      <c r="S29" s="9">
        <f>ROUND('9 - SO421NV'!S11,4)</f>
      </c>
    </row>
    <row r="30" spans="1:19" ht="12.75">
      <c r="A30" s="94"/>
      <c r="B30" s="197" t="s">
        <v>670</v>
      </c>
      <c r="C30" s="198" t="s">
        <v>671</v>
      </c>
      <c r="D30" s="118">
        <f>'10 - SO421PH'!J10</f>
      </c>
      <c r="E30" s="199"/>
      <c r="F30" s="118">
        <f>('10 - SO421PH'!J11)</f>
      </c>
      <c r="G30" s="96"/>
      <c r="H30" s="87"/>
      <c r="I30" s="87"/>
      <c r="S30" s="9">
        <f>ROUND('10 - SO421PH'!S11,4)</f>
      </c>
    </row>
    <row r="31" spans="1:19" ht="12.75">
      <c r="A31" s="94"/>
      <c r="B31" s="197" t="s">
        <v>672</v>
      </c>
      <c r="C31" s="198" t="s">
        <v>673</v>
      </c>
      <c r="D31" s="118">
        <f>'11 - SO422NV'!J10</f>
      </c>
      <c r="E31" s="199"/>
      <c r="F31" s="118">
        <f>('11 - SO422NV'!J11)</f>
      </c>
      <c r="G31" s="96"/>
      <c r="H31" s="87"/>
      <c r="I31" s="87"/>
      <c r="S31" s="9">
        <f>ROUND('11 - SO422NV'!S11,4)</f>
      </c>
    </row>
    <row r="32" spans="1:19" ht="12.75">
      <c r="A32" s="94"/>
      <c r="B32" s="197" t="s">
        <v>674</v>
      </c>
      <c r="C32" s="198" t="s">
        <v>675</v>
      </c>
      <c r="D32" s="118">
        <f>'12 - SO422PH'!J10</f>
      </c>
      <c r="E32" s="199"/>
      <c r="F32" s="118">
        <f>('12 - SO422PH'!J11)</f>
      </c>
      <c r="G32" s="96"/>
      <c r="H32" s="87"/>
      <c r="I32" s="87"/>
      <c r="S32" s="9">
        <f>ROUND('12 - SO422PH'!S11,4)</f>
      </c>
    </row>
    <row r="33" spans="1:9" ht="12.75">
      <c r="A33" s="97"/>
      <c r="B33" s="89"/>
      <c r="C33" s="89"/>
      <c r="D33" s="89"/>
      <c r="E33" s="89"/>
      <c r="F33" s="89"/>
      <c r="G33" s="98"/>
      <c r="H33" s="87"/>
      <c r="I33" s="87"/>
    </row>
  </sheetData>
  <mergeCells count="12">
    <mergeCell ref="A1:A2"/>
    <mergeCell ref="A3:F3"/>
    <mergeCell ref="B4:B5"/>
    <mergeCell ref="B6:E6"/>
    <mergeCell ref="B8:B9"/>
    <mergeCell ref="A10:B10"/>
    <mergeCell ref="A11:D11"/>
    <mergeCell ref="A12:B12"/>
    <mergeCell ref="A13:C13"/>
    <mergeCell ref="A14:B14"/>
    <mergeCell ref="A15:C15"/>
    <mergeCell ref="B17:B18"/>
  </mergeCells>
  <hyperlinks>
    <hyperlink ref="B20" location="'0 - SO000NV'!A11" display="'SO000NV"/>
    <hyperlink ref="B21" location="'1 - SO000NVD'!A11" display="'SO000NVD"/>
    <hyperlink ref="B22" location="'2 - SO101NV'!A11" display="'SO101NV"/>
    <hyperlink ref="B23" location="'3 - SO101NZV'!A11" display="'SO101NZV"/>
    <hyperlink ref="B24" location="'4 - SO101PH'!A11" display="'SO101PH"/>
    <hyperlink ref="B25" location="'5 - SO101ZV.1'!A11" display="'SO101ZV.1"/>
    <hyperlink ref="B26" location="'6 - SO101ZV.2'!A11" display="'SO101ZV.2"/>
    <hyperlink ref="B27" location="'7 - SO401NV'!A11" display="'SO401NV"/>
    <hyperlink ref="B28" location="'8 - SO401PH'!A11" display="'SO401PH"/>
    <hyperlink ref="B29" location="'9 - SO421NV'!A11" display="'SO421NV"/>
    <hyperlink ref="B30" location="'10 - SO421PH'!A11" display="'SO421PH"/>
    <hyperlink ref="B31" location="'11 - SO422NV'!A11" display="'SO422NV"/>
    <hyperlink ref="B32" location="'12 - SO422PH'!A11" display="'SO422PH"/>
  </hyperlink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8 - SO401PH_cm">
    <pageSetUpPr fitToPage="1"/>
  </sheetPr>
  <dimension ref="A1:S131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H50+H58+H66+H129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500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L50+L58+L66+L129</f>
      </c>
      <c r="K11" s="86"/>
      <c r="L11" s="86"/>
      <c r="M11" s="96"/>
      <c r="N11" s="87"/>
      <c r="O11" s="87"/>
      <c r="P11" s="87"/>
      <c r="Q11" s="106">
        <f>IF(SUM(K20:K23)&gt;0,ROUND(SUM(S20:S23)/SUM(K20:K23)-1,8),0)</f>
      </c>
      <c r="R11" s="9">
        <f>AVERAGE(J49,J57,J65,J128)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1</v>
      </c>
      <c r="C20" s="86"/>
      <c r="D20" s="86"/>
      <c r="E20" s="111" t="s">
        <v>105</v>
      </c>
      <c r="F20" s="86"/>
      <c r="G20" s="86"/>
      <c r="H20" s="86"/>
      <c r="I20" s="86"/>
      <c r="J20" s="86"/>
      <c r="K20" s="112">
        <f>H50</f>
      </c>
      <c r="L20" s="112">
        <f>L50</f>
      </c>
      <c r="M20" s="96"/>
      <c r="N20" s="87"/>
      <c r="O20" s="87"/>
      <c r="P20" s="87"/>
      <c r="Q20" s="87"/>
      <c r="S20" s="9">
        <f>S49</f>
      </c>
    </row>
    <row r="21" spans="1:19" ht="12.75">
      <c r="A21" s="94"/>
      <c r="B21" s="110">
        <v>2</v>
      </c>
      <c r="C21" s="86"/>
      <c r="D21" s="86"/>
      <c r="E21" s="111" t="s">
        <v>442</v>
      </c>
      <c r="F21" s="86"/>
      <c r="G21" s="86"/>
      <c r="H21" s="86"/>
      <c r="I21" s="86"/>
      <c r="J21" s="86"/>
      <c r="K21" s="112">
        <f>H58</f>
      </c>
      <c r="L21" s="112">
        <f>L58</f>
      </c>
      <c r="M21" s="96"/>
      <c r="N21" s="87"/>
      <c r="O21" s="87"/>
      <c r="P21" s="87"/>
      <c r="Q21" s="87"/>
      <c r="S21" s="9">
        <f>S57</f>
      </c>
    </row>
    <row r="22" spans="1:19" ht="12.75">
      <c r="A22" s="94"/>
      <c r="B22" s="110">
        <v>4</v>
      </c>
      <c r="C22" s="86"/>
      <c r="D22" s="86"/>
      <c r="E22" s="111" t="s">
        <v>461</v>
      </c>
      <c r="F22" s="86"/>
      <c r="G22" s="86"/>
      <c r="H22" s="86"/>
      <c r="I22" s="86"/>
      <c r="J22" s="86"/>
      <c r="K22" s="112">
        <f>H66</f>
      </c>
      <c r="L22" s="112">
        <f>L66</f>
      </c>
      <c r="M22" s="96"/>
      <c r="N22" s="87"/>
      <c r="O22" s="87"/>
      <c r="P22" s="87"/>
      <c r="Q22" s="87"/>
      <c r="S22" s="9">
        <f>S65</f>
      </c>
    </row>
    <row r="23" spans="1:19" ht="12.75">
      <c r="A23" s="94"/>
      <c r="B23" s="110">
        <v>7</v>
      </c>
      <c r="C23" s="86"/>
      <c r="D23" s="86"/>
      <c r="E23" s="111" t="s">
        <v>373</v>
      </c>
      <c r="F23" s="86"/>
      <c r="G23" s="86"/>
      <c r="H23" s="86"/>
      <c r="I23" s="86"/>
      <c r="J23" s="86"/>
      <c r="K23" s="112">
        <f>H129</f>
      </c>
      <c r="L23" s="112">
        <f>L129</f>
      </c>
      <c r="M23" s="96"/>
      <c r="N23" s="87"/>
      <c r="O23" s="87"/>
      <c r="P23" s="87"/>
      <c r="Q23" s="87"/>
      <c r="S23" s="9">
        <f>S128</f>
      </c>
    </row>
    <row r="24" spans="1:17" ht="12.75">
      <c r="A24" s="9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8"/>
      <c r="N24" s="87"/>
      <c r="O24" s="87"/>
      <c r="P24" s="87"/>
      <c r="Q24" s="87"/>
    </row>
    <row r="25" spans="1:17" ht="14" customHeight="1">
      <c r="A25" s="89"/>
      <c r="B25" s="90" t="s">
        <v>14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7"/>
      <c r="N25" s="87"/>
      <c r="O25" s="87"/>
      <c r="P25" s="87"/>
      <c r="Q25" s="87"/>
    </row>
    <row r="26" spans="1:17" ht="18" customHeight="1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157"/>
      <c r="N26" s="87"/>
      <c r="O26" s="87"/>
      <c r="P26" s="87"/>
      <c r="Q26" s="87"/>
    </row>
    <row r="27" spans="1:17" ht="18" customHeight="1">
      <c r="A27" s="94"/>
      <c r="B27" s="107" t="s">
        <v>15</v>
      </c>
      <c r="C27" s="107" t="s">
        <v>10</v>
      </c>
      <c r="D27" s="107" t="s">
        <v>16</v>
      </c>
      <c r="E27" s="107" t="s">
        <v>11</v>
      </c>
      <c r="F27" s="107" t="s">
        <v>17</v>
      </c>
      <c r="G27" s="108" t="s">
        <v>18</v>
      </c>
      <c r="H27" s="109" t="s">
        <v>19</v>
      </c>
      <c r="I27" s="109" t="s">
        <v>20</v>
      </c>
      <c r="J27" s="109" t="s">
        <v>12</v>
      </c>
      <c r="K27" s="108" t="s">
        <v>21</v>
      </c>
      <c r="L27" s="109" t="s">
        <v>13</v>
      </c>
      <c r="M27" s="153"/>
      <c r="N27" s="87"/>
      <c r="O27" s="87"/>
      <c r="P27" s="87"/>
      <c r="Q27" s="87"/>
    </row>
    <row r="28" spans="1:17" ht="40" customHeight="1">
      <c r="A28" s="94"/>
      <c r="B28" s="113" t="s">
        <v>104</v>
      </c>
      <c r="C28" s="86"/>
      <c r="D28" s="86"/>
      <c r="E28" s="86"/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8" ht="12.75">
      <c r="A29" s="94"/>
      <c r="B29" s="114">
        <v>1</v>
      </c>
      <c r="C29" s="115" t="s">
        <v>501</v>
      </c>
      <c r="D29" s="115"/>
      <c r="E29" s="115" t="s">
        <v>502</v>
      </c>
      <c r="F29" s="115" t="s">
        <v>24</v>
      </c>
      <c r="G29" s="116" t="s">
        <v>98</v>
      </c>
      <c r="H29" s="139">
        <v>0.14099999999999999</v>
      </c>
      <c r="I29" s="118">
        <f>ROUND(0,0)</f>
      </c>
      <c r="J29" s="145">
        <f>ROUND(I29*H29,0)</f>
      </c>
      <c r="K29" s="120">
        <v>0.20999999999999999</v>
      </c>
      <c r="L29" s="119">
        <f>IF(ISNUMBER(K29),ROUND(J29*(K29+1),0),0)</f>
      </c>
      <c r="M29" s="96"/>
      <c r="N29" s="87"/>
      <c r="O29" s="87"/>
      <c r="P29" s="87"/>
      <c r="Q29" s="106">
        <f>IF(ISNUMBER(K29),IF(H29&gt;0,IF(I29&gt;0,J29,0),0),0)</f>
      </c>
      <c r="R29" s="9">
        <f>IF(ISNUMBER(K29)=FALSE,J29,0)</f>
      </c>
    </row>
    <row r="30" spans="1:17" ht="12.75">
      <c r="A30" s="94"/>
      <c r="B30" s="121" t="s">
        <v>27</v>
      </c>
      <c r="C30" s="86"/>
      <c r="D30" s="86"/>
      <c r="E30" s="122" t="s">
        <v>208</v>
      </c>
      <c r="F30" s="86"/>
      <c r="G30" s="86"/>
      <c r="H30" s="138"/>
      <c r="I30" s="86"/>
      <c r="J30" s="138"/>
      <c r="K30" s="86"/>
      <c r="L30" s="86"/>
      <c r="M30" s="96"/>
      <c r="N30" s="87"/>
      <c r="O30" s="87"/>
      <c r="P30" s="87"/>
      <c r="Q30" s="87"/>
    </row>
    <row r="31" spans="1:17" ht="12.75">
      <c r="A31" s="94"/>
      <c r="B31" s="121" t="s">
        <v>28</v>
      </c>
      <c r="C31" s="86"/>
      <c r="D31" s="86"/>
      <c r="E31" s="122" t="s">
        <v>503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>
      <c r="A32" s="94"/>
      <c r="B32" s="121" t="s">
        <v>30</v>
      </c>
      <c r="C32" s="86"/>
      <c r="D32" s="86"/>
      <c r="E32" s="122" t="s">
        <v>210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 thickBot="1">
      <c r="A33" s="94"/>
      <c r="B33" s="123" t="s">
        <v>31</v>
      </c>
      <c r="C33" s="124"/>
      <c r="D33" s="124"/>
      <c r="E33" s="125"/>
      <c r="F33" s="124"/>
      <c r="G33" s="124"/>
      <c r="H33" s="140"/>
      <c r="I33" s="124"/>
      <c r="J33" s="140"/>
      <c r="K33" s="124"/>
      <c r="L33" s="124"/>
      <c r="M33" s="96"/>
      <c r="N33" s="87"/>
      <c r="O33" s="87"/>
      <c r="P33" s="87"/>
      <c r="Q33" s="87"/>
    </row>
    <row r="34" spans="1:18" ht="12.75" thickTop="1">
      <c r="A34" s="94"/>
      <c r="B34" s="114">
        <v>2</v>
      </c>
      <c r="C34" s="115" t="s">
        <v>206</v>
      </c>
      <c r="D34" s="115"/>
      <c r="E34" s="115" t="s">
        <v>207</v>
      </c>
      <c r="F34" s="115" t="s">
        <v>24</v>
      </c>
      <c r="G34" s="116" t="s">
        <v>98</v>
      </c>
      <c r="H34" s="141">
        <v>7</v>
      </c>
      <c r="I34" s="127">
        <f>ROUND(0,0)</f>
      </c>
      <c r="J34" s="146">
        <f>ROUND(I34*H34,0)</f>
      </c>
      <c r="K34" s="129">
        <v>0.20999999999999999</v>
      </c>
      <c r="L34" s="128">
        <f>IF(ISNUMBER(K34),ROUND(J34*(K34+1),0),0)</f>
      </c>
      <c r="M34" s="96"/>
      <c r="N34" s="87"/>
      <c r="O34" s="87"/>
      <c r="P34" s="87"/>
      <c r="Q34" s="106">
        <f>IF(ISNUMBER(K34),IF(H34&gt;0,IF(I34&gt;0,J34,0),0),0)</f>
      </c>
      <c r="R34" s="9">
        <f>IF(ISNUMBER(K34)=FALSE,J34,0)</f>
      </c>
    </row>
    <row r="35" spans="1:17" ht="12.75">
      <c r="A35" s="94"/>
      <c r="B35" s="121" t="s">
        <v>27</v>
      </c>
      <c r="C35" s="86"/>
      <c r="D35" s="86"/>
      <c r="E35" s="122" t="s">
        <v>208</v>
      </c>
      <c r="F35" s="86"/>
      <c r="G35" s="86"/>
      <c r="H35" s="138"/>
      <c r="I35" s="86"/>
      <c r="J35" s="138"/>
      <c r="K35" s="86"/>
      <c r="L35" s="86"/>
      <c r="M35" s="96"/>
      <c r="N35" s="87"/>
      <c r="O35" s="87"/>
      <c r="P35" s="87"/>
      <c r="Q35" s="87"/>
    </row>
    <row r="36" spans="1:17" ht="12.75">
      <c r="A36" s="94"/>
      <c r="B36" s="121" t="s">
        <v>28</v>
      </c>
      <c r="C36" s="86"/>
      <c r="D36" s="86"/>
      <c r="E36" s="122" t="s">
        <v>504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>
      <c r="A37" s="94"/>
      <c r="B37" s="121" t="s">
        <v>30</v>
      </c>
      <c r="C37" s="86"/>
      <c r="D37" s="86"/>
      <c r="E37" s="122" t="s">
        <v>210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 thickBot="1">
      <c r="A38" s="94"/>
      <c r="B38" s="123" t="s">
        <v>31</v>
      </c>
      <c r="C38" s="124"/>
      <c r="D38" s="124"/>
      <c r="E38" s="125"/>
      <c r="F38" s="124"/>
      <c r="G38" s="124"/>
      <c r="H38" s="140"/>
      <c r="I38" s="124"/>
      <c r="J38" s="140"/>
      <c r="K38" s="124"/>
      <c r="L38" s="124"/>
      <c r="M38" s="96"/>
      <c r="N38" s="87"/>
      <c r="O38" s="87"/>
      <c r="P38" s="87"/>
      <c r="Q38" s="87"/>
    </row>
    <row r="39" spans="1:18" ht="12.75" thickTop="1">
      <c r="A39" s="94"/>
      <c r="B39" s="114">
        <v>3</v>
      </c>
      <c r="C39" s="115" t="s">
        <v>96</v>
      </c>
      <c r="D39" s="115" t="s">
        <v>66</v>
      </c>
      <c r="E39" s="115" t="s">
        <v>97</v>
      </c>
      <c r="F39" s="115" t="s">
        <v>24</v>
      </c>
      <c r="G39" s="116" t="s">
        <v>98</v>
      </c>
      <c r="H39" s="141">
        <v>7.141</v>
      </c>
      <c r="I39" s="127">
        <f>ROUND(0,0)</f>
      </c>
      <c r="J39" s="146">
        <f>ROUND(I39*H39,0)</f>
      </c>
      <c r="K39" s="129">
        <v>0.20999999999999999</v>
      </c>
      <c r="L39" s="128">
        <f>IF(ISNUMBER(K39),ROUND(J39*(K39+1),0),0)</f>
      </c>
      <c r="M39" s="96"/>
      <c r="N39" s="87"/>
      <c r="O39" s="87"/>
      <c r="P39" s="87"/>
      <c r="Q39" s="106">
        <f>IF(ISNUMBER(K39),IF(H39&gt;0,IF(I39&gt;0,J39,0),0),0)</f>
      </c>
      <c r="R39" s="9">
        <f>IF(ISNUMBER(K39)=FALSE,J39,0)</f>
      </c>
    </row>
    <row r="40" spans="1:17" ht="12.75">
      <c r="A40" s="94"/>
      <c r="B40" s="121" t="s">
        <v>27</v>
      </c>
      <c r="C40" s="86"/>
      <c r="D40" s="86"/>
      <c r="E40" s="122" t="s">
        <v>99</v>
      </c>
      <c r="F40" s="86"/>
      <c r="G40" s="86"/>
      <c r="H40" s="138"/>
      <c r="I40" s="86"/>
      <c r="J40" s="138"/>
      <c r="K40" s="86"/>
      <c r="L40" s="86"/>
      <c r="M40" s="96"/>
      <c r="N40" s="87"/>
      <c r="O40" s="87"/>
      <c r="P40" s="87"/>
      <c r="Q40" s="87"/>
    </row>
    <row r="41" spans="1:17" ht="12.75">
      <c r="A41" s="94"/>
      <c r="B41" s="121" t="s">
        <v>28</v>
      </c>
      <c r="C41" s="86"/>
      <c r="D41" s="86"/>
      <c r="E41" s="122" t="s">
        <v>505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>
      <c r="A42" s="94"/>
      <c r="B42" s="121" t="s">
        <v>30</v>
      </c>
      <c r="C42" s="86"/>
      <c r="D42" s="86"/>
      <c r="E42" s="122" t="s">
        <v>101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 thickBot="1">
      <c r="A43" s="94"/>
      <c r="B43" s="123" t="s">
        <v>31</v>
      </c>
      <c r="C43" s="124"/>
      <c r="D43" s="124"/>
      <c r="E43" s="125"/>
      <c r="F43" s="124"/>
      <c r="G43" s="124"/>
      <c r="H43" s="140"/>
      <c r="I43" s="124"/>
      <c r="J43" s="140"/>
      <c r="K43" s="124"/>
      <c r="L43" s="124"/>
      <c r="M43" s="96"/>
      <c r="N43" s="87"/>
      <c r="O43" s="87"/>
      <c r="P43" s="87"/>
      <c r="Q43" s="87"/>
    </row>
    <row r="44" spans="1:18" ht="12.75" thickTop="1">
      <c r="A44" s="94"/>
      <c r="B44" s="114">
        <v>4</v>
      </c>
      <c r="C44" s="115" t="s">
        <v>212</v>
      </c>
      <c r="D44" s="115"/>
      <c r="E44" s="115" t="s">
        <v>213</v>
      </c>
      <c r="F44" s="115" t="s">
        <v>24</v>
      </c>
      <c r="G44" s="116" t="s">
        <v>98</v>
      </c>
      <c r="H44" s="141">
        <v>7.141</v>
      </c>
      <c r="I44" s="127">
        <f>ROUND(0,0)</f>
      </c>
      <c r="J44" s="146">
        <f>ROUND(I44*H44,0)</f>
      </c>
      <c r="K44" s="129">
        <v>0.20999999999999999</v>
      </c>
      <c r="L44" s="128">
        <f>IF(ISNUMBER(K44),ROUND(J44*(K44+1),0),0)</f>
      </c>
      <c r="M44" s="96"/>
      <c r="N44" s="87"/>
      <c r="O44" s="87"/>
      <c r="P44" s="87"/>
      <c r="Q44" s="106">
        <f>IF(ISNUMBER(K44),IF(H44&gt;0,IF(I44&gt;0,J44,0),0),0)</f>
      </c>
      <c r="R44" s="9">
        <f>IF(ISNUMBER(K44)=FALSE,J44,0)</f>
      </c>
    </row>
    <row r="45" spans="1:17" ht="12.75">
      <c r="A45" s="94"/>
      <c r="B45" s="121" t="s">
        <v>27</v>
      </c>
      <c r="C45" s="86"/>
      <c r="D45" s="86"/>
      <c r="E45" s="122" t="s">
        <v>24</v>
      </c>
      <c r="F45" s="86"/>
      <c r="G45" s="86"/>
      <c r="H45" s="138"/>
      <c r="I45" s="86"/>
      <c r="J45" s="138"/>
      <c r="K45" s="86"/>
      <c r="L45" s="86"/>
      <c r="M45" s="96"/>
      <c r="N45" s="87"/>
      <c r="O45" s="87"/>
      <c r="P45" s="87"/>
      <c r="Q45" s="87"/>
    </row>
    <row r="46" spans="1:17" ht="12.75">
      <c r="A46" s="94"/>
      <c r="B46" s="121" t="s">
        <v>28</v>
      </c>
      <c r="C46" s="86"/>
      <c r="D46" s="86"/>
      <c r="E46" s="122" t="s">
        <v>506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>
      <c r="A47" s="94"/>
      <c r="B47" s="121" t="s">
        <v>30</v>
      </c>
      <c r="C47" s="86"/>
      <c r="D47" s="86"/>
      <c r="E47" s="122" t="s">
        <v>216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 thickBot="1">
      <c r="A48" s="94"/>
      <c r="B48" s="123" t="s">
        <v>31</v>
      </c>
      <c r="C48" s="124"/>
      <c r="D48" s="124"/>
      <c r="E48" s="125"/>
      <c r="F48" s="124"/>
      <c r="G48" s="124"/>
      <c r="H48" s="140"/>
      <c r="I48" s="124"/>
      <c r="J48" s="140"/>
      <c r="K48" s="124"/>
      <c r="L48" s="124"/>
      <c r="M48" s="96"/>
      <c r="N48" s="87"/>
      <c r="O48" s="87"/>
      <c r="P48" s="87"/>
      <c r="Q48" s="87"/>
    </row>
    <row r="49" spans="1:19" ht="25" customHeight="1" thickTop="1" thickBot="1">
      <c r="A49" s="94"/>
      <c r="B49" s="86"/>
      <c r="C49" s="130">
        <v>1</v>
      </c>
      <c r="D49" s="86"/>
      <c r="E49" s="130" t="s">
        <v>105</v>
      </c>
      <c r="F49" s="86"/>
      <c r="G49" s="131" t="s">
        <v>51</v>
      </c>
      <c r="H49" s="142">
        <f>J29+J34+J39+J44</f>
      </c>
      <c r="I49" s="131" t="s">
        <v>53</v>
      </c>
      <c r="J49" s="147">
        <f>(L49-H49)</f>
      </c>
      <c r="K49" s="131" t="s">
        <v>52</v>
      </c>
      <c r="L49" s="132">
        <f>L29+L34+L39+L44</f>
      </c>
      <c r="M49" s="96"/>
      <c r="N49" s="87"/>
      <c r="O49" s="87"/>
      <c r="P49" s="87"/>
      <c r="Q49" s="106">
        <f>0+Q29+Q34+Q39+Q44</f>
      </c>
      <c r="R49" s="9">
        <f>0+R29+R34+R39+R44</f>
      </c>
      <c r="S49" s="56">
        <f>Q49*(1+J49)+R49</f>
      </c>
    </row>
    <row r="50" spans="1:17" ht="25" customHeight="1" thickTop="1" thickBot="1">
      <c r="A50" s="94"/>
      <c r="B50" s="134"/>
      <c r="C50" s="134"/>
      <c r="D50" s="134"/>
      <c r="E50" s="134"/>
      <c r="F50" s="134"/>
      <c r="G50" s="135" t="s">
        <v>54</v>
      </c>
      <c r="H50" s="143">
        <f>J29+J34+J39+J44</f>
      </c>
      <c r="I50" s="135" t="s">
        <v>55</v>
      </c>
      <c r="J50" s="148">
        <f>0+J49</f>
      </c>
      <c r="K50" s="135" t="s">
        <v>56</v>
      </c>
      <c r="L50" s="136">
        <f>L29+L34+L39+L44</f>
      </c>
      <c r="M50" s="96"/>
      <c r="N50" s="87"/>
      <c r="O50" s="87"/>
      <c r="P50" s="87"/>
      <c r="Q50" s="87"/>
    </row>
    <row r="51" spans="1:17" ht="40" customHeight="1">
      <c r="A51" s="94"/>
      <c r="B51" s="154" t="s">
        <v>441</v>
      </c>
      <c r="C51" s="86"/>
      <c r="D51" s="86"/>
      <c r="E51" s="86"/>
      <c r="F51" s="86"/>
      <c r="G51" s="86"/>
      <c r="H51" s="138"/>
      <c r="I51" s="86"/>
      <c r="J51" s="138"/>
      <c r="K51" s="86"/>
      <c r="L51" s="86"/>
      <c r="M51" s="96"/>
      <c r="N51" s="87"/>
      <c r="O51" s="87"/>
      <c r="P51" s="87"/>
      <c r="Q51" s="87"/>
    </row>
    <row r="52" spans="1:18" ht="12.75">
      <c r="A52" s="94"/>
      <c r="B52" s="114">
        <v>5</v>
      </c>
      <c r="C52" s="115" t="s">
        <v>507</v>
      </c>
      <c r="D52" s="115"/>
      <c r="E52" s="115" t="s">
        <v>508</v>
      </c>
      <c r="F52" s="115" t="s">
        <v>24</v>
      </c>
      <c r="G52" s="116" t="s">
        <v>98</v>
      </c>
      <c r="H52" s="139">
        <v>0.019</v>
      </c>
      <c r="I52" s="118">
        <f>ROUND(0,0)</f>
      </c>
      <c r="J52" s="145">
        <f>ROUND(I52*H52,0)</f>
      </c>
      <c r="K52" s="120">
        <v>0.20999999999999999</v>
      </c>
      <c r="L52" s="119">
        <f>IF(ISNUMBER(K52),ROUND(J52*(K52+1),0),0)</f>
      </c>
      <c r="M52" s="96"/>
      <c r="N52" s="87"/>
      <c r="O52" s="87"/>
      <c r="P52" s="87"/>
      <c r="Q52" s="106">
        <f>IF(ISNUMBER(K52),IF(H52&gt;0,IF(I52&gt;0,J52,0),0),0)</f>
      </c>
      <c r="R52" s="9">
        <f>IF(ISNUMBER(K52)=FALSE,J52,0)</f>
      </c>
    </row>
    <row r="53" spans="1:17" ht="12.75">
      <c r="A53" s="94"/>
      <c r="B53" s="121" t="s">
        <v>27</v>
      </c>
      <c r="C53" s="86"/>
      <c r="D53" s="86"/>
      <c r="E53" s="122" t="s">
        <v>509</v>
      </c>
      <c r="F53" s="86"/>
      <c r="G53" s="86"/>
      <c r="H53" s="138"/>
      <c r="I53" s="86"/>
      <c r="J53" s="138"/>
      <c r="K53" s="86"/>
      <c r="L53" s="86"/>
      <c r="M53" s="96"/>
      <c r="N53" s="87"/>
      <c r="O53" s="87"/>
      <c r="P53" s="87"/>
      <c r="Q53" s="87"/>
    </row>
    <row r="54" spans="1:17" ht="12.75">
      <c r="A54" s="94"/>
      <c r="B54" s="121" t="s">
        <v>28</v>
      </c>
      <c r="C54" s="86"/>
      <c r="D54" s="86"/>
      <c r="E54" s="122" t="s">
        <v>510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>
      <c r="A55" s="94"/>
      <c r="B55" s="121" t="s">
        <v>30</v>
      </c>
      <c r="C55" s="86"/>
      <c r="D55" s="86"/>
      <c r="E55" s="122" t="s">
        <v>424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 thickBot="1">
      <c r="A56" s="94"/>
      <c r="B56" s="123" t="s">
        <v>31</v>
      </c>
      <c r="C56" s="124"/>
      <c r="D56" s="124"/>
      <c r="E56" s="125"/>
      <c r="F56" s="124"/>
      <c r="G56" s="124"/>
      <c r="H56" s="140"/>
      <c r="I56" s="124"/>
      <c r="J56" s="140"/>
      <c r="K56" s="124"/>
      <c r="L56" s="124"/>
      <c r="M56" s="96"/>
      <c r="N56" s="87"/>
      <c r="O56" s="87"/>
      <c r="P56" s="87"/>
      <c r="Q56" s="87"/>
    </row>
    <row r="57" spans="1:19" ht="25" customHeight="1" thickTop="1" thickBot="1">
      <c r="A57" s="94"/>
      <c r="B57" s="86"/>
      <c r="C57" s="130">
        <v>2</v>
      </c>
      <c r="D57" s="86"/>
      <c r="E57" s="130" t="s">
        <v>442</v>
      </c>
      <c r="F57" s="86"/>
      <c r="G57" s="131" t="s">
        <v>51</v>
      </c>
      <c r="H57" s="142">
        <f>0+J52</f>
      </c>
      <c r="I57" s="131" t="s">
        <v>53</v>
      </c>
      <c r="J57" s="147">
        <f>(L57-H57)</f>
      </c>
      <c r="K57" s="131" t="s">
        <v>52</v>
      </c>
      <c r="L57" s="132">
        <f>0+L52</f>
      </c>
      <c r="M57" s="96"/>
      <c r="N57" s="87"/>
      <c r="O57" s="87"/>
      <c r="P57" s="87"/>
      <c r="Q57" s="106">
        <f>0+Q52</f>
      </c>
      <c r="R57" s="9">
        <f>0+R52</f>
      </c>
      <c r="S57" s="56">
        <f>Q57*(1+J57)+R57</f>
      </c>
    </row>
    <row r="58" spans="1:17" ht="25" customHeight="1" thickTop="1" thickBot="1">
      <c r="A58" s="94"/>
      <c r="B58" s="134"/>
      <c r="C58" s="134"/>
      <c r="D58" s="134"/>
      <c r="E58" s="134"/>
      <c r="F58" s="134"/>
      <c r="G58" s="135" t="s">
        <v>54</v>
      </c>
      <c r="H58" s="143">
        <f>0+J52</f>
      </c>
      <c r="I58" s="135" t="s">
        <v>55</v>
      </c>
      <c r="J58" s="148">
        <f>0+J57</f>
      </c>
      <c r="K58" s="135" t="s">
        <v>56</v>
      </c>
      <c r="L58" s="136">
        <f>0+L52</f>
      </c>
      <c r="M58" s="96"/>
      <c r="N58" s="87"/>
      <c r="O58" s="87"/>
      <c r="P58" s="87"/>
      <c r="Q58" s="87"/>
    </row>
    <row r="59" spans="1:17" ht="40" customHeight="1">
      <c r="A59" s="94"/>
      <c r="B59" s="154" t="s">
        <v>460</v>
      </c>
      <c r="C59" s="86"/>
      <c r="D59" s="86"/>
      <c r="E59" s="86"/>
      <c r="F59" s="86"/>
      <c r="G59" s="86"/>
      <c r="H59" s="138"/>
      <c r="I59" s="86"/>
      <c r="J59" s="138"/>
      <c r="K59" s="86"/>
      <c r="L59" s="86"/>
      <c r="M59" s="96"/>
      <c r="N59" s="87"/>
      <c r="O59" s="87"/>
      <c r="P59" s="87"/>
      <c r="Q59" s="87"/>
    </row>
    <row r="60" spans="1:18" ht="12.75">
      <c r="A60" s="94"/>
      <c r="B60" s="114">
        <v>6</v>
      </c>
      <c r="C60" s="115" t="s">
        <v>456</v>
      </c>
      <c r="D60" s="115"/>
      <c r="E60" s="115" t="s">
        <v>457</v>
      </c>
      <c r="F60" s="115" t="s">
        <v>24</v>
      </c>
      <c r="G60" s="116" t="s">
        <v>98</v>
      </c>
      <c r="H60" s="139">
        <v>5.5999999999999996</v>
      </c>
      <c r="I60" s="118">
        <f>ROUND(0,0)</f>
      </c>
      <c r="J60" s="145">
        <f>ROUND(I60*H60,0)</f>
      </c>
      <c r="K60" s="120">
        <v>0.20999999999999999</v>
      </c>
      <c r="L60" s="119">
        <f>IF(ISNUMBER(K60),ROUND(J60*(K60+1),0),0)</f>
      </c>
      <c r="M60" s="96"/>
      <c r="N60" s="87"/>
      <c r="O60" s="87"/>
      <c r="P60" s="87"/>
      <c r="Q60" s="106">
        <f>IF(ISNUMBER(K60),IF(H60&gt;0,IF(I60&gt;0,J60,0),0),0)</f>
      </c>
      <c r="R60" s="9">
        <f>IF(ISNUMBER(K60)=FALSE,J60,0)</f>
      </c>
    </row>
    <row r="61" spans="1:17" ht="12.75">
      <c r="A61" s="94"/>
      <c r="B61" s="121" t="s">
        <v>27</v>
      </c>
      <c r="C61" s="86"/>
      <c r="D61" s="86"/>
      <c r="E61" s="122" t="s">
        <v>24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>
      <c r="A62" s="94"/>
      <c r="B62" s="121" t="s">
        <v>28</v>
      </c>
      <c r="C62" s="86"/>
      <c r="D62" s="86"/>
      <c r="E62" s="122" t="s">
        <v>511</v>
      </c>
      <c r="F62" s="86"/>
      <c r="G62" s="86"/>
      <c r="H62" s="138"/>
      <c r="I62" s="86"/>
      <c r="J62" s="138"/>
      <c r="K62" s="86"/>
      <c r="L62" s="86"/>
      <c r="M62" s="96"/>
      <c r="N62" s="87"/>
      <c r="O62" s="87"/>
      <c r="P62" s="87"/>
      <c r="Q62" s="87"/>
    </row>
    <row r="63" spans="1:17" ht="12.75">
      <c r="A63" s="94"/>
      <c r="B63" s="121" t="s">
        <v>30</v>
      </c>
      <c r="C63" s="86"/>
      <c r="D63" s="86"/>
      <c r="E63" s="122" t="s">
        <v>419</v>
      </c>
      <c r="F63" s="86"/>
      <c r="G63" s="86"/>
      <c r="H63" s="138"/>
      <c r="I63" s="86"/>
      <c r="J63" s="138"/>
      <c r="K63" s="86"/>
      <c r="L63" s="86"/>
      <c r="M63" s="96"/>
      <c r="N63" s="87"/>
      <c r="O63" s="87"/>
      <c r="P63" s="87"/>
      <c r="Q63" s="87"/>
    </row>
    <row r="64" spans="1:17" ht="12.75" thickBot="1">
      <c r="A64" s="94"/>
      <c r="B64" s="123" t="s">
        <v>31</v>
      </c>
      <c r="C64" s="124"/>
      <c r="D64" s="124"/>
      <c r="E64" s="125"/>
      <c r="F64" s="124"/>
      <c r="G64" s="124"/>
      <c r="H64" s="140"/>
      <c r="I64" s="124"/>
      <c r="J64" s="140"/>
      <c r="K64" s="124"/>
      <c r="L64" s="124"/>
      <c r="M64" s="96"/>
      <c r="N64" s="87"/>
      <c r="O64" s="87"/>
      <c r="P64" s="87"/>
      <c r="Q64" s="87"/>
    </row>
    <row r="65" spans="1:19" ht="25" customHeight="1" thickTop="1" thickBot="1">
      <c r="A65" s="94"/>
      <c r="B65" s="86"/>
      <c r="C65" s="130">
        <v>4</v>
      </c>
      <c r="D65" s="86"/>
      <c r="E65" s="130" t="s">
        <v>461</v>
      </c>
      <c r="F65" s="86"/>
      <c r="G65" s="131" t="s">
        <v>51</v>
      </c>
      <c r="H65" s="142">
        <f>0+J60</f>
      </c>
      <c r="I65" s="131" t="s">
        <v>53</v>
      </c>
      <c r="J65" s="147">
        <f>(L65-H65)</f>
      </c>
      <c r="K65" s="131" t="s">
        <v>52</v>
      </c>
      <c r="L65" s="132">
        <f>0+L60</f>
      </c>
      <c r="M65" s="96"/>
      <c r="N65" s="87"/>
      <c r="O65" s="87"/>
      <c r="P65" s="87"/>
      <c r="Q65" s="106">
        <f>0+Q60</f>
      </c>
      <c r="R65" s="9">
        <f>0+R60</f>
      </c>
      <c r="S65" s="56">
        <f>Q65*(1+J65)+R65</f>
      </c>
    </row>
    <row r="66" spans="1:17" ht="25" customHeight="1" thickTop="1" thickBot="1">
      <c r="A66" s="94"/>
      <c r="B66" s="134"/>
      <c r="C66" s="134"/>
      <c r="D66" s="134"/>
      <c r="E66" s="134"/>
      <c r="F66" s="134"/>
      <c r="G66" s="135" t="s">
        <v>54</v>
      </c>
      <c r="H66" s="143">
        <f>0+J60</f>
      </c>
      <c r="I66" s="135" t="s">
        <v>55</v>
      </c>
      <c r="J66" s="148">
        <f>0+J65</f>
      </c>
      <c r="K66" s="135" t="s">
        <v>56</v>
      </c>
      <c r="L66" s="136">
        <f>0+L60</f>
      </c>
      <c r="M66" s="96"/>
      <c r="N66" s="87"/>
      <c r="O66" s="87"/>
      <c r="P66" s="87"/>
      <c r="Q66" s="87"/>
    </row>
    <row r="67" spans="1:17" ht="40" customHeight="1">
      <c r="A67" s="94"/>
      <c r="B67" s="154" t="s">
        <v>372</v>
      </c>
      <c r="C67" s="86"/>
      <c r="D67" s="86"/>
      <c r="E67" s="86"/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8" ht="12.75">
      <c r="A68" s="94"/>
      <c r="B68" s="114">
        <v>7</v>
      </c>
      <c r="C68" s="115" t="s">
        <v>512</v>
      </c>
      <c r="D68" s="115"/>
      <c r="E68" s="115" t="s">
        <v>513</v>
      </c>
      <c r="F68" s="115" t="s">
        <v>24</v>
      </c>
      <c r="G68" s="116" t="s">
        <v>25</v>
      </c>
      <c r="H68" s="139">
        <v>2</v>
      </c>
      <c r="I68" s="118">
        <f>ROUND(0,0)</f>
      </c>
      <c r="J68" s="145">
        <f>ROUND(I68*H68,0)</f>
      </c>
      <c r="K68" s="120">
        <v>0.20999999999999999</v>
      </c>
      <c r="L68" s="119">
        <f>IF(ISNUMBER(K68),ROUND(J68*(K68+1),0),0)</f>
      </c>
      <c r="M68" s="96"/>
      <c r="N68" s="87"/>
      <c r="O68" s="87"/>
      <c r="P68" s="87"/>
      <c r="Q68" s="106">
        <f>IF(ISNUMBER(K68),IF(H68&gt;0,IF(I68&gt;0,J68,0),0),0)</f>
      </c>
      <c r="R68" s="9">
        <f>IF(ISNUMBER(K68)=FALSE,J68,0)</f>
      </c>
    </row>
    <row r="69" spans="1:17" ht="12.75">
      <c r="A69" s="94"/>
      <c r="B69" s="121" t="s">
        <v>27</v>
      </c>
      <c r="C69" s="86"/>
      <c r="D69" s="86"/>
      <c r="E69" s="122" t="s">
        <v>24</v>
      </c>
      <c r="F69" s="86"/>
      <c r="G69" s="86"/>
      <c r="H69" s="138"/>
      <c r="I69" s="86"/>
      <c r="J69" s="138"/>
      <c r="K69" s="86"/>
      <c r="L69" s="86"/>
      <c r="M69" s="96"/>
      <c r="N69" s="87"/>
      <c r="O69" s="87"/>
      <c r="P69" s="87"/>
      <c r="Q69" s="87"/>
    </row>
    <row r="70" spans="1:17" ht="12.75">
      <c r="A70" s="94"/>
      <c r="B70" s="121" t="s">
        <v>28</v>
      </c>
      <c r="C70" s="86"/>
      <c r="D70" s="86"/>
      <c r="E70" s="122" t="s">
        <v>514</v>
      </c>
      <c r="F70" s="86"/>
      <c r="G70" s="86"/>
      <c r="H70" s="138"/>
      <c r="I70" s="86"/>
      <c r="J70" s="138"/>
      <c r="K70" s="86"/>
      <c r="L70" s="86"/>
      <c r="M70" s="96"/>
      <c r="N70" s="87"/>
      <c r="O70" s="87"/>
      <c r="P70" s="87"/>
      <c r="Q70" s="87"/>
    </row>
    <row r="71" spans="1:17" ht="12.75">
      <c r="A71" s="94"/>
      <c r="B71" s="121" t="s">
        <v>30</v>
      </c>
      <c r="C71" s="86"/>
      <c r="D71" s="86"/>
      <c r="E71" s="122" t="s">
        <v>515</v>
      </c>
      <c r="F71" s="86"/>
      <c r="G71" s="86"/>
      <c r="H71" s="138"/>
      <c r="I71" s="86"/>
      <c r="J71" s="138"/>
      <c r="K71" s="86"/>
      <c r="L71" s="86"/>
      <c r="M71" s="96"/>
      <c r="N71" s="87"/>
      <c r="O71" s="87"/>
      <c r="P71" s="87"/>
      <c r="Q71" s="87"/>
    </row>
    <row r="72" spans="1:17" ht="12.75" thickBot="1">
      <c r="A72" s="94"/>
      <c r="B72" s="123" t="s">
        <v>31</v>
      </c>
      <c r="C72" s="124"/>
      <c r="D72" s="124"/>
      <c r="E72" s="125"/>
      <c r="F72" s="124"/>
      <c r="G72" s="124"/>
      <c r="H72" s="140"/>
      <c r="I72" s="124"/>
      <c r="J72" s="140"/>
      <c r="K72" s="124"/>
      <c r="L72" s="124"/>
      <c r="M72" s="96"/>
      <c r="N72" s="87"/>
      <c r="O72" s="87"/>
      <c r="P72" s="87"/>
      <c r="Q72" s="87"/>
    </row>
    <row r="73" spans="1:18" ht="12.75" thickTop="1">
      <c r="A73" s="94"/>
      <c r="B73" s="114">
        <v>8</v>
      </c>
      <c r="C73" s="115" t="s">
        <v>516</v>
      </c>
      <c r="D73" s="115"/>
      <c r="E73" s="115" t="s">
        <v>517</v>
      </c>
      <c r="F73" s="115" t="s">
        <v>24</v>
      </c>
      <c r="G73" s="116" t="s">
        <v>156</v>
      </c>
      <c r="H73" s="141">
        <v>100</v>
      </c>
      <c r="I73" s="127">
        <f>ROUND(0,0)</f>
      </c>
      <c r="J73" s="146">
        <f>ROUND(I73*H73,0)</f>
      </c>
      <c r="K73" s="129">
        <v>0.20999999999999999</v>
      </c>
      <c r="L73" s="128">
        <f>IF(ISNUMBER(K73),ROUND(J73*(K73+1),0),0)</f>
      </c>
      <c r="M73" s="96"/>
      <c r="N73" s="87"/>
      <c r="O73" s="87"/>
      <c r="P73" s="87"/>
      <c r="Q73" s="106">
        <f>IF(ISNUMBER(K73),IF(H73&gt;0,IF(I73&gt;0,J73,0),0),0)</f>
      </c>
      <c r="R73" s="9">
        <f>IF(ISNUMBER(K73)=FALSE,J73,0)</f>
      </c>
    </row>
    <row r="74" spans="1:17" ht="12.75">
      <c r="A74" s="94"/>
      <c r="B74" s="121" t="s">
        <v>27</v>
      </c>
      <c r="C74" s="86"/>
      <c r="D74" s="86"/>
      <c r="E74" s="122" t="s">
        <v>518</v>
      </c>
      <c r="F74" s="86"/>
      <c r="G74" s="86"/>
      <c r="H74" s="138"/>
      <c r="I74" s="86"/>
      <c r="J74" s="138"/>
      <c r="K74" s="86"/>
      <c r="L74" s="86"/>
      <c r="M74" s="96"/>
      <c r="N74" s="87"/>
      <c r="O74" s="87"/>
      <c r="P74" s="87"/>
      <c r="Q74" s="87"/>
    </row>
    <row r="75" spans="1:17" ht="12.75">
      <c r="A75" s="94"/>
      <c r="B75" s="121" t="s">
        <v>28</v>
      </c>
      <c r="C75" s="86"/>
      <c r="D75" s="86"/>
      <c r="E75" s="122" t="s">
        <v>24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>
      <c r="A76" s="94"/>
      <c r="B76" s="121" t="s">
        <v>30</v>
      </c>
      <c r="C76" s="86"/>
      <c r="D76" s="86"/>
      <c r="E76" s="122" t="s">
        <v>519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 thickBot="1">
      <c r="A77" s="94"/>
      <c r="B77" s="123" t="s">
        <v>31</v>
      </c>
      <c r="C77" s="124"/>
      <c r="D77" s="124"/>
      <c r="E77" s="125"/>
      <c r="F77" s="124"/>
      <c r="G77" s="124"/>
      <c r="H77" s="140"/>
      <c r="I77" s="124"/>
      <c r="J77" s="140"/>
      <c r="K77" s="124"/>
      <c r="L77" s="124"/>
      <c r="M77" s="96"/>
      <c r="N77" s="87"/>
      <c r="O77" s="87"/>
      <c r="P77" s="87"/>
      <c r="Q77" s="87"/>
    </row>
    <row r="78" spans="1:18" ht="12.75" thickTop="1">
      <c r="A78" s="94"/>
      <c r="B78" s="114">
        <v>9</v>
      </c>
      <c r="C78" s="115" t="s">
        <v>520</v>
      </c>
      <c r="D78" s="115"/>
      <c r="E78" s="115" t="s">
        <v>521</v>
      </c>
      <c r="F78" s="115" t="s">
        <v>24</v>
      </c>
      <c r="G78" s="116" t="s">
        <v>156</v>
      </c>
      <c r="H78" s="141">
        <v>80</v>
      </c>
      <c r="I78" s="127">
        <f>ROUND(0,0)</f>
      </c>
      <c r="J78" s="146">
        <f>ROUND(I78*H78,0)</f>
      </c>
      <c r="K78" s="129">
        <v>0.20999999999999999</v>
      </c>
      <c r="L78" s="128">
        <f>IF(ISNUMBER(K78),ROUND(J78*(K78+1),0),0)</f>
      </c>
      <c r="M78" s="96"/>
      <c r="N78" s="87"/>
      <c r="O78" s="87"/>
      <c r="P78" s="87"/>
      <c r="Q78" s="106">
        <f>IF(ISNUMBER(K78),IF(H78&gt;0,IF(I78&gt;0,J78,0),0),0)</f>
      </c>
      <c r="R78" s="9">
        <f>IF(ISNUMBER(K78)=FALSE,J78,0)</f>
      </c>
    </row>
    <row r="79" spans="1:17" ht="12.75">
      <c r="A79" s="94"/>
      <c r="B79" s="121" t="s">
        <v>27</v>
      </c>
      <c r="C79" s="86"/>
      <c r="D79" s="86"/>
      <c r="E79" s="122" t="s">
        <v>24</v>
      </c>
      <c r="F79" s="86"/>
      <c r="G79" s="86"/>
      <c r="H79" s="138"/>
      <c r="I79" s="86"/>
      <c r="J79" s="138"/>
      <c r="K79" s="86"/>
      <c r="L79" s="86"/>
      <c r="M79" s="96"/>
      <c r="N79" s="87"/>
      <c r="O79" s="87"/>
      <c r="P79" s="87"/>
      <c r="Q79" s="87"/>
    </row>
    <row r="80" spans="1:17" ht="12.75">
      <c r="A80" s="94"/>
      <c r="B80" s="121" t="s">
        <v>28</v>
      </c>
      <c r="C80" s="86"/>
      <c r="D80" s="86"/>
      <c r="E80" s="122" t="s">
        <v>24</v>
      </c>
      <c r="F80" s="86"/>
      <c r="G80" s="86"/>
      <c r="H80" s="138"/>
      <c r="I80" s="86"/>
      <c r="J80" s="138"/>
      <c r="K80" s="86"/>
      <c r="L80" s="86"/>
      <c r="M80" s="96"/>
      <c r="N80" s="87"/>
      <c r="O80" s="87"/>
      <c r="P80" s="87"/>
      <c r="Q80" s="87"/>
    </row>
    <row r="81" spans="1:17" ht="12.75">
      <c r="A81" s="94"/>
      <c r="B81" s="121" t="s">
        <v>30</v>
      </c>
      <c r="C81" s="86"/>
      <c r="D81" s="86"/>
      <c r="E81" s="122" t="s">
        <v>522</v>
      </c>
      <c r="F81" s="86"/>
      <c r="G81" s="86"/>
      <c r="H81" s="138"/>
      <c r="I81" s="86"/>
      <c r="J81" s="138"/>
      <c r="K81" s="86"/>
      <c r="L81" s="86"/>
      <c r="M81" s="96"/>
      <c r="N81" s="87"/>
      <c r="O81" s="87"/>
      <c r="P81" s="87"/>
      <c r="Q81" s="87"/>
    </row>
    <row r="82" spans="1:17" ht="12.75" thickBot="1">
      <c r="A82" s="94"/>
      <c r="B82" s="123" t="s">
        <v>31</v>
      </c>
      <c r="C82" s="124"/>
      <c r="D82" s="124"/>
      <c r="E82" s="125"/>
      <c r="F82" s="124"/>
      <c r="G82" s="124"/>
      <c r="H82" s="140"/>
      <c r="I82" s="124"/>
      <c r="J82" s="140"/>
      <c r="K82" s="124"/>
      <c r="L82" s="124"/>
      <c r="M82" s="96"/>
      <c r="N82" s="87"/>
      <c r="O82" s="87"/>
      <c r="P82" s="87"/>
      <c r="Q82" s="87"/>
    </row>
    <row r="83" spans="1:18" ht="12.75" thickTop="1">
      <c r="A83" s="94"/>
      <c r="B83" s="114">
        <v>10</v>
      </c>
      <c r="C83" s="115" t="s">
        <v>523</v>
      </c>
      <c r="D83" s="115"/>
      <c r="E83" s="115" t="s">
        <v>524</v>
      </c>
      <c r="F83" s="115" t="s">
        <v>24</v>
      </c>
      <c r="G83" s="116" t="s">
        <v>156</v>
      </c>
      <c r="H83" s="141">
        <v>50</v>
      </c>
      <c r="I83" s="127">
        <f>ROUND(0,0)</f>
      </c>
      <c r="J83" s="146">
        <f>ROUND(I83*H83,0)</f>
      </c>
      <c r="K83" s="129">
        <v>0.20999999999999999</v>
      </c>
      <c r="L83" s="128">
        <f>IF(ISNUMBER(K83),ROUND(J83*(K83+1),0),0)</f>
      </c>
      <c r="M83" s="96"/>
      <c r="N83" s="87"/>
      <c r="O83" s="87"/>
      <c r="P83" s="87"/>
      <c r="Q83" s="106">
        <f>IF(ISNUMBER(K83),IF(H83&gt;0,IF(I83&gt;0,J83,0),0),0)</f>
      </c>
      <c r="R83" s="9">
        <f>IF(ISNUMBER(K83)=FALSE,J83,0)</f>
      </c>
    </row>
    <row r="84" spans="1:17" ht="12.75">
      <c r="A84" s="94"/>
      <c r="B84" s="121" t="s">
        <v>27</v>
      </c>
      <c r="C84" s="86"/>
      <c r="D84" s="86"/>
      <c r="E84" s="122" t="s">
        <v>525</v>
      </c>
      <c r="F84" s="86"/>
      <c r="G84" s="86"/>
      <c r="H84" s="138"/>
      <c r="I84" s="86"/>
      <c r="J84" s="138"/>
      <c r="K84" s="86"/>
      <c r="L84" s="86"/>
      <c r="M84" s="96"/>
      <c r="N84" s="87"/>
      <c r="O84" s="87"/>
      <c r="P84" s="87"/>
      <c r="Q84" s="87"/>
    </row>
    <row r="85" spans="1:17" ht="12.75">
      <c r="A85" s="94"/>
      <c r="B85" s="121" t="s">
        <v>28</v>
      </c>
      <c r="C85" s="86"/>
      <c r="D85" s="86"/>
      <c r="E85" s="122" t="s">
        <v>526</v>
      </c>
      <c r="F85" s="86"/>
      <c r="G85" s="86"/>
      <c r="H85" s="138"/>
      <c r="I85" s="86"/>
      <c r="J85" s="138"/>
      <c r="K85" s="86"/>
      <c r="L85" s="86"/>
      <c r="M85" s="96"/>
      <c r="N85" s="87"/>
      <c r="O85" s="87"/>
      <c r="P85" s="87"/>
      <c r="Q85" s="87"/>
    </row>
    <row r="86" spans="1:17" ht="12.75">
      <c r="A86" s="94"/>
      <c r="B86" s="121" t="s">
        <v>30</v>
      </c>
      <c r="C86" s="86"/>
      <c r="D86" s="86"/>
      <c r="E86" s="122" t="s">
        <v>527</v>
      </c>
      <c r="F86" s="86"/>
      <c r="G86" s="86"/>
      <c r="H86" s="138"/>
      <c r="I86" s="86"/>
      <c r="J86" s="138"/>
      <c r="K86" s="86"/>
      <c r="L86" s="86"/>
      <c r="M86" s="96"/>
      <c r="N86" s="87"/>
      <c r="O86" s="87"/>
      <c r="P86" s="87"/>
      <c r="Q86" s="87"/>
    </row>
    <row r="87" spans="1:17" ht="12.75" thickBot="1">
      <c r="A87" s="94"/>
      <c r="B87" s="123" t="s">
        <v>31</v>
      </c>
      <c r="C87" s="124"/>
      <c r="D87" s="124"/>
      <c r="E87" s="125"/>
      <c r="F87" s="124"/>
      <c r="G87" s="124"/>
      <c r="H87" s="140"/>
      <c r="I87" s="124"/>
      <c r="J87" s="140"/>
      <c r="K87" s="124"/>
      <c r="L87" s="124"/>
      <c r="M87" s="96"/>
      <c r="N87" s="87"/>
      <c r="O87" s="87"/>
      <c r="P87" s="87"/>
      <c r="Q87" s="87"/>
    </row>
    <row r="88" spans="1:18" ht="12.75" thickTop="1">
      <c r="A88" s="94"/>
      <c r="B88" s="114">
        <v>11</v>
      </c>
      <c r="C88" s="115" t="s">
        <v>528</v>
      </c>
      <c r="D88" s="115"/>
      <c r="E88" s="115" t="s">
        <v>529</v>
      </c>
      <c r="F88" s="115" t="s">
        <v>24</v>
      </c>
      <c r="G88" s="116" t="s">
        <v>156</v>
      </c>
      <c r="H88" s="141">
        <v>85</v>
      </c>
      <c r="I88" s="127">
        <f>ROUND(0,0)</f>
      </c>
      <c r="J88" s="146">
        <f>ROUND(I88*H88,0)</f>
      </c>
      <c r="K88" s="129">
        <v>0.20999999999999999</v>
      </c>
      <c r="L88" s="128">
        <f>IF(ISNUMBER(K88),ROUND(J88*(K88+1),0),0)</f>
      </c>
      <c r="M88" s="96"/>
      <c r="N88" s="87"/>
      <c r="O88" s="87"/>
      <c r="P88" s="87"/>
      <c r="Q88" s="106">
        <f>IF(ISNUMBER(K88),IF(H88&gt;0,IF(I88&gt;0,J88,0),0),0)</f>
      </c>
      <c r="R88" s="9">
        <f>IF(ISNUMBER(K88)=FALSE,J88,0)</f>
      </c>
    </row>
    <row r="89" spans="1:17" ht="12.75">
      <c r="A89" s="94"/>
      <c r="B89" s="121" t="s">
        <v>27</v>
      </c>
      <c r="C89" s="86"/>
      <c r="D89" s="86"/>
      <c r="E89" s="122" t="s">
        <v>530</v>
      </c>
      <c r="F89" s="86"/>
      <c r="G89" s="86"/>
      <c r="H89" s="138"/>
      <c r="I89" s="86"/>
      <c r="J89" s="138"/>
      <c r="K89" s="86"/>
      <c r="L89" s="86"/>
      <c r="M89" s="96"/>
      <c r="N89" s="87"/>
      <c r="O89" s="87"/>
      <c r="P89" s="87"/>
      <c r="Q89" s="87"/>
    </row>
    <row r="90" spans="1:17" ht="12.75">
      <c r="A90" s="94"/>
      <c r="B90" s="121" t="s">
        <v>28</v>
      </c>
      <c r="C90" s="86"/>
      <c r="D90" s="86"/>
      <c r="E90" s="122" t="s">
        <v>24</v>
      </c>
      <c r="F90" s="86"/>
      <c r="G90" s="86"/>
      <c r="H90" s="138"/>
      <c r="I90" s="86"/>
      <c r="J90" s="138"/>
      <c r="K90" s="86"/>
      <c r="L90" s="86"/>
      <c r="M90" s="96"/>
      <c r="N90" s="87"/>
      <c r="O90" s="87"/>
      <c r="P90" s="87"/>
      <c r="Q90" s="87"/>
    </row>
    <row r="91" spans="1:17" ht="12.75">
      <c r="A91" s="94"/>
      <c r="B91" s="121" t="s">
        <v>30</v>
      </c>
      <c r="C91" s="86"/>
      <c r="D91" s="86"/>
      <c r="E91" s="122" t="s">
        <v>531</v>
      </c>
      <c r="F91" s="86"/>
      <c r="G91" s="86"/>
      <c r="H91" s="138"/>
      <c r="I91" s="86"/>
      <c r="J91" s="138"/>
      <c r="K91" s="86"/>
      <c r="L91" s="86"/>
      <c r="M91" s="96"/>
      <c r="N91" s="87"/>
      <c r="O91" s="87"/>
      <c r="P91" s="87"/>
      <c r="Q91" s="87"/>
    </row>
    <row r="92" spans="1:17" ht="12.75" thickBot="1">
      <c r="A92" s="94"/>
      <c r="B92" s="123" t="s">
        <v>31</v>
      </c>
      <c r="C92" s="124"/>
      <c r="D92" s="124"/>
      <c r="E92" s="125"/>
      <c r="F92" s="124"/>
      <c r="G92" s="124"/>
      <c r="H92" s="140"/>
      <c r="I92" s="124"/>
      <c r="J92" s="140"/>
      <c r="K92" s="124"/>
      <c r="L92" s="124"/>
      <c r="M92" s="96"/>
      <c r="N92" s="87"/>
      <c r="O92" s="87"/>
      <c r="P92" s="87"/>
      <c r="Q92" s="87"/>
    </row>
    <row r="93" spans="1:18" ht="12.75" thickTop="1">
      <c r="A93" s="94"/>
      <c r="B93" s="114">
        <v>12</v>
      </c>
      <c r="C93" s="115" t="s">
        <v>532</v>
      </c>
      <c r="D93" s="115"/>
      <c r="E93" s="115" t="s">
        <v>533</v>
      </c>
      <c r="F93" s="115" t="s">
        <v>24</v>
      </c>
      <c r="G93" s="116" t="s">
        <v>156</v>
      </c>
      <c r="H93" s="141">
        <v>5</v>
      </c>
      <c r="I93" s="127">
        <f>ROUND(0,0)</f>
      </c>
      <c r="J93" s="146">
        <f>ROUND(I93*H93,0)</f>
      </c>
      <c r="K93" s="129">
        <v>0.20999999999999999</v>
      </c>
      <c r="L93" s="128">
        <f>IF(ISNUMBER(K93),ROUND(J93*(K93+1),0),0)</f>
      </c>
      <c r="M93" s="96"/>
      <c r="N93" s="87"/>
      <c r="O93" s="87"/>
      <c r="P93" s="87"/>
      <c r="Q93" s="106">
        <f>IF(ISNUMBER(K93),IF(H93&gt;0,IF(I93&gt;0,J93,0),0),0)</f>
      </c>
      <c r="R93" s="9">
        <f>IF(ISNUMBER(K93)=FALSE,J93,0)</f>
      </c>
    </row>
    <row r="94" spans="1:17" ht="12.75">
      <c r="A94" s="94"/>
      <c r="B94" s="121" t="s">
        <v>27</v>
      </c>
      <c r="C94" s="86"/>
      <c r="D94" s="86"/>
      <c r="E94" s="122" t="s">
        <v>534</v>
      </c>
      <c r="F94" s="86"/>
      <c r="G94" s="86"/>
      <c r="H94" s="138"/>
      <c r="I94" s="86"/>
      <c r="J94" s="138"/>
      <c r="K94" s="86"/>
      <c r="L94" s="86"/>
      <c r="M94" s="96"/>
      <c r="N94" s="87"/>
      <c r="O94" s="87"/>
      <c r="P94" s="87"/>
      <c r="Q94" s="87"/>
    </row>
    <row r="95" spans="1:17" ht="12.75">
      <c r="A95" s="94"/>
      <c r="B95" s="121" t="s">
        <v>28</v>
      </c>
      <c r="C95" s="86"/>
      <c r="D95" s="86"/>
      <c r="E95" s="122" t="s">
        <v>24</v>
      </c>
      <c r="F95" s="86"/>
      <c r="G95" s="86"/>
      <c r="H95" s="138"/>
      <c r="I95" s="86"/>
      <c r="J95" s="138"/>
      <c r="K95" s="86"/>
      <c r="L95" s="86"/>
      <c r="M95" s="96"/>
      <c r="N95" s="87"/>
      <c r="O95" s="87"/>
      <c r="P95" s="87"/>
      <c r="Q95" s="87"/>
    </row>
    <row r="96" spans="1:17" ht="12.75">
      <c r="A96" s="94"/>
      <c r="B96" s="121" t="s">
        <v>30</v>
      </c>
      <c r="C96" s="86"/>
      <c r="D96" s="86"/>
      <c r="E96" s="122" t="s">
        <v>531</v>
      </c>
      <c r="F96" s="86"/>
      <c r="G96" s="86"/>
      <c r="H96" s="138"/>
      <c r="I96" s="86"/>
      <c r="J96" s="138"/>
      <c r="K96" s="86"/>
      <c r="L96" s="86"/>
      <c r="M96" s="96"/>
      <c r="N96" s="87"/>
      <c r="O96" s="87"/>
      <c r="P96" s="87"/>
      <c r="Q96" s="87"/>
    </row>
    <row r="97" spans="1:17" ht="12.75" thickBot="1">
      <c r="A97" s="94"/>
      <c r="B97" s="123" t="s">
        <v>31</v>
      </c>
      <c r="C97" s="124"/>
      <c r="D97" s="124"/>
      <c r="E97" s="125"/>
      <c r="F97" s="124"/>
      <c r="G97" s="124"/>
      <c r="H97" s="140"/>
      <c r="I97" s="124"/>
      <c r="J97" s="140"/>
      <c r="K97" s="124"/>
      <c r="L97" s="124"/>
      <c r="M97" s="96"/>
      <c r="N97" s="87"/>
      <c r="O97" s="87"/>
      <c r="P97" s="87"/>
      <c r="Q97" s="87"/>
    </row>
    <row r="98" spans="1:18" ht="12.75" thickTop="1">
      <c r="A98" s="94"/>
      <c r="B98" s="114">
        <v>13</v>
      </c>
      <c r="C98" s="115" t="s">
        <v>535</v>
      </c>
      <c r="D98" s="115"/>
      <c r="E98" s="115" t="s">
        <v>536</v>
      </c>
      <c r="F98" s="115" t="s">
        <v>24</v>
      </c>
      <c r="G98" s="116" t="s">
        <v>25</v>
      </c>
      <c r="H98" s="141">
        <v>2</v>
      </c>
      <c r="I98" s="127">
        <f>ROUND(0,0)</f>
      </c>
      <c r="J98" s="146">
        <f>ROUND(I98*H98,0)</f>
      </c>
      <c r="K98" s="129">
        <v>0.20999999999999999</v>
      </c>
      <c r="L98" s="128">
        <f>IF(ISNUMBER(K98),ROUND(J98*(K98+1),0),0)</f>
      </c>
      <c r="M98" s="96"/>
      <c r="N98" s="87"/>
      <c r="O98" s="87"/>
      <c r="P98" s="87"/>
      <c r="Q98" s="106">
        <f>IF(ISNUMBER(K98),IF(H98&gt;0,IF(I98&gt;0,J98,0),0),0)</f>
      </c>
      <c r="R98" s="9">
        <f>IF(ISNUMBER(K98)=FALSE,J98,0)</f>
      </c>
    </row>
    <row r="99" spans="1:17" ht="12.75">
      <c r="A99" s="94"/>
      <c r="B99" s="121" t="s">
        <v>27</v>
      </c>
      <c r="C99" s="86"/>
      <c r="D99" s="86"/>
      <c r="E99" s="122" t="s">
        <v>24</v>
      </c>
      <c r="F99" s="86"/>
      <c r="G99" s="86"/>
      <c r="H99" s="138"/>
      <c r="I99" s="86"/>
      <c r="J99" s="138"/>
      <c r="K99" s="86"/>
      <c r="L99" s="86"/>
      <c r="M99" s="96"/>
      <c r="N99" s="87"/>
      <c r="O99" s="87"/>
      <c r="P99" s="87"/>
      <c r="Q99" s="87"/>
    </row>
    <row r="100" spans="1:17" ht="12.75">
      <c r="A100" s="94"/>
      <c r="B100" s="121" t="s">
        <v>28</v>
      </c>
      <c r="C100" s="86"/>
      <c r="D100" s="86"/>
      <c r="E100" s="122" t="s">
        <v>537</v>
      </c>
      <c r="F100" s="86"/>
      <c r="G100" s="86"/>
      <c r="H100" s="138"/>
      <c r="I100" s="86"/>
      <c r="J100" s="138"/>
      <c r="K100" s="86"/>
      <c r="L100" s="86"/>
      <c r="M100" s="96"/>
      <c r="N100" s="87"/>
      <c r="O100" s="87"/>
      <c r="P100" s="87"/>
      <c r="Q100" s="87"/>
    </row>
    <row r="101" spans="1:17" ht="12.75">
      <c r="A101" s="94"/>
      <c r="B101" s="121" t="s">
        <v>30</v>
      </c>
      <c r="C101" s="86"/>
      <c r="D101" s="86"/>
      <c r="E101" s="122" t="s">
        <v>538</v>
      </c>
      <c r="F101" s="86"/>
      <c r="G101" s="86"/>
      <c r="H101" s="138"/>
      <c r="I101" s="86"/>
      <c r="J101" s="138"/>
      <c r="K101" s="86"/>
      <c r="L101" s="86"/>
      <c r="M101" s="96"/>
      <c r="N101" s="87"/>
      <c r="O101" s="87"/>
      <c r="P101" s="87"/>
      <c r="Q101" s="87"/>
    </row>
    <row r="102" spans="1:17" ht="12.75" thickBot="1">
      <c r="A102" s="94"/>
      <c r="B102" s="123" t="s">
        <v>31</v>
      </c>
      <c r="C102" s="124"/>
      <c r="D102" s="124"/>
      <c r="E102" s="125"/>
      <c r="F102" s="124"/>
      <c r="G102" s="124"/>
      <c r="H102" s="140"/>
      <c r="I102" s="124"/>
      <c r="J102" s="140"/>
      <c r="K102" s="124"/>
      <c r="L102" s="124"/>
      <c r="M102" s="96"/>
      <c r="N102" s="87"/>
      <c r="O102" s="87"/>
      <c r="P102" s="87"/>
      <c r="Q102" s="87"/>
    </row>
    <row r="103" spans="1:18" ht="12.75" thickTop="1">
      <c r="A103" s="94"/>
      <c r="B103" s="114">
        <v>14</v>
      </c>
      <c r="C103" s="115" t="s">
        <v>539</v>
      </c>
      <c r="D103" s="115"/>
      <c r="E103" s="115" t="s">
        <v>540</v>
      </c>
      <c r="F103" s="115" t="s">
        <v>24</v>
      </c>
      <c r="G103" s="116" t="s">
        <v>156</v>
      </c>
      <c r="H103" s="141">
        <v>100</v>
      </c>
      <c r="I103" s="127">
        <f>ROUND(0,0)</f>
      </c>
      <c r="J103" s="146">
        <f>ROUND(I103*H103,0)</f>
      </c>
      <c r="K103" s="129">
        <v>0.20999999999999999</v>
      </c>
      <c r="L103" s="128">
        <f>IF(ISNUMBER(K103),ROUND(J103*(K103+1),0),0)</f>
      </c>
      <c r="M103" s="96"/>
      <c r="N103" s="87"/>
      <c r="O103" s="87"/>
      <c r="P103" s="87"/>
      <c r="Q103" s="106">
        <f>IF(ISNUMBER(K103),IF(H103&gt;0,IF(I103&gt;0,J103,0),0),0)</f>
      </c>
      <c r="R103" s="9">
        <f>IF(ISNUMBER(K103)=FALSE,J103,0)</f>
      </c>
    </row>
    <row r="104" spans="1:17" ht="12.75">
      <c r="A104" s="94"/>
      <c r="B104" s="121" t="s">
        <v>27</v>
      </c>
      <c r="C104" s="86"/>
      <c r="D104" s="86"/>
      <c r="E104" s="122" t="s">
        <v>24</v>
      </c>
      <c r="F104" s="86"/>
      <c r="G104" s="86"/>
      <c r="H104" s="138"/>
      <c r="I104" s="86"/>
      <c r="J104" s="138"/>
      <c r="K104" s="86"/>
      <c r="L104" s="86"/>
      <c r="M104" s="96"/>
      <c r="N104" s="87"/>
      <c r="O104" s="87"/>
      <c r="P104" s="87"/>
      <c r="Q104" s="87"/>
    </row>
    <row r="105" spans="1:17" ht="12.75">
      <c r="A105" s="94"/>
      <c r="B105" s="121" t="s">
        <v>28</v>
      </c>
      <c r="C105" s="86"/>
      <c r="D105" s="86"/>
      <c r="E105" s="122" t="s">
        <v>24</v>
      </c>
      <c r="F105" s="86"/>
      <c r="G105" s="86"/>
      <c r="H105" s="138"/>
      <c r="I105" s="86"/>
      <c r="J105" s="138"/>
      <c r="K105" s="86"/>
      <c r="L105" s="86"/>
      <c r="M105" s="96"/>
      <c r="N105" s="87"/>
      <c r="O105" s="87"/>
      <c r="P105" s="87"/>
      <c r="Q105" s="87"/>
    </row>
    <row r="106" spans="1:17" ht="12.75">
      <c r="A106" s="94"/>
      <c r="B106" s="121" t="s">
        <v>30</v>
      </c>
      <c r="C106" s="86"/>
      <c r="D106" s="86"/>
      <c r="E106" s="122" t="s">
        <v>541</v>
      </c>
      <c r="F106" s="86"/>
      <c r="G106" s="86"/>
      <c r="H106" s="138"/>
      <c r="I106" s="86"/>
      <c r="J106" s="138"/>
      <c r="K106" s="86"/>
      <c r="L106" s="86"/>
      <c r="M106" s="96"/>
      <c r="N106" s="87"/>
      <c r="O106" s="87"/>
      <c r="P106" s="87"/>
      <c r="Q106" s="87"/>
    </row>
    <row r="107" spans="1:17" ht="12.75" thickBot="1">
      <c r="A107" s="94"/>
      <c r="B107" s="123" t="s">
        <v>31</v>
      </c>
      <c r="C107" s="124"/>
      <c r="D107" s="124"/>
      <c r="E107" s="125"/>
      <c r="F107" s="124"/>
      <c r="G107" s="124"/>
      <c r="H107" s="140"/>
      <c r="I107" s="124"/>
      <c r="J107" s="140"/>
      <c r="K107" s="124"/>
      <c r="L107" s="124"/>
      <c r="M107" s="96"/>
      <c r="N107" s="87"/>
      <c r="O107" s="87"/>
      <c r="P107" s="87"/>
      <c r="Q107" s="87"/>
    </row>
    <row r="108" spans="1:18" ht="12.75" thickTop="1">
      <c r="A108" s="94"/>
      <c r="B108" s="114">
        <v>15</v>
      </c>
      <c r="C108" s="115" t="s">
        <v>542</v>
      </c>
      <c r="D108" s="115"/>
      <c r="E108" s="115" t="s">
        <v>543</v>
      </c>
      <c r="F108" s="115" t="s">
        <v>24</v>
      </c>
      <c r="G108" s="116" t="s">
        <v>25</v>
      </c>
      <c r="H108" s="141">
        <v>6</v>
      </c>
      <c r="I108" s="127">
        <f>ROUND(0,0)</f>
      </c>
      <c r="J108" s="146">
        <f>ROUND(I108*H108,0)</f>
      </c>
      <c r="K108" s="129">
        <v>0.20999999999999999</v>
      </c>
      <c r="L108" s="128">
        <f>IF(ISNUMBER(K108),ROUND(J108*(K108+1),0),0)</f>
      </c>
      <c r="M108" s="96"/>
      <c r="N108" s="87"/>
      <c r="O108" s="87"/>
      <c r="P108" s="87"/>
      <c r="Q108" s="106">
        <f>IF(ISNUMBER(K108),IF(H108&gt;0,IF(I108&gt;0,J108,0),0),0)</f>
      </c>
      <c r="R108" s="9">
        <f>IF(ISNUMBER(K108)=FALSE,J108,0)</f>
      </c>
    </row>
    <row r="109" spans="1:17" ht="12.75">
      <c r="A109" s="94"/>
      <c r="B109" s="121" t="s">
        <v>27</v>
      </c>
      <c r="C109" s="86"/>
      <c r="D109" s="86"/>
      <c r="E109" s="122" t="s">
        <v>24</v>
      </c>
      <c r="F109" s="86"/>
      <c r="G109" s="86"/>
      <c r="H109" s="138"/>
      <c r="I109" s="86"/>
      <c r="J109" s="138"/>
      <c r="K109" s="86"/>
      <c r="L109" s="86"/>
      <c r="M109" s="96"/>
      <c r="N109" s="87"/>
      <c r="O109" s="87"/>
      <c r="P109" s="87"/>
      <c r="Q109" s="87"/>
    </row>
    <row r="110" spans="1:17" ht="12.75">
      <c r="A110" s="94"/>
      <c r="B110" s="121" t="s">
        <v>28</v>
      </c>
      <c r="C110" s="86"/>
      <c r="D110" s="86"/>
      <c r="E110" s="122" t="s">
        <v>24</v>
      </c>
      <c r="F110" s="86"/>
      <c r="G110" s="86"/>
      <c r="H110" s="138"/>
      <c r="I110" s="86"/>
      <c r="J110" s="138"/>
      <c r="K110" s="86"/>
      <c r="L110" s="86"/>
      <c r="M110" s="96"/>
      <c r="N110" s="87"/>
      <c r="O110" s="87"/>
      <c r="P110" s="87"/>
      <c r="Q110" s="87"/>
    </row>
    <row r="111" spans="1:17" ht="12.75">
      <c r="A111" s="94"/>
      <c r="B111" s="121" t="s">
        <v>30</v>
      </c>
      <c r="C111" s="86"/>
      <c r="D111" s="86"/>
      <c r="E111" s="122" t="s">
        <v>544</v>
      </c>
      <c r="F111" s="86"/>
      <c r="G111" s="86"/>
      <c r="H111" s="138"/>
      <c r="I111" s="86"/>
      <c r="J111" s="138"/>
      <c r="K111" s="86"/>
      <c r="L111" s="86"/>
      <c r="M111" s="96"/>
      <c r="N111" s="87"/>
      <c r="O111" s="87"/>
      <c r="P111" s="87"/>
      <c r="Q111" s="87"/>
    </row>
    <row r="112" spans="1:17" ht="12.75" thickBot="1">
      <c r="A112" s="94"/>
      <c r="B112" s="123" t="s">
        <v>31</v>
      </c>
      <c r="C112" s="124"/>
      <c r="D112" s="124"/>
      <c r="E112" s="125"/>
      <c r="F112" s="124"/>
      <c r="G112" s="124"/>
      <c r="H112" s="140"/>
      <c r="I112" s="124"/>
      <c r="J112" s="140"/>
      <c r="K112" s="124"/>
      <c r="L112" s="124"/>
      <c r="M112" s="96"/>
      <c r="N112" s="87"/>
      <c r="O112" s="87"/>
      <c r="P112" s="87"/>
      <c r="Q112" s="87"/>
    </row>
    <row r="113" spans="1:18" ht="12.75" thickTop="1">
      <c r="A113" s="94"/>
      <c r="B113" s="114">
        <v>16</v>
      </c>
      <c r="C113" s="115" t="s">
        <v>545</v>
      </c>
      <c r="D113" s="115"/>
      <c r="E113" s="115" t="s">
        <v>546</v>
      </c>
      <c r="F113" s="115" t="s">
        <v>24</v>
      </c>
      <c r="G113" s="116" t="s">
        <v>25</v>
      </c>
      <c r="H113" s="141">
        <v>1</v>
      </c>
      <c r="I113" s="127">
        <f>ROUND(0,0)</f>
      </c>
      <c r="J113" s="146">
        <f>ROUND(I113*H113,0)</f>
      </c>
      <c r="K113" s="129">
        <v>0.20999999999999999</v>
      </c>
      <c r="L113" s="128">
        <f>IF(ISNUMBER(K113),ROUND(J113*(K113+1),0),0)</f>
      </c>
      <c r="M113" s="96"/>
      <c r="N113" s="87"/>
      <c r="O113" s="87"/>
      <c r="P113" s="87"/>
      <c r="Q113" s="106">
        <f>IF(ISNUMBER(K113),IF(H113&gt;0,IF(I113&gt;0,J113,0),0),0)</f>
      </c>
      <c r="R113" s="9">
        <f>IF(ISNUMBER(K113)=FALSE,J113,0)</f>
      </c>
    </row>
    <row r="114" spans="1:17" ht="12.75">
      <c r="A114" s="94"/>
      <c r="B114" s="121" t="s">
        <v>27</v>
      </c>
      <c r="C114" s="86"/>
      <c r="D114" s="86"/>
      <c r="E114" s="122" t="s">
        <v>547</v>
      </c>
      <c r="F114" s="86"/>
      <c r="G114" s="86"/>
      <c r="H114" s="138"/>
      <c r="I114" s="86"/>
      <c r="J114" s="138"/>
      <c r="K114" s="86"/>
      <c r="L114" s="86"/>
      <c r="M114" s="96"/>
      <c r="N114" s="87"/>
      <c r="O114" s="87"/>
      <c r="P114" s="87"/>
      <c r="Q114" s="87"/>
    </row>
    <row r="115" spans="1:17" ht="12.75">
      <c r="A115" s="94"/>
      <c r="B115" s="121" t="s">
        <v>28</v>
      </c>
      <c r="C115" s="86"/>
      <c r="D115" s="86"/>
      <c r="E115" s="122" t="s">
        <v>24</v>
      </c>
      <c r="F115" s="86"/>
      <c r="G115" s="86"/>
      <c r="H115" s="138"/>
      <c r="I115" s="86"/>
      <c r="J115" s="138"/>
      <c r="K115" s="86"/>
      <c r="L115" s="86"/>
      <c r="M115" s="96"/>
      <c r="N115" s="87"/>
      <c r="O115" s="87"/>
      <c r="P115" s="87"/>
      <c r="Q115" s="87"/>
    </row>
    <row r="116" spans="1:17" ht="12.75">
      <c r="A116" s="94"/>
      <c r="B116" s="121" t="s">
        <v>30</v>
      </c>
      <c r="C116" s="86"/>
      <c r="D116" s="86"/>
      <c r="E116" s="122" t="s">
        <v>548</v>
      </c>
      <c r="F116" s="86"/>
      <c r="G116" s="86"/>
      <c r="H116" s="138"/>
      <c r="I116" s="86"/>
      <c r="J116" s="138"/>
      <c r="K116" s="86"/>
      <c r="L116" s="86"/>
      <c r="M116" s="96"/>
      <c r="N116" s="87"/>
      <c r="O116" s="87"/>
      <c r="P116" s="87"/>
      <c r="Q116" s="87"/>
    </row>
    <row r="117" spans="1:17" ht="12.75" thickBot="1">
      <c r="A117" s="94"/>
      <c r="B117" s="123" t="s">
        <v>31</v>
      </c>
      <c r="C117" s="124"/>
      <c r="D117" s="124"/>
      <c r="E117" s="125"/>
      <c r="F117" s="124"/>
      <c r="G117" s="124"/>
      <c r="H117" s="140"/>
      <c r="I117" s="124"/>
      <c r="J117" s="140"/>
      <c r="K117" s="124"/>
      <c r="L117" s="124"/>
      <c r="M117" s="96"/>
      <c r="N117" s="87"/>
      <c r="O117" s="87"/>
      <c r="P117" s="87"/>
      <c r="Q117" s="87"/>
    </row>
    <row r="118" spans="1:18" ht="12.75" thickTop="1">
      <c r="A118" s="94"/>
      <c r="B118" s="114">
        <v>17</v>
      </c>
      <c r="C118" s="115" t="s">
        <v>549</v>
      </c>
      <c r="D118" s="115"/>
      <c r="E118" s="115" t="s">
        <v>550</v>
      </c>
      <c r="F118" s="115" t="s">
        <v>24</v>
      </c>
      <c r="G118" s="116" t="s">
        <v>25</v>
      </c>
      <c r="H118" s="141">
        <v>1</v>
      </c>
      <c r="I118" s="127">
        <f>ROUND(0,0)</f>
      </c>
      <c r="J118" s="146">
        <f>ROUND(I118*H118,0)</f>
      </c>
      <c r="K118" s="129">
        <v>0.20999999999999999</v>
      </c>
      <c r="L118" s="128">
        <f>IF(ISNUMBER(K118),ROUND(J118*(K118+1),0),0)</f>
      </c>
      <c r="M118" s="96"/>
      <c r="N118" s="87"/>
      <c r="O118" s="87"/>
      <c r="P118" s="87"/>
      <c r="Q118" s="106">
        <f>IF(ISNUMBER(K118),IF(H118&gt;0,IF(I118&gt;0,J118,0),0),0)</f>
      </c>
      <c r="R118" s="9">
        <f>IF(ISNUMBER(K118)=FALSE,J118,0)</f>
      </c>
    </row>
    <row r="119" spans="1:17" ht="12.75">
      <c r="A119" s="94"/>
      <c r="B119" s="121" t="s">
        <v>27</v>
      </c>
      <c r="C119" s="86"/>
      <c r="D119" s="86"/>
      <c r="E119" s="122" t="s">
        <v>551</v>
      </c>
      <c r="F119" s="86"/>
      <c r="G119" s="86"/>
      <c r="H119" s="138"/>
      <c r="I119" s="86"/>
      <c r="J119" s="138"/>
      <c r="K119" s="86"/>
      <c r="L119" s="86"/>
      <c r="M119" s="96"/>
      <c r="N119" s="87"/>
      <c r="O119" s="87"/>
      <c r="P119" s="87"/>
      <c r="Q119" s="87"/>
    </row>
    <row r="120" spans="1:17" ht="12.75">
      <c r="A120" s="94"/>
      <c r="B120" s="121" t="s">
        <v>28</v>
      </c>
      <c r="C120" s="86"/>
      <c r="D120" s="86"/>
      <c r="E120" s="122" t="s">
        <v>24</v>
      </c>
      <c r="F120" s="86"/>
      <c r="G120" s="86"/>
      <c r="H120" s="138"/>
      <c r="I120" s="86"/>
      <c r="J120" s="138"/>
      <c r="K120" s="86"/>
      <c r="L120" s="86"/>
      <c r="M120" s="96"/>
      <c r="N120" s="87"/>
      <c r="O120" s="87"/>
      <c r="P120" s="87"/>
      <c r="Q120" s="87"/>
    </row>
    <row r="121" spans="1:17" ht="12.75">
      <c r="A121" s="94"/>
      <c r="B121" s="121" t="s">
        <v>30</v>
      </c>
      <c r="C121" s="86"/>
      <c r="D121" s="86"/>
      <c r="E121" s="122" t="s">
        <v>552</v>
      </c>
      <c r="F121" s="86"/>
      <c r="G121" s="86"/>
      <c r="H121" s="138"/>
      <c r="I121" s="86"/>
      <c r="J121" s="138"/>
      <c r="K121" s="86"/>
      <c r="L121" s="86"/>
      <c r="M121" s="96"/>
      <c r="N121" s="87"/>
      <c r="O121" s="87"/>
      <c r="P121" s="87"/>
      <c r="Q121" s="87"/>
    </row>
    <row r="122" spans="1:17" ht="12.75" thickBot="1">
      <c r="A122" s="94"/>
      <c r="B122" s="123" t="s">
        <v>31</v>
      </c>
      <c r="C122" s="124"/>
      <c r="D122" s="124"/>
      <c r="E122" s="125"/>
      <c r="F122" s="124"/>
      <c r="G122" s="124"/>
      <c r="H122" s="140"/>
      <c r="I122" s="124"/>
      <c r="J122" s="140"/>
      <c r="K122" s="124"/>
      <c r="L122" s="124"/>
      <c r="M122" s="96"/>
      <c r="N122" s="87"/>
      <c r="O122" s="87"/>
      <c r="P122" s="87"/>
      <c r="Q122" s="87"/>
    </row>
    <row r="123" spans="1:18" ht="12.75" thickTop="1">
      <c r="A123" s="94"/>
      <c r="B123" s="114">
        <v>18</v>
      </c>
      <c r="C123" s="115" t="s">
        <v>553</v>
      </c>
      <c r="D123" s="115"/>
      <c r="E123" s="115" t="s">
        <v>554</v>
      </c>
      <c r="F123" s="115" t="s">
        <v>24</v>
      </c>
      <c r="G123" s="116" t="s">
        <v>25</v>
      </c>
      <c r="H123" s="141">
        <v>1</v>
      </c>
      <c r="I123" s="127">
        <f>ROUND(0,0)</f>
      </c>
      <c r="J123" s="146">
        <f>ROUND(I123*H123,0)</f>
      </c>
      <c r="K123" s="129">
        <v>0.20999999999999999</v>
      </c>
      <c r="L123" s="128">
        <f>IF(ISNUMBER(K123),ROUND(J123*(K123+1),0),0)</f>
      </c>
      <c r="M123" s="96"/>
      <c r="N123" s="87"/>
      <c r="O123" s="87"/>
      <c r="P123" s="87"/>
      <c r="Q123" s="106">
        <f>IF(ISNUMBER(K123),IF(H123&gt;0,IF(I123&gt;0,J123,0),0),0)</f>
      </c>
      <c r="R123" s="9">
        <f>IF(ISNUMBER(K123)=FALSE,J123,0)</f>
      </c>
    </row>
    <row r="124" spans="1:17" ht="12.75">
      <c r="A124" s="94"/>
      <c r="B124" s="121" t="s">
        <v>27</v>
      </c>
      <c r="C124" s="86"/>
      <c r="D124" s="86"/>
      <c r="E124" s="122" t="s">
        <v>555</v>
      </c>
      <c r="F124" s="86"/>
      <c r="G124" s="86"/>
      <c r="H124" s="138"/>
      <c r="I124" s="86"/>
      <c r="J124" s="138"/>
      <c r="K124" s="86"/>
      <c r="L124" s="86"/>
      <c r="M124" s="96"/>
      <c r="N124" s="87"/>
      <c r="O124" s="87"/>
      <c r="P124" s="87"/>
      <c r="Q124" s="87"/>
    </row>
    <row r="125" spans="1:17" ht="12.75">
      <c r="A125" s="94"/>
      <c r="B125" s="121" t="s">
        <v>28</v>
      </c>
      <c r="C125" s="86"/>
      <c r="D125" s="86"/>
      <c r="E125" s="122" t="s">
        <v>24</v>
      </c>
      <c r="F125" s="86"/>
      <c r="G125" s="86"/>
      <c r="H125" s="138"/>
      <c r="I125" s="86"/>
      <c r="J125" s="138"/>
      <c r="K125" s="86"/>
      <c r="L125" s="86"/>
      <c r="M125" s="96"/>
      <c r="N125" s="87"/>
      <c r="O125" s="87"/>
      <c r="P125" s="87"/>
      <c r="Q125" s="87"/>
    </row>
    <row r="126" spans="1:17" ht="12.75">
      <c r="A126" s="94"/>
      <c r="B126" s="121" t="s">
        <v>30</v>
      </c>
      <c r="C126" s="86"/>
      <c r="D126" s="86"/>
      <c r="E126" s="122" t="s">
        <v>556</v>
      </c>
      <c r="F126" s="86"/>
      <c r="G126" s="86"/>
      <c r="H126" s="138"/>
      <c r="I126" s="86"/>
      <c r="J126" s="138"/>
      <c r="K126" s="86"/>
      <c r="L126" s="86"/>
      <c r="M126" s="96"/>
      <c r="N126" s="87"/>
      <c r="O126" s="87"/>
      <c r="P126" s="87"/>
      <c r="Q126" s="87"/>
    </row>
    <row r="127" spans="1:17" ht="12.75" thickBot="1">
      <c r="A127" s="94"/>
      <c r="B127" s="123" t="s">
        <v>31</v>
      </c>
      <c r="C127" s="124"/>
      <c r="D127" s="124"/>
      <c r="E127" s="125"/>
      <c r="F127" s="124"/>
      <c r="G127" s="124"/>
      <c r="H127" s="140"/>
      <c r="I127" s="124"/>
      <c r="J127" s="140"/>
      <c r="K127" s="124"/>
      <c r="L127" s="124"/>
      <c r="M127" s="96"/>
      <c r="N127" s="87"/>
      <c r="O127" s="87"/>
      <c r="P127" s="87"/>
      <c r="Q127" s="87"/>
    </row>
    <row r="128" spans="1:19" ht="25" customHeight="1" thickTop="1" thickBot="1">
      <c r="A128" s="94"/>
      <c r="B128" s="86"/>
      <c r="C128" s="130">
        <v>7</v>
      </c>
      <c r="D128" s="86"/>
      <c r="E128" s="130" t="s">
        <v>373</v>
      </c>
      <c r="F128" s="86"/>
      <c r="G128" s="131" t="s">
        <v>51</v>
      </c>
      <c r="H128" s="142">
        <f>J68+J73+J78+J83+J88+J93+J98+J103+J108+J113+J118+J123</f>
      </c>
      <c r="I128" s="131" t="s">
        <v>53</v>
      </c>
      <c r="J128" s="147">
        <f>(L128-H128)</f>
      </c>
      <c r="K128" s="131" t="s">
        <v>52</v>
      </c>
      <c r="L128" s="132">
        <f>L68+L73+L78+L83+L88+L93+L98+L103+L108+L113+L118+L123</f>
      </c>
      <c r="M128" s="96"/>
      <c r="N128" s="87"/>
      <c r="O128" s="87"/>
      <c r="P128" s="87"/>
      <c r="Q128" s="106">
        <f>0+Q68+Q73+Q78+Q83+Q88+Q93+Q98+Q103+Q108+Q113+Q118+Q123</f>
      </c>
      <c r="R128" s="9">
        <f>0+R68+R73+R78+R83+R88+R93+R98+R103+R108+R113+R118+R123</f>
      </c>
      <c r="S128" s="56">
        <f>Q128*(1+J128)+R128</f>
      </c>
    </row>
    <row r="129" spans="1:17" ht="25" customHeight="1" thickTop="1" thickBot="1">
      <c r="A129" s="94"/>
      <c r="B129" s="134"/>
      <c r="C129" s="134"/>
      <c r="D129" s="134"/>
      <c r="E129" s="134"/>
      <c r="F129" s="134"/>
      <c r="G129" s="135" t="s">
        <v>54</v>
      </c>
      <c r="H129" s="143">
        <f>J68+J73+J78+J83+J88+J93+J98+J103+J108+J113+J118+J123</f>
      </c>
      <c r="I129" s="135" t="s">
        <v>55</v>
      </c>
      <c r="J129" s="148">
        <f>0+J128</f>
      </c>
      <c r="K129" s="135" t="s">
        <v>56</v>
      </c>
      <c r="L129" s="136">
        <f>L68+L73+L78+L83+L88+L93+L98+L103+L108+L113+L118+L123</f>
      </c>
      <c r="M129" s="96"/>
      <c r="N129" s="87"/>
      <c r="O129" s="87"/>
      <c r="P129" s="87"/>
      <c r="Q129" s="87"/>
    </row>
    <row r="130" spans="1:17" ht="12.75">
      <c r="A130" s="97"/>
      <c r="B130" s="89"/>
      <c r="C130" s="89"/>
      <c r="D130" s="89"/>
      <c r="E130" s="89"/>
      <c r="F130" s="89"/>
      <c r="G130" s="89"/>
      <c r="H130" s="144"/>
      <c r="I130" s="89"/>
      <c r="J130" s="144"/>
      <c r="K130" s="89"/>
      <c r="L130" s="89"/>
      <c r="M130" s="98"/>
      <c r="N130" s="87"/>
      <c r="O130" s="87"/>
      <c r="P130" s="87"/>
      <c r="Q130" s="87"/>
    </row>
    <row r="131" spans="1:17" ht="12.7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7"/>
      <c r="O131" s="87"/>
      <c r="P131" s="87"/>
      <c r="Q131" s="87"/>
    </row>
  </sheetData>
  <mergeCells count="9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5:C26"/>
    <mergeCell ref="B30:D30"/>
    <mergeCell ref="B31:D31"/>
    <mergeCell ref="B32:D32"/>
    <mergeCell ref="B33:D33"/>
    <mergeCell ref="B35:D35"/>
    <mergeCell ref="B36:D36"/>
    <mergeCell ref="B37:D37"/>
    <mergeCell ref="B38:D38"/>
    <mergeCell ref="B40:D40"/>
    <mergeCell ref="B41:D41"/>
    <mergeCell ref="B42:D42"/>
    <mergeCell ref="B43:D43"/>
    <mergeCell ref="B45:D45"/>
    <mergeCell ref="B46:D46"/>
    <mergeCell ref="B47:D47"/>
    <mergeCell ref="B48:D48"/>
    <mergeCell ref="B28:L28"/>
    <mergeCell ref="B20:D20"/>
    <mergeCell ref="B53:D53"/>
    <mergeCell ref="B54:D54"/>
    <mergeCell ref="B55:D55"/>
    <mergeCell ref="B56:D56"/>
    <mergeCell ref="B51:L51"/>
    <mergeCell ref="B21:D21"/>
    <mergeCell ref="B61:D61"/>
    <mergeCell ref="B62:D62"/>
    <mergeCell ref="B63:D63"/>
    <mergeCell ref="B64:D64"/>
    <mergeCell ref="B59:L59"/>
    <mergeCell ref="B22:D22"/>
    <mergeCell ref="B69:D69"/>
    <mergeCell ref="B70:D70"/>
    <mergeCell ref="B71:D71"/>
    <mergeCell ref="B72:D72"/>
    <mergeCell ref="B74:D74"/>
    <mergeCell ref="B75:D75"/>
    <mergeCell ref="B76:D76"/>
    <mergeCell ref="B77:D77"/>
    <mergeCell ref="B79:D79"/>
    <mergeCell ref="B80:D80"/>
    <mergeCell ref="B81:D81"/>
    <mergeCell ref="B82:D82"/>
    <mergeCell ref="B84:D84"/>
    <mergeCell ref="B85:D85"/>
    <mergeCell ref="B86:D86"/>
    <mergeCell ref="B87:D87"/>
    <mergeCell ref="B89:D89"/>
    <mergeCell ref="B90:D90"/>
    <mergeCell ref="B91:D91"/>
    <mergeCell ref="B92:D92"/>
    <mergeCell ref="B94:D94"/>
    <mergeCell ref="B95:D95"/>
    <mergeCell ref="B96:D96"/>
    <mergeCell ref="B97:D97"/>
    <mergeCell ref="B99:D99"/>
    <mergeCell ref="B100:D100"/>
    <mergeCell ref="B101:D101"/>
    <mergeCell ref="B102:D102"/>
    <mergeCell ref="B104:D104"/>
    <mergeCell ref="B105:D105"/>
    <mergeCell ref="B106:D106"/>
    <mergeCell ref="B107:D107"/>
    <mergeCell ref="B109:D109"/>
    <mergeCell ref="B110:D110"/>
    <mergeCell ref="B111:D111"/>
    <mergeCell ref="B112:D112"/>
    <mergeCell ref="B114:D114"/>
    <mergeCell ref="B115:D115"/>
    <mergeCell ref="B116:D116"/>
    <mergeCell ref="B117:D117"/>
    <mergeCell ref="B119:D119"/>
    <mergeCell ref="B120:D120"/>
    <mergeCell ref="B121:D121"/>
    <mergeCell ref="B122:D122"/>
    <mergeCell ref="B124:D124"/>
    <mergeCell ref="B125:D125"/>
    <mergeCell ref="B126:D126"/>
    <mergeCell ref="B127:D127"/>
    <mergeCell ref="B67:L67"/>
    <mergeCell ref="B23:D23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9 - SO421NV_cm">
    <pageSetUpPr fitToPage="1"/>
  </sheetPr>
  <dimension ref="A1:S39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H37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557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L37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AVERAGE(J36)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H37</f>
      </c>
      <c r="L20" s="112">
        <f>L37</f>
      </c>
      <c r="M20" s="96"/>
      <c r="N20" s="87"/>
      <c r="O20" s="87"/>
      <c r="P20" s="87"/>
      <c r="Q20" s="87"/>
      <c r="S20" s="9">
        <f>S36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49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65</v>
      </c>
      <c r="D26" s="115" t="s">
        <v>66</v>
      </c>
      <c r="E26" s="115" t="s">
        <v>67</v>
      </c>
      <c r="F26" s="115" t="s">
        <v>24</v>
      </c>
      <c r="G26" s="116" t="s">
        <v>68</v>
      </c>
      <c r="H26" s="139">
        <v>11.23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69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558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71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8" ht="12.75" thickTop="1">
      <c r="A31" s="94"/>
      <c r="B31" s="114">
        <v>2</v>
      </c>
      <c r="C31" s="115" t="s">
        <v>497</v>
      </c>
      <c r="D31" s="115"/>
      <c r="E31" s="115" t="s">
        <v>498</v>
      </c>
      <c r="F31" s="115" t="s">
        <v>24</v>
      </c>
      <c r="G31" s="116" t="s">
        <v>25</v>
      </c>
      <c r="H31" s="141">
        <v>4</v>
      </c>
      <c r="I31" s="127">
        <f>ROUND(0,0)</f>
      </c>
      <c r="J31" s="146">
        <f>ROUND(I31*H31,0)</f>
      </c>
      <c r="K31" s="129">
        <v>0.20999999999999999</v>
      </c>
      <c r="L31" s="128">
        <f>IF(ISNUMBER(K31),ROUND(J31*(K31+1),0),0)</f>
      </c>
      <c r="M31" s="96"/>
      <c r="N31" s="87"/>
      <c r="O31" s="87"/>
      <c r="P31" s="87"/>
      <c r="Q31" s="106">
        <f>IF(ISNUMBER(K31),IF(H31&gt;0,IF(I31&gt;0,J31,0),0),0)</f>
      </c>
      <c r="R31" s="9">
        <f>IF(ISNUMBER(K31)=FALSE,J31,0)</f>
      </c>
    </row>
    <row r="32" spans="1:17" ht="12.75">
      <c r="A32" s="94"/>
      <c r="B32" s="121" t="s">
        <v>27</v>
      </c>
      <c r="C32" s="86"/>
      <c r="D32" s="86"/>
      <c r="E32" s="122" t="s">
        <v>499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28</v>
      </c>
      <c r="C33" s="86"/>
      <c r="D33" s="86"/>
      <c r="E33" s="122" t="s">
        <v>24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30</v>
      </c>
      <c r="C34" s="86"/>
      <c r="D34" s="86"/>
      <c r="E34" s="122" t="s">
        <v>35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 thickBot="1">
      <c r="A35" s="94"/>
      <c r="B35" s="123" t="s">
        <v>31</v>
      </c>
      <c r="C35" s="124"/>
      <c r="D35" s="124"/>
      <c r="E35" s="125"/>
      <c r="F35" s="124"/>
      <c r="G35" s="124"/>
      <c r="H35" s="140"/>
      <c r="I35" s="124"/>
      <c r="J35" s="140"/>
      <c r="K35" s="124"/>
      <c r="L35" s="124"/>
      <c r="M35" s="96"/>
      <c r="N35" s="87"/>
      <c r="O35" s="87"/>
      <c r="P35" s="87"/>
      <c r="Q35" s="87"/>
    </row>
    <row r="36" spans="1:19" ht="25" customHeight="1" thickTop="1" thickBot="1">
      <c r="A36" s="94"/>
      <c r="B36" s="86"/>
      <c r="C36" s="130">
        <v>0</v>
      </c>
      <c r="D36" s="86"/>
      <c r="E36" s="130" t="s">
        <v>50</v>
      </c>
      <c r="F36" s="86"/>
      <c r="G36" s="131" t="s">
        <v>51</v>
      </c>
      <c r="H36" s="142">
        <f>J26+J31</f>
      </c>
      <c r="I36" s="131" t="s">
        <v>53</v>
      </c>
      <c r="J36" s="147">
        <f>(L36-H36)</f>
      </c>
      <c r="K36" s="131" t="s">
        <v>52</v>
      </c>
      <c r="L36" s="132">
        <f>L26+L31</f>
      </c>
      <c r="M36" s="96"/>
      <c r="N36" s="87"/>
      <c r="O36" s="87"/>
      <c r="P36" s="87"/>
      <c r="Q36" s="106">
        <f>0+Q26+Q31</f>
      </c>
      <c r="R36" s="9">
        <f>0+R26+R31</f>
      </c>
      <c r="S36" s="56">
        <f>Q36*(1+J36)+R36</f>
      </c>
    </row>
    <row r="37" spans="1:17" ht="25" customHeight="1" thickTop="1" thickBot="1">
      <c r="A37" s="94"/>
      <c r="B37" s="134"/>
      <c r="C37" s="134"/>
      <c r="D37" s="134"/>
      <c r="E37" s="134"/>
      <c r="F37" s="134"/>
      <c r="G37" s="135" t="s">
        <v>54</v>
      </c>
      <c r="H37" s="143">
        <f>J26+J31</f>
      </c>
      <c r="I37" s="135" t="s">
        <v>55</v>
      </c>
      <c r="J37" s="148">
        <f>0+J36</f>
      </c>
      <c r="K37" s="135" t="s">
        <v>56</v>
      </c>
      <c r="L37" s="136">
        <f>L26+L31</f>
      </c>
      <c r="M37" s="96"/>
      <c r="N37" s="87"/>
      <c r="O37" s="87"/>
      <c r="P37" s="87"/>
      <c r="Q37" s="87"/>
    </row>
    <row r="38" spans="1:17" ht="12.75">
      <c r="A38" s="97"/>
      <c r="B38" s="89"/>
      <c r="C38" s="89"/>
      <c r="D38" s="89"/>
      <c r="E38" s="89"/>
      <c r="F38" s="89"/>
      <c r="G38" s="89"/>
      <c r="H38" s="144"/>
      <c r="I38" s="89"/>
      <c r="J38" s="144"/>
      <c r="K38" s="89"/>
      <c r="L38" s="89"/>
      <c r="M38" s="98"/>
      <c r="N38" s="87"/>
      <c r="O38" s="87"/>
      <c r="P38" s="87"/>
      <c r="Q38" s="87"/>
    </row>
    <row r="39" spans="1:17" ht="12.7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87"/>
      <c r="P39" s="87"/>
      <c r="Q39" s="87"/>
    </row>
  </sheetData>
  <mergeCells count="2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32:D32"/>
    <mergeCell ref="B33:D33"/>
    <mergeCell ref="B34:D34"/>
    <mergeCell ref="B35:D35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10 - SO421PH_cm">
    <pageSetUpPr fitToPage="1"/>
  </sheetPr>
  <dimension ref="A1:S155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H51+H64+H72+H140+H153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559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L51+L64+L72+L140+L153</f>
      </c>
      <c r="K11" s="86"/>
      <c r="L11" s="86"/>
      <c r="M11" s="96"/>
      <c r="N11" s="87"/>
      <c r="O11" s="87"/>
      <c r="P11" s="87"/>
      <c r="Q11" s="106">
        <f>IF(SUM(K20:K24)&gt;0,ROUND(SUM(S20:S24)/SUM(K20:K24)-1,8),0)</f>
      </c>
      <c r="R11" s="9">
        <f>AVERAGE(J50,J63,J71,J139,J152)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1</v>
      </c>
      <c r="C20" s="86"/>
      <c r="D20" s="86"/>
      <c r="E20" s="111" t="s">
        <v>105</v>
      </c>
      <c r="F20" s="86"/>
      <c r="G20" s="86"/>
      <c r="H20" s="86"/>
      <c r="I20" s="86"/>
      <c r="J20" s="86"/>
      <c r="K20" s="112">
        <f>H51</f>
      </c>
      <c r="L20" s="112">
        <f>L51</f>
      </c>
      <c r="M20" s="96"/>
      <c r="N20" s="87"/>
      <c r="O20" s="87"/>
      <c r="P20" s="87"/>
      <c r="Q20" s="87"/>
      <c r="S20" s="9">
        <f>S50</f>
      </c>
    </row>
    <row r="21" spans="1:19" ht="12.75">
      <c r="A21" s="94"/>
      <c r="B21" s="110">
        <v>2</v>
      </c>
      <c r="C21" s="86"/>
      <c r="D21" s="86"/>
      <c r="E21" s="111" t="s">
        <v>442</v>
      </c>
      <c r="F21" s="86"/>
      <c r="G21" s="86"/>
      <c r="H21" s="86"/>
      <c r="I21" s="86"/>
      <c r="J21" s="86"/>
      <c r="K21" s="112">
        <f>H64</f>
      </c>
      <c r="L21" s="112">
        <f>L64</f>
      </c>
      <c r="M21" s="96"/>
      <c r="N21" s="87"/>
      <c r="O21" s="87"/>
      <c r="P21" s="87"/>
      <c r="Q21" s="87"/>
      <c r="S21" s="9">
        <f>S63</f>
      </c>
    </row>
    <row r="22" spans="1:19" ht="12.75">
      <c r="A22" s="94"/>
      <c r="B22" s="110">
        <v>4</v>
      </c>
      <c r="C22" s="86"/>
      <c r="D22" s="86"/>
      <c r="E22" s="111" t="s">
        <v>461</v>
      </c>
      <c r="F22" s="86"/>
      <c r="G22" s="86"/>
      <c r="H22" s="86"/>
      <c r="I22" s="86"/>
      <c r="J22" s="86"/>
      <c r="K22" s="112">
        <f>H72</f>
      </c>
      <c r="L22" s="112">
        <f>L72</f>
      </c>
      <c r="M22" s="96"/>
      <c r="N22" s="87"/>
      <c r="O22" s="87"/>
      <c r="P22" s="87"/>
      <c r="Q22" s="87"/>
      <c r="S22" s="9">
        <f>S71</f>
      </c>
    </row>
    <row r="23" spans="1:19" ht="12.75">
      <c r="A23" s="94"/>
      <c r="B23" s="110">
        <v>7</v>
      </c>
      <c r="C23" s="86"/>
      <c r="D23" s="86"/>
      <c r="E23" s="111" t="s">
        <v>373</v>
      </c>
      <c r="F23" s="86"/>
      <c r="G23" s="86"/>
      <c r="H23" s="86"/>
      <c r="I23" s="86"/>
      <c r="J23" s="86"/>
      <c r="K23" s="112">
        <f>H140</f>
      </c>
      <c r="L23" s="112">
        <f>L140</f>
      </c>
      <c r="M23" s="96"/>
      <c r="N23" s="87"/>
      <c r="O23" s="87"/>
      <c r="P23" s="87"/>
      <c r="Q23" s="87"/>
      <c r="S23" s="9">
        <f>S139</f>
      </c>
    </row>
    <row r="24" spans="1:19" ht="12.75">
      <c r="A24" s="94"/>
      <c r="B24" s="110">
        <v>8</v>
      </c>
      <c r="C24" s="86"/>
      <c r="D24" s="86"/>
      <c r="E24" s="111" t="s">
        <v>294</v>
      </c>
      <c r="F24" s="86"/>
      <c r="G24" s="86"/>
      <c r="H24" s="86"/>
      <c r="I24" s="86"/>
      <c r="J24" s="86"/>
      <c r="K24" s="112">
        <f>H153</f>
      </c>
      <c r="L24" s="112">
        <f>L153</f>
      </c>
      <c r="M24" s="96"/>
      <c r="N24" s="87"/>
      <c r="O24" s="87"/>
      <c r="P24" s="87"/>
      <c r="Q24" s="87"/>
      <c r="S24" s="9">
        <f>S152</f>
      </c>
    </row>
    <row r="25" spans="1:17" ht="12.75">
      <c r="A25" s="97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60"/>
      <c r="N25" s="87"/>
      <c r="O25" s="87"/>
      <c r="P25" s="87"/>
      <c r="Q25" s="87"/>
    </row>
    <row r="26" spans="1:17" ht="14" customHeight="1">
      <c r="A26" s="89"/>
      <c r="B26" s="90" t="s">
        <v>14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7"/>
      <c r="N26" s="87"/>
      <c r="O26" s="87"/>
      <c r="P26" s="87"/>
      <c r="Q26" s="87"/>
    </row>
    <row r="27" spans="1:17" ht="18" customHeight="1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157"/>
      <c r="N27" s="87"/>
      <c r="O27" s="87"/>
      <c r="P27" s="87"/>
      <c r="Q27" s="87"/>
    </row>
    <row r="28" spans="1:17" ht="18" customHeight="1">
      <c r="A28" s="94"/>
      <c r="B28" s="107" t="s">
        <v>15</v>
      </c>
      <c r="C28" s="107" t="s">
        <v>10</v>
      </c>
      <c r="D28" s="107" t="s">
        <v>16</v>
      </c>
      <c r="E28" s="107" t="s">
        <v>11</v>
      </c>
      <c r="F28" s="107" t="s">
        <v>17</v>
      </c>
      <c r="G28" s="108" t="s">
        <v>18</v>
      </c>
      <c r="H28" s="109" t="s">
        <v>19</v>
      </c>
      <c r="I28" s="109" t="s">
        <v>20</v>
      </c>
      <c r="J28" s="109" t="s">
        <v>12</v>
      </c>
      <c r="K28" s="108" t="s">
        <v>21</v>
      </c>
      <c r="L28" s="109" t="s">
        <v>13</v>
      </c>
      <c r="M28" s="153"/>
      <c r="N28" s="87"/>
      <c r="O28" s="87"/>
      <c r="P28" s="87"/>
      <c r="Q28" s="87"/>
    </row>
    <row r="29" spans="1:17" ht="40" customHeight="1">
      <c r="A29" s="94"/>
      <c r="B29" s="113" t="s">
        <v>104</v>
      </c>
      <c r="C29" s="86"/>
      <c r="D29" s="86"/>
      <c r="E29" s="86"/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8" ht="12.75">
      <c r="A30" s="94"/>
      <c r="B30" s="114">
        <v>1</v>
      </c>
      <c r="C30" s="115" t="s">
        <v>501</v>
      </c>
      <c r="D30" s="115"/>
      <c r="E30" s="115" t="s">
        <v>502</v>
      </c>
      <c r="F30" s="115" t="s">
        <v>24</v>
      </c>
      <c r="G30" s="116" t="s">
        <v>98</v>
      </c>
      <c r="H30" s="139">
        <v>0.86399999999999999</v>
      </c>
      <c r="I30" s="118">
        <f>ROUND(0,0)</f>
      </c>
      <c r="J30" s="145">
        <f>ROUND(I30*H30,0)</f>
      </c>
      <c r="K30" s="120">
        <v>0.20999999999999999</v>
      </c>
      <c r="L30" s="119">
        <f>IF(ISNUMBER(K30),ROUND(J30*(K30+1),0),0)</f>
      </c>
      <c r="M30" s="96"/>
      <c r="N30" s="87"/>
      <c r="O30" s="87"/>
      <c r="P30" s="87"/>
      <c r="Q30" s="106">
        <f>IF(ISNUMBER(K30),IF(H30&gt;0,IF(I30&gt;0,J30,0),0),0)</f>
      </c>
      <c r="R30" s="9">
        <f>IF(ISNUMBER(K30)=FALSE,J30,0)</f>
      </c>
    </row>
    <row r="31" spans="1:17" ht="12.75">
      <c r="A31" s="94"/>
      <c r="B31" s="121" t="s">
        <v>27</v>
      </c>
      <c r="C31" s="86"/>
      <c r="D31" s="86"/>
      <c r="E31" s="122" t="s">
        <v>208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>
      <c r="A32" s="94"/>
      <c r="B32" s="121" t="s">
        <v>28</v>
      </c>
      <c r="C32" s="86"/>
      <c r="D32" s="86"/>
      <c r="E32" s="122" t="s">
        <v>560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30</v>
      </c>
      <c r="C33" s="86"/>
      <c r="D33" s="86"/>
      <c r="E33" s="122" t="s">
        <v>210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 thickBot="1">
      <c r="A34" s="94"/>
      <c r="B34" s="123" t="s">
        <v>31</v>
      </c>
      <c r="C34" s="124"/>
      <c r="D34" s="124"/>
      <c r="E34" s="125"/>
      <c r="F34" s="124"/>
      <c r="G34" s="124"/>
      <c r="H34" s="140"/>
      <c r="I34" s="124"/>
      <c r="J34" s="140"/>
      <c r="K34" s="124"/>
      <c r="L34" s="124"/>
      <c r="M34" s="96"/>
      <c r="N34" s="87"/>
      <c r="O34" s="87"/>
      <c r="P34" s="87"/>
      <c r="Q34" s="87"/>
    </row>
    <row r="35" spans="1:18" ht="12.75" thickTop="1">
      <c r="A35" s="94"/>
      <c r="B35" s="114">
        <v>2</v>
      </c>
      <c r="C35" s="115" t="s">
        <v>206</v>
      </c>
      <c r="D35" s="115"/>
      <c r="E35" s="115" t="s">
        <v>207</v>
      </c>
      <c r="F35" s="115" t="s">
        <v>24</v>
      </c>
      <c r="G35" s="116" t="s">
        <v>98</v>
      </c>
      <c r="H35" s="141">
        <v>5.375</v>
      </c>
      <c r="I35" s="127">
        <f>ROUND(0,0)</f>
      </c>
      <c r="J35" s="146">
        <f>ROUND(I35*H35,0)</f>
      </c>
      <c r="K35" s="129">
        <v>0.20999999999999999</v>
      </c>
      <c r="L35" s="128">
        <f>IF(ISNUMBER(K35),ROUND(J35*(K35+1),0),0)</f>
      </c>
      <c r="M35" s="96"/>
      <c r="N35" s="87"/>
      <c r="O35" s="87"/>
      <c r="P35" s="87"/>
      <c r="Q35" s="106">
        <f>IF(ISNUMBER(K35),IF(H35&gt;0,IF(I35&gt;0,J35,0),0),0)</f>
      </c>
      <c r="R35" s="9">
        <f>IF(ISNUMBER(K35)=FALSE,J35,0)</f>
      </c>
    </row>
    <row r="36" spans="1:17" ht="12.75">
      <c r="A36" s="94"/>
      <c r="B36" s="121" t="s">
        <v>27</v>
      </c>
      <c r="C36" s="86"/>
      <c r="D36" s="86"/>
      <c r="E36" s="122" t="s">
        <v>561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>
      <c r="A37" s="94"/>
      <c r="B37" s="121" t="s">
        <v>28</v>
      </c>
      <c r="C37" s="86"/>
      <c r="D37" s="86"/>
      <c r="E37" s="122" t="s">
        <v>562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>
      <c r="A38" s="94"/>
      <c r="B38" s="121" t="s">
        <v>30</v>
      </c>
      <c r="C38" s="86"/>
      <c r="D38" s="86"/>
      <c r="E38" s="122" t="s">
        <v>210</v>
      </c>
      <c r="F38" s="86"/>
      <c r="G38" s="86"/>
      <c r="H38" s="138"/>
      <c r="I38" s="86"/>
      <c r="J38" s="138"/>
      <c r="K38" s="86"/>
      <c r="L38" s="86"/>
      <c r="M38" s="96"/>
      <c r="N38" s="87"/>
      <c r="O38" s="87"/>
      <c r="P38" s="87"/>
      <c r="Q38" s="87"/>
    </row>
    <row r="39" spans="1:17" ht="12.75" thickBot="1">
      <c r="A39" s="94"/>
      <c r="B39" s="123" t="s">
        <v>31</v>
      </c>
      <c r="C39" s="124"/>
      <c r="D39" s="124"/>
      <c r="E39" s="125"/>
      <c r="F39" s="124"/>
      <c r="G39" s="124"/>
      <c r="H39" s="140"/>
      <c r="I39" s="124"/>
      <c r="J39" s="140"/>
      <c r="K39" s="124"/>
      <c r="L39" s="124"/>
      <c r="M39" s="96"/>
      <c r="N39" s="87"/>
      <c r="O39" s="87"/>
      <c r="P39" s="87"/>
      <c r="Q39" s="87"/>
    </row>
    <row r="40" spans="1:18" ht="12.75" thickTop="1">
      <c r="A40" s="94"/>
      <c r="B40" s="114">
        <v>3</v>
      </c>
      <c r="C40" s="115" t="s">
        <v>96</v>
      </c>
      <c r="D40" s="115" t="s">
        <v>66</v>
      </c>
      <c r="E40" s="115" t="s">
        <v>97</v>
      </c>
      <c r="F40" s="115" t="s">
        <v>24</v>
      </c>
      <c r="G40" s="116" t="s">
        <v>98</v>
      </c>
      <c r="H40" s="141">
        <v>6.2389999999999999</v>
      </c>
      <c r="I40" s="127">
        <f>ROUND(0,0)</f>
      </c>
      <c r="J40" s="146">
        <f>ROUND(I40*H40,0)</f>
      </c>
      <c r="K40" s="129">
        <v>0.20999999999999999</v>
      </c>
      <c r="L40" s="128">
        <f>IF(ISNUMBER(K40),ROUND(J40*(K40+1),0),0)</f>
      </c>
      <c r="M40" s="96"/>
      <c r="N40" s="87"/>
      <c r="O40" s="87"/>
      <c r="P40" s="87"/>
      <c r="Q40" s="106">
        <f>IF(ISNUMBER(K40),IF(H40&gt;0,IF(I40&gt;0,J40,0),0),0)</f>
      </c>
      <c r="R40" s="9">
        <f>IF(ISNUMBER(K40)=FALSE,J40,0)</f>
      </c>
    </row>
    <row r="41" spans="1:17" ht="12.75">
      <c r="A41" s="94"/>
      <c r="B41" s="121" t="s">
        <v>27</v>
      </c>
      <c r="C41" s="86"/>
      <c r="D41" s="86"/>
      <c r="E41" s="122" t="s">
        <v>99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>
      <c r="A42" s="94"/>
      <c r="B42" s="121" t="s">
        <v>28</v>
      </c>
      <c r="C42" s="86"/>
      <c r="D42" s="86"/>
      <c r="E42" s="122" t="s">
        <v>563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>
      <c r="A43" s="94"/>
      <c r="B43" s="121" t="s">
        <v>30</v>
      </c>
      <c r="C43" s="86"/>
      <c r="D43" s="86"/>
      <c r="E43" s="122" t="s">
        <v>101</v>
      </c>
      <c r="F43" s="86"/>
      <c r="G43" s="86"/>
      <c r="H43" s="138"/>
      <c r="I43" s="86"/>
      <c r="J43" s="138"/>
      <c r="K43" s="86"/>
      <c r="L43" s="86"/>
      <c r="M43" s="96"/>
      <c r="N43" s="87"/>
      <c r="O43" s="87"/>
      <c r="P43" s="87"/>
      <c r="Q43" s="87"/>
    </row>
    <row r="44" spans="1:17" ht="12.75" thickBot="1">
      <c r="A44" s="94"/>
      <c r="B44" s="123" t="s">
        <v>31</v>
      </c>
      <c r="C44" s="124"/>
      <c r="D44" s="124"/>
      <c r="E44" s="125"/>
      <c r="F44" s="124"/>
      <c r="G44" s="124"/>
      <c r="H44" s="140"/>
      <c r="I44" s="124"/>
      <c r="J44" s="140"/>
      <c r="K44" s="124"/>
      <c r="L44" s="124"/>
      <c r="M44" s="96"/>
      <c r="N44" s="87"/>
      <c r="O44" s="87"/>
      <c r="P44" s="87"/>
      <c r="Q44" s="87"/>
    </row>
    <row r="45" spans="1:18" ht="12.75" thickTop="1">
      <c r="A45" s="94"/>
      <c r="B45" s="114">
        <v>4</v>
      </c>
      <c r="C45" s="115" t="s">
        <v>212</v>
      </c>
      <c r="D45" s="115"/>
      <c r="E45" s="115" t="s">
        <v>213</v>
      </c>
      <c r="F45" s="115" t="s">
        <v>24</v>
      </c>
      <c r="G45" s="116" t="s">
        <v>98</v>
      </c>
      <c r="H45" s="141">
        <v>6.2389999999999999</v>
      </c>
      <c r="I45" s="127">
        <f>ROUND(0,0)</f>
      </c>
      <c r="J45" s="146">
        <f>ROUND(I45*H45,0)</f>
      </c>
      <c r="K45" s="129">
        <v>0.20999999999999999</v>
      </c>
      <c r="L45" s="128">
        <f>IF(ISNUMBER(K45),ROUND(J45*(K45+1),0),0)</f>
      </c>
      <c r="M45" s="96"/>
      <c r="N45" s="87"/>
      <c r="O45" s="87"/>
      <c r="P45" s="87"/>
      <c r="Q45" s="106">
        <f>IF(ISNUMBER(K45),IF(H45&gt;0,IF(I45&gt;0,J45,0),0),0)</f>
      </c>
      <c r="R45" s="9">
        <f>IF(ISNUMBER(K45)=FALSE,J45,0)</f>
      </c>
    </row>
    <row r="46" spans="1:17" ht="12.75">
      <c r="A46" s="94"/>
      <c r="B46" s="121" t="s">
        <v>27</v>
      </c>
      <c r="C46" s="86"/>
      <c r="D46" s="86"/>
      <c r="E46" s="122" t="s">
        <v>24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>
      <c r="A47" s="94"/>
      <c r="B47" s="121" t="s">
        <v>28</v>
      </c>
      <c r="C47" s="86"/>
      <c r="D47" s="86"/>
      <c r="E47" s="122" t="s">
        <v>564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>
      <c r="A48" s="94"/>
      <c r="B48" s="121" t="s">
        <v>30</v>
      </c>
      <c r="C48" s="86"/>
      <c r="D48" s="86"/>
      <c r="E48" s="122" t="s">
        <v>216</v>
      </c>
      <c r="F48" s="86"/>
      <c r="G48" s="86"/>
      <c r="H48" s="138"/>
      <c r="I48" s="86"/>
      <c r="J48" s="138"/>
      <c r="K48" s="86"/>
      <c r="L48" s="86"/>
      <c r="M48" s="96"/>
      <c r="N48" s="87"/>
      <c r="O48" s="87"/>
      <c r="P48" s="87"/>
      <c r="Q48" s="87"/>
    </row>
    <row r="49" spans="1:17" ht="12.75" thickBot="1">
      <c r="A49" s="94"/>
      <c r="B49" s="123" t="s">
        <v>31</v>
      </c>
      <c r="C49" s="124"/>
      <c r="D49" s="124"/>
      <c r="E49" s="125"/>
      <c r="F49" s="124"/>
      <c r="G49" s="124"/>
      <c r="H49" s="140"/>
      <c r="I49" s="124"/>
      <c r="J49" s="140"/>
      <c r="K49" s="124"/>
      <c r="L49" s="124"/>
      <c r="M49" s="96"/>
      <c r="N49" s="87"/>
      <c r="O49" s="87"/>
      <c r="P49" s="87"/>
      <c r="Q49" s="87"/>
    </row>
    <row r="50" spans="1:19" ht="25" customHeight="1" thickTop="1" thickBot="1">
      <c r="A50" s="94"/>
      <c r="B50" s="86"/>
      <c r="C50" s="130">
        <v>1</v>
      </c>
      <c r="D50" s="86"/>
      <c r="E50" s="130" t="s">
        <v>105</v>
      </c>
      <c r="F50" s="86"/>
      <c r="G50" s="131" t="s">
        <v>51</v>
      </c>
      <c r="H50" s="142">
        <f>J30+J35+J40+J45</f>
      </c>
      <c r="I50" s="131" t="s">
        <v>53</v>
      </c>
      <c r="J50" s="147">
        <f>(L50-H50)</f>
      </c>
      <c r="K50" s="131" t="s">
        <v>52</v>
      </c>
      <c r="L50" s="132">
        <f>L30+L35+L40+L45</f>
      </c>
      <c r="M50" s="96"/>
      <c r="N50" s="87"/>
      <c r="O50" s="87"/>
      <c r="P50" s="87"/>
      <c r="Q50" s="106">
        <f>0+Q30+Q35+Q40+Q45</f>
      </c>
      <c r="R50" s="9">
        <f>0+R30+R35+R40+R45</f>
      </c>
      <c r="S50" s="56">
        <f>Q50*(1+J50)+R50</f>
      </c>
    </row>
    <row r="51" spans="1:17" ht="25" customHeight="1" thickTop="1" thickBot="1">
      <c r="A51" s="94"/>
      <c r="B51" s="134"/>
      <c r="C51" s="134"/>
      <c r="D51" s="134"/>
      <c r="E51" s="134"/>
      <c r="F51" s="134"/>
      <c r="G51" s="135" t="s">
        <v>54</v>
      </c>
      <c r="H51" s="143">
        <f>J30+J35+J40+J45</f>
      </c>
      <c r="I51" s="135" t="s">
        <v>55</v>
      </c>
      <c r="J51" s="148">
        <f>0+J50</f>
      </c>
      <c r="K51" s="135" t="s">
        <v>56</v>
      </c>
      <c r="L51" s="136">
        <f>L30+L35+L40+L45</f>
      </c>
      <c r="M51" s="96"/>
      <c r="N51" s="87"/>
      <c r="O51" s="87"/>
      <c r="P51" s="87"/>
      <c r="Q51" s="87"/>
    </row>
    <row r="52" spans="1:17" ht="40" customHeight="1">
      <c r="A52" s="94"/>
      <c r="B52" s="154" t="s">
        <v>441</v>
      </c>
      <c r="C52" s="86"/>
      <c r="D52" s="86"/>
      <c r="E52" s="86"/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8" ht="12.75">
      <c r="A53" s="94"/>
      <c r="B53" s="114">
        <v>5</v>
      </c>
      <c r="C53" s="115" t="s">
        <v>507</v>
      </c>
      <c r="D53" s="115"/>
      <c r="E53" s="115" t="s">
        <v>508</v>
      </c>
      <c r="F53" s="115" t="s">
        <v>24</v>
      </c>
      <c r="G53" s="116" t="s">
        <v>98</v>
      </c>
      <c r="H53" s="139">
        <v>1.0289999999999999</v>
      </c>
      <c r="I53" s="118">
        <f>ROUND(0,0)</f>
      </c>
      <c r="J53" s="145">
        <f>ROUND(I53*H53,0)</f>
      </c>
      <c r="K53" s="120">
        <v>0.20999999999999999</v>
      </c>
      <c r="L53" s="119">
        <f>IF(ISNUMBER(K53),ROUND(J53*(K53+1),0),0)</f>
      </c>
      <c r="M53" s="96"/>
      <c r="N53" s="87"/>
      <c r="O53" s="87"/>
      <c r="P53" s="87"/>
      <c r="Q53" s="106">
        <f>IF(ISNUMBER(K53),IF(H53&gt;0,IF(I53&gt;0,J53,0),0),0)</f>
      </c>
      <c r="R53" s="9">
        <f>IF(ISNUMBER(K53)=FALSE,J53,0)</f>
      </c>
    </row>
    <row r="54" spans="1:17" ht="12.75">
      <c r="A54" s="94"/>
      <c r="B54" s="121" t="s">
        <v>27</v>
      </c>
      <c r="C54" s="86"/>
      <c r="D54" s="86"/>
      <c r="E54" s="122" t="s">
        <v>565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>
      <c r="A55" s="94"/>
      <c r="B55" s="121" t="s">
        <v>28</v>
      </c>
      <c r="C55" s="86"/>
      <c r="D55" s="86"/>
      <c r="E55" s="122" t="s">
        <v>566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>
      <c r="A56" s="94"/>
      <c r="B56" s="121" t="s">
        <v>30</v>
      </c>
      <c r="C56" s="86"/>
      <c r="D56" s="86"/>
      <c r="E56" s="122" t="s">
        <v>424</v>
      </c>
      <c r="F56" s="86"/>
      <c r="G56" s="86"/>
      <c r="H56" s="138"/>
      <c r="I56" s="86"/>
      <c r="J56" s="138"/>
      <c r="K56" s="86"/>
      <c r="L56" s="86"/>
      <c r="M56" s="96"/>
      <c r="N56" s="87"/>
      <c r="O56" s="87"/>
      <c r="P56" s="87"/>
      <c r="Q56" s="87"/>
    </row>
    <row r="57" spans="1:17" ht="12.75" thickBot="1">
      <c r="A57" s="94"/>
      <c r="B57" s="123" t="s">
        <v>31</v>
      </c>
      <c r="C57" s="124"/>
      <c r="D57" s="124"/>
      <c r="E57" s="125"/>
      <c r="F57" s="124"/>
      <c r="G57" s="124"/>
      <c r="H57" s="140"/>
      <c r="I57" s="124"/>
      <c r="J57" s="140"/>
      <c r="K57" s="124"/>
      <c r="L57" s="124"/>
      <c r="M57" s="96"/>
      <c r="N57" s="87"/>
      <c r="O57" s="87"/>
      <c r="P57" s="87"/>
      <c r="Q57" s="87"/>
    </row>
    <row r="58" spans="1:18" ht="12.75" thickTop="1">
      <c r="A58" s="94"/>
      <c r="B58" s="114">
        <v>6</v>
      </c>
      <c r="C58" s="115" t="s">
        <v>420</v>
      </c>
      <c r="D58" s="115"/>
      <c r="E58" s="115" t="s">
        <v>421</v>
      </c>
      <c r="F58" s="115" t="s">
        <v>24</v>
      </c>
      <c r="G58" s="116" t="s">
        <v>98</v>
      </c>
      <c r="H58" s="141">
        <v>0.049000000000000002</v>
      </c>
      <c r="I58" s="127">
        <f>ROUND(0,0)</f>
      </c>
      <c r="J58" s="146">
        <f>ROUND(I58*H58,0)</f>
      </c>
      <c r="K58" s="129">
        <v>0.20999999999999999</v>
      </c>
      <c r="L58" s="128">
        <f>IF(ISNUMBER(K58),ROUND(J58*(K58+1),0),0)</f>
      </c>
      <c r="M58" s="96"/>
      <c r="N58" s="87"/>
      <c r="O58" s="87"/>
      <c r="P58" s="87"/>
      <c r="Q58" s="106">
        <f>IF(ISNUMBER(K58),IF(H58&gt;0,IF(I58&gt;0,J58,0),0),0)</f>
      </c>
      <c r="R58" s="9">
        <f>IF(ISNUMBER(K58)=FALSE,J58,0)</f>
      </c>
    </row>
    <row r="59" spans="1:17" ht="12.75">
      <c r="A59" s="94"/>
      <c r="B59" s="121" t="s">
        <v>27</v>
      </c>
      <c r="C59" s="86"/>
      <c r="D59" s="86"/>
      <c r="E59" s="122" t="s">
        <v>567</v>
      </c>
      <c r="F59" s="86"/>
      <c r="G59" s="86"/>
      <c r="H59" s="138"/>
      <c r="I59" s="86"/>
      <c r="J59" s="138"/>
      <c r="K59" s="86"/>
      <c r="L59" s="86"/>
      <c r="M59" s="96"/>
      <c r="N59" s="87"/>
      <c r="O59" s="87"/>
      <c r="P59" s="87"/>
      <c r="Q59" s="87"/>
    </row>
    <row r="60" spans="1:17" ht="12.75">
      <c r="A60" s="94"/>
      <c r="B60" s="121" t="s">
        <v>28</v>
      </c>
      <c r="C60" s="86"/>
      <c r="D60" s="86"/>
      <c r="E60" s="122" t="s">
        <v>568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>
      <c r="A61" s="94"/>
      <c r="B61" s="121" t="s">
        <v>30</v>
      </c>
      <c r="C61" s="86"/>
      <c r="D61" s="86"/>
      <c r="E61" s="122" t="s">
        <v>424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 thickBot="1">
      <c r="A62" s="94"/>
      <c r="B62" s="123" t="s">
        <v>31</v>
      </c>
      <c r="C62" s="124"/>
      <c r="D62" s="124"/>
      <c r="E62" s="125"/>
      <c r="F62" s="124"/>
      <c r="G62" s="124"/>
      <c r="H62" s="140"/>
      <c r="I62" s="124"/>
      <c r="J62" s="140"/>
      <c r="K62" s="124"/>
      <c r="L62" s="124"/>
      <c r="M62" s="96"/>
      <c r="N62" s="87"/>
      <c r="O62" s="87"/>
      <c r="P62" s="87"/>
      <c r="Q62" s="87"/>
    </row>
    <row r="63" spans="1:19" ht="25" customHeight="1" thickTop="1" thickBot="1">
      <c r="A63" s="94"/>
      <c r="B63" s="86"/>
      <c r="C63" s="130">
        <v>2</v>
      </c>
      <c r="D63" s="86"/>
      <c r="E63" s="130" t="s">
        <v>442</v>
      </c>
      <c r="F63" s="86"/>
      <c r="G63" s="131" t="s">
        <v>51</v>
      </c>
      <c r="H63" s="142">
        <f>J53+J58</f>
      </c>
      <c r="I63" s="131" t="s">
        <v>53</v>
      </c>
      <c r="J63" s="147">
        <f>(L63-H63)</f>
      </c>
      <c r="K63" s="131" t="s">
        <v>52</v>
      </c>
      <c r="L63" s="132">
        <f>L53+L58</f>
      </c>
      <c r="M63" s="96"/>
      <c r="N63" s="87"/>
      <c r="O63" s="87"/>
      <c r="P63" s="87"/>
      <c r="Q63" s="106">
        <f>0+Q53+Q58</f>
      </c>
      <c r="R63" s="9">
        <f>0+R53+R58</f>
      </c>
      <c r="S63" s="56">
        <f>Q63*(1+J63)+R63</f>
      </c>
    </row>
    <row r="64" spans="1:17" ht="25" customHeight="1" thickTop="1" thickBot="1">
      <c r="A64" s="94"/>
      <c r="B64" s="134"/>
      <c r="C64" s="134"/>
      <c r="D64" s="134"/>
      <c r="E64" s="134"/>
      <c r="F64" s="134"/>
      <c r="G64" s="135" t="s">
        <v>54</v>
      </c>
      <c r="H64" s="143">
        <f>J53+J58</f>
      </c>
      <c r="I64" s="135" t="s">
        <v>55</v>
      </c>
      <c r="J64" s="148">
        <f>0+J63</f>
      </c>
      <c r="K64" s="135" t="s">
        <v>56</v>
      </c>
      <c r="L64" s="136">
        <f>L53+L58</f>
      </c>
      <c r="M64" s="96"/>
      <c r="N64" s="87"/>
      <c r="O64" s="87"/>
      <c r="P64" s="87"/>
      <c r="Q64" s="87"/>
    </row>
    <row r="65" spans="1:17" ht="40" customHeight="1">
      <c r="A65" s="94"/>
      <c r="B65" s="154" t="s">
        <v>460</v>
      </c>
      <c r="C65" s="86"/>
      <c r="D65" s="86"/>
      <c r="E65" s="86"/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8" ht="12.75">
      <c r="A66" s="94"/>
      <c r="B66" s="114">
        <v>7</v>
      </c>
      <c r="C66" s="115" t="s">
        <v>456</v>
      </c>
      <c r="D66" s="115"/>
      <c r="E66" s="115" t="s">
        <v>457</v>
      </c>
      <c r="F66" s="115" t="s">
        <v>24</v>
      </c>
      <c r="G66" s="116" t="s">
        <v>98</v>
      </c>
      <c r="H66" s="139">
        <v>0.69999999999999996</v>
      </c>
      <c r="I66" s="118">
        <f>ROUND(0,0)</f>
      </c>
      <c r="J66" s="145">
        <f>ROUND(I66*H66,0)</f>
      </c>
      <c r="K66" s="120">
        <v>0.20999999999999999</v>
      </c>
      <c r="L66" s="119">
        <f>IF(ISNUMBER(K66),ROUND(J66*(K66+1),0),0)</f>
      </c>
      <c r="M66" s="96"/>
      <c r="N66" s="87"/>
      <c r="O66" s="87"/>
      <c r="P66" s="87"/>
      <c r="Q66" s="106">
        <f>IF(ISNUMBER(K66),IF(H66&gt;0,IF(I66&gt;0,J66,0),0),0)</f>
      </c>
      <c r="R66" s="9">
        <f>IF(ISNUMBER(K66)=FALSE,J66,0)</f>
      </c>
    </row>
    <row r="67" spans="1:17" ht="12.75">
      <c r="A67" s="94"/>
      <c r="B67" s="121" t="s">
        <v>27</v>
      </c>
      <c r="C67" s="86"/>
      <c r="D67" s="86"/>
      <c r="E67" s="122" t="s">
        <v>24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>
      <c r="A68" s="94"/>
      <c r="B68" s="121" t="s">
        <v>28</v>
      </c>
      <c r="C68" s="86"/>
      <c r="D68" s="86"/>
      <c r="E68" s="122" t="s">
        <v>569</v>
      </c>
      <c r="F68" s="86"/>
      <c r="G68" s="86"/>
      <c r="H68" s="138"/>
      <c r="I68" s="86"/>
      <c r="J68" s="138"/>
      <c r="K68" s="86"/>
      <c r="L68" s="86"/>
      <c r="M68" s="96"/>
      <c r="N68" s="87"/>
      <c r="O68" s="87"/>
      <c r="P68" s="87"/>
      <c r="Q68" s="87"/>
    </row>
    <row r="69" spans="1:17" ht="12.75">
      <c r="A69" s="94"/>
      <c r="B69" s="121" t="s">
        <v>30</v>
      </c>
      <c r="C69" s="86"/>
      <c r="D69" s="86"/>
      <c r="E69" s="122" t="s">
        <v>419</v>
      </c>
      <c r="F69" s="86"/>
      <c r="G69" s="86"/>
      <c r="H69" s="138"/>
      <c r="I69" s="86"/>
      <c r="J69" s="138"/>
      <c r="K69" s="86"/>
      <c r="L69" s="86"/>
      <c r="M69" s="96"/>
      <c r="N69" s="87"/>
      <c r="O69" s="87"/>
      <c r="P69" s="87"/>
      <c r="Q69" s="87"/>
    </row>
    <row r="70" spans="1:17" ht="12.75" thickBot="1">
      <c r="A70" s="94"/>
      <c r="B70" s="123" t="s">
        <v>31</v>
      </c>
      <c r="C70" s="124"/>
      <c r="D70" s="124"/>
      <c r="E70" s="125"/>
      <c r="F70" s="124"/>
      <c r="G70" s="124"/>
      <c r="H70" s="140"/>
      <c r="I70" s="124"/>
      <c r="J70" s="140"/>
      <c r="K70" s="124"/>
      <c r="L70" s="124"/>
      <c r="M70" s="96"/>
      <c r="N70" s="87"/>
      <c r="O70" s="87"/>
      <c r="P70" s="87"/>
      <c r="Q70" s="87"/>
    </row>
    <row r="71" spans="1:19" ht="25" customHeight="1" thickTop="1" thickBot="1">
      <c r="A71" s="94"/>
      <c r="B71" s="86"/>
      <c r="C71" s="130">
        <v>4</v>
      </c>
      <c r="D71" s="86"/>
      <c r="E71" s="130" t="s">
        <v>461</v>
      </c>
      <c r="F71" s="86"/>
      <c r="G71" s="131" t="s">
        <v>51</v>
      </c>
      <c r="H71" s="142">
        <f>0+J66</f>
      </c>
      <c r="I71" s="131" t="s">
        <v>53</v>
      </c>
      <c r="J71" s="147">
        <f>(L71-H71)</f>
      </c>
      <c r="K71" s="131" t="s">
        <v>52</v>
      </c>
      <c r="L71" s="132">
        <f>0+L66</f>
      </c>
      <c r="M71" s="96"/>
      <c r="N71" s="87"/>
      <c r="O71" s="87"/>
      <c r="P71" s="87"/>
      <c r="Q71" s="106">
        <f>0+Q66</f>
      </c>
      <c r="R71" s="9">
        <f>0+R66</f>
      </c>
      <c r="S71" s="56">
        <f>Q71*(1+J71)+R71</f>
      </c>
    </row>
    <row r="72" spans="1:17" ht="25" customHeight="1" thickTop="1" thickBot="1">
      <c r="A72" s="94"/>
      <c r="B72" s="134"/>
      <c r="C72" s="134"/>
      <c r="D72" s="134"/>
      <c r="E72" s="134"/>
      <c r="F72" s="134"/>
      <c r="G72" s="135" t="s">
        <v>54</v>
      </c>
      <c r="H72" s="143">
        <f>0+J66</f>
      </c>
      <c r="I72" s="135" t="s">
        <v>55</v>
      </c>
      <c r="J72" s="148">
        <f>0+J71</f>
      </c>
      <c r="K72" s="135" t="s">
        <v>56</v>
      </c>
      <c r="L72" s="136">
        <f>0+L66</f>
      </c>
      <c r="M72" s="96"/>
      <c r="N72" s="87"/>
      <c r="O72" s="87"/>
      <c r="P72" s="87"/>
      <c r="Q72" s="87"/>
    </row>
    <row r="73" spans="1:17" ht="40" customHeight="1">
      <c r="A73" s="94"/>
      <c r="B73" s="154" t="s">
        <v>372</v>
      </c>
      <c r="C73" s="86"/>
      <c r="D73" s="86"/>
      <c r="E73" s="86"/>
      <c r="F73" s="86"/>
      <c r="G73" s="86"/>
      <c r="H73" s="138"/>
      <c r="I73" s="86"/>
      <c r="J73" s="138"/>
      <c r="K73" s="86"/>
      <c r="L73" s="86"/>
      <c r="M73" s="96"/>
      <c r="N73" s="87"/>
      <c r="O73" s="87"/>
      <c r="P73" s="87"/>
      <c r="Q73" s="87"/>
    </row>
    <row r="74" spans="1:18" ht="12.75">
      <c r="A74" s="94"/>
      <c r="B74" s="114">
        <v>8</v>
      </c>
      <c r="C74" s="115" t="s">
        <v>512</v>
      </c>
      <c r="D74" s="115"/>
      <c r="E74" s="115" t="s">
        <v>513</v>
      </c>
      <c r="F74" s="115" t="s">
        <v>24</v>
      </c>
      <c r="G74" s="116" t="s">
        <v>25</v>
      </c>
      <c r="H74" s="139">
        <v>2</v>
      </c>
      <c r="I74" s="118">
        <f>ROUND(0,0)</f>
      </c>
      <c r="J74" s="145">
        <f>ROUND(I74*H74,0)</f>
      </c>
      <c r="K74" s="120">
        <v>0.20999999999999999</v>
      </c>
      <c r="L74" s="119">
        <f>IF(ISNUMBER(K74),ROUND(J74*(K74+1),0),0)</f>
      </c>
      <c r="M74" s="96"/>
      <c r="N74" s="87"/>
      <c r="O74" s="87"/>
      <c r="P74" s="87"/>
      <c r="Q74" s="106">
        <f>IF(ISNUMBER(K74),IF(H74&gt;0,IF(I74&gt;0,J74,0),0),0)</f>
      </c>
      <c r="R74" s="9">
        <f>IF(ISNUMBER(K74)=FALSE,J74,0)</f>
      </c>
    </row>
    <row r="75" spans="1:17" ht="12.75">
      <c r="A75" s="94"/>
      <c r="B75" s="121" t="s">
        <v>27</v>
      </c>
      <c r="C75" s="86"/>
      <c r="D75" s="86"/>
      <c r="E75" s="122" t="s">
        <v>24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>
      <c r="A76" s="94"/>
      <c r="B76" s="121" t="s">
        <v>28</v>
      </c>
      <c r="C76" s="86"/>
      <c r="D76" s="86"/>
      <c r="E76" s="122" t="s">
        <v>570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>
      <c r="A77" s="94"/>
      <c r="B77" s="121" t="s">
        <v>30</v>
      </c>
      <c r="C77" s="86"/>
      <c r="D77" s="86"/>
      <c r="E77" s="122" t="s">
        <v>515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 thickBot="1">
      <c r="A78" s="94"/>
      <c r="B78" s="123" t="s">
        <v>31</v>
      </c>
      <c r="C78" s="124"/>
      <c r="D78" s="124"/>
      <c r="E78" s="125"/>
      <c r="F78" s="124"/>
      <c r="G78" s="124"/>
      <c r="H78" s="140"/>
      <c r="I78" s="124"/>
      <c r="J78" s="140"/>
      <c r="K78" s="124"/>
      <c r="L78" s="124"/>
      <c r="M78" s="96"/>
      <c r="N78" s="87"/>
      <c r="O78" s="87"/>
      <c r="P78" s="87"/>
      <c r="Q78" s="87"/>
    </row>
    <row r="79" spans="1:18" ht="12.75" thickTop="1">
      <c r="A79" s="94"/>
      <c r="B79" s="114">
        <v>9</v>
      </c>
      <c r="C79" s="115" t="s">
        <v>516</v>
      </c>
      <c r="D79" s="115"/>
      <c r="E79" s="115" t="s">
        <v>517</v>
      </c>
      <c r="F79" s="115" t="s">
        <v>24</v>
      </c>
      <c r="G79" s="116" t="s">
        <v>156</v>
      </c>
      <c r="H79" s="141">
        <v>26</v>
      </c>
      <c r="I79" s="127">
        <f>ROUND(0,0)</f>
      </c>
      <c r="J79" s="146">
        <f>ROUND(I79*H79,0)</f>
      </c>
      <c r="K79" s="129">
        <v>0.20999999999999999</v>
      </c>
      <c r="L79" s="128">
        <f>IF(ISNUMBER(K79),ROUND(J79*(K79+1),0),0)</f>
      </c>
      <c r="M79" s="96"/>
      <c r="N79" s="87"/>
      <c r="O79" s="87"/>
      <c r="P79" s="87"/>
      <c r="Q79" s="106">
        <f>IF(ISNUMBER(K79),IF(H79&gt;0,IF(I79&gt;0,J79,0),0),0)</f>
      </c>
      <c r="R79" s="9">
        <f>IF(ISNUMBER(K79)=FALSE,J79,0)</f>
      </c>
    </row>
    <row r="80" spans="1:17" ht="12.75">
      <c r="A80" s="94"/>
      <c r="B80" s="121" t="s">
        <v>27</v>
      </c>
      <c r="C80" s="86"/>
      <c r="D80" s="86"/>
      <c r="E80" s="122" t="s">
        <v>571</v>
      </c>
      <c r="F80" s="86"/>
      <c r="G80" s="86"/>
      <c r="H80" s="138"/>
      <c r="I80" s="86"/>
      <c r="J80" s="138"/>
      <c r="K80" s="86"/>
      <c r="L80" s="86"/>
      <c r="M80" s="96"/>
      <c r="N80" s="87"/>
      <c r="O80" s="87"/>
      <c r="P80" s="87"/>
      <c r="Q80" s="87"/>
    </row>
    <row r="81" spans="1:17" ht="12.75">
      <c r="A81" s="94"/>
      <c r="B81" s="121" t="s">
        <v>28</v>
      </c>
      <c r="C81" s="86"/>
      <c r="D81" s="86"/>
      <c r="E81" s="122" t="s">
        <v>24</v>
      </c>
      <c r="F81" s="86"/>
      <c r="G81" s="86"/>
      <c r="H81" s="138"/>
      <c r="I81" s="86"/>
      <c r="J81" s="138"/>
      <c r="K81" s="86"/>
      <c r="L81" s="86"/>
      <c r="M81" s="96"/>
      <c r="N81" s="87"/>
      <c r="O81" s="87"/>
      <c r="P81" s="87"/>
      <c r="Q81" s="87"/>
    </row>
    <row r="82" spans="1:17" ht="12.75">
      <c r="A82" s="94"/>
      <c r="B82" s="121" t="s">
        <v>30</v>
      </c>
      <c r="C82" s="86"/>
      <c r="D82" s="86"/>
      <c r="E82" s="122" t="s">
        <v>519</v>
      </c>
      <c r="F82" s="86"/>
      <c r="G82" s="86"/>
      <c r="H82" s="138"/>
      <c r="I82" s="86"/>
      <c r="J82" s="138"/>
      <c r="K82" s="86"/>
      <c r="L82" s="86"/>
      <c r="M82" s="96"/>
      <c r="N82" s="87"/>
      <c r="O82" s="87"/>
      <c r="P82" s="87"/>
      <c r="Q82" s="87"/>
    </row>
    <row r="83" spans="1:17" ht="12.75" thickBot="1">
      <c r="A83" s="94"/>
      <c r="B83" s="123" t="s">
        <v>31</v>
      </c>
      <c r="C83" s="124"/>
      <c r="D83" s="124"/>
      <c r="E83" s="125"/>
      <c r="F83" s="124"/>
      <c r="G83" s="124"/>
      <c r="H83" s="140"/>
      <c r="I83" s="124"/>
      <c r="J83" s="140"/>
      <c r="K83" s="124"/>
      <c r="L83" s="124"/>
      <c r="M83" s="96"/>
      <c r="N83" s="87"/>
      <c r="O83" s="87"/>
      <c r="P83" s="87"/>
      <c r="Q83" s="87"/>
    </row>
    <row r="84" spans="1:18" ht="12.75" thickTop="1">
      <c r="A84" s="94"/>
      <c r="B84" s="114">
        <v>10</v>
      </c>
      <c r="C84" s="115" t="s">
        <v>572</v>
      </c>
      <c r="D84" s="115"/>
      <c r="E84" s="115" t="s">
        <v>573</v>
      </c>
      <c r="F84" s="115" t="s">
        <v>24</v>
      </c>
      <c r="G84" s="116" t="s">
        <v>156</v>
      </c>
      <c r="H84" s="141">
        <v>20</v>
      </c>
      <c r="I84" s="127">
        <f>ROUND(0,0)</f>
      </c>
      <c r="J84" s="146">
        <f>ROUND(I84*H84,0)</f>
      </c>
      <c r="K84" s="129">
        <v>0.20999999999999999</v>
      </c>
      <c r="L84" s="128">
        <f>IF(ISNUMBER(K84),ROUND(J84*(K84+1),0),0)</f>
      </c>
      <c r="M84" s="96"/>
      <c r="N84" s="87"/>
      <c r="O84" s="87"/>
      <c r="P84" s="87"/>
      <c r="Q84" s="106">
        <f>IF(ISNUMBER(K84),IF(H84&gt;0,IF(I84&gt;0,J84,0),0),0)</f>
      </c>
      <c r="R84" s="9">
        <f>IF(ISNUMBER(K84)=FALSE,J84,0)</f>
      </c>
    </row>
    <row r="85" spans="1:17" ht="12.75">
      <c r="A85" s="94"/>
      <c r="B85" s="121" t="s">
        <v>27</v>
      </c>
      <c r="C85" s="86"/>
      <c r="D85" s="86"/>
      <c r="E85" s="122" t="s">
        <v>574</v>
      </c>
      <c r="F85" s="86"/>
      <c r="G85" s="86"/>
      <c r="H85" s="138"/>
      <c r="I85" s="86"/>
      <c r="J85" s="138"/>
      <c r="K85" s="86"/>
      <c r="L85" s="86"/>
      <c r="M85" s="96"/>
      <c r="N85" s="87"/>
      <c r="O85" s="87"/>
      <c r="P85" s="87"/>
      <c r="Q85" s="87"/>
    </row>
    <row r="86" spans="1:17" ht="12.75">
      <c r="A86" s="94"/>
      <c r="B86" s="121" t="s">
        <v>28</v>
      </c>
      <c r="C86" s="86"/>
      <c r="D86" s="86"/>
      <c r="E86" s="122" t="s">
        <v>575</v>
      </c>
      <c r="F86" s="86"/>
      <c r="G86" s="86"/>
      <c r="H86" s="138"/>
      <c r="I86" s="86"/>
      <c r="J86" s="138"/>
      <c r="K86" s="86"/>
      <c r="L86" s="86"/>
      <c r="M86" s="96"/>
      <c r="N86" s="87"/>
      <c r="O86" s="87"/>
      <c r="P86" s="87"/>
      <c r="Q86" s="87"/>
    </row>
    <row r="87" spans="1:17" ht="12.75">
      <c r="A87" s="94"/>
      <c r="B87" s="121" t="s">
        <v>30</v>
      </c>
      <c r="C87" s="86"/>
      <c r="D87" s="86"/>
      <c r="E87" s="122" t="s">
        <v>519</v>
      </c>
      <c r="F87" s="86"/>
      <c r="G87" s="86"/>
      <c r="H87" s="138"/>
      <c r="I87" s="86"/>
      <c r="J87" s="138"/>
      <c r="K87" s="86"/>
      <c r="L87" s="86"/>
      <c r="M87" s="96"/>
      <c r="N87" s="87"/>
      <c r="O87" s="87"/>
      <c r="P87" s="87"/>
      <c r="Q87" s="87"/>
    </row>
    <row r="88" spans="1:17" ht="12.75" thickBot="1">
      <c r="A88" s="94"/>
      <c r="B88" s="123" t="s">
        <v>31</v>
      </c>
      <c r="C88" s="124"/>
      <c r="D88" s="124"/>
      <c r="E88" s="125"/>
      <c r="F88" s="124"/>
      <c r="G88" s="124"/>
      <c r="H88" s="140"/>
      <c r="I88" s="124"/>
      <c r="J88" s="140"/>
      <c r="K88" s="124"/>
      <c r="L88" s="124"/>
      <c r="M88" s="96"/>
      <c r="N88" s="87"/>
      <c r="O88" s="87"/>
      <c r="P88" s="87"/>
      <c r="Q88" s="87"/>
    </row>
    <row r="89" spans="1:18" ht="12.75" thickTop="1">
      <c r="A89" s="94"/>
      <c r="B89" s="114">
        <v>11</v>
      </c>
      <c r="C89" s="115" t="s">
        <v>520</v>
      </c>
      <c r="D89" s="115"/>
      <c r="E89" s="115" t="s">
        <v>521</v>
      </c>
      <c r="F89" s="115" t="s">
        <v>24</v>
      </c>
      <c r="G89" s="116" t="s">
        <v>156</v>
      </c>
      <c r="H89" s="141">
        <v>20</v>
      </c>
      <c r="I89" s="127">
        <f>ROUND(0,0)</f>
      </c>
      <c r="J89" s="146">
        <f>ROUND(I89*H89,0)</f>
      </c>
      <c r="K89" s="129">
        <v>0.20999999999999999</v>
      </c>
      <c r="L89" s="128">
        <f>IF(ISNUMBER(K89),ROUND(J89*(K89+1),0),0)</f>
      </c>
      <c r="M89" s="96"/>
      <c r="N89" s="87"/>
      <c r="O89" s="87"/>
      <c r="P89" s="87"/>
      <c r="Q89" s="106">
        <f>IF(ISNUMBER(K89),IF(H89&gt;0,IF(I89&gt;0,J89,0),0),0)</f>
      </c>
      <c r="R89" s="9">
        <f>IF(ISNUMBER(K89)=FALSE,J89,0)</f>
      </c>
    </row>
    <row r="90" spans="1:17" ht="12.75">
      <c r="A90" s="94"/>
      <c r="B90" s="121" t="s">
        <v>27</v>
      </c>
      <c r="C90" s="86"/>
      <c r="D90" s="86"/>
      <c r="E90" s="122" t="s">
        <v>24</v>
      </c>
      <c r="F90" s="86"/>
      <c r="G90" s="86"/>
      <c r="H90" s="138"/>
      <c r="I90" s="86"/>
      <c r="J90" s="138"/>
      <c r="K90" s="86"/>
      <c r="L90" s="86"/>
      <c r="M90" s="96"/>
      <c r="N90" s="87"/>
      <c r="O90" s="87"/>
      <c r="P90" s="87"/>
      <c r="Q90" s="87"/>
    </row>
    <row r="91" spans="1:17" ht="12.75">
      <c r="A91" s="94"/>
      <c r="B91" s="121" t="s">
        <v>28</v>
      </c>
      <c r="C91" s="86"/>
      <c r="D91" s="86"/>
      <c r="E91" s="122" t="s">
        <v>24</v>
      </c>
      <c r="F91" s="86"/>
      <c r="G91" s="86"/>
      <c r="H91" s="138"/>
      <c r="I91" s="86"/>
      <c r="J91" s="138"/>
      <c r="K91" s="86"/>
      <c r="L91" s="86"/>
      <c r="M91" s="96"/>
      <c r="N91" s="87"/>
      <c r="O91" s="87"/>
      <c r="P91" s="87"/>
      <c r="Q91" s="87"/>
    </row>
    <row r="92" spans="1:17" ht="12.75">
      <c r="A92" s="94"/>
      <c r="B92" s="121" t="s">
        <v>30</v>
      </c>
      <c r="C92" s="86"/>
      <c r="D92" s="86"/>
      <c r="E92" s="122" t="s">
        <v>522</v>
      </c>
      <c r="F92" s="86"/>
      <c r="G92" s="86"/>
      <c r="H92" s="138"/>
      <c r="I92" s="86"/>
      <c r="J92" s="138"/>
      <c r="K92" s="86"/>
      <c r="L92" s="86"/>
      <c r="M92" s="96"/>
      <c r="N92" s="87"/>
      <c r="O92" s="87"/>
      <c r="P92" s="87"/>
      <c r="Q92" s="87"/>
    </row>
    <row r="93" spans="1:17" ht="12.75" thickBot="1">
      <c r="A93" s="94"/>
      <c r="B93" s="123" t="s">
        <v>31</v>
      </c>
      <c r="C93" s="124"/>
      <c r="D93" s="124"/>
      <c r="E93" s="125"/>
      <c r="F93" s="124"/>
      <c r="G93" s="124"/>
      <c r="H93" s="140"/>
      <c r="I93" s="124"/>
      <c r="J93" s="140"/>
      <c r="K93" s="124"/>
      <c r="L93" s="124"/>
      <c r="M93" s="96"/>
      <c r="N93" s="87"/>
      <c r="O93" s="87"/>
      <c r="P93" s="87"/>
      <c r="Q93" s="87"/>
    </row>
    <row r="94" spans="1:18" ht="12.75" thickTop="1">
      <c r="A94" s="94"/>
      <c r="B94" s="114">
        <v>12</v>
      </c>
      <c r="C94" s="115" t="s">
        <v>523</v>
      </c>
      <c r="D94" s="115"/>
      <c r="E94" s="115" t="s">
        <v>524</v>
      </c>
      <c r="F94" s="115" t="s">
        <v>24</v>
      </c>
      <c r="G94" s="116" t="s">
        <v>156</v>
      </c>
      <c r="H94" s="141">
        <v>30</v>
      </c>
      <c r="I94" s="127">
        <f>ROUND(0,0)</f>
      </c>
      <c r="J94" s="146">
        <f>ROUND(I94*H94,0)</f>
      </c>
      <c r="K94" s="129">
        <v>0.20999999999999999</v>
      </c>
      <c r="L94" s="128">
        <f>IF(ISNUMBER(K94),ROUND(J94*(K94+1),0),0)</f>
      </c>
      <c r="M94" s="96"/>
      <c r="N94" s="87"/>
      <c r="O94" s="87"/>
      <c r="P94" s="87"/>
      <c r="Q94" s="106">
        <f>IF(ISNUMBER(K94),IF(H94&gt;0,IF(I94&gt;0,J94,0),0),0)</f>
      </c>
      <c r="R94" s="9">
        <f>IF(ISNUMBER(K94)=FALSE,J94,0)</f>
      </c>
    </row>
    <row r="95" spans="1:17" ht="12.75">
      <c r="A95" s="94"/>
      <c r="B95" s="121" t="s">
        <v>27</v>
      </c>
      <c r="C95" s="86"/>
      <c r="D95" s="86"/>
      <c r="E95" s="122" t="s">
        <v>525</v>
      </c>
      <c r="F95" s="86"/>
      <c r="G95" s="86"/>
      <c r="H95" s="138"/>
      <c r="I95" s="86"/>
      <c r="J95" s="138"/>
      <c r="K95" s="86"/>
      <c r="L95" s="86"/>
      <c r="M95" s="96"/>
      <c r="N95" s="87"/>
      <c r="O95" s="87"/>
      <c r="P95" s="87"/>
      <c r="Q95" s="87"/>
    </row>
    <row r="96" spans="1:17" ht="12.75">
      <c r="A96" s="94"/>
      <c r="B96" s="121" t="s">
        <v>28</v>
      </c>
      <c r="C96" s="86"/>
      <c r="D96" s="86"/>
      <c r="E96" s="122" t="s">
        <v>576</v>
      </c>
      <c r="F96" s="86"/>
      <c r="G96" s="86"/>
      <c r="H96" s="138"/>
      <c r="I96" s="86"/>
      <c r="J96" s="138"/>
      <c r="K96" s="86"/>
      <c r="L96" s="86"/>
      <c r="M96" s="96"/>
      <c r="N96" s="87"/>
      <c r="O96" s="87"/>
      <c r="P96" s="87"/>
      <c r="Q96" s="87"/>
    </row>
    <row r="97" spans="1:17" ht="12.75">
      <c r="A97" s="94"/>
      <c r="B97" s="121" t="s">
        <v>30</v>
      </c>
      <c r="C97" s="86"/>
      <c r="D97" s="86"/>
      <c r="E97" s="122" t="s">
        <v>527</v>
      </c>
      <c r="F97" s="86"/>
      <c r="G97" s="86"/>
      <c r="H97" s="138"/>
      <c r="I97" s="86"/>
      <c r="J97" s="138"/>
      <c r="K97" s="86"/>
      <c r="L97" s="86"/>
      <c r="M97" s="96"/>
      <c r="N97" s="87"/>
      <c r="O97" s="87"/>
      <c r="P97" s="87"/>
      <c r="Q97" s="87"/>
    </row>
    <row r="98" spans="1:17" ht="12.75" thickBot="1">
      <c r="A98" s="94"/>
      <c r="B98" s="123" t="s">
        <v>31</v>
      </c>
      <c r="C98" s="124"/>
      <c r="D98" s="124"/>
      <c r="E98" s="125"/>
      <c r="F98" s="124"/>
      <c r="G98" s="124"/>
      <c r="H98" s="140"/>
      <c r="I98" s="124"/>
      <c r="J98" s="140"/>
      <c r="K98" s="124"/>
      <c r="L98" s="124"/>
      <c r="M98" s="96"/>
      <c r="N98" s="87"/>
      <c r="O98" s="87"/>
      <c r="P98" s="87"/>
      <c r="Q98" s="87"/>
    </row>
    <row r="99" spans="1:18" ht="12.75" thickTop="1">
      <c r="A99" s="94"/>
      <c r="B99" s="114">
        <v>13</v>
      </c>
      <c r="C99" s="115" t="s">
        <v>532</v>
      </c>
      <c r="D99" s="115"/>
      <c r="E99" s="115" t="s">
        <v>533</v>
      </c>
      <c r="F99" s="115" t="s">
        <v>24</v>
      </c>
      <c r="G99" s="116" t="s">
        <v>156</v>
      </c>
      <c r="H99" s="141">
        <v>30</v>
      </c>
      <c r="I99" s="127">
        <f>ROUND(0,0)</f>
      </c>
      <c r="J99" s="146">
        <f>ROUND(I99*H99,0)</f>
      </c>
      <c r="K99" s="129">
        <v>0.20999999999999999</v>
      </c>
      <c r="L99" s="128">
        <f>IF(ISNUMBER(K99),ROUND(J99*(K99+1),0),0)</f>
      </c>
      <c r="M99" s="96"/>
      <c r="N99" s="87"/>
      <c r="O99" s="87"/>
      <c r="P99" s="87"/>
      <c r="Q99" s="106">
        <f>IF(ISNUMBER(K99),IF(H99&gt;0,IF(I99&gt;0,J99,0),0),0)</f>
      </c>
      <c r="R99" s="9">
        <f>IF(ISNUMBER(K99)=FALSE,J99,0)</f>
      </c>
    </row>
    <row r="100" spans="1:17" ht="12.75">
      <c r="A100" s="94"/>
      <c r="B100" s="121" t="s">
        <v>27</v>
      </c>
      <c r="C100" s="86"/>
      <c r="D100" s="86"/>
      <c r="E100" s="122" t="s">
        <v>577</v>
      </c>
      <c r="F100" s="86"/>
      <c r="G100" s="86"/>
      <c r="H100" s="138"/>
      <c r="I100" s="86"/>
      <c r="J100" s="138"/>
      <c r="K100" s="86"/>
      <c r="L100" s="86"/>
      <c r="M100" s="96"/>
      <c r="N100" s="87"/>
      <c r="O100" s="87"/>
      <c r="P100" s="87"/>
      <c r="Q100" s="87"/>
    </row>
    <row r="101" spans="1:17" ht="12.75">
      <c r="A101" s="94"/>
      <c r="B101" s="121" t="s">
        <v>28</v>
      </c>
      <c r="C101" s="86"/>
      <c r="D101" s="86"/>
      <c r="E101" s="122" t="s">
        <v>24</v>
      </c>
      <c r="F101" s="86"/>
      <c r="G101" s="86"/>
      <c r="H101" s="138"/>
      <c r="I101" s="86"/>
      <c r="J101" s="138"/>
      <c r="K101" s="86"/>
      <c r="L101" s="86"/>
      <c r="M101" s="96"/>
      <c r="N101" s="87"/>
      <c r="O101" s="87"/>
      <c r="P101" s="87"/>
      <c r="Q101" s="87"/>
    </row>
    <row r="102" spans="1:17" ht="12.75">
      <c r="A102" s="94"/>
      <c r="B102" s="121" t="s">
        <v>30</v>
      </c>
      <c r="C102" s="86"/>
      <c r="D102" s="86"/>
      <c r="E102" s="122" t="s">
        <v>531</v>
      </c>
      <c r="F102" s="86"/>
      <c r="G102" s="86"/>
      <c r="H102" s="138"/>
      <c r="I102" s="86"/>
      <c r="J102" s="138"/>
      <c r="K102" s="86"/>
      <c r="L102" s="86"/>
      <c r="M102" s="96"/>
      <c r="N102" s="87"/>
      <c r="O102" s="87"/>
      <c r="P102" s="87"/>
      <c r="Q102" s="87"/>
    </row>
    <row r="103" spans="1:17" ht="12.75" thickBot="1">
      <c r="A103" s="94"/>
      <c r="B103" s="123" t="s">
        <v>31</v>
      </c>
      <c r="C103" s="124"/>
      <c r="D103" s="124"/>
      <c r="E103" s="125"/>
      <c r="F103" s="124"/>
      <c r="G103" s="124"/>
      <c r="H103" s="140"/>
      <c r="I103" s="124"/>
      <c r="J103" s="140"/>
      <c r="K103" s="124"/>
      <c r="L103" s="124"/>
      <c r="M103" s="96"/>
      <c r="N103" s="87"/>
      <c r="O103" s="87"/>
      <c r="P103" s="87"/>
      <c r="Q103" s="87"/>
    </row>
    <row r="104" spans="1:18" ht="12.75" thickTop="1">
      <c r="A104" s="94"/>
      <c r="B104" s="114">
        <v>14</v>
      </c>
      <c r="C104" s="115" t="s">
        <v>578</v>
      </c>
      <c r="D104" s="115"/>
      <c r="E104" s="115" t="s">
        <v>579</v>
      </c>
      <c r="F104" s="115" t="s">
        <v>24</v>
      </c>
      <c r="G104" s="116" t="s">
        <v>25</v>
      </c>
      <c r="H104" s="141">
        <v>4</v>
      </c>
      <c r="I104" s="127">
        <f>ROUND(0,0)</f>
      </c>
      <c r="J104" s="146">
        <f>ROUND(I104*H104,0)</f>
      </c>
      <c r="K104" s="129">
        <v>0.20999999999999999</v>
      </c>
      <c r="L104" s="128">
        <f>IF(ISNUMBER(K104),ROUND(J104*(K104+1),0),0)</f>
      </c>
      <c r="M104" s="96"/>
      <c r="N104" s="87"/>
      <c r="O104" s="87"/>
      <c r="P104" s="87"/>
      <c r="Q104" s="106">
        <f>IF(ISNUMBER(K104),IF(H104&gt;0,IF(I104&gt;0,J104,0),0),0)</f>
      </c>
      <c r="R104" s="9">
        <f>IF(ISNUMBER(K104)=FALSE,J104,0)</f>
      </c>
    </row>
    <row r="105" spans="1:17" ht="12.75">
      <c r="A105" s="94"/>
      <c r="B105" s="121" t="s">
        <v>27</v>
      </c>
      <c r="C105" s="86"/>
      <c r="D105" s="86"/>
      <c r="E105" s="122" t="s">
        <v>24</v>
      </c>
      <c r="F105" s="86"/>
      <c r="G105" s="86"/>
      <c r="H105" s="138"/>
      <c r="I105" s="86"/>
      <c r="J105" s="138"/>
      <c r="K105" s="86"/>
      <c r="L105" s="86"/>
      <c r="M105" s="96"/>
      <c r="N105" s="87"/>
      <c r="O105" s="87"/>
      <c r="P105" s="87"/>
      <c r="Q105" s="87"/>
    </row>
    <row r="106" spans="1:17" ht="12.75">
      <c r="A106" s="94"/>
      <c r="B106" s="121" t="s">
        <v>28</v>
      </c>
      <c r="C106" s="86"/>
      <c r="D106" s="86"/>
      <c r="E106" s="122" t="s">
        <v>580</v>
      </c>
      <c r="F106" s="86"/>
      <c r="G106" s="86"/>
      <c r="H106" s="138"/>
      <c r="I106" s="86"/>
      <c r="J106" s="138"/>
      <c r="K106" s="86"/>
      <c r="L106" s="86"/>
      <c r="M106" s="96"/>
      <c r="N106" s="87"/>
      <c r="O106" s="87"/>
      <c r="P106" s="87"/>
      <c r="Q106" s="87"/>
    </row>
    <row r="107" spans="1:17" ht="12.75">
      <c r="A107" s="94"/>
      <c r="B107" s="121" t="s">
        <v>30</v>
      </c>
      <c r="C107" s="86"/>
      <c r="D107" s="86"/>
      <c r="E107" s="122" t="s">
        <v>538</v>
      </c>
      <c r="F107" s="86"/>
      <c r="G107" s="86"/>
      <c r="H107" s="138"/>
      <c r="I107" s="86"/>
      <c r="J107" s="138"/>
      <c r="K107" s="86"/>
      <c r="L107" s="86"/>
      <c r="M107" s="96"/>
      <c r="N107" s="87"/>
      <c r="O107" s="87"/>
      <c r="P107" s="87"/>
      <c r="Q107" s="87"/>
    </row>
    <row r="108" spans="1:17" ht="12.75" thickBot="1">
      <c r="A108" s="94"/>
      <c r="B108" s="123" t="s">
        <v>31</v>
      </c>
      <c r="C108" s="124"/>
      <c r="D108" s="124"/>
      <c r="E108" s="125"/>
      <c r="F108" s="124"/>
      <c r="G108" s="124"/>
      <c r="H108" s="140"/>
      <c r="I108" s="124"/>
      <c r="J108" s="140"/>
      <c r="K108" s="124"/>
      <c r="L108" s="124"/>
      <c r="M108" s="96"/>
      <c r="N108" s="87"/>
      <c r="O108" s="87"/>
      <c r="P108" s="87"/>
      <c r="Q108" s="87"/>
    </row>
    <row r="109" spans="1:18" ht="12.75" thickTop="1">
      <c r="A109" s="94"/>
      <c r="B109" s="114">
        <v>15</v>
      </c>
      <c r="C109" s="115" t="s">
        <v>539</v>
      </c>
      <c r="D109" s="115"/>
      <c r="E109" s="115" t="s">
        <v>540</v>
      </c>
      <c r="F109" s="115" t="s">
        <v>24</v>
      </c>
      <c r="G109" s="116" t="s">
        <v>156</v>
      </c>
      <c r="H109" s="141">
        <v>26</v>
      </c>
      <c r="I109" s="127">
        <f>ROUND(0,0)</f>
      </c>
      <c r="J109" s="146">
        <f>ROUND(I109*H109,0)</f>
      </c>
      <c r="K109" s="129">
        <v>0.20999999999999999</v>
      </c>
      <c r="L109" s="128">
        <f>IF(ISNUMBER(K109),ROUND(J109*(K109+1),0),0)</f>
      </c>
      <c r="M109" s="96"/>
      <c r="N109" s="87"/>
      <c r="O109" s="87"/>
      <c r="P109" s="87"/>
      <c r="Q109" s="106">
        <f>IF(ISNUMBER(K109),IF(H109&gt;0,IF(I109&gt;0,J109,0),0),0)</f>
      </c>
      <c r="R109" s="9">
        <f>IF(ISNUMBER(K109)=FALSE,J109,0)</f>
      </c>
    </row>
    <row r="110" spans="1:17" ht="12.75">
      <c r="A110" s="94"/>
      <c r="B110" s="121" t="s">
        <v>27</v>
      </c>
      <c r="C110" s="86"/>
      <c r="D110" s="86"/>
      <c r="E110" s="122" t="s">
        <v>24</v>
      </c>
      <c r="F110" s="86"/>
      <c r="G110" s="86"/>
      <c r="H110" s="138"/>
      <c r="I110" s="86"/>
      <c r="J110" s="138"/>
      <c r="K110" s="86"/>
      <c r="L110" s="86"/>
      <c r="M110" s="96"/>
      <c r="N110" s="87"/>
      <c r="O110" s="87"/>
      <c r="P110" s="87"/>
      <c r="Q110" s="87"/>
    </row>
    <row r="111" spans="1:17" ht="12.75">
      <c r="A111" s="94"/>
      <c r="B111" s="121" t="s">
        <v>28</v>
      </c>
      <c r="C111" s="86"/>
      <c r="D111" s="86"/>
      <c r="E111" s="122" t="s">
        <v>24</v>
      </c>
      <c r="F111" s="86"/>
      <c r="G111" s="86"/>
      <c r="H111" s="138"/>
      <c r="I111" s="86"/>
      <c r="J111" s="138"/>
      <c r="K111" s="86"/>
      <c r="L111" s="86"/>
      <c r="M111" s="96"/>
      <c r="N111" s="87"/>
      <c r="O111" s="87"/>
      <c r="P111" s="87"/>
      <c r="Q111" s="87"/>
    </row>
    <row r="112" spans="1:17" ht="12.75">
      <c r="A112" s="94"/>
      <c r="B112" s="121" t="s">
        <v>30</v>
      </c>
      <c r="C112" s="86"/>
      <c r="D112" s="86"/>
      <c r="E112" s="122" t="s">
        <v>541</v>
      </c>
      <c r="F112" s="86"/>
      <c r="G112" s="86"/>
      <c r="H112" s="138"/>
      <c r="I112" s="86"/>
      <c r="J112" s="138"/>
      <c r="K112" s="86"/>
      <c r="L112" s="86"/>
      <c r="M112" s="96"/>
      <c r="N112" s="87"/>
      <c r="O112" s="87"/>
      <c r="P112" s="87"/>
      <c r="Q112" s="87"/>
    </row>
    <row r="113" spans="1:17" ht="12.75" thickBot="1">
      <c r="A113" s="94"/>
      <c r="B113" s="123" t="s">
        <v>31</v>
      </c>
      <c r="C113" s="124"/>
      <c r="D113" s="124"/>
      <c r="E113" s="125"/>
      <c r="F113" s="124"/>
      <c r="G113" s="124"/>
      <c r="H113" s="140"/>
      <c r="I113" s="124"/>
      <c r="J113" s="140"/>
      <c r="K113" s="124"/>
      <c r="L113" s="124"/>
      <c r="M113" s="96"/>
      <c r="N113" s="87"/>
      <c r="O113" s="87"/>
      <c r="P113" s="87"/>
      <c r="Q113" s="87"/>
    </row>
    <row r="114" spans="1:18" ht="12.75" thickTop="1">
      <c r="A114" s="94"/>
      <c r="B114" s="114">
        <v>16</v>
      </c>
      <c r="C114" s="115" t="s">
        <v>542</v>
      </c>
      <c r="D114" s="115"/>
      <c r="E114" s="115" t="s">
        <v>543</v>
      </c>
      <c r="F114" s="115" t="s">
        <v>24</v>
      </c>
      <c r="G114" s="116" t="s">
        <v>25</v>
      </c>
      <c r="H114" s="141">
        <v>4</v>
      </c>
      <c r="I114" s="127">
        <f>ROUND(0,0)</f>
      </c>
      <c r="J114" s="146">
        <f>ROUND(I114*H114,0)</f>
      </c>
      <c r="K114" s="129">
        <v>0.20999999999999999</v>
      </c>
      <c r="L114" s="128">
        <f>IF(ISNUMBER(K114),ROUND(J114*(K114+1),0),0)</f>
      </c>
      <c r="M114" s="96"/>
      <c r="N114" s="87"/>
      <c r="O114" s="87"/>
      <c r="P114" s="87"/>
      <c r="Q114" s="106">
        <f>IF(ISNUMBER(K114),IF(H114&gt;0,IF(I114&gt;0,J114,0),0),0)</f>
      </c>
      <c r="R114" s="9">
        <f>IF(ISNUMBER(K114)=FALSE,J114,0)</f>
      </c>
    </row>
    <row r="115" spans="1:17" ht="12.75">
      <c r="A115" s="94"/>
      <c r="B115" s="121" t="s">
        <v>27</v>
      </c>
      <c r="C115" s="86"/>
      <c r="D115" s="86"/>
      <c r="E115" s="122" t="s">
        <v>24</v>
      </c>
      <c r="F115" s="86"/>
      <c r="G115" s="86"/>
      <c r="H115" s="138"/>
      <c r="I115" s="86"/>
      <c r="J115" s="138"/>
      <c r="K115" s="86"/>
      <c r="L115" s="86"/>
      <c r="M115" s="96"/>
      <c r="N115" s="87"/>
      <c r="O115" s="87"/>
      <c r="P115" s="87"/>
      <c r="Q115" s="87"/>
    </row>
    <row r="116" spans="1:17" ht="12.75">
      <c r="A116" s="94"/>
      <c r="B116" s="121" t="s">
        <v>28</v>
      </c>
      <c r="C116" s="86"/>
      <c r="D116" s="86"/>
      <c r="E116" s="122" t="s">
        <v>24</v>
      </c>
      <c r="F116" s="86"/>
      <c r="G116" s="86"/>
      <c r="H116" s="138"/>
      <c r="I116" s="86"/>
      <c r="J116" s="138"/>
      <c r="K116" s="86"/>
      <c r="L116" s="86"/>
      <c r="M116" s="96"/>
      <c r="N116" s="87"/>
      <c r="O116" s="87"/>
      <c r="P116" s="87"/>
      <c r="Q116" s="87"/>
    </row>
    <row r="117" spans="1:17" ht="12.75">
      <c r="A117" s="94"/>
      <c r="B117" s="121" t="s">
        <v>30</v>
      </c>
      <c r="C117" s="86"/>
      <c r="D117" s="86"/>
      <c r="E117" s="122" t="s">
        <v>544</v>
      </c>
      <c r="F117" s="86"/>
      <c r="G117" s="86"/>
      <c r="H117" s="138"/>
      <c r="I117" s="86"/>
      <c r="J117" s="138"/>
      <c r="K117" s="86"/>
      <c r="L117" s="86"/>
      <c r="M117" s="96"/>
      <c r="N117" s="87"/>
      <c r="O117" s="87"/>
      <c r="P117" s="87"/>
      <c r="Q117" s="87"/>
    </row>
    <row r="118" spans="1:17" ht="12.75" thickBot="1">
      <c r="A118" s="94"/>
      <c r="B118" s="123" t="s">
        <v>31</v>
      </c>
      <c r="C118" s="124"/>
      <c r="D118" s="124"/>
      <c r="E118" s="125"/>
      <c r="F118" s="124"/>
      <c r="G118" s="124"/>
      <c r="H118" s="140"/>
      <c r="I118" s="124"/>
      <c r="J118" s="140"/>
      <c r="K118" s="124"/>
      <c r="L118" s="124"/>
      <c r="M118" s="96"/>
      <c r="N118" s="87"/>
      <c r="O118" s="87"/>
      <c r="P118" s="87"/>
      <c r="Q118" s="87"/>
    </row>
    <row r="119" spans="1:18" ht="12.75" thickTop="1">
      <c r="A119" s="94"/>
      <c r="B119" s="114">
        <v>17</v>
      </c>
      <c r="C119" s="115" t="s">
        <v>581</v>
      </c>
      <c r="D119" s="115"/>
      <c r="E119" s="115" t="s">
        <v>582</v>
      </c>
      <c r="F119" s="115" t="s">
        <v>24</v>
      </c>
      <c r="G119" s="116" t="s">
        <v>25</v>
      </c>
      <c r="H119" s="141">
        <v>2</v>
      </c>
      <c r="I119" s="127">
        <f>ROUND(0,0)</f>
      </c>
      <c r="J119" s="146">
        <f>ROUND(I119*H119,0)</f>
      </c>
      <c r="K119" s="129">
        <v>0.20999999999999999</v>
      </c>
      <c r="L119" s="128">
        <f>IF(ISNUMBER(K119),ROUND(J119*(K119+1),0),0)</f>
      </c>
      <c r="M119" s="96"/>
      <c r="N119" s="87"/>
      <c r="O119" s="87"/>
      <c r="P119" s="87"/>
      <c r="Q119" s="106">
        <f>IF(ISNUMBER(K119),IF(H119&gt;0,IF(I119&gt;0,J119,0),0),0)</f>
      </c>
      <c r="R119" s="9">
        <f>IF(ISNUMBER(K119)=FALSE,J119,0)</f>
      </c>
    </row>
    <row r="120" spans="1:17" ht="12.75">
      <c r="A120" s="94"/>
      <c r="B120" s="121" t="s">
        <v>27</v>
      </c>
      <c r="C120" s="86"/>
      <c r="D120" s="86"/>
      <c r="E120" s="122" t="s">
        <v>583</v>
      </c>
      <c r="F120" s="86"/>
      <c r="G120" s="86"/>
      <c r="H120" s="138"/>
      <c r="I120" s="86"/>
      <c r="J120" s="138"/>
      <c r="K120" s="86"/>
      <c r="L120" s="86"/>
      <c r="M120" s="96"/>
      <c r="N120" s="87"/>
      <c r="O120" s="87"/>
      <c r="P120" s="87"/>
      <c r="Q120" s="87"/>
    </row>
    <row r="121" spans="1:17" ht="12.75">
      <c r="A121" s="94"/>
      <c r="B121" s="121" t="s">
        <v>28</v>
      </c>
      <c r="C121" s="86"/>
      <c r="D121" s="86"/>
      <c r="E121" s="122" t="s">
        <v>24</v>
      </c>
      <c r="F121" s="86"/>
      <c r="G121" s="86"/>
      <c r="H121" s="138"/>
      <c r="I121" s="86"/>
      <c r="J121" s="138"/>
      <c r="K121" s="86"/>
      <c r="L121" s="86"/>
      <c r="M121" s="96"/>
      <c r="N121" s="87"/>
      <c r="O121" s="87"/>
      <c r="P121" s="87"/>
      <c r="Q121" s="87"/>
    </row>
    <row r="122" spans="1:17" ht="12.75">
      <c r="A122" s="94"/>
      <c r="B122" s="121" t="s">
        <v>30</v>
      </c>
      <c r="C122" s="86"/>
      <c r="D122" s="86"/>
      <c r="E122" s="122" t="s">
        <v>584</v>
      </c>
      <c r="F122" s="86"/>
      <c r="G122" s="86"/>
      <c r="H122" s="138"/>
      <c r="I122" s="86"/>
      <c r="J122" s="138"/>
      <c r="K122" s="86"/>
      <c r="L122" s="86"/>
      <c r="M122" s="96"/>
      <c r="N122" s="87"/>
      <c r="O122" s="87"/>
      <c r="P122" s="87"/>
      <c r="Q122" s="87"/>
    </row>
    <row r="123" spans="1:17" ht="12.75" thickBot="1">
      <c r="A123" s="94"/>
      <c r="B123" s="123" t="s">
        <v>31</v>
      </c>
      <c r="C123" s="124"/>
      <c r="D123" s="124"/>
      <c r="E123" s="125"/>
      <c r="F123" s="124"/>
      <c r="G123" s="124"/>
      <c r="H123" s="140"/>
      <c r="I123" s="124"/>
      <c r="J123" s="140"/>
      <c r="K123" s="124"/>
      <c r="L123" s="124"/>
      <c r="M123" s="96"/>
      <c r="N123" s="87"/>
      <c r="O123" s="87"/>
      <c r="P123" s="87"/>
      <c r="Q123" s="87"/>
    </row>
    <row r="124" spans="1:18" ht="12.75" thickTop="1">
      <c r="A124" s="94"/>
      <c r="B124" s="114">
        <v>18</v>
      </c>
      <c r="C124" s="115" t="s">
        <v>585</v>
      </c>
      <c r="D124" s="115" t="s">
        <v>66</v>
      </c>
      <c r="E124" s="115" t="s">
        <v>586</v>
      </c>
      <c r="F124" s="115" t="s">
        <v>24</v>
      </c>
      <c r="G124" s="116" t="s">
        <v>25</v>
      </c>
      <c r="H124" s="141">
        <v>1</v>
      </c>
      <c r="I124" s="127">
        <f>ROUND(0,0)</f>
      </c>
      <c r="J124" s="146">
        <f>ROUND(I124*H124,0)</f>
      </c>
      <c r="K124" s="129">
        <v>0.20999999999999999</v>
      </c>
      <c r="L124" s="128">
        <f>IF(ISNUMBER(K124),ROUND(J124*(K124+1),0),0)</f>
      </c>
      <c r="M124" s="96"/>
      <c r="N124" s="87"/>
      <c r="O124" s="87"/>
      <c r="P124" s="87"/>
      <c r="Q124" s="106">
        <f>IF(ISNUMBER(K124),IF(H124&gt;0,IF(I124&gt;0,J124,0),0),0)</f>
      </c>
      <c r="R124" s="9">
        <f>IF(ISNUMBER(K124)=FALSE,J124,0)</f>
      </c>
    </row>
    <row r="125" spans="1:17" ht="12.75">
      <c r="A125" s="94"/>
      <c r="B125" s="121" t="s">
        <v>27</v>
      </c>
      <c r="C125" s="86"/>
      <c r="D125" s="86"/>
      <c r="E125" s="122" t="s">
        <v>587</v>
      </c>
      <c r="F125" s="86"/>
      <c r="G125" s="86"/>
      <c r="H125" s="138"/>
      <c r="I125" s="86"/>
      <c r="J125" s="138"/>
      <c r="K125" s="86"/>
      <c r="L125" s="86"/>
      <c r="M125" s="96"/>
      <c r="N125" s="87"/>
      <c r="O125" s="87"/>
      <c r="P125" s="87"/>
      <c r="Q125" s="87"/>
    </row>
    <row r="126" spans="1:17" ht="12.75">
      <c r="A126" s="94"/>
      <c r="B126" s="121" t="s">
        <v>28</v>
      </c>
      <c r="C126" s="86"/>
      <c r="D126" s="86"/>
      <c r="E126" s="122" t="s">
        <v>24</v>
      </c>
      <c r="F126" s="86"/>
      <c r="G126" s="86"/>
      <c r="H126" s="138"/>
      <c r="I126" s="86"/>
      <c r="J126" s="138"/>
      <c r="K126" s="86"/>
      <c r="L126" s="86"/>
      <c r="M126" s="96"/>
      <c r="N126" s="87"/>
      <c r="O126" s="87"/>
      <c r="P126" s="87"/>
      <c r="Q126" s="87"/>
    </row>
    <row r="127" spans="1:17" ht="12.75">
      <c r="A127" s="94"/>
      <c r="B127" s="121" t="s">
        <v>30</v>
      </c>
      <c r="C127" s="86"/>
      <c r="D127" s="86"/>
      <c r="E127" s="122" t="s">
        <v>588</v>
      </c>
      <c r="F127" s="86"/>
      <c r="G127" s="86"/>
      <c r="H127" s="138"/>
      <c r="I127" s="86"/>
      <c r="J127" s="138"/>
      <c r="K127" s="86"/>
      <c r="L127" s="86"/>
      <c r="M127" s="96"/>
      <c r="N127" s="87"/>
      <c r="O127" s="87"/>
      <c r="P127" s="87"/>
      <c r="Q127" s="87"/>
    </row>
    <row r="128" spans="1:17" ht="12.75" thickBot="1">
      <c r="A128" s="94"/>
      <c r="B128" s="123" t="s">
        <v>31</v>
      </c>
      <c r="C128" s="124"/>
      <c r="D128" s="124"/>
      <c r="E128" s="125"/>
      <c r="F128" s="124"/>
      <c r="G128" s="124"/>
      <c r="H128" s="140"/>
      <c r="I128" s="124"/>
      <c r="J128" s="140"/>
      <c r="K128" s="124"/>
      <c r="L128" s="124"/>
      <c r="M128" s="96"/>
      <c r="N128" s="87"/>
      <c r="O128" s="87"/>
      <c r="P128" s="87"/>
      <c r="Q128" s="87"/>
    </row>
    <row r="129" spans="1:18" ht="12.75" thickTop="1">
      <c r="A129" s="94"/>
      <c r="B129" s="114">
        <v>19</v>
      </c>
      <c r="C129" s="115" t="s">
        <v>585</v>
      </c>
      <c r="D129" s="115" t="s">
        <v>72</v>
      </c>
      <c r="E129" s="115" t="s">
        <v>586</v>
      </c>
      <c r="F129" s="115" t="s">
        <v>24</v>
      </c>
      <c r="G129" s="116" t="s">
        <v>25</v>
      </c>
      <c r="H129" s="141">
        <v>1</v>
      </c>
      <c r="I129" s="127">
        <f>ROUND(0,0)</f>
      </c>
      <c r="J129" s="146">
        <f>ROUND(I129*H129,0)</f>
      </c>
      <c r="K129" s="129">
        <v>0.20999999999999999</v>
      </c>
      <c r="L129" s="128">
        <f>IF(ISNUMBER(K129),ROUND(J129*(K129+1),0),0)</f>
      </c>
      <c r="M129" s="96"/>
      <c r="N129" s="87"/>
      <c r="O129" s="87"/>
      <c r="P129" s="87"/>
      <c r="Q129" s="106">
        <f>IF(ISNUMBER(K129),IF(H129&gt;0,IF(I129&gt;0,J129,0),0),0)</f>
      </c>
      <c r="R129" s="9">
        <f>IF(ISNUMBER(K129)=FALSE,J129,0)</f>
      </c>
    </row>
    <row r="130" spans="1:17" ht="12.75">
      <c r="A130" s="94"/>
      <c r="B130" s="121" t="s">
        <v>27</v>
      </c>
      <c r="C130" s="86"/>
      <c r="D130" s="86"/>
      <c r="E130" s="122" t="s">
        <v>589</v>
      </c>
      <c r="F130" s="86"/>
      <c r="G130" s="86"/>
      <c r="H130" s="138"/>
      <c r="I130" s="86"/>
      <c r="J130" s="138"/>
      <c r="K130" s="86"/>
      <c r="L130" s="86"/>
      <c r="M130" s="96"/>
      <c r="N130" s="87"/>
      <c r="O130" s="87"/>
      <c r="P130" s="87"/>
      <c r="Q130" s="87"/>
    </row>
    <row r="131" spans="1:17" ht="12.75">
      <c r="A131" s="94"/>
      <c r="B131" s="121" t="s">
        <v>28</v>
      </c>
      <c r="C131" s="86"/>
      <c r="D131" s="86"/>
      <c r="E131" s="122" t="s">
        <v>24</v>
      </c>
      <c r="F131" s="86"/>
      <c r="G131" s="86"/>
      <c r="H131" s="138"/>
      <c r="I131" s="86"/>
      <c r="J131" s="138"/>
      <c r="K131" s="86"/>
      <c r="L131" s="86"/>
      <c r="M131" s="96"/>
      <c r="N131" s="87"/>
      <c r="O131" s="87"/>
      <c r="P131" s="87"/>
      <c r="Q131" s="87"/>
    </row>
    <row r="132" spans="1:17" ht="12.75">
      <c r="A132" s="94"/>
      <c r="B132" s="121" t="s">
        <v>30</v>
      </c>
      <c r="C132" s="86"/>
      <c r="D132" s="86"/>
      <c r="E132" s="122" t="s">
        <v>588</v>
      </c>
      <c r="F132" s="86"/>
      <c r="G132" s="86"/>
      <c r="H132" s="138"/>
      <c r="I132" s="86"/>
      <c r="J132" s="138"/>
      <c r="K132" s="86"/>
      <c r="L132" s="86"/>
      <c r="M132" s="96"/>
      <c r="N132" s="87"/>
      <c r="O132" s="87"/>
      <c r="P132" s="87"/>
      <c r="Q132" s="87"/>
    </row>
    <row r="133" spans="1:17" ht="12.75" thickBot="1">
      <c r="A133" s="94"/>
      <c r="B133" s="123" t="s">
        <v>31</v>
      </c>
      <c r="C133" s="124"/>
      <c r="D133" s="124"/>
      <c r="E133" s="125"/>
      <c r="F133" s="124"/>
      <c r="G133" s="124"/>
      <c r="H133" s="140"/>
      <c r="I133" s="124"/>
      <c r="J133" s="140"/>
      <c r="K133" s="124"/>
      <c r="L133" s="124"/>
      <c r="M133" s="96"/>
      <c r="N133" s="87"/>
      <c r="O133" s="87"/>
      <c r="P133" s="87"/>
      <c r="Q133" s="87"/>
    </row>
    <row r="134" spans="1:18" ht="12.75" thickTop="1">
      <c r="A134" s="94"/>
      <c r="B134" s="114">
        <v>20</v>
      </c>
      <c r="C134" s="115" t="s">
        <v>590</v>
      </c>
      <c r="D134" s="115"/>
      <c r="E134" s="115" t="s">
        <v>591</v>
      </c>
      <c r="F134" s="115" t="s">
        <v>24</v>
      </c>
      <c r="G134" s="116" t="s">
        <v>25</v>
      </c>
      <c r="H134" s="141">
        <v>2</v>
      </c>
      <c r="I134" s="127">
        <f>ROUND(0,0)</f>
      </c>
      <c r="J134" s="146">
        <f>ROUND(I134*H134,0)</f>
      </c>
      <c r="K134" s="129">
        <v>0.20999999999999999</v>
      </c>
      <c r="L134" s="128">
        <f>IF(ISNUMBER(K134),ROUND(J134*(K134+1),0),0)</f>
      </c>
      <c r="M134" s="96"/>
      <c r="N134" s="87"/>
      <c r="O134" s="87"/>
      <c r="P134" s="87"/>
      <c r="Q134" s="106">
        <f>IF(ISNUMBER(K134),IF(H134&gt;0,IF(I134&gt;0,J134,0),0),0)</f>
      </c>
      <c r="R134" s="9">
        <f>IF(ISNUMBER(K134)=FALSE,J134,0)</f>
      </c>
    </row>
    <row r="135" spans="1:17" ht="12.75">
      <c r="A135" s="94"/>
      <c r="B135" s="121" t="s">
        <v>27</v>
      </c>
      <c r="C135" s="86"/>
      <c r="D135" s="86"/>
      <c r="E135" s="122" t="s">
        <v>592</v>
      </c>
      <c r="F135" s="86"/>
      <c r="G135" s="86"/>
      <c r="H135" s="138"/>
      <c r="I135" s="86"/>
      <c r="J135" s="138"/>
      <c r="K135" s="86"/>
      <c r="L135" s="86"/>
      <c r="M135" s="96"/>
      <c r="N135" s="87"/>
      <c r="O135" s="87"/>
      <c r="P135" s="87"/>
      <c r="Q135" s="87"/>
    </row>
    <row r="136" spans="1:17" ht="12.75">
      <c r="A136" s="94"/>
      <c r="B136" s="121" t="s">
        <v>28</v>
      </c>
      <c r="C136" s="86"/>
      <c r="D136" s="86"/>
      <c r="E136" s="122" t="s">
        <v>24</v>
      </c>
      <c r="F136" s="86"/>
      <c r="G136" s="86"/>
      <c r="H136" s="138"/>
      <c r="I136" s="86"/>
      <c r="J136" s="138"/>
      <c r="K136" s="86"/>
      <c r="L136" s="86"/>
      <c r="M136" s="96"/>
      <c r="N136" s="87"/>
      <c r="O136" s="87"/>
      <c r="P136" s="87"/>
      <c r="Q136" s="87"/>
    </row>
    <row r="137" spans="1:17" ht="12.75">
      <c r="A137" s="94"/>
      <c r="B137" s="121" t="s">
        <v>30</v>
      </c>
      <c r="C137" s="86"/>
      <c r="D137" s="86"/>
      <c r="E137" s="122" t="s">
        <v>593</v>
      </c>
      <c r="F137" s="86"/>
      <c r="G137" s="86"/>
      <c r="H137" s="138"/>
      <c r="I137" s="86"/>
      <c r="J137" s="138"/>
      <c r="K137" s="86"/>
      <c r="L137" s="86"/>
      <c r="M137" s="96"/>
      <c r="N137" s="87"/>
      <c r="O137" s="87"/>
      <c r="P137" s="87"/>
      <c r="Q137" s="87"/>
    </row>
    <row r="138" spans="1:17" ht="12.75" thickBot="1">
      <c r="A138" s="94"/>
      <c r="B138" s="123" t="s">
        <v>31</v>
      </c>
      <c r="C138" s="124"/>
      <c r="D138" s="124"/>
      <c r="E138" s="125"/>
      <c r="F138" s="124"/>
      <c r="G138" s="124"/>
      <c r="H138" s="140"/>
      <c r="I138" s="124"/>
      <c r="J138" s="140"/>
      <c r="K138" s="124"/>
      <c r="L138" s="124"/>
      <c r="M138" s="96"/>
      <c r="N138" s="87"/>
      <c r="O138" s="87"/>
      <c r="P138" s="87"/>
      <c r="Q138" s="87"/>
    </row>
    <row r="139" spans="1:19" ht="25" customHeight="1" thickTop="1" thickBot="1">
      <c r="A139" s="94"/>
      <c r="B139" s="86"/>
      <c r="C139" s="130">
        <v>7</v>
      </c>
      <c r="D139" s="86"/>
      <c r="E139" s="130" t="s">
        <v>373</v>
      </c>
      <c r="F139" s="86"/>
      <c r="G139" s="131" t="s">
        <v>51</v>
      </c>
      <c r="H139" s="142">
        <f>J74+J79+J84+J89+J94+J99+J104+J109+J114+J119+J124+J129+J134</f>
      </c>
      <c r="I139" s="131" t="s">
        <v>53</v>
      </c>
      <c r="J139" s="147">
        <f>(L139-H139)</f>
      </c>
      <c r="K139" s="131" t="s">
        <v>52</v>
      </c>
      <c r="L139" s="132">
        <f>L74+L79+L84+L89+L94+L99+L104+L109+L114+L119+L124+L129+L134</f>
      </c>
      <c r="M139" s="96"/>
      <c r="N139" s="87"/>
      <c r="O139" s="87"/>
      <c r="P139" s="87"/>
      <c r="Q139" s="106">
        <f>0+Q74+Q79+Q84+Q89+Q94+Q99+Q104+Q109+Q114+Q119+Q124+Q129+Q134</f>
      </c>
      <c r="R139" s="9">
        <f>0+R74+R79+R84+R89+R94+R99+R104+R109+R114+R119+R124+R129+R134</f>
      </c>
      <c r="S139" s="56">
        <f>Q139*(1+J139)+R139</f>
      </c>
    </row>
    <row r="140" spans="1:17" ht="25" customHeight="1" thickTop="1" thickBot="1">
      <c r="A140" s="94"/>
      <c r="B140" s="134"/>
      <c r="C140" s="134"/>
      <c r="D140" s="134"/>
      <c r="E140" s="134"/>
      <c r="F140" s="134"/>
      <c r="G140" s="135" t="s">
        <v>54</v>
      </c>
      <c r="H140" s="143">
        <f>J74+J79+J84+J89+J94+J99+J104+J109+J114+J119+J124+J129+J134</f>
      </c>
      <c r="I140" s="135" t="s">
        <v>55</v>
      </c>
      <c r="J140" s="148">
        <f>0+J139</f>
      </c>
      <c r="K140" s="135" t="s">
        <v>56</v>
      </c>
      <c r="L140" s="136">
        <f>L74+L79+L84+L89+L94+L99+L104+L109+L114+L119+L124+L129+L134</f>
      </c>
      <c r="M140" s="96"/>
      <c r="N140" s="87"/>
      <c r="O140" s="87"/>
      <c r="P140" s="87"/>
      <c r="Q140" s="87"/>
    </row>
    <row r="141" spans="1:17" ht="40" customHeight="1">
      <c r="A141" s="94"/>
      <c r="B141" s="154" t="s">
        <v>293</v>
      </c>
      <c r="C141" s="86"/>
      <c r="D141" s="86"/>
      <c r="E141" s="86"/>
      <c r="F141" s="86"/>
      <c r="G141" s="86"/>
      <c r="H141" s="138"/>
      <c r="I141" s="86"/>
      <c r="J141" s="138"/>
      <c r="K141" s="86"/>
      <c r="L141" s="86"/>
      <c r="M141" s="96"/>
      <c r="N141" s="87"/>
      <c r="O141" s="87"/>
      <c r="P141" s="87"/>
      <c r="Q141" s="87"/>
    </row>
    <row r="142" spans="1:18" ht="12.75">
      <c r="A142" s="94"/>
      <c r="B142" s="114">
        <v>21</v>
      </c>
      <c r="C142" s="115" t="s">
        <v>594</v>
      </c>
      <c r="D142" s="115"/>
      <c r="E142" s="115" t="s">
        <v>595</v>
      </c>
      <c r="F142" s="115" t="s">
        <v>24</v>
      </c>
      <c r="G142" s="116" t="s">
        <v>156</v>
      </c>
      <c r="H142" s="139">
        <v>10</v>
      </c>
      <c r="I142" s="118">
        <f>ROUND(0,0)</f>
      </c>
      <c r="J142" s="145">
        <f>ROUND(I142*H142,0)</f>
      </c>
      <c r="K142" s="120">
        <v>0.20999999999999999</v>
      </c>
      <c r="L142" s="119">
        <f>IF(ISNUMBER(K142),ROUND(J142*(K142+1),0),0)</f>
      </c>
      <c r="M142" s="96"/>
      <c r="N142" s="87"/>
      <c r="O142" s="87"/>
      <c r="P142" s="87"/>
      <c r="Q142" s="106">
        <f>IF(ISNUMBER(K142),IF(H142&gt;0,IF(I142&gt;0,J142,0),0),0)</f>
      </c>
      <c r="R142" s="9">
        <f>IF(ISNUMBER(K142)=FALSE,J142,0)</f>
      </c>
    </row>
    <row r="143" spans="1:17" ht="12.75">
      <c r="A143" s="94"/>
      <c r="B143" s="121" t="s">
        <v>27</v>
      </c>
      <c r="C143" s="86"/>
      <c r="D143" s="86"/>
      <c r="E143" s="122" t="s">
        <v>596</v>
      </c>
      <c r="F143" s="86"/>
      <c r="G143" s="86"/>
      <c r="H143" s="138"/>
      <c r="I143" s="86"/>
      <c r="J143" s="138"/>
      <c r="K143" s="86"/>
      <c r="L143" s="86"/>
      <c r="M143" s="96"/>
      <c r="N143" s="87"/>
      <c r="O143" s="87"/>
      <c r="P143" s="87"/>
      <c r="Q143" s="87"/>
    </row>
    <row r="144" spans="1:17" ht="12.75">
      <c r="A144" s="94"/>
      <c r="B144" s="121" t="s">
        <v>28</v>
      </c>
      <c r="C144" s="86"/>
      <c r="D144" s="86"/>
      <c r="E144" s="122" t="s">
        <v>24</v>
      </c>
      <c r="F144" s="86"/>
      <c r="G144" s="86"/>
      <c r="H144" s="138"/>
      <c r="I144" s="86"/>
      <c r="J144" s="138"/>
      <c r="K144" s="86"/>
      <c r="L144" s="86"/>
      <c r="M144" s="96"/>
      <c r="N144" s="87"/>
      <c r="O144" s="87"/>
      <c r="P144" s="87"/>
      <c r="Q144" s="87"/>
    </row>
    <row r="145" spans="1:17" ht="12.75">
      <c r="A145" s="94"/>
      <c r="B145" s="121" t="s">
        <v>30</v>
      </c>
      <c r="C145" s="86"/>
      <c r="D145" s="86"/>
      <c r="E145" s="122" t="s">
        <v>597</v>
      </c>
      <c r="F145" s="86"/>
      <c r="G145" s="86"/>
      <c r="H145" s="138"/>
      <c r="I145" s="86"/>
      <c r="J145" s="138"/>
      <c r="K145" s="86"/>
      <c r="L145" s="86"/>
      <c r="M145" s="96"/>
      <c r="N145" s="87"/>
      <c r="O145" s="87"/>
      <c r="P145" s="87"/>
      <c r="Q145" s="87"/>
    </row>
    <row r="146" spans="1:17" ht="12.75" thickBot="1">
      <c r="A146" s="94"/>
      <c r="B146" s="123" t="s">
        <v>31</v>
      </c>
      <c r="C146" s="124"/>
      <c r="D146" s="124"/>
      <c r="E146" s="125"/>
      <c r="F146" s="124"/>
      <c r="G146" s="124"/>
      <c r="H146" s="140"/>
      <c r="I146" s="124"/>
      <c r="J146" s="140"/>
      <c r="K146" s="124"/>
      <c r="L146" s="124"/>
      <c r="M146" s="96"/>
      <c r="N146" s="87"/>
      <c r="O146" s="87"/>
      <c r="P146" s="87"/>
      <c r="Q146" s="87"/>
    </row>
    <row r="147" spans="1:18" ht="12.75" thickTop="1">
      <c r="A147" s="94"/>
      <c r="B147" s="114">
        <v>22</v>
      </c>
      <c r="C147" s="115" t="s">
        <v>598</v>
      </c>
      <c r="D147" s="115"/>
      <c r="E147" s="115" t="s">
        <v>599</v>
      </c>
      <c r="F147" s="115" t="s">
        <v>24</v>
      </c>
      <c r="G147" s="116" t="s">
        <v>98</v>
      </c>
      <c r="H147" s="141">
        <v>1.5</v>
      </c>
      <c r="I147" s="127">
        <f>ROUND(0,0)</f>
      </c>
      <c r="J147" s="146">
        <f>ROUND(I147*H147,0)</f>
      </c>
      <c r="K147" s="129">
        <v>0.20999999999999999</v>
      </c>
      <c r="L147" s="128">
        <f>IF(ISNUMBER(K147),ROUND(J147*(K147+1),0),0)</f>
      </c>
      <c r="M147" s="96"/>
      <c r="N147" s="87"/>
      <c r="O147" s="87"/>
      <c r="P147" s="87"/>
      <c r="Q147" s="106">
        <f>IF(ISNUMBER(K147),IF(H147&gt;0,IF(I147&gt;0,J147,0),0),0)</f>
      </c>
      <c r="R147" s="9">
        <f>IF(ISNUMBER(K147)=FALSE,J147,0)</f>
      </c>
    </row>
    <row r="148" spans="1:17" ht="12.75">
      <c r="A148" s="94"/>
      <c r="B148" s="121" t="s">
        <v>27</v>
      </c>
      <c r="C148" s="86"/>
      <c r="D148" s="86"/>
      <c r="E148" s="122" t="s">
        <v>24</v>
      </c>
      <c r="F148" s="86"/>
      <c r="G148" s="86"/>
      <c r="H148" s="138"/>
      <c r="I148" s="86"/>
      <c r="J148" s="138"/>
      <c r="K148" s="86"/>
      <c r="L148" s="86"/>
      <c r="M148" s="96"/>
      <c r="N148" s="87"/>
      <c r="O148" s="87"/>
      <c r="P148" s="87"/>
      <c r="Q148" s="87"/>
    </row>
    <row r="149" spans="1:17" ht="12.75">
      <c r="A149" s="94"/>
      <c r="B149" s="121" t="s">
        <v>28</v>
      </c>
      <c r="C149" s="86"/>
      <c r="D149" s="86"/>
      <c r="E149" s="122" t="s">
        <v>600</v>
      </c>
      <c r="F149" s="86"/>
      <c r="G149" s="86"/>
      <c r="H149" s="138"/>
      <c r="I149" s="86"/>
      <c r="J149" s="138"/>
      <c r="K149" s="86"/>
      <c r="L149" s="86"/>
      <c r="M149" s="96"/>
      <c r="N149" s="87"/>
      <c r="O149" s="87"/>
      <c r="P149" s="87"/>
      <c r="Q149" s="87"/>
    </row>
    <row r="150" spans="1:17" ht="12.75">
      <c r="A150" s="94"/>
      <c r="B150" s="121" t="s">
        <v>30</v>
      </c>
      <c r="C150" s="86"/>
      <c r="D150" s="86"/>
      <c r="E150" s="122" t="s">
        <v>601</v>
      </c>
      <c r="F150" s="86"/>
      <c r="G150" s="86"/>
      <c r="H150" s="138"/>
      <c r="I150" s="86"/>
      <c r="J150" s="138"/>
      <c r="K150" s="86"/>
      <c r="L150" s="86"/>
      <c r="M150" s="96"/>
      <c r="N150" s="87"/>
      <c r="O150" s="87"/>
      <c r="P150" s="87"/>
      <c r="Q150" s="87"/>
    </row>
    <row r="151" spans="1:17" ht="12.75" thickBot="1">
      <c r="A151" s="94"/>
      <c r="B151" s="123" t="s">
        <v>31</v>
      </c>
      <c r="C151" s="124"/>
      <c r="D151" s="124"/>
      <c r="E151" s="125"/>
      <c r="F151" s="124"/>
      <c r="G151" s="124"/>
      <c r="H151" s="140"/>
      <c r="I151" s="124"/>
      <c r="J151" s="140"/>
      <c r="K151" s="124"/>
      <c r="L151" s="124"/>
      <c r="M151" s="96"/>
      <c r="N151" s="87"/>
      <c r="O151" s="87"/>
      <c r="P151" s="87"/>
      <c r="Q151" s="87"/>
    </row>
    <row r="152" spans="1:19" ht="25" customHeight="1" thickTop="1" thickBot="1">
      <c r="A152" s="94"/>
      <c r="B152" s="86"/>
      <c r="C152" s="130">
        <v>8</v>
      </c>
      <c r="D152" s="86"/>
      <c r="E152" s="130" t="s">
        <v>294</v>
      </c>
      <c r="F152" s="86"/>
      <c r="G152" s="131" t="s">
        <v>51</v>
      </c>
      <c r="H152" s="142">
        <f>J142+J147</f>
      </c>
      <c r="I152" s="131" t="s">
        <v>53</v>
      </c>
      <c r="J152" s="147">
        <f>(L152-H152)</f>
      </c>
      <c r="K152" s="131" t="s">
        <v>52</v>
      </c>
      <c r="L152" s="132">
        <f>L142+L147</f>
      </c>
      <c r="M152" s="96"/>
      <c r="N152" s="87"/>
      <c r="O152" s="87"/>
      <c r="P152" s="87"/>
      <c r="Q152" s="106">
        <f>0+Q142+Q147</f>
      </c>
      <c r="R152" s="9">
        <f>0+R142+R147</f>
      </c>
      <c r="S152" s="56">
        <f>Q152*(1+J152)+R152</f>
      </c>
    </row>
    <row r="153" spans="1:17" ht="25" customHeight="1" thickTop="1" thickBot="1">
      <c r="A153" s="94"/>
      <c r="B153" s="134"/>
      <c r="C153" s="134"/>
      <c r="D153" s="134"/>
      <c r="E153" s="134"/>
      <c r="F153" s="134"/>
      <c r="G153" s="135" t="s">
        <v>54</v>
      </c>
      <c r="H153" s="143">
        <f>J142+J147</f>
      </c>
      <c r="I153" s="135" t="s">
        <v>55</v>
      </c>
      <c r="J153" s="148">
        <f>0+J152</f>
      </c>
      <c r="K153" s="135" t="s">
        <v>56</v>
      </c>
      <c r="L153" s="136">
        <f>L142+L147</f>
      </c>
      <c r="M153" s="96"/>
      <c r="N153" s="87"/>
      <c r="O153" s="87"/>
      <c r="P153" s="87"/>
      <c r="Q153" s="87"/>
    </row>
    <row r="154" spans="1:17" ht="12.75">
      <c r="A154" s="97"/>
      <c r="B154" s="89"/>
      <c r="C154" s="89"/>
      <c r="D154" s="89"/>
      <c r="E154" s="89"/>
      <c r="F154" s="89"/>
      <c r="G154" s="89"/>
      <c r="H154" s="144"/>
      <c r="I154" s="89"/>
      <c r="J154" s="144"/>
      <c r="K154" s="89"/>
      <c r="L154" s="89"/>
      <c r="M154" s="98"/>
      <c r="N154" s="87"/>
      <c r="O154" s="87"/>
      <c r="P154" s="87"/>
      <c r="Q154" s="87"/>
    </row>
    <row r="155" spans="1:17" ht="12.7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87"/>
      <c r="P155" s="87"/>
      <c r="Q155" s="87"/>
    </row>
  </sheetData>
  <mergeCells count="111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6:C27"/>
    <mergeCell ref="B31:D31"/>
    <mergeCell ref="B32:D32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6:D46"/>
    <mergeCell ref="B47:D47"/>
    <mergeCell ref="B48:D48"/>
    <mergeCell ref="B49:D49"/>
    <mergeCell ref="B29:L29"/>
    <mergeCell ref="B20:D20"/>
    <mergeCell ref="B54:D54"/>
    <mergeCell ref="B55:D55"/>
    <mergeCell ref="B56:D56"/>
    <mergeCell ref="B57:D57"/>
    <mergeCell ref="B59:D59"/>
    <mergeCell ref="B60:D60"/>
    <mergeCell ref="B61:D61"/>
    <mergeCell ref="B62:D62"/>
    <mergeCell ref="B52:L52"/>
    <mergeCell ref="B21:D21"/>
    <mergeCell ref="B67:D67"/>
    <mergeCell ref="B68:D68"/>
    <mergeCell ref="B69:D69"/>
    <mergeCell ref="B70:D70"/>
    <mergeCell ref="B65:L65"/>
    <mergeCell ref="B22:D22"/>
    <mergeCell ref="B75:D75"/>
    <mergeCell ref="B76:D76"/>
    <mergeCell ref="B77:D77"/>
    <mergeCell ref="B78:D78"/>
    <mergeCell ref="B80:D80"/>
    <mergeCell ref="B81:D81"/>
    <mergeCell ref="B82:D82"/>
    <mergeCell ref="B83:D83"/>
    <mergeCell ref="B85:D85"/>
    <mergeCell ref="B86:D86"/>
    <mergeCell ref="B87:D87"/>
    <mergeCell ref="B88:D88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5:D105"/>
    <mergeCell ref="B106:D106"/>
    <mergeCell ref="B107:D107"/>
    <mergeCell ref="B108:D108"/>
    <mergeCell ref="B110:D110"/>
    <mergeCell ref="B111:D111"/>
    <mergeCell ref="B112:D112"/>
    <mergeCell ref="B113:D113"/>
    <mergeCell ref="B115:D115"/>
    <mergeCell ref="B116:D116"/>
    <mergeCell ref="B117:D117"/>
    <mergeCell ref="B118:D118"/>
    <mergeCell ref="B120:D120"/>
    <mergeCell ref="B121:D121"/>
    <mergeCell ref="B122:D122"/>
    <mergeCell ref="B123:D123"/>
    <mergeCell ref="B125:D125"/>
    <mergeCell ref="B126:D126"/>
    <mergeCell ref="B127:D127"/>
    <mergeCell ref="B128:D128"/>
    <mergeCell ref="B130:D130"/>
    <mergeCell ref="B131:D131"/>
    <mergeCell ref="B132:D132"/>
    <mergeCell ref="B133:D133"/>
    <mergeCell ref="B135:D135"/>
    <mergeCell ref="B136:D136"/>
    <mergeCell ref="B137:D137"/>
    <mergeCell ref="B138:D138"/>
    <mergeCell ref="B73:L73"/>
    <mergeCell ref="B23:D23"/>
    <mergeCell ref="B143:D143"/>
    <mergeCell ref="B144:D144"/>
    <mergeCell ref="B145:D145"/>
    <mergeCell ref="B146:D146"/>
    <mergeCell ref="B148:D148"/>
    <mergeCell ref="B149:D149"/>
    <mergeCell ref="B150:D150"/>
    <mergeCell ref="B151:D151"/>
    <mergeCell ref="B141:L141"/>
    <mergeCell ref="B24:D24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11 - SO422NV_cm">
    <pageSetUpPr fitToPage="1"/>
  </sheetPr>
  <dimension ref="A1:S39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H37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602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L37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AVERAGE(J36)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H37</f>
      </c>
      <c r="L20" s="112">
        <f>L37</f>
      </c>
      <c r="M20" s="96"/>
      <c r="N20" s="87"/>
      <c r="O20" s="87"/>
      <c r="P20" s="87"/>
      <c r="Q20" s="87"/>
      <c r="S20" s="9">
        <f>S36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49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65</v>
      </c>
      <c r="D26" s="115" t="s">
        <v>66</v>
      </c>
      <c r="E26" s="115" t="s">
        <v>67</v>
      </c>
      <c r="F26" s="115" t="s">
        <v>24</v>
      </c>
      <c r="G26" s="116" t="s">
        <v>68</v>
      </c>
      <c r="H26" s="139">
        <v>17.003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69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603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71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8" ht="12.75" thickTop="1">
      <c r="A31" s="94"/>
      <c r="B31" s="114">
        <v>2</v>
      </c>
      <c r="C31" s="115" t="s">
        <v>497</v>
      </c>
      <c r="D31" s="115"/>
      <c r="E31" s="115" t="s">
        <v>498</v>
      </c>
      <c r="F31" s="115" t="s">
        <v>24</v>
      </c>
      <c r="G31" s="116" t="s">
        <v>25</v>
      </c>
      <c r="H31" s="141">
        <v>1</v>
      </c>
      <c r="I31" s="127">
        <f>ROUND(0,0)</f>
      </c>
      <c r="J31" s="146">
        <f>ROUND(I31*H31,0)</f>
      </c>
      <c r="K31" s="129">
        <v>0.20999999999999999</v>
      </c>
      <c r="L31" s="128">
        <f>IF(ISNUMBER(K31),ROUND(J31*(K31+1),0),0)</f>
      </c>
      <c r="M31" s="96"/>
      <c r="N31" s="87"/>
      <c r="O31" s="87"/>
      <c r="P31" s="87"/>
      <c r="Q31" s="106">
        <f>IF(ISNUMBER(K31),IF(H31&gt;0,IF(I31&gt;0,J31,0),0),0)</f>
      </c>
      <c r="R31" s="9">
        <f>IF(ISNUMBER(K31)=FALSE,J31,0)</f>
      </c>
    </row>
    <row r="32" spans="1:17" ht="12.75">
      <c r="A32" s="94"/>
      <c r="B32" s="121" t="s">
        <v>27</v>
      </c>
      <c r="C32" s="86"/>
      <c r="D32" s="86"/>
      <c r="E32" s="122" t="s">
        <v>499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28</v>
      </c>
      <c r="C33" s="86"/>
      <c r="D33" s="86"/>
      <c r="E33" s="122" t="s">
        <v>24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30</v>
      </c>
      <c r="C34" s="86"/>
      <c r="D34" s="86"/>
      <c r="E34" s="122" t="s">
        <v>35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 thickBot="1">
      <c r="A35" s="94"/>
      <c r="B35" s="123" t="s">
        <v>31</v>
      </c>
      <c r="C35" s="124"/>
      <c r="D35" s="124"/>
      <c r="E35" s="125"/>
      <c r="F35" s="124"/>
      <c r="G35" s="124"/>
      <c r="H35" s="140"/>
      <c r="I35" s="124"/>
      <c r="J35" s="140"/>
      <c r="K35" s="124"/>
      <c r="L35" s="124"/>
      <c r="M35" s="96"/>
      <c r="N35" s="87"/>
      <c r="O35" s="87"/>
      <c r="P35" s="87"/>
      <c r="Q35" s="87"/>
    </row>
    <row r="36" spans="1:19" ht="25" customHeight="1" thickTop="1" thickBot="1">
      <c r="A36" s="94"/>
      <c r="B36" s="86"/>
      <c r="C36" s="130">
        <v>0</v>
      </c>
      <c r="D36" s="86"/>
      <c r="E36" s="130" t="s">
        <v>50</v>
      </c>
      <c r="F36" s="86"/>
      <c r="G36" s="131" t="s">
        <v>51</v>
      </c>
      <c r="H36" s="142">
        <f>J26+J31</f>
      </c>
      <c r="I36" s="131" t="s">
        <v>53</v>
      </c>
      <c r="J36" s="147">
        <f>(L36-H36)</f>
      </c>
      <c r="K36" s="131" t="s">
        <v>52</v>
      </c>
      <c r="L36" s="132">
        <f>L26+L31</f>
      </c>
      <c r="M36" s="96"/>
      <c r="N36" s="87"/>
      <c r="O36" s="87"/>
      <c r="P36" s="87"/>
      <c r="Q36" s="106">
        <f>0+Q26+Q31</f>
      </c>
      <c r="R36" s="9">
        <f>0+R26+R31</f>
      </c>
      <c r="S36" s="56">
        <f>Q36*(1+J36)+R36</f>
      </c>
    </row>
    <row r="37" spans="1:17" ht="25" customHeight="1" thickTop="1" thickBot="1">
      <c r="A37" s="94"/>
      <c r="B37" s="134"/>
      <c r="C37" s="134"/>
      <c r="D37" s="134"/>
      <c r="E37" s="134"/>
      <c r="F37" s="134"/>
      <c r="G37" s="135" t="s">
        <v>54</v>
      </c>
      <c r="H37" s="143">
        <f>J26+J31</f>
      </c>
      <c r="I37" s="135" t="s">
        <v>55</v>
      </c>
      <c r="J37" s="148">
        <f>0+J36</f>
      </c>
      <c r="K37" s="135" t="s">
        <v>56</v>
      </c>
      <c r="L37" s="136">
        <f>L26+L31</f>
      </c>
      <c r="M37" s="96"/>
      <c r="N37" s="87"/>
      <c r="O37" s="87"/>
      <c r="P37" s="87"/>
      <c r="Q37" s="87"/>
    </row>
    <row r="38" spans="1:17" ht="12.75">
      <c r="A38" s="97"/>
      <c r="B38" s="89"/>
      <c r="C38" s="89"/>
      <c r="D38" s="89"/>
      <c r="E38" s="89"/>
      <c r="F38" s="89"/>
      <c r="G38" s="89"/>
      <c r="H38" s="144"/>
      <c r="I38" s="89"/>
      <c r="J38" s="144"/>
      <c r="K38" s="89"/>
      <c r="L38" s="89"/>
      <c r="M38" s="98"/>
      <c r="N38" s="87"/>
      <c r="O38" s="87"/>
      <c r="P38" s="87"/>
      <c r="Q38" s="87"/>
    </row>
    <row r="39" spans="1:17" ht="12.7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87"/>
      <c r="P39" s="87"/>
      <c r="Q39" s="87"/>
    </row>
  </sheetData>
  <mergeCells count="2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32:D32"/>
    <mergeCell ref="B33:D33"/>
    <mergeCell ref="B34:D34"/>
    <mergeCell ref="B35:D35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12 - SO422PH_cm">
    <pageSetUpPr fitToPage="1"/>
  </sheetPr>
  <dimension ref="A1:S160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H51+H64+H72+H145+H158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604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L51+L64+L72+L145+L158</f>
      </c>
      <c r="K11" s="86"/>
      <c r="L11" s="86"/>
      <c r="M11" s="96"/>
      <c r="N11" s="87"/>
      <c r="O11" s="87"/>
      <c r="P11" s="87"/>
      <c r="Q11" s="106">
        <f>IF(SUM(K20:K24)&gt;0,ROUND(SUM(S20:S24)/SUM(K20:K24)-1,8),0)</f>
      </c>
      <c r="R11" s="9">
        <f>AVERAGE(J50,J63,J71,J144,J157)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1</v>
      </c>
      <c r="C20" s="86"/>
      <c r="D20" s="86"/>
      <c r="E20" s="111" t="s">
        <v>105</v>
      </c>
      <c r="F20" s="86"/>
      <c r="G20" s="86"/>
      <c r="H20" s="86"/>
      <c r="I20" s="86"/>
      <c r="J20" s="86"/>
      <c r="K20" s="112">
        <f>H51</f>
      </c>
      <c r="L20" s="112">
        <f>L51</f>
      </c>
      <c r="M20" s="96"/>
      <c r="N20" s="87"/>
      <c r="O20" s="87"/>
      <c r="P20" s="87"/>
      <c r="Q20" s="87"/>
      <c r="S20" s="9">
        <f>S50</f>
      </c>
    </row>
    <row r="21" spans="1:19" ht="12.75">
      <c r="A21" s="94"/>
      <c r="B21" s="110">
        <v>2</v>
      </c>
      <c r="C21" s="86"/>
      <c r="D21" s="86"/>
      <c r="E21" s="111" t="s">
        <v>442</v>
      </c>
      <c r="F21" s="86"/>
      <c r="G21" s="86"/>
      <c r="H21" s="86"/>
      <c r="I21" s="86"/>
      <c r="J21" s="86"/>
      <c r="K21" s="112">
        <f>H64</f>
      </c>
      <c r="L21" s="112">
        <f>L64</f>
      </c>
      <c r="M21" s="96"/>
      <c r="N21" s="87"/>
      <c r="O21" s="87"/>
      <c r="P21" s="87"/>
      <c r="Q21" s="87"/>
      <c r="S21" s="9">
        <f>S63</f>
      </c>
    </row>
    <row r="22" spans="1:19" ht="12.75">
      <c r="A22" s="94"/>
      <c r="B22" s="110">
        <v>4</v>
      </c>
      <c r="C22" s="86"/>
      <c r="D22" s="86"/>
      <c r="E22" s="111" t="s">
        <v>461</v>
      </c>
      <c r="F22" s="86"/>
      <c r="G22" s="86"/>
      <c r="H22" s="86"/>
      <c r="I22" s="86"/>
      <c r="J22" s="86"/>
      <c r="K22" s="112">
        <f>H72</f>
      </c>
      <c r="L22" s="112">
        <f>L72</f>
      </c>
      <c r="M22" s="96"/>
      <c r="N22" s="87"/>
      <c r="O22" s="87"/>
      <c r="P22" s="87"/>
      <c r="Q22" s="87"/>
      <c r="S22" s="9">
        <f>S71</f>
      </c>
    </row>
    <row r="23" spans="1:19" ht="12.75">
      <c r="A23" s="94"/>
      <c r="B23" s="110">
        <v>7</v>
      </c>
      <c r="C23" s="86"/>
      <c r="D23" s="86"/>
      <c r="E23" s="111" t="s">
        <v>373</v>
      </c>
      <c r="F23" s="86"/>
      <c r="G23" s="86"/>
      <c r="H23" s="86"/>
      <c r="I23" s="86"/>
      <c r="J23" s="86"/>
      <c r="K23" s="112">
        <f>H145</f>
      </c>
      <c r="L23" s="112">
        <f>L145</f>
      </c>
      <c r="M23" s="96"/>
      <c r="N23" s="87"/>
      <c r="O23" s="87"/>
      <c r="P23" s="87"/>
      <c r="Q23" s="87"/>
      <c r="S23" s="9">
        <f>S144</f>
      </c>
    </row>
    <row r="24" spans="1:19" ht="12.75">
      <c r="A24" s="94"/>
      <c r="B24" s="110">
        <v>8</v>
      </c>
      <c r="C24" s="86"/>
      <c r="D24" s="86"/>
      <c r="E24" s="111" t="s">
        <v>294</v>
      </c>
      <c r="F24" s="86"/>
      <c r="G24" s="86"/>
      <c r="H24" s="86"/>
      <c r="I24" s="86"/>
      <c r="J24" s="86"/>
      <c r="K24" s="112">
        <f>H158</f>
      </c>
      <c r="L24" s="112">
        <f>L158</f>
      </c>
      <c r="M24" s="96"/>
      <c r="N24" s="87"/>
      <c r="O24" s="87"/>
      <c r="P24" s="87"/>
      <c r="Q24" s="87"/>
      <c r="S24" s="9">
        <f>S157</f>
      </c>
    </row>
    <row r="25" spans="1:17" ht="12.75">
      <c r="A25" s="97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60"/>
      <c r="N25" s="87"/>
      <c r="O25" s="87"/>
      <c r="P25" s="87"/>
      <c r="Q25" s="87"/>
    </row>
    <row r="26" spans="1:17" ht="14" customHeight="1">
      <c r="A26" s="89"/>
      <c r="B26" s="90" t="s">
        <v>14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7"/>
      <c r="N26" s="87"/>
      <c r="O26" s="87"/>
      <c r="P26" s="87"/>
      <c r="Q26" s="87"/>
    </row>
    <row r="27" spans="1:17" ht="18" customHeight="1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157"/>
      <c r="N27" s="87"/>
      <c r="O27" s="87"/>
      <c r="P27" s="87"/>
      <c r="Q27" s="87"/>
    </row>
    <row r="28" spans="1:17" ht="18" customHeight="1">
      <c r="A28" s="94"/>
      <c r="B28" s="107" t="s">
        <v>15</v>
      </c>
      <c r="C28" s="107" t="s">
        <v>10</v>
      </c>
      <c r="D28" s="107" t="s">
        <v>16</v>
      </c>
      <c r="E28" s="107" t="s">
        <v>11</v>
      </c>
      <c r="F28" s="107" t="s">
        <v>17</v>
      </c>
      <c r="G28" s="108" t="s">
        <v>18</v>
      </c>
      <c r="H28" s="109" t="s">
        <v>19</v>
      </c>
      <c r="I28" s="109" t="s">
        <v>20</v>
      </c>
      <c r="J28" s="109" t="s">
        <v>12</v>
      </c>
      <c r="K28" s="108" t="s">
        <v>21</v>
      </c>
      <c r="L28" s="109" t="s">
        <v>13</v>
      </c>
      <c r="M28" s="153"/>
      <c r="N28" s="87"/>
      <c r="O28" s="87"/>
      <c r="P28" s="87"/>
      <c r="Q28" s="87"/>
    </row>
    <row r="29" spans="1:17" ht="40" customHeight="1">
      <c r="A29" s="94"/>
      <c r="B29" s="113" t="s">
        <v>104</v>
      </c>
      <c r="C29" s="86"/>
      <c r="D29" s="86"/>
      <c r="E29" s="86"/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8" ht="12.75">
      <c r="A30" s="94"/>
      <c r="B30" s="114">
        <v>1</v>
      </c>
      <c r="C30" s="115" t="s">
        <v>501</v>
      </c>
      <c r="D30" s="115"/>
      <c r="E30" s="115" t="s">
        <v>502</v>
      </c>
      <c r="F30" s="115" t="s">
        <v>24</v>
      </c>
      <c r="G30" s="116" t="s">
        <v>98</v>
      </c>
      <c r="H30" s="139">
        <v>1.5960000000000001</v>
      </c>
      <c r="I30" s="118">
        <f>ROUND(0,0)</f>
      </c>
      <c r="J30" s="145">
        <f>ROUND(I30*H30,0)</f>
      </c>
      <c r="K30" s="120">
        <v>0.20999999999999999</v>
      </c>
      <c r="L30" s="119">
        <f>IF(ISNUMBER(K30),ROUND(J30*(K30+1),0),0)</f>
      </c>
      <c r="M30" s="96"/>
      <c r="N30" s="87"/>
      <c r="O30" s="87"/>
      <c r="P30" s="87"/>
      <c r="Q30" s="106">
        <f>IF(ISNUMBER(K30),IF(H30&gt;0,IF(I30&gt;0,J30,0),0),0)</f>
      </c>
      <c r="R30" s="9">
        <f>IF(ISNUMBER(K30)=FALSE,J30,0)</f>
      </c>
    </row>
    <row r="31" spans="1:17" ht="12.75">
      <c r="A31" s="94"/>
      <c r="B31" s="121" t="s">
        <v>27</v>
      </c>
      <c r="C31" s="86"/>
      <c r="D31" s="86"/>
      <c r="E31" s="122" t="s">
        <v>561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>
      <c r="A32" s="94"/>
      <c r="B32" s="121" t="s">
        <v>28</v>
      </c>
      <c r="C32" s="86"/>
      <c r="D32" s="86"/>
      <c r="E32" s="122" t="s">
        <v>605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30</v>
      </c>
      <c r="C33" s="86"/>
      <c r="D33" s="86"/>
      <c r="E33" s="122" t="s">
        <v>210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 thickBot="1">
      <c r="A34" s="94"/>
      <c r="B34" s="123" t="s">
        <v>31</v>
      </c>
      <c r="C34" s="124"/>
      <c r="D34" s="124"/>
      <c r="E34" s="125"/>
      <c r="F34" s="124"/>
      <c r="G34" s="124"/>
      <c r="H34" s="140"/>
      <c r="I34" s="124"/>
      <c r="J34" s="140"/>
      <c r="K34" s="124"/>
      <c r="L34" s="124"/>
      <c r="M34" s="96"/>
      <c r="N34" s="87"/>
      <c r="O34" s="87"/>
      <c r="P34" s="87"/>
      <c r="Q34" s="87"/>
    </row>
    <row r="35" spans="1:18" ht="12.75" thickTop="1">
      <c r="A35" s="94"/>
      <c r="B35" s="114">
        <v>2</v>
      </c>
      <c r="C35" s="115" t="s">
        <v>206</v>
      </c>
      <c r="D35" s="115"/>
      <c r="E35" s="115" t="s">
        <v>207</v>
      </c>
      <c r="F35" s="115" t="s">
        <v>24</v>
      </c>
      <c r="G35" s="116" t="s">
        <v>98</v>
      </c>
      <c r="H35" s="141">
        <v>7.8499999999999996</v>
      </c>
      <c r="I35" s="127">
        <f>ROUND(0,0)</f>
      </c>
      <c r="J35" s="146">
        <f>ROUND(I35*H35,0)</f>
      </c>
      <c r="K35" s="129">
        <v>0.20999999999999999</v>
      </c>
      <c r="L35" s="128">
        <f>IF(ISNUMBER(K35),ROUND(J35*(K35+1),0),0)</f>
      </c>
      <c r="M35" s="96"/>
      <c r="N35" s="87"/>
      <c r="O35" s="87"/>
      <c r="P35" s="87"/>
      <c r="Q35" s="106">
        <f>IF(ISNUMBER(K35),IF(H35&gt;0,IF(I35&gt;0,J35,0),0),0)</f>
      </c>
      <c r="R35" s="9">
        <f>IF(ISNUMBER(K35)=FALSE,J35,0)</f>
      </c>
    </row>
    <row r="36" spans="1:17" ht="12.75">
      <c r="A36" s="94"/>
      <c r="B36" s="121" t="s">
        <v>27</v>
      </c>
      <c r="C36" s="86"/>
      <c r="D36" s="86"/>
      <c r="E36" s="122" t="s">
        <v>561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>
      <c r="A37" s="94"/>
      <c r="B37" s="121" t="s">
        <v>28</v>
      </c>
      <c r="C37" s="86"/>
      <c r="D37" s="86"/>
      <c r="E37" s="122" t="s">
        <v>606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>
      <c r="A38" s="94"/>
      <c r="B38" s="121" t="s">
        <v>30</v>
      </c>
      <c r="C38" s="86"/>
      <c r="D38" s="86"/>
      <c r="E38" s="122" t="s">
        <v>210</v>
      </c>
      <c r="F38" s="86"/>
      <c r="G38" s="86"/>
      <c r="H38" s="138"/>
      <c r="I38" s="86"/>
      <c r="J38" s="138"/>
      <c r="K38" s="86"/>
      <c r="L38" s="86"/>
      <c r="M38" s="96"/>
      <c r="N38" s="87"/>
      <c r="O38" s="87"/>
      <c r="P38" s="87"/>
      <c r="Q38" s="87"/>
    </row>
    <row r="39" spans="1:17" ht="12.75" thickBot="1">
      <c r="A39" s="94"/>
      <c r="B39" s="123" t="s">
        <v>31</v>
      </c>
      <c r="C39" s="124"/>
      <c r="D39" s="124"/>
      <c r="E39" s="125"/>
      <c r="F39" s="124"/>
      <c r="G39" s="124"/>
      <c r="H39" s="140"/>
      <c r="I39" s="124"/>
      <c r="J39" s="140"/>
      <c r="K39" s="124"/>
      <c r="L39" s="124"/>
      <c r="M39" s="96"/>
      <c r="N39" s="87"/>
      <c r="O39" s="87"/>
      <c r="P39" s="87"/>
      <c r="Q39" s="87"/>
    </row>
    <row r="40" spans="1:18" ht="12.75" thickTop="1">
      <c r="A40" s="94"/>
      <c r="B40" s="114">
        <v>3</v>
      </c>
      <c r="C40" s="115" t="s">
        <v>96</v>
      </c>
      <c r="D40" s="115" t="s">
        <v>66</v>
      </c>
      <c r="E40" s="115" t="s">
        <v>97</v>
      </c>
      <c r="F40" s="115" t="s">
        <v>24</v>
      </c>
      <c r="G40" s="116" t="s">
        <v>98</v>
      </c>
      <c r="H40" s="141">
        <v>9.4459999999999997</v>
      </c>
      <c r="I40" s="127">
        <f>ROUND(0,0)</f>
      </c>
      <c r="J40" s="146">
        <f>ROUND(I40*H40,0)</f>
      </c>
      <c r="K40" s="129">
        <v>0.20999999999999999</v>
      </c>
      <c r="L40" s="128">
        <f>IF(ISNUMBER(K40),ROUND(J40*(K40+1),0),0)</f>
      </c>
      <c r="M40" s="96"/>
      <c r="N40" s="87"/>
      <c r="O40" s="87"/>
      <c r="P40" s="87"/>
      <c r="Q40" s="106">
        <f>IF(ISNUMBER(K40),IF(H40&gt;0,IF(I40&gt;0,J40,0),0),0)</f>
      </c>
      <c r="R40" s="9">
        <f>IF(ISNUMBER(K40)=FALSE,J40,0)</f>
      </c>
    </row>
    <row r="41" spans="1:17" ht="12.75">
      <c r="A41" s="94"/>
      <c r="B41" s="121" t="s">
        <v>27</v>
      </c>
      <c r="C41" s="86"/>
      <c r="D41" s="86"/>
      <c r="E41" s="122" t="s">
        <v>99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>
      <c r="A42" s="94"/>
      <c r="B42" s="121" t="s">
        <v>28</v>
      </c>
      <c r="C42" s="86"/>
      <c r="D42" s="86"/>
      <c r="E42" s="122" t="s">
        <v>607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>
      <c r="A43" s="94"/>
      <c r="B43" s="121" t="s">
        <v>30</v>
      </c>
      <c r="C43" s="86"/>
      <c r="D43" s="86"/>
      <c r="E43" s="122" t="s">
        <v>101</v>
      </c>
      <c r="F43" s="86"/>
      <c r="G43" s="86"/>
      <c r="H43" s="138"/>
      <c r="I43" s="86"/>
      <c r="J43" s="138"/>
      <c r="K43" s="86"/>
      <c r="L43" s="86"/>
      <c r="M43" s="96"/>
      <c r="N43" s="87"/>
      <c r="O43" s="87"/>
      <c r="P43" s="87"/>
      <c r="Q43" s="87"/>
    </row>
    <row r="44" spans="1:17" ht="12.75" thickBot="1">
      <c r="A44" s="94"/>
      <c r="B44" s="123" t="s">
        <v>31</v>
      </c>
      <c r="C44" s="124"/>
      <c r="D44" s="124"/>
      <c r="E44" s="125"/>
      <c r="F44" s="124"/>
      <c r="G44" s="124"/>
      <c r="H44" s="140"/>
      <c r="I44" s="124"/>
      <c r="J44" s="140"/>
      <c r="K44" s="124"/>
      <c r="L44" s="124"/>
      <c r="M44" s="96"/>
      <c r="N44" s="87"/>
      <c r="O44" s="87"/>
      <c r="P44" s="87"/>
      <c r="Q44" s="87"/>
    </row>
    <row r="45" spans="1:18" ht="12.75" thickTop="1">
      <c r="A45" s="94"/>
      <c r="B45" s="114">
        <v>4</v>
      </c>
      <c r="C45" s="115" t="s">
        <v>212</v>
      </c>
      <c r="D45" s="115"/>
      <c r="E45" s="115" t="s">
        <v>213</v>
      </c>
      <c r="F45" s="115" t="s">
        <v>24</v>
      </c>
      <c r="G45" s="116" t="s">
        <v>98</v>
      </c>
      <c r="H45" s="141">
        <v>9.4459999999999997</v>
      </c>
      <c r="I45" s="127">
        <f>ROUND(0,0)</f>
      </c>
      <c r="J45" s="146">
        <f>ROUND(I45*H45,0)</f>
      </c>
      <c r="K45" s="129">
        <v>0.20999999999999999</v>
      </c>
      <c r="L45" s="128">
        <f>IF(ISNUMBER(K45),ROUND(J45*(K45+1),0),0)</f>
      </c>
      <c r="M45" s="96"/>
      <c r="N45" s="87"/>
      <c r="O45" s="87"/>
      <c r="P45" s="87"/>
      <c r="Q45" s="106">
        <f>IF(ISNUMBER(K45),IF(H45&gt;0,IF(I45&gt;0,J45,0),0),0)</f>
      </c>
      <c r="R45" s="9">
        <f>IF(ISNUMBER(K45)=FALSE,J45,0)</f>
      </c>
    </row>
    <row r="46" spans="1:17" ht="12.75">
      <c r="A46" s="94"/>
      <c r="B46" s="121" t="s">
        <v>27</v>
      </c>
      <c r="C46" s="86"/>
      <c r="D46" s="86"/>
      <c r="E46" s="122" t="s">
        <v>24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>
      <c r="A47" s="94"/>
      <c r="B47" s="121" t="s">
        <v>28</v>
      </c>
      <c r="C47" s="86"/>
      <c r="D47" s="86"/>
      <c r="E47" s="122" t="s">
        <v>608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>
      <c r="A48" s="94"/>
      <c r="B48" s="121" t="s">
        <v>30</v>
      </c>
      <c r="C48" s="86"/>
      <c r="D48" s="86"/>
      <c r="E48" s="122" t="s">
        <v>216</v>
      </c>
      <c r="F48" s="86"/>
      <c r="G48" s="86"/>
      <c r="H48" s="138"/>
      <c r="I48" s="86"/>
      <c r="J48" s="138"/>
      <c r="K48" s="86"/>
      <c r="L48" s="86"/>
      <c r="M48" s="96"/>
      <c r="N48" s="87"/>
      <c r="O48" s="87"/>
      <c r="P48" s="87"/>
      <c r="Q48" s="87"/>
    </row>
    <row r="49" spans="1:17" ht="12.75" thickBot="1">
      <c r="A49" s="94"/>
      <c r="B49" s="123" t="s">
        <v>31</v>
      </c>
      <c r="C49" s="124"/>
      <c r="D49" s="124"/>
      <c r="E49" s="125"/>
      <c r="F49" s="124"/>
      <c r="G49" s="124"/>
      <c r="H49" s="140"/>
      <c r="I49" s="124"/>
      <c r="J49" s="140"/>
      <c r="K49" s="124"/>
      <c r="L49" s="124"/>
      <c r="M49" s="96"/>
      <c r="N49" s="87"/>
      <c r="O49" s="87"/>
      <c r="P49" s="87"/>
      <c r="Q49" s="87"/>
    </row>
    <row r="50" spans="1:19" ht="25" customHeight="1" thickTop="1" thickBot="1">
      <c r="A50" s="94"/>
      <c r="B50" s="86"/>
      <c r="C50" s="130">
        <v>1</v>
      </c>
      <c r="D50" s="86"/>
      <c r="E50" s="130" t="s">
        <v>105</v>
      </c>
      <c r="F50" s="86"/>
      <c r="G50" s="131" t="s">
        <v>51</v>
      </c>
      <c r="H50" s="142">
        <f>J30+J35+J40+J45</f>
      </c>
      <c r="I50" s="131" t="s">
        <v>53</v>
      </c>
      <c r="J50" s="147">
        <f>(L50-H50)</f>
      </c>
      <c r="K50" s="131" t="s">
        <v>52</v>
      </c>
      <c r="L50" s="132">
        <f>L30+L35+L40+L45</f>
      </c>
      <c r="M50" s="96"/>
      <c r="N50" s="87"/>
      <c r="O50" s="87"/>
      <c r="P50" s="87"/>
      <c r="Q50" s="106">
        <f>0+Q30+Q35+Q40+Q45</f>
      </c>
      <c r="R50" s="9">
        <f>0+R30+R35+R40+R45</f>
      </c>
      <c r="S50" s="56">
        <f>Q50*(1+J50)+R50</f>
      </c>
    </row>
    <row r="51" spans="1:17" ht="25" customHeight="1" thickTop="1" thickBot="1">
      <c r="A51" s="94"/>
      <c r="B51" s="134"/>
      <c r="C51" s="134"/>
      <c r="D51" s="134"/>
      <c r="E51" s="134"/>
      <c r="F51" s="134"/>
      <c r="G51" s="135" t="s">
        <v>54</v>
      </c>
      <c r="H51" s="143">
        <f>J30+J35+J40+J45</f>
      </c>
      <c r="I51" s="135" t="s">
        <v>55</v>
      </c>
      <c r="J51" s="148">
        <f>0+J50</f>
      </c>
      <c r="K51" s="135" t="s">
        <v>56</v>
      </c>
      <c r="L51" s="136">
        <f>L30+L35+L40+L45</f>
      </c>
      <c r="M51" s="96"/>
      <c r="N51" s="87"/>
      <c r="O51" s="87"/>
      <c r="P51" s="87"/>
      <c r="Q51" s="87"/>
    </row>
    <row r="52" spans="1:17" ht="40" customHeight="1">
      <c r="A52" s="94"/>
      <c r="B52" s="154" t="s">
        <v>441</v>
      </c>
      <c r="C52" s="86"/>
      <c r="D52" s="86"/>
      <c r="E52" s="86"/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8" ht="12.75">
      <c r="A53" s="94"/>
      <c r="B53" s="114">
        <v>5</v>
      </c>
      <c r="C53" s="115" t="s">
        <v>507</v>
      </c>
      <c r="D53" s="115"/>
      <c r="E53" s="115" t="s">
        <v>508</v>
      </c>
      <c r="F53" s="115" t="s">
        <v>24</v>
      </c>
      <c r="G53" s="116" t="s">
        <v>98</v>
      </c>
      <c r="H53" s="139">
        <v>2.673</v>
      </c>
      <c r="I53" s="118">
        <f>ROUND(0,0)</f>
      </c>
      <c r="J53" s="145">
        <f>ROUND(I53*H53,0)</f>
      </c>
      <c r="K53" s="120">
        <v>0.20999999999999999</v>
      </c>
      <c r="L53" s="119">
        <f>IF(ISNUMBER(K53),ROUND(J53*(K53+1),0),0)</f>
      </c>
      <c r="M53" s="96"/>
      <c r="N53" s="87"/>
      <c r="O53" s="87"/>
      <c r="P53" s="87"/>
      <c r="Q53" s="106">
        <f>IF(ISNUMBER(K53),IF(H53&gt;0,IF(I53&gt;0,J53,0),0),0)</f>
      </c>
      <c r="R53" s="9">
        <f>IF(ISNUMBER(K53)=FALSE,J53,0)</f>
      </c>
    </row>
    <row r="54" spans="1:17" ht="12.75">
      <c r="A54" s="94"/>
      <c r="B54" s="121" t="s">
        <v>27</v>
      </c>
      <c r="C54" s="86"/>
      <c r="D54" s="86"/>
      <c r="E54" s="122" t="s">
        <v>565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>
      <c r="A55" s="94"/>
      <c r="B55" s="121" t="s">
        <v>28</v>
      </c>
      <c r="C55" s="86"/>
      <c r="D55" s="86"/>
      <c r="E55" s="122" t="s">
        <v>609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>
      <c r="A56" s="94"/>
      <c r="B56" s="121" t="s">
        <v>30</v>
      </c>
      <c r="C56" s="86"/>
      <c r="D56" s="86"/>
      <c r="E56" s="122" t="s">
        <v>424</v>
      </c>
      <c r="F56" s="86"/>
      <c r="G56" s="86"/>
      <c r="H56" s="138"/>
      <c r="I56" s="86"/>
      <c r="J56" s="138"/>
      <c r="K56" s="86"/>
      <c r="L56" s="86"/>
      <c r="M56" s="96"/>
      <c r="N56" s="87"/>
      <c r="O56" s="87"/>
      <c r="P56" s="87"/>
      <c r="Q56" s="87"/>
    </row>
    <row r="57" spans="1:17" ht="12.75" thickBot="1">
      <c r="A57" s="94"/>
      <c r="B57" s="123" t="s">
        <v>31</v>
      </c>
      <c r="C57" s="124"/>
      <c r="D57" s="124"/>
      <c r="E57" s="125"/>
      <c r="F57" s="124"/>
      <c r="G57" s="124"/>
      <c r="H57" s="140"/>
      <c r="I57" s="124"/>
      <c r="J57" s="140"/>
      <c r="K57" s="124"/>
      <c r="L57" s="124"/>
      <c r="M57" s="96"/>
      <c r="N57" s="87"/>
      <c r="O57" s="87"/>
      <c r="P57" s="87"/>
      <c r="Q57" s="87"/>
    </row>
    <row r="58" spans="1:18" ht="12.75" thickTop="1">
      <c r="A58" s="94"/>
      <c r="B58" s="114">
        <v>6</v>
      </c>
      <c r="C58" s="115" t="s">
        <v>420</v>
      </c>
      <c r="D58" s="115"/>
      <c r="E58" s="115" t="s">
        <v>421</v>
      </c>
      <c r="F58" s="115" t="s">
        <v>24</v>
      </c>
      <c r="G58" s="116" t="s">
        <v>98</v>
      </c>
      <c r="H58" s="141">
        <v>0.081000000000000003</v>
      </c>
      <c r="I58" s="127">
        <f>ROUND(0,0)</f>
      </c>
      <c r="J58" s="146">
        <f>ROUND(I58*H58,0)</f>
      </c>
      <c r="K58" s="129">
        <v>0.20999999999999999</v>
      </c>
      <c r="L58" s="128">
        <f>IF(ISNUMBER(K58),ROUND(J58*(K58+1),0),0)</f>
      </c>
      <c r="M58" s="96"/>
      <c r="N58" s="87"/>
      <c r="O58" s="87"/>
      <c r="P58" s="87"/>
      <c r="Q58" s="106">
        <f>IF(ISNUMBER(K58),IF(H58&gt;0,IF(I58&gt;0,J58,0),0),0)</f>
      </c>
      <c r="R58" s="9">
        <f>IF(ISNUMBER(K58)=FALSE,J58,0)</f>
      </c>
    </row>
    <row r="59" spans="1:17" ht="12.75">
      <c r="A59" s="94"/>
      <c r="B59" s="121" t="s">
        <v>27</v>
      </c>
      <c r="C59" s="86"/>
      <c r="D59" s="86"/>
      <c r="E59" s="122" t="s">
        <v>567</v>
      </c>
      <c r="F59" s="86"/>
      <c r="G59" s="86"/>
      <c r="H59" s="138"/>
      <c r="I59" s="86"/>
      <c r="J59" s="138"/>
      <c r="K59" s="86"/>
      <c r="L59" s="86"/>
      <c r="M59" s="96"/>
      <c r="N59" s="87"/>
      <c r="O59" s="87"/>
      <c r="P59" s="87"/>
      <c r="Q59" s="87"/>
    </row>
    <row r="60" spans="1:17" ht="12.75">
      <c r="A60" s="94"/>
      <c r="B60" s="121" t="s">
        <v>28</v>
      </c>
      <c r="C60" s="86"/>
      <c r="D60" s="86"/>
      <c r="E60" s="122" t="s">
        <v>610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>
      <c r="A61" s="94"/>
      <c r="B61" s="121" t="s">
        <v>30</v>
      </c>
      <c r="C61" s="86"/>
      <c r="D61" s="86"/>
      <c r="E61" s="122" t="s">
        <v>424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 thickBot="1">
      <c r="A62" s="94"/>
      <c r="B62" s="123" t="s">
        <v>31</v>
      </c>
      <c r="C62" s="124"/>
      <c r="D62" s="124"/>
      <c r="E62" s="125"/>
      <c r="F62" s="124"/>
      <c r="G62" s="124"/>
      <c r="H62" s="140"/>
      <c r="I62" s="124"/>
      <c r="J62" s="140"/>
      <c r="K62" s="124"/>
      <c r="L62" s="124"/>
      <c r="M62" s="96"/>
      <c r="N62" s="87"/>
      <c r="O62" s="87"/>
      <c r="P62" s="87"/>
      <c r="Q62" s="87"/>
    </row>
    <row r="63" spans="1:19" ht="25" customHeight="1" thickTop="1" thickBot="1">
      <c r="A63" s="94"/>
      <c r="B63" s="86"/>
      <c r="C63" s="130">
        <v>2</v>
      </c>
      <c r="D63" s="86"/>
      <c r="E63" s="130" t="s">
        <v>442</v>
      </c>
      <c r="F63" s="86"/>
      <c r="G63" s="131" t="s">
        <v>51</v>
      </c>
      <c r="H63" s="142">
        <f>J53+J58</f>
      </c>
      <c r="I63" s="131" t="s">
        <v>53</v>
      </c>
      <c r="J63" s="147">
        <f>(L63-H63)</f>
      </c>
      <c r="K63" s="131" t="s">
        <v>52</v>
      </c>
      <c r="L63" s="132">
        <f>L53+L58</f>
      </c>
      <c r="M63" s="96"/>
      <c r="N63" s="87"/>
      <c r="O63" s="87"/>
      <c r="P63" s="87"/>
      <c r="Q63" s="106">
        <f>0+Q53+Q58</f>
      </c>
      <c r="R63" s="9">
        <f>0+R53+R58</f>
      </c>
      <c r="S63" s="56">
        <f>Q63*(1+J63)+R63</f>
      </c>
    </row>
    <row r="64" spans="1:17" ht="25" customHeight="1" thickTop="1" thickBot="1">
      <c r="A64" s="94"/>
      <c r="B64" s="134"/>
      <c r="C64" s="134"/>
      <c r="D64" s="134"/>
      <c r="E64" s="134"/>
      <c r="F64" s="134"/>
      <c r="G64" s="135" t="s">
        <v>54</v>
      </c>
      <c r="H64" s="143">
        <f>J53+J58</f>
      </c>
      <c r="I64" s="135" t="s">
        <v>55</v>
      </c>
      <c r="J64" s="148">
        <f>0+J63</f>
      </c>
      <c r="K64" s="135" t="s">
        <v>56</v>
      </c>
      <c r="L64" s="136">
        <f>L53+L58</f>
      </c>
      <c r="M64" s="96"/>
      <c r="N64" s="87"/>
      <c r="O64" s="87"/>
      <c r="P64" s="87"/>
      <c r="Q64" s="87"/>
    </row>
    <row r="65" spans="1:17" ht="40" customHeight="1">
      <c r="A65" s="94"/>
      <c r="B65" s="154" t="s">
        <v>460</v>
      </c>
      <c r="C65" s="86"/>
      <c r="D65" s="86"/>
      <c r="E65" s="86"/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8" ht="12.75">
      <c r="A66" s="94"/>
      <c r="B66" s="114">
        <v>7</v>
      </c>
      <c r="C66" s="115" t="s">
        <v>456</v>
      </c>
      <c r="D66" s="115"/>
      <c r="E66" s="115" t="s">
        <v>457</v>
      </c>
      <c r="F66" s="115" t="s">
        <v>24</v>
      </c>
      <c r="G66" s="116" t="s">
        <v>98</v>
      </c>
      <c r="H66" s="139">
        <v>1.96</v>
      </c>
      <c r="I66" s="118">
        <f>ROUND(0,0)</f>
      </c>
      <c r="J66" s="145">
        <f>ROUND(I66*H66,0)</f>
      </c>
      <c r="K66" s="120">
        <v>0.20999999999999999</v>
      </c>
      <c r="L66" s="119">
        <f>IF(ISNUMBER(K66),ROUND(J66*(K66+1),0),0)</f>
      </c>
      <c r="M66" s="96"/>
      <c r="N66" s="87"/>
      <c r="O66" s="87"/>
      <c r="P66" s="87"/>
      <c r="Q66" s="106">
        <f>IF(ISNUMBER(K66),IF(H66&gt;0,IF(I66&gt;0,J66,0),0),0)</f>
      </c>
      <c r="R66" s="9">
        <f>IF(ISNUMBER(K66)=FALSE,J66,0)</f>
      </c>
    </row>
    <row r="67" spans="1:17" ht="12.75">
      <c r="A67" s="94"/>
      <c r="B67" s="121" t="s">
        <v>27</v>
      </c>
      <c r="C67" s="86"/>
      <c r="D67" s="86"/>
      <c r="E67" s="122" t="s">
        <v>24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>
      <c r="A68" s="94"/>
      <c r="B68" s="121" t="s">
        <v>28</v>
      </c>
      <c r="C68" s="86"/>
      <c r="D68" s="86"/>
      <c r="E68" s="122" t="s">
        <v>611</v>
      </c>
      <c r="F68" s="86"/>
      <c r="G68" s="86"/>
      <c r="H68" s="138"/>
      <c r="I68" s="86"/>
      <c r="J68" s="138"/>
      <c r="K68" s="86"/>
      <c r="L68" s="86"/>
      <c r="M68" s="96"/>
      <c r="N68" s="87"/>
      <c r="O68" s="87"/>
      <c r="P68" s="87"/>
      <c r="Q68" s="87"/>
    </row>
    <row r="69" spans="1:17" ht="12.75">
      <c r="A69" s="94"/>
      <c r="B69" s="121" t="s">
        <v>30</v>
      </c>
      <c r="C69" s="86"/>
      <c r="D69" s="86"/>
      <c r="E69" s="122" t="s">
        <v>419</v>
      </c>
      <c r="F69" s="86"/>
      <c r="G69" s="86"/>
      <c r="H69" s="138"/>
      <c r="I69" s="86"/>
      <c r="J69" s="138"/>
      <c r="K69" s="86"/>
      <c r="L69" s="86"/>
      <c r="M69" s="96"/>
      <c r="N69" s="87"/>
      <c r="O69" s="87"/>
      <c r="P69" s="87"/>
      <c r="Q69" s="87"/>
    </row>
    <row r="70" spans="1:17" ht="12.75" thickBot="1">
      <c r="A70" s="94"/>
      <c r="B70" s="123" t="s">
        <v>31</v>
      </c>
      <c r="C70" s="124"/>
      <c r="D70" s="124"/>
      <c r="E70" s="125"/>
      <c r="F70" s="124"/>
      <c r="G70" s="124"/>
      <c r="H70" s="140"/>
      <c r="I70" s="124"/>
      <c r="J70" s="140"/>
      <c r="K70" s="124"/>
      <c r="L70" s="124"/>
      <c r="M70" s="96"/>
      <c r="N70" s="87"/>
      <c r="O70" s="87"/>
      <c r="P70" s="87"/>
      <c r="Q70" s="87"/>
    </row>
    <row r="71" spans="1:19" ht="25" customHeight="1" thickTop="1" thickBot="1">
      <c r="A71" s="94"/>
      <c r="B71" s="86"/>
      <c r="C71" s="130">
        <v>4</v>
      </c>
      <c r="D71" s="86"/>
      <c r="E71" s="130" t="s">
        <v>461</v>
      </c>
      <c r="F71" s="86"/>
      <c r="G71" s="131" t="s">
        <v>51</v>
      </c>
      <c r="H71" s="142">
        <f>0+J66</f>
      </c>
      <c r="I71" s="131" t="s">
        <v>53</v>
      </c>
      <c r="J71" s="147">
        <f>(L71-H71)</f>
      </c>
      <c r="K71" s="131" t="s">
        <v>52</v>
      </c>
      <c r="L71" s="132">
        <f>0+L66</f>
      </c>
      <c r="M71" s="96"/>
      <c r="N71" s="87"/>
      <c r="O71" s="87"/>
      <c r="P71" s="87"/>
      <c r="Q71" s="106">
        <f>0+Q66</f>
      </c>
      <c r="R71" s="9">
        <f>0+R66</f>
      </c>
      <c r="S71" s="56">
        <f>Q71*(1+J71)+R71</f>
      </c>
    </row>
    <row r="72" spans="1:17" ht="25" customHeight="1" thickTop="1" thickBot="1">
      <c r="A72" s="94"/>
      <c r="B72" s="134"/>
      <c r="C72" s="134"/>
      <c r="D72" s="134"/>
      <c r="E72" s="134"/>
      <c r="F72" s="134"/>
      <c r="G72" s="135" t="s">
        <v>54</v>
      </c>
      <c r="H72" s="143">
        <f>0+J66</f>
      </c>
      <c r="I72" s="135" t="s">
        <v>55</v>
      </c>
      <c r="J72" s="148">
        <f>0+J71</f>
      </c>
      <c r="K72" s="135" t="s">
        <v>56</v>
      </c>
      <c r="L72" s="136">
        <f>0+L66</f>
      </c>
      <c r="M72" s="96"/>
      <c r="N72" s="87"/>
      <c r="O72" s="87"/>
      <c r="P72" s="87"/>
      <c r="Q72" s="87"/>
    </row>
    <row r="73" spans="1:17" ht="40" customHeight="1">
      <c r="A73" s="94"/>
      <c r="B73" s="154" t="s">
        <v>372</v>
      </c>
      <c r="C73" s="86"/>
      <c r="D73" s="86"/>
      <c r="E73" s="86"/>
      <c r="F73" s="86"/>
      <c r="G73" s="86"/>
      <c r="H73" s="138"/>
      <c r="I73" s="86"/>
      <c r="J73" s="138"/>
      <c r="K73" s="86"/>
      <c r="L73" s="86"/>
      <c r="M73" s="96"/>
      <c r="N73" s="87"/>
      <c r="O73" s="87"/>
      <c r="P73" s="87"/>
      <c r="Q73" s="87"/>
    </row>
    <row r="74" spans="1:18" ht="12.75">
      <c r="A74" s="94"/>
      <c r="B74" s="114">
        <v>8</v>
      </c>
      <c r="C74" s="115" t="s">
        <v>512</v>
      </c>
      <c r="D74" s="115"/>
      <c r="E74" s="115" t="s">
        <v>513</v>
      </c>
      <c r="F74" s="115" t="s">
        <v>24</v>
      </c>
      <c r="G74" s="116" t="s">
        <v>25</v>
      </c>
      <c r="H74" s="139">
        <v>4</v>
      </c>
      <c r="I74" s="118">
        <f>ROUND(0,0)</f>
      </c>
      <c r="J74" s="145">
        <f>ROUND(I74*H74,0)</f>
      </c>
      <c r="K74" s="120">
        <v>0.20999999999999999</v>
      </c>
      <c r="L74" s="119">
        <f>IF(ISNUMBER(K74),ROUND(J74*(K74+1),0),0)</f>
      </c>
      <c r="M74" s="96"/>
      <c r="N74" s="87"/>
      <c r="O74" s="87"/>
      <c r="P74" s="87"/>
      <c r="Q74" s="106">
        <f>IF(ISNUMBER(K74),IF(H74&gt;0,IF(I74&gt;0,J74,0),0),0)</f>
      </c>
      <c r="R74" s="9">
        <f>IF(ISNUMBER(K74)=FALSE,J74,0)</f>
      </c>
    </row>
    <row r="75" spans="1:17" ht="12.75">
      <c r="A75" s="94"/>
      <c r="B75" s="121" t="s">
        <v>27</v>
      </c>
      <c r="C75" s="86"/>
      <c r="D75" s="86"/>
      <c r="E75" s="122" t="s">
        <v>24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>
      <c r="A76" s="94"/>
      <c r="B76" s="121" t="s">
        <v>28</v>
      </c>
      <c r="C76" s="86"/>
      <c r="D76" s="86"/>
      <c r="E76" s="122" t="s">
        <v>612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>
      <c r="A77" s="94"/>
      <c r="B77" s="121" t="s">
        <v>30</v>
      </c>
      <c r="C77" s="86"/>
      <c r="D77" s="86"/>
      <c r="E77" s="122" t="s">
        <v>515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 thickBot="1">
      <c r="A78" s="94"/>
      <c r="B78" s="123" t="s">
        <v>31</v>
      </c>
      <c r="C78" s="124"/>
      <c r="D78" s="124"/>
      <c r="E78" s="125"/>
      <c r="F78" s="124"/>
      <c r="G78" s="124"/>
      <c r="H78" s="140"/>
      <c r="I78" s="124"/>
      <c r="J78" s="140"/>
      <c r="K78" s="124"/>
      <c r="L78" s="124"/>
      <c r="M78" s="96"/>
      <c r="N78" s="87"/>
      <c r="O78" s="87"/>
      <c r="P78" s="87"/>
      <c r="Q78" s="87"/>
    </row>
    <row r="79" spans="1:18" ht="12.75" thickTop="1">
      <c r="A79" s="94"/>
      <c r="B79" s="114">
        <v>9</v>
      </c>
      <c r="C79" s="115" t="s">
        <v>516</v>
      </c>
      <c r="D79" s="115"/>
      <c r="E79" s="115" t="s">
        <v>517</v>
      </c>
      <c r="F79" s="115" t="s">
        <v>24</v>
      </c>
      <c r="G79" s="116" t="s">
        <v>156</v>
      </c>
      <c r="H79" s="141">
        <v>70</v>
      </c>
      <c r="I79" s="127">
        <f>ROUND(0,0)</f>
      </c>
      <c r="J79" s="146">
        <f>ROUND(I79*H79,0)</f>
      </c>
      <c r="K79" s="129">
        <v>0.20999999999999999</v>
      </c>
      <c r="L79" s="128">
        <f>IF(ISNUMBER(K79),ROUND(J79*(K79+1),0),0)</f>
      </c>
      <c r="M79" s="96"/>
      <c r="N79" s="87"/>
      <c r="O79" s="87"/>
      <c r="P79" s="87"/>
      <c r="Q79" s="106">
        <f>IF(ISNUMBER(K79),IF(H79&gt;0,IF(I79&gt;0,J79,0),0),0)</f>
      </c>
      <c r="R79" s="9">
        <f>IF(ISNUMBER(K79)=FALSE,J79,0)</f>
      </c>
    </row>
    <row r="80" spans="1:17" ht="12.75">
      <c r="A80" s="94"/>
      <c r="B80" s="121" t="s">
        <v>27</v>
      </c>
      <c r="C80" s="86"/>
      <c r="D80" s="86"/>
      <c r="E80" s="122" t="s">
        <v>571</v>
      </c>
      <c r="F80" s="86"/>
      <c r="G80" s="86"/>
      <c r="H80" s="138"/>
      <c r="I80" s="86"/>
      <c r="J80" s="138"/>
      <c r="K80" s="86"/>
      <c r="L80" s="86"/>
      <c r="M80" s="96"/>
      <c r="N80" s="87"/>
      <c r="O80" s="87"/>
      <c r="P80" s="87"/>
      <c r="Q80" s="87"/>
    </row>
    <row r="81" spans="1:17" ht="12.75">
      <c r="A81" s="94"/>
      <c r="B81" s="121" t="s">
        <v>28</v>
      </c>
      <c r="C81" s="86"/>
      <c r="D81" s="86"/>
      <c r="E81" s="122" t="s">
        <v>24</v>
      </c>
      <c r="F81" s="86"/>
      <c r="G81" s="86"/>
      <c r="H81" s="138"/>
      <c r="I81" s="86"/>
      <c r="J81" s="138"/>
      <c r="K81" s="86"/>
      <c r="L81" s="86"/>
      <c r="M81" s="96"/>
      <c r="N81" s="87"/>
      <c r="O81" s="87"/>
      <c r="P81" s="87"/>
      <c r="Q81" s="87"/>
    </row>
    <row r="82" spans="1:17" ht="12.75">
      <c r="A82" s="94"/>
      <c r="B82" s="121" t="s">
        <v>30</v>
      </c>
      <c r="C82" s="86"/>
      <c r="D82" s="86"/>
      <c r="E82" s="122" t="s">
        <v>519</v>
      </c>
      <c r="F82" s="86"/>
      <c r="G82" s="86"/>
      <c r="H82" s="138"/>
      <c r="I82" s="86"/>
      <c r="J82" s="138"/>
      <c r="K82" s="86"/>
      <c r="L82" s="86"/>
      <c r="M82" s="96"/>
      <c r="N82" s="87"/>
      <c r="O82" s="87"/>
      <c r="P82" s="87"/>
      <c r="Q82" s="87"/>
    </row>
    <row r="83" spans="1:17" ht="12.75" thickBot="1">
      <c r="A83" s="94"/>
      <c r="B83" s="123" t="s">
        <v>31</v>
      </c>
      <c r="C83" s="124"/>
      <c r="D83" s="124"/>
      <c r="E83" s="125"/>
      <c r="F83" s="124"/>
      <c r="G83" s="124"/>
      <c r="H83" s="140"/>
      <c r="I83" s="124"/>
      <c r="J83" s="140"/>
      <c r="K83" s="124"/>
      <c r="L83" s="124"/>
      <c r="M83" s="96"/>
      <c r="N83" s="87"/>
      <c r="O83" s="87"/>
      <c r="P83" s="87"/>
      <c r="Q83" s="87"/>
    </row>
    <row r="84" spans="1:18" ht="12.75" thickTop="1">
      <c r="A84" s="94"/>
      <c r="B84" s="114">
        <v>10</v>
      </c>
      <c r="C84" s="115" t="s">
        <v>572</v>
      </c>
      <c r="D84" s="115"/>
      <c r="E84" s="115" t="s">
        <v>573</v>
      </c>
      <c r="F84" s="115" t="s">
        <v>24</v>
      </c>
      <c r="G84" s="116" t="s">
        <v>156</v>
      </c>
      <c r="H84" s="141">
        <v>24</v>
      </c>
      <c r="I84" s="127">
        <f>ROUND(0,0)</f>
      </c>
      <c r="J84" s="146">
        <f>ROUND(I84*H84,0)</f>
      </c>
      <c r="K84" s="129">
        <v>0.20999999999999999</v>
      </c>
      <c r="L84" s="128">
        <f>IF(ISNUMBER(K84),ROUND(J84*(K84+1),0),0)</f>
      </c>
      <c r="M84" s="96"/>
      <c r="N84" s="87"/>
      <c r="O84" s="87"/>
      <c r="P84" s="87"/>
      <c r="Q84" s="106">
        <f>IF(ISNUMBER(K84),IF(H84&gt;0,IF(I84&gt;0,J84,0),0),0)</f>
      </c>
      <c r="R84" s="9">
        <f>IF(ISNUMBER(K84)=FALSE,J84,0)</f>
      </c>
    </row>
    <row r="85" spans="1:17" ht="12.75">
      <c r="A85" s="94"/>
      <c r="B85" s="121" t="s">
        <v>27</v>
      </c>
      <c r="C85" s="86"/>
      <c r="D85" s="86"/>
      <c r="E85" s="122" t="s">
        <v>574</v>
      </c>
      <c r="F85" s="86"/>
      <c r="G85" s="86"/>
      <c r="H85" s="138"/>
      <c r="I85" s="86"/>
      <c r="J85" s="138"/>
      <c r="K85" s="86"/>
      <c r="L85" s="86"/>
      <c r="M85" s="96"/>
      <c r="N85" s="87"/>
      <c r="O85" s="87"/>
      <c r="P85" s="87"/>
      <c r="Q85" s="87"/>
    </row>
    <row r="86" spans="1:17" ht="12.75">
      <c r="A86" s="94"/>
      <c r="B86" s="121" t="s">
        <v>28</v>
      </c>
      <c r="C86" s="86"/>
      <c r="D86" s="86"/>
      <c r="E86" s="122" t="s">
        <v>613</v>
      </c>
      <c r="F86" s="86"/>
      <c r="G86" s="86"/>
      <c r="H86" s="138"/>
      <c r="I86" s="86"/>
      <c r="J86" s="138"/>
      <c r="K86" s="86"/>
      <c r="L86" s="86"/>
      <c r="M86" s="96"/>
      <c r="N86" s="87"/>
      <c r="O86" s="87"/>
      <c r="P86" s="87"/>
      <c r="Q86" s="87"/>
    </row>
    <row r="87" spans="1:17" ht="12.75">
      <c r="A87" s="94"/>
      <c r="B87" s="121" t="s">
        <v>30</v>
      </c>
      <c r="C87" s="86"/>
      <c r="D87" s="86"/>
      <c r="E87" s="122" t="s">
        <v>519</v>
      </c>
      <c r="F87" s="86"/>
      <c r="G87" s="86"/>
      <c r="H87" s="138"/>
      <c r="I87" s="86"/>
      <c r="J87" s="138"/>
      <c r="K87" s="86"/>
      <c r="L87" s="86"/>
      <c r="M87" s="96"/>
      <c r="N87" s="87"/>
      <c r="O87" s="87"/>
      <c r="P87" s="87"/>
      <c r="Q87" s="87"/>
    </row>
    <row r="88" spans="1:17" ht="12.75" thickBot="1">
      <c r="A88" s="94"/>
      <c r="B88" s="123" t="s">
        <v>31</v>
      </c>
      <c r="C88" s="124"/>
      <c r="D88" s="124"/>
      <c r="E88" s="125"/>
      <c r="F88" s="124"/>
      <c r="G88" s="124"/>
      <c r="H88" s="140"/>
      <c r="I88" s="124"/>
      <c r="J88" s="140"/>
      <c r="K88" s="124"/>
      <c r="L88" s="124"/>
      <c r="M88" s="96"/>
      <c r="N88" s="87"/>
      <c r="O88" s="87"/>
      <c r="P88" s="87"/>
      <c r="Q88" s="87"/>
    </row>
    <row r="89" spans="1:18" ht="12.75" thickTop="1">
      <c r="A89" s="94"/>
      <c r="B89" s="114">
        <v>11</v>
      </c>
      <c r="C89" s="115" t="s">
        <v>520</v>
      </c>
      <c r="D89" s="115"/>
      <c r="E89" s="115" t="s">
        <v>521</v>
      </c>
      <c r="F89" s="115" t="s">
        <v>24</v>
      </c>
      <c r="G89" s="116" t="s">
        <v>156</v>
      </c>
      <c r="H89" s="141">
        <v>40</v>
      </c>
      <c r="I89" s="127">
        <f>ROUND(0,0)</f>
      </c>
      <c r="J89" s="146">
        <f>ROUND(I89*H89,0)</f>
      </c>
      <c r="K89" s="129">
        <v>0.20999999999999999</v>
      </c>
      <c r="L89" s="128">
        <f>IF(ISNUMBER(K89),ROUND(J89*(K89+1),0),0)</f>
      </c>
      <c r="M89" s="96"/>
      <c r="N89" s="87"/>
      <c r="O89" s="87"/>
      <c r="P89" s="87"/>
      <c r="Q89" s="106">
        <f>IF(ISNUMBER(K89),IF(H89&gt;0,IF(I89&gt;0,J89,0),0),0)</f>
      </c>
      <c r="R89" s="9">
        <f>IF(ISNUMBER(K89)=FALSE,J89,0)</f>
      </c>
    </row>
    <row r="90" spans="1:17" ht="12.75">
      <c r="A90" s="94"/>
      <c r="B90" s="121" t="s">
        <v>27</v>
      </c>
      <c r="C90" s="86"/>
      <c r="D90" s="86"/>
      <c r="E90" s="122" t="s">
        <v>24</v>
      </c>
      <c r="F90" s="86"/>
      <c r="G90" s="86"/>
      <c r="H90" s="138"/>
      <c r="I90" s="86"/>
      <c r="J90" s="138"/>
      <c r="K90" s="86"/>
      <c r="L90" s="86"/>
      <c r="M90" s="96"/>
      <c r="N90" s="87"/>
      <c r="O90" s="87"/>
      <c r="P90" s="87"/>
      <c r="Q90" s="87"/>
    </row>
    <row r="91" spans="1:17" ht="12.75">
      <c r="A91" s="94"/>
      <c r="B91" s="121" t="s">
        <v>28</v>
      </c>
      <c r="C91" s="86"/>
      <c r="D91" s="86"/>
      <c r="E91" s="122" t="s">
        <v>24</v>
      </c>
      <c r="F91" s="86"/>
      <c r="G91" s="86"/>
      <c r="H91" s="138"/>
      <c r="I91" s="86"/>
      <c r="J91" s="138"/>
      <c r="K91" s="86"/>
      <c r="L91" s="86"/>
      <c r="M91" s="96"/>
      <c r="N91" s="87"/>
      <c r="O91" s="87"/>
      <c r="P91" s="87"/>
      <c r="Q91" s="87"/>
    </row>
    <row r="92" spans="1:17" ht="12.75">
      <c r="A92" s="94"/>
      <c r="B92" s="121" t="s">
        <v>30</v>
      </c>
      <c r="C92" s="86"/>
      <c r="D92" s="86"/>
      <c r="E92" s="122" t="s">
        <v>522</v>
      </c>
      <c r="F92" s="86"/>
      <c r="G92" s="86"/>
      <c r="H92" s="138"/>
      <c r="I92" s="86"/>
      <c r="J92" s="138"/>
      <c r="K92" s="86"/>
      <c r="L92" s="86"/>
      <c r="M92" s="96"/>
      <c r="N92" s="87"/>
      <c r="O92" s="87"/>
      <c r="P92" s="87"/>
      <c r="Q92" s="87"/>
    </row>
    <row r="93" spans="1:17" ht="12.75" thickBot="1">
      <c r="A93" s="94"/>
      <c r="B93" s="123" t="s">
        <v>31</v>
      </c>
      <c r="C93" s="124"/>
      <c r="D93" s="124"/>
      <c r="E93" s="125"/>
      <c r="F93" s="124"/>
      <c r="G93" s="124"/>
      <c r="H93" s="140"/>
      <c r="I93" s="124"/>
      <c r="J93" s="140"/>
      <c r="K93" s="124"/>
      <c r="L93" s="124"/>
      <c r="M93" s="96"/>
      <c r="N93" s="87"/>
      <c r="O93" s="87"/>
      <c r="P93" s="87"/>
      <c r="Q93" s="87"/>
    </row>
    <row r="94" spans="1:18" ht="12.75" thickTop="1">
      <c r="A94" s="94"/>
      <c r="B94" s="114">
        <v>12</v>
      </c>
      <c r="C94" s="115" t="s">
        <v>523</v>
      </c>
      <c r="D94" s="115"/>
      <c r="E94" s="115" t="s">
        <v>524</v>
      </c>
      <c r="F94" s="115" t="s">
        <v>24</v>
      </c>
      <c r="G94" s="116" t="s">
        <v>156</v>
      </c>
      <c r="H94" s="141">
        <v>50</v>
      </c>
      <c r="I94" s="127">
        <f>ROUND(0,0)</f>
      </c>
      <c r="J94" s="146">
        <f>ROUND(I94*H94,0)</f>
      </c>
      <c r="K94" s="129">
        <v>0.20999999999999999</v>
      </c>
      <c r="L94" s="128">
        <f>IF(ISNUMBER(K94),ROUND(J94*(K94+1),0),0)</f>
      </c>
      <c r="M94" s="96"/>
      <c r="N94" s="87"/>
      <c r="O94" s="87"/>
      <c r="P94" s="87"/>
      <c r="Q94" s="106">
        <f>IF(ISNUMBER(K94),IF(H94&gt;0,IF(I94&gt;0,J94,0),0),0)</f>
      </c>
      <c r="R94" s="9">
        <f>IF(ISNUMBER(K94)=FALSE,J94,0)</f>
      </c>
    </row>
    <row r="95" spans="1:17" ht="12.75">
      <c r="A95" s="94"/>
      <c r="B95" s="121" t="s">
        <v>27</v>
      </c>
      <c r="C95" s="86"/>
      <c r="D95" s="86"/>
      <c r="E95" s="122" t="s">
        <v>614</v>
      </c>
      <c r="F95" s="86"/>
      <c r="G95" s="86"/>
      <c r="H95" s="138"/>
      <c r="I95" s="86"/>
      <c r="J95" s="138"/>
      <c r="K95" s="86"/>
      <c r="L95" s="86"/>
      <c r="M95" s="96"/>
      <c r="N95" s="87"/>
      <c r="O95" s="87"/>
      <c r="P95" s="87"/>
      <c r="Q95" s="87"/>
    </row>
    <row r="96" spans="1:17" ht="12.75">
      <c r="A96" s="94"/>
      <c r="B96" s="121" t="s">
        <v>28</v>
      </c>
      <c r="C96" s="86"/>
      <c r="D96" s="86"/>
      <c r="E96" s="122" t="s">
        <v>615</v>
      </c>
      <c r="F96" s="86"/>
      <c r="G96" s="86"/>
      <c r="H96" s="138"/>
      <c r="I96" s="86"/>
      <c r="J96" s="138"/>
      <c r="K96" s="86"/>
      <c r="L96" s="86"/>
      <c r="M96" s="96"/>
      <c r="N96" s="87"/>
      <c r="O96" s="87"/>
      <c r="P96" s="87"/>
      <c r="Q96" s="87"/>
    </row>
    <row r="97" spans="1:17" ht="12.75">
      <c r="A97" s="94"/>
      <c r="B97" s="121" t="s">
        <v>30</v>
      </c>
      <c r="C97" s="86"/>
      <c r="D97" s="86"/>
      <c r="E97" s="122" t="s">
        <v>527</v>
      </c>
      <c r="F97" s="86"/>
      <c r="G97" s="86"/>
      <c r="H97" s="138"/>
      <c r="I97" s="86"/>
      <c r="J97" s="138"/>
      <c r="K97" s="86"/>
      <c r="L97" s="86"/>
      <c r="M97" s="96"/>
      <c r="N97" s="87"/>
      <c r="O97" s="87"/>
      <c r="P97" s="87"/>
      <c r="Q97" s="87"/>
    </row>
    <row r="98" spans="1:17" ht="12.75" thickBot="1">
      <c r="A98" s="94"/>
      <c r="B98" s="123" t="s">
        <v>31</v>
      </c>
      <c r="C98" s="124"/>
      <c r="D98" s="124"/>
      <c r="E98" s="125"/>
      <c r="F98" s="124"/>
      <c r="G98" s="124"/>
      <c r="H98" s="140"/>
      <c r="I98" s="124"/>
      <c r="J98" s="140"/>
      <c r="K98" s="124"/>
      <c r="L98" s="124"/>
      <c r="M98" s="96"/>
      <c r="N98" s="87"/>
      <c r="O98" s="87"/>
      <c r="P98" s="87"/>
      <c r="Q98" s="87"/>
    </row>
    <row r="99" spans="1:18" ht="12.75" thickTop="1">
      <c r="A99" s="94"/>
      <c r="B99" s="114">
        <v>13</v>
      </c>
      <c r="C99" s="115" t="s">
        <v>616</v>
      </c>
      <c r="D99" s="115"/>
      <c r="E99" s="115" t="s">
        <v>617</v>
      </c>
      <c r="F99" s="115" t="s">
        <v>24</v>
      </c>
      <c r="G99" s="116" t="s">
        <v>156</v>
      </c>
      <c r="H99" s="141">
        <v>95</v>
      </c>
      <c r="I99" s="127">
        <f>ROUND(0,0)</f>
      </c>
      <c r="J99" s="146">
        <f>ROUND(I99*H99,0)</f>
      </c>
      <c r="K99" s="129">
        <v>0.20999999999999999</v>
      </c>
      <c r="L99" s="128">
        <f>IF(ISNUMBER(K99),ROUND(J99*(K99+1),0),0)</f>
      </c>
      <c r="M99" s="96"/>
      <c r="N99" s="87"/>
      <c r="O99" s="87"/>
      <c r="P99" s="87"/>
      <c r="Q99" s="106">
        <f>IF(ISNUMBER(K99),IF(H99&gt;0,IF(I99&gt;0,J99,0),0),0)</f>
      </c>
      <c r="R99" s="9">
        <f>IF(ISNUMBER(K99)=FALSE,J99,0)</f>
      </c>
    </row>
    <row r="100" spans="1:17" ht="12.75">
      <c r="A100" s="94"/>
      <c r="B100" s="121" t="s">
        <v>27</v>
      </c>
      <c r="C100" s="86"/>
      <c r="D100" s="86"/>
      <c r="E100" s="122" t="s">
        <v>618</v>
      </c>
      <c r="F100" s="86"/>
      <c r="G100" s="86"/>
      <c r="H100" s="138"/>
      <c r="I100" s="86"/>
      <c r="J100" s="138"/>
      <c r="K100" s="86"/>
      <c r="L100" s="86"/>
      <c r="M100" s="96"/>
      <c r="N100" s="87"/>
      <c r="O100" s="87"/>
      <c r="P100" s="87"/>
      <c r="Q100" s="87"/>
    </row>
    <row r="101" spans="1:17" ht="12.75">
      <c r="A101" s="94"/>
      <c r="B101" s="121" t="s">
        <v>28</v>
      </c>
      <c r="C101" s="86"/>
      <c r="D101" s="86"/>
      <c r="E101" s="122" t="s">
        <v>24</v>
      </c>
      <c r="F101" s="86"/>
      <c r="G101" s="86"/>
      <c r="H101" s="138"/>
      <c r="I101" s="86"/>
      <c r="J101" s="138"/>
      <c r="K101" s="86"/>
      <c r="L101" s="86"/>
      <c r="M101" s="96"/>
      <c r="N101" s="87"/>
      <c r="O101" s="87"/>
      <c r="P101" s="87"/>
      <c r="Q101" s="87"/>
    </row>
    <row r="102" spans="1:17" ht="12.75">
      <c r="A102" s="94"/>
      <c r="B102" s="121" t="s">
        <v>30</v>
      </c>
      <c r="C102" s="86"/>
      <c r="D102" s="86"/>
      <c r="E102" s="122" t="s">
        <v>531</v>
      </c>
      <c r="F102" s="86"/>
      <c r="G102" s="86"/>
      <c r="H102" s="138"/>
      <c r="I102" s="86"/>
      <c r="J102" s="138"/>
      <c r="K102" s="86"/>
      <c r="L102" s="86"/>
      <c r="M102" s="96"/>
      <c r="N102" s="87"/>
      <c r="O102" s="87"/>
      <c r="P102" s="87"/>
      <c r="Q102" s="87"/>
    </row>
    <row r="103" spans="1:17" ht="12.75" thickBot="1">
      <c r="A103" s="94"/>
      <c r="B103" s="123" t="s">
        <v>31</v>
      </c>
      <c r="C103" s="124"/>
      <c r="D103" s="124"/>
      <c r="E103" s="125"/>
      <c r="F103" s="124"/>
      <c r="G103" s="124"/>
      <c r="H103" s="140"/>
      <c r="I103" s="124"/>
      <c r="J103" s="140"/>
      <c r="K103" s="124"/>
      <c r="L103" s="124"/>
      <c r="M103" s="96"/>
      <c r="N103" s="87"/>
      <c r="O103" s="87"/>
      <c r="P103" s="87"/>
      <c r="Q103" s="87"/>
    </row>
    <row r="104" spans="1:18" ht="12.75" thickTop="1">
      <c r="A104" s="94"/>
      <c r="B104" s="114">
        <v>14</v>
      </c>
      <c r="C104" s="115" t="s">
        <v>619</v>
      </c>
      <c r="D104" s="115"/>
      <c r="E104" s="115" t="s">
        <v>620</v>
      </c>
      <c r="F104" s="115" t="s">
        <v>24</v>
      </c>
      <c r="G104" s="116" t="s">
        <v>25</v>
      </c>
      <c r="H104" s="141">
        <v>4</v>
      </c>
      <c r="I104" s="127">
        <f>ROUND(0,0)</f>
      </c>
      <c r="J104" s="146">
        <f>ROUND(I104*H104,0)</f>
      </c>
      <c r="K104" s="129">
        <v>0.20999999999999999</v>
      </c>
      <c r="L104" s="128">
        <f>IF(ISNUMBER(K104),ROUND(J104*(K104+1),0),0)</f>
      </c>
      <c r="M104" s="96"/>
      <c r="N104" s="87"/>
      <c r="O104" s="87"/>
      <c r="P104" s="87"/>
      <c r="Q104" s="106">
        <f>IF(ISNUMBER(K104),IF(H104&gt;0,IF(I104&gt;0,J104,0),0),0)</f>
      </c>
      <c r="R104" s="9">
        <f>IF(ISNUMBER(K104)=FALSE,J104,0)</f>
      </c>
    </row>
    <row r="105" spans="1:17" ht="12.75">
      <c r="A105" s="94"/>
      <c r="B105" s="121" t="s">
        <v>27</v>
      </c>
      <c r="C105" s="86"/>
      <c r="D105" s="86"/>
      <c r="E105" s="122" t="s">
        <v>24</v>
      </c>
      <c r="F105" s="86"/>
      <c r="G105" s="86"/>
      <c r="H105" s="138"/>
      <c r="I105" s="86"/>
      <c r="J105" s="138"/>
      <c r="K105" s="86"/>
      <c r="L105" s="86"/>
      <c r="M105" s="96"/>
      <c r="N105" s="87"/>
      <c r="O105" s="87"/>
      <c r="P105" s="87"/>
      <c r="Q105" s="87"/>
    </row>
    <row r="106" spans="1:17" ht="12.75">
      <c r="A106" s="94"/>
      <c r="B106" s="121" t="s">
        <v>28</v>
      </c>
      <c r="C106" s="86"/>
      <c r="D106" s="86"/>
      <c r="E106" s="122" t="s">
        <v>580</v>
      </c>
      <c r="F106" s="86"/>
      <c r="G106" s="86"/>
      <c r="H106" s="138"/>
      <c r="I106" s="86"/>
      <c r="J106" s="138"/>
      <c r="K106" s="86"/>
      <c r="L106" s="86"/>
      <c r="M106" s="96"/>
      <c r="N106" s="87"/>
      <c r="O106" s="87"/>
      <c r="P106" s="87"/>
      <c r="Q106" s="87"/>
    </row>
    <row r="107" spans="1:17" ht="12.75">
      <c r="A107" s="94"/>
      <c r="B107" s="121" t="s">
        <v>30</v>
      </c>
      <c r="C107" s="86"/>
      <c r="D107" s="86"/>
      <c r="E107" s="122" t="s">
        <v>538</v>
      </c>
      <c r="F107" s="86"/>
      <c r="G107" s="86"/>
      <c r="H107" s="138"/>
      <c r="I107" s="86"/>
      <c r="J107" s="138"/>
      <c r="K107" s="86"/>
      <c r="L107" s="86"/>
      <c r="M107" s="96"/>
      <c r="N107" s="87"/>
      <c r="O107" s="87"/>
      <c r="P107" s="87"/>
      <c r="Q107" s="87"/>
    </row>
    <row r="108" spans="1:17" ht="12.75" thickBot="1">
      <c r="A108" s="94"/>
      <c r="B108" s="123" t="s">
        <v>31</v>
      </c>
      <c r="C108" s="124"/>
      <c r="D108" s="124"/>
      <c r="E108" s="125"/>
      <c r="F108" s="124"/>
      <c r="G108" s="124"/>
      <c r="H108" s="140"/>
      <c r="I108" s="124"/>
      <c r="J108" s="140"/>
      <c r="K108" s="124"/>
      <c r="L108" s="124"/>
      <c r="M108" s="96"/>
      <c r="N108" s="87"/>
      <c r="O108" s="87"/>
      <c r="P108" s="87"/>
      <c r="Q108" s="87"/>
    </row>
    <row r="109" spans="1:18" ht="12.75" thickTop="1">
      <c r="A109" s="94"/>
      <c r="B109" s="114">
        <v>15</v>
      </c>
      <c r="C109" s="115" t="s">
        <v>539</v>
      </c>
      <c r="D109" s="115"/>
      <c r="E109" s="115" t="s">
        <v>540</v>
      </c>
      <c r="F109" s="115" t="s">
        <v>24</v>
      </c>
      <c r="G109" s="116" t="s">
        <v>156</v>
      </c>
      <c r="H109" s="141">
        <v>26</v>
      </c>
      <c r="I109" s="127">
        <f>ROUND(0,0)</f>
      </c>
      <c r="J109" s="146">
        <f>ROUND(I109*H109,0)</f>
      </c>
      <c r="K109" s="129">
        <v>0.20999999999999999</v>
      </c>
      <c r="L109" s="128">
        <f>IF(ISNUMBER(K109),ROUND(J109*(K109+1),0),0)</f>
      </c>
      <c r="M109" s="96"/>
      <c r="N109" s="87"/>
      <c r="O109" s="87"/>
      <c r="P109" s="87"/>
      <c r="Q109" s="106">
        <f>IF(ISNUMBER(K109),IF(H109&gt;0,IF(I109&gt;0,J109,0),0),0)</f>
      </c>
      <c r="R109" s="9">
        <f>IF(ISNUMBER(K109)=FALSE,J109,0)</f>
      </c>
    </row>
    <row r="110" spans="1:17" ht="12.75">
      <c r="A110" s="94"/>
      <c r="B110" s="121" t="s">
        <v>27</v>
      </c>
      <c r="C110" s="86"/>
      <c r="D110" s="86"/>
      <c r="E110" s="122" t="s">
        <v>24</v>
      </c>
      <c r="F110" s="86"/>
      <c r="G110" s="86"/>
      <c r="H110" s="138"/>
      <c r="I110" s="86"/>
      <c r="J110" s="138"/>
      <c r="K110" s="86"/>
      <c r="L110" s="86"/>
      <c r="M110" s="96"/>
      <c r="N110" s="87"/>
      <c r="O110" s="87"/>
      <c r="P110" s="87"/>
      <c r="Q110" s="87"/>
    </row>
    <row r="111" spans="1:17" ht="12.75">
      <c r="A111" s="94"/>
      <c r="B111" s="121" t="s">
        <v>28</v>
      </c>
      <c r="C111" s="86"/>
      <c r="D111" s="86"/>
      <c r="E111" s="122" t="s">
        <v>24</v>
      </c>
      <c r="F111" s="86"/>
      <c r="G111" s="86"/>
      <c r="H111" s="138"/>
      <c r="I111" s="86"/>
      <c r="J111" s="138"/>
      <c r="K111" s="86"/>
      <c r="L111" s="86"/>
      <c r="M111" s="96"/>
      <c r="N111" s="87"/>
      <c r="O111" s="87"/>
      <c r="P111" s="87"/>
      <c r="Q111" s="87"/>
    </row>
    <row r="112" spans="1:17" ht="12.75">
      <c r="A112" s="94"/>
      <c r="B112" s="121" t="s">
        <v>30</v>
      </c>
      <c r="C112" s="86"/>
      <c r="D112" s="86"/>
      <c r="E112" s="122" t="s">
        <v>541</v>
      </c>
      <c r="F112" s="86"/>
      <c r="G112" s="86"/>
      <c r="H112" s="138"/>
      <c r="I112" s="86"/>
      <c r="J112" s="138"/>
      <c r="K112" s="86"/>
      <c r="L112" s="86"/>
      <c r="M112" s="96"/>
      <c r="N112" s="87"/>
      <c r="O112" s="87"/>
      <c r="P112" s="87"/>
      <c r="Q112" s="87"/>
    </row>
    <row r="113" spans="1:17" ht="12.75" thickBot="1">
      <c r="A113" s="94"/>
      <c r="B113" s="123" t="s">
        <v>31</v>
      </c>
      <c r="C113" s="124"/>
      <c r="D113" s="124"/>
      <c r="E113" s="125"/>
      <c r="F113" s="124"/>
      <c r="G113" s="124"/>
      <c r="H113" s="140"/>
      <c r="I113" s="124"/>
      <c r="J113" s="140"/>
      <c r="K113" s="124"/>
      <c r="L113" s="124"/>
      <c r="M113" s="96"/>
      <c r="N113" s="87"/>
      <c r="O113" s="87"/>
      <c r="P113" s="87"/>
      <c r="Q113" s="87"/>
    </row>
    <row r="114" spans="1:18" ht="12.75" thickTop="1">
      <c r="A114" s="94"/>
      <c r="B114" s="114">
        <v>16</v>
      </c>
      <c r="C114" s="115" t="s">
        <v>542</v>
      </c>
      <c r="D114" s="115"/>
      <c r="E114" s="115" t="s">
        <v>543</v>
      </c>
      <c r="F114" s="115" t="s">
        <v>24</v>
      </c>
      <c r="G114" s="116" t="s">
        <v>25</v>
      </c>
      <c r="H114" s="141">
        <v>4</v>
      </c>
      <c r="I114" s="127">
        <f>ROUND(0,0)</f>
      </c>
      <c r="J114" s="146">
        <f>ROUND(I114*H114,0)</f>
      </c>
      <c r="K114" s="129">
        <v>0.20999999999999999</v>
      </c>
      <c r="L114" s="128">
        <f>IF(ISNUMBER(K114),ROUND(J114*(K114+1),0),0)</f>
      </c>
      <c r="M114" s="96"/>
      <c r="N114" s="87"/>
      <c r="O114" s="87"/>
      <c r="P114" s="87"/>
      <c r="Q114" s="106">
        <f>IF(ISNUMBER(K114),IF(H114&gt;0,IF(I114&gt;0,J114,0),0),0)</f>
      </c>
      <c r="R114" s="9">
        <f>IF(ISNUMBER(K114)=FALSE,J114,0)</f>
      </c>
    </row>
    <row r="115" spans="1:17" ht="12.75">
      <c r="A115" s="94"/>
      <c r="B115" s="121" t="s">
        <v>27</v>
      </c>
      <c r="C115" s="86"/>
      <c r="D115" s="86"/>
      <c r="E115" s="122" t="s">
        <v>24</v>
      </c>
      <c r="F115" s="86"/>
      <c r="G115" s="86"/>
      <c r="H115" s="138"/>
      <c r="I115" s="86"/>
      <c r="J115" s="138"/>
      <c r="K115" s="86"/>
      <c r="L115" s="86"/>
      <c r="M115" s="96"/>
      <c r="N115" s="87"/>
      <c r="O115" s="87"/>
      <c r="P115" s="87"/>
      <c r="Q115" s="87"/>
    </row>
    <row r="116" spans="1:17" ht="12.75">
      <c r="A116" s="94"/>
      <c r="B116" s="121" t="s">
        <v>28</v>
      </c>
      <c r="C116" s="86"/>
      <c r="D116" s="86"/>
      <c r="E116" s="122" t="s">
        <v>24</v>
      </c>
      <c r="F116" s="86"/>
      <c r="G116" s="86"/>
      <c r="H116" s="138"/>
      <c r="I116" s="86"/>
      <c r="J116" s="138"/>
      <c r="K116" s="86"/>
      <c r="L116" s="86"/>
      <c r="M116" s="96"/>
      <c r="N116" s="87"/>
      <c r="O116" s="87"/>
      <c r="P116" s="87"/>
      <c r="Q116" s="87"/>
    </row>
    <row r="117" spans="1:17" ht="12.75">
      <c r="A117" s="94"/>
      <c r="B117" s="121" t="s">
        <v>30</v>
      </c>
      <c r="C117" s="86"/>
      <c r="D117" s="86"/>
      <c r="E117" s="122" t="s">
        <v>544</v>
      </c>
      <c r="F117" s="86"/>
      <c r="G117" s="86"/>
      <c r="H117" s="138"/>
      <c r="I117" s="86"/>
      <c r="J117" s="138"/>
      <c r="K117" s="86"/>
      <c r="L117" s="86"/>
      <c r="M117" s="96"/>
      <c r="N117" s="87"/>
      <c r="O117" s="87"/>
      <c r="P117" s="87"/>
      <c r="Q117" s="87"/>
    </row>
    <row r="118" spans="1:17" ht="12.75" thickBot="1">
      <c r="A118" s="94"/>
      <c r="B118" s="123" t="s">
        <v>31</v>
      </c>
      <c r="C118" s="124"/>
      <c r="D118" s="124"/>
      <c r="E118" s="125"/>
      <c r="F118" s="124"/>
      <c r="G118" s="124"/>
      <c r="H118" s="140"/>
      <c r="I118" s="124"/>
      <c r="J118" s="140"/>
      <c r="K118" s="124"/>
      <c r="L118" s="124"/>
      <c r="M118" s="96"/>
      <c r="N118" s="87"/>
      <c r="O118" s="87"/>
      <c r="P118" s="87"/>
      <c r="Q118" s="87"/>
    </row>
    <row r="119" spans="1:18" ht="12.75" thickTop="1">
      <c r="A119" s="94"/>
      <c r="B119" s="114">
        <v>17</v>
      </c>
      <c r="C119" s="115" t="s">
        <v>621</v>
      </c>
      <c r="D119" s="115" t="s">
        <v>468</v>
      </c>
      <c r="E119" s="115" t="s">
        <v>622</v>
      </c>
      <c r="F119" s="115" t="s">
        <v>24</v>
      </c>
      <c r="G119" s="116" t="s">
        <v>25</v>
      </c>
      <c r="H119" s="141">
        <v>4</v>
      </c>
      <c r="I119" s="127">
        <f>ROUND(0,0)</f>
      </c>
      <c r="J119" s="146">
        <f>ROUND(I119*H119,0)</f>
      </c>
      <c r="K119" s="129">
        <v>0.20999999999999999</v>
      </c>
      <c r="L119" s="128">
        <f>IF(ISNUMBER(K119),ROUND(J119*(K119+1),0),0)</f>
      </c>
      <c r="M119" s="96"/>
      <c r="N119" s="87"/>
      <c r="O119" s="87"/>
      <c r="P119" s="87"/>
      <c r="Q119" s="106">
        <f>IF(ISNUMBER(K119),IF(H119&gt;0,IF(I119&gt;0,J119,0),0),0)</f>
      </c>
      <c r="R119" s="9">
        <f>IF(ISNUMBER(K119)=FALSE,J119,0)</f>
      </c>
    </row>
    <row r="120" spans="1:17" ht="12.75">
      <c r="A120" s="94"/>
      <c r="B120" s="121" t="s">
        <v>27</v>
      </c>
      <c r="C120" s="86"/>
      <c r="D120" s="86"/>
      <c r="E120" s="122" t="s">
        <v>623</v>
      </c>
      <c r="F120" s="86"/>
      <c r="G120" s="86"/>
      <c r="H120" s="138"/>
      <c r="I120" s="86"/>
      <c r="J120" s="138"/>
      <c r="K120" s="86"/>
      <c r="L120" s="86"/>
      <c r="M120" s="96"/>
      <c r="N120" s="87"/>
      <c r="O120" s="87"/>
      <c r="P120" s="87"/>
      <c r="Q120" s="87"/>
    </row>
    <row r="121" spans="1:17" ht="12.75">
      <c r="A121" s="94"/>
      <c r="B121" s="121" t="s">
        <v>28</v>
      </c>
      <c r="C121" s="86"/>
      <c r="D121" s="86"/>
      <c r="E121" s="122" t="s">
        <v>24</v>
      </c>
      <c r="F121" s="86"/>
      <c r="G121" s="86"/>
      <c r="H121" s="138"/>
      <c r="I121" s="86"/>
      <c r="J121" s="138"/>
      <c r="K121" s="86"/>
      <c r="L121" s="86"/>
      <c r="M121" s="96"/>
      <c r="N121" s="87"/>
      <c r="O121" s="87"/>
      <c r="P121" s="87"/>
      <c r="Q121" s="87"/>
    </row>
    <row r="122" spans="1:17" ht="12.75">
      <c r="A122" s="94"/>
      <c r="B122" s="121" t="s">
        <v>30</v>
      </c>
      <c r="C122" s="86"/>
      <c r="D122" s="86"/>
      <c r="E122" s="122" t="s">
        <v>624</v>
      </c>
      <c r="F122" s="86"/>
      <c r="G122" s="86"/>
      <c r="H122" s="138"/>
      <c r="I122" s="86"/>
      <c r="J122" s="138"/>
      <c r="K122" s="86"/>
      <c r="L122" s="86"/>
      <c r="M122" s="96"/>
      <c r="N122" s="87"/>
      <c r="O122" s="87"/>
      <c r="P122" s="87"/>
      <c r="Q122" s="87"/>
    </row>
    <row r="123" spans="1:17" ht="12.75" thickBot="1">
      <c r="A123" s="94"/>
      <c r="B123" s="123" t="s">
        <v>31</v>
      </c>
      <c r="C123" s="124"/>
      <c r="D123" s="124"/>
      <c r="E123" s="125"/>
      <c r="F123" s="124"/>
      <c r="G123" s="124"/>
      <c r="H123" s="140"/>
      <c r="I123" s="124"/>
      <c r="J123" s="140"/>
      <c r="K123" s="124"/>
      <c r="L123" s="124"/>
      <c r="M123" s="96"/>
      <c r="N123" s="87"/>
      <c r="O123" s="87"/>
      <c r="P123" s="87"/>
      <c r="Q123" s="87"/>
    </row>
    <row r="124" spans="1:18" ht="12.75" thickTop="1">
      <c r="A124" s="94"/>
      <c r="B124" s="114">
        <v>18</v>
      </c>
      <c r="C124" s="115" t="s">
        <v>625</v>
      </c>
      <c r="D124" s="115" t="s">
        <v>468</v>
      </c>
      <c r="E124" s="115" t="s">
        <v>626</v>
      </c>
      <c r="F124" s="115" t="s">
        <v>24</v>
      </c>
      <c r="G124" s="116" t="s">
        <v>25</v>
      </c>
      <c r="H124" s="141">
        <v>4</v>
      </c>
      <c r="I124" s="127">
        <f>ROUND(0,0)</f>
      </c>
      <c r="J124" s="146">
        <f>ROUND(I124*H124,0)</f>
      </c>
      <c r="K124" s="129">
        <v>0.20999999999999999</v>
      </c>
      <c r="L124" s="128">
        <f>IF(ISNUMBER(K124),ROUND(J124*(K124+1),0),0)</f>
      </c>
      <c r="M124" s="96"/>
      <c r="N124" s="87"/>
      <c r="O124" s="87"/>
      <c r="P124" s="87"/>
      <c r="Q124" s="106">
        <f>IF(ISNUMBER(K124),IF(H124&gt;0,IF(I124&gt;0,J124,0),0),0)</f>
      </c>
      <c r="R124" s="9">
        <f>IF(ISNUMBER(K124)=FALSE,J124,0)</f>
      </c>
    </row>
    <row r="125" spans="1:17" ht="12.75">
      <c r="A125" s="94"/>
      <c r="B125" s="121" t="s">
        <v>27</v>
      </c>
      <c r="C125" s="86"/>
      <c r="D125" s="86"/>
      <c r="E125" s="122" t="s">
        <v>627</v>
      </c>
      <c r="F125" s="86"/>
      <c r="G125" s="86"/>
      <c r="H125" s="138"/>
      <c r="I125" s="86"/>
      <c r="J125" s="138"/>
      <c r="K125" s="86"/>
      <c r="L125" s="86"/>
      <c r="M125" s="96"/>
      <c r="N125" s="87"/>
      <c r="O125" s="87"/>
      <c r="P125" s="87"/>
      <c r="Q125" s="87"/>
    </row>
    <row r="126" spans="1:17" ht="12.75">
      <c r="A126" s="94"/>
      <c r="B126" s="121" t="s">
        <v>28</v>
      </c>
      <c r="C126" s="86"/>
      <c r="D126" s="86"/>
      <c r="E126" s="122" t="s">
        <v>24</v>
      </c>
      <c r="F126" s="86"/>
      <c r="G126" s="86"/>
      <c r="H126" s="138"/>
      <c r="I126" s="86"/>
      <c r="J126" s="138"/>
      <c r="K126" s="86"/>
      <c r="L126" s="86"/>
      <c r="M126" s="96"/>
      <c r="N126" s="87"/>
      <c r="O126" s="87"/>
      <c r="P126" s="87"/>
      <c r="Q126" s="87"/>
    </row>
    <row r="127" spans="1:17" ht="12.75">
      <c r="A127" s="94"/>
      <c r="B127" s="121" t="s">
        <v>30</v>
      </c>
      <c r="C127" s="86"/>
      <c r="D127" s="86"/>
      <c r="E127" s="122" t="s">
        <v>628</v>
      </c>
      <c r="F127" s="86"/>
      <c r="G127" s="86"/>
      <c r="H127" s="138"/>
      <c r="I127" s="86"/>
      <c r="J127" s="138"/>
      <c r="K127" s="86"/>
      <c r="L127" s="86"/>
      <c r="M127" s="96"/>
      <c r="N127" s="87"/>
      <c r="O127" s="87"/>
      <c r="P127" s="87"/>
      <c r="Q127" s="87"/>
    </row>
    <row r="128" spans="1:17" ht="12.75" thickBot="1">
      <c r="A128" s="94"/>
      <c r="B128" s="123" t="s">
        <v>31</v>
      </c>
      <c r="C128" s="124"/>
      <c r="D128" s="124"/>
      <c r="E128" s="125"/>
      <c r="F128" s="124"/>
      <c r="G128" s="124"/>
      <c r="H128" s="140"/>
      <c r="I128" s="124"/>
      <c r="J128" s="140"/>
      <c r="K128" s="124"/>
      <c r="L128" s="124"/>
      <c r="M128" s="96"/>
      <c r="N128" s="87"/>
      <c r="O128" s="87"/>
      <c r="P128" s="87"/>
      <c r="Q128" s="87"/>
    </row>
    <row r="129" spans="1:18" ht="12.75" thickTop="1">
      <c r="A129" s="94"/>
      <c r="B129" s="114">
        <v>19</v>
      </c>
      <c r="C129" s="115" t="s">
        <v>629</v>
      </c>
      <c r="D129" s="115" t="s">
        <v>66</v>
      </c>
      <c r="E129" s="115" t="s">
        <v>630</v>
      </c>
      <c r="F129" s="115" t="s">
        <v>24</v>
      </c>
      <c r="G129" s="116" t="s">
        <v>25</v>
      </c>
      <c r="H129" s="141">
        <v>2</v>
      </c>
      <c r="I129" s="127">
        <f>ROUND(0,0)</f>
      </c>
      <c r="J129" s="146">
        <f>ROUND(I129*H129,0)</f>
      </c>
      <c r="K129" s="129">
        <v>0.20999999999999999</v>
      </c>
      <c r="L129" s="128">
        <f>IF(ISNUMBER(K129),ROUND(J129*(K129+1),0),0)</f>
      </c>
      <c r="M129" s="96"/>
      <c r="N129" s="87"/>
      <c r="O129" s="87"/>
      <c r="P129" s="87"/>
      <c r="Q129" s="106">
        <f>IF(ISNUMBER(K129),IF(H129&gt;0,IF(I129&gt;0,J129,0),0),0)</f>
      </c>
      <c r="R129" s="9">
        <f>IF(ISNUMBER(K129)=FALSE,J129,0)</f>
      </c>
    </row>
    <row r="130" spans="1:17" ht="12.75">
      <c r="A130" s="94"/>
      <c r="B130" s="121" t="s">
        <v>27</v>
      </c>
      <c r="C130" s="86"/>
      <c r="D130" s="86"/>
      <c r="E130" s="122" t="s">
        <v>631</v>
      </c>
      <c r="F130" s="86"/>
      <c r="G130" s="86"/>
      <c r="H130" s="138"/>
      <c r="I130" s="86"/>
      <c r="J130" s="138"/>
      <c r="K130" s="86"/>
      <c r="L130" s="86"/>
      <c r="M130" s="96"/>
      <c r="N130" s="87"/>
      <c r="O130" s="87"/>
      <c r="P130" s="87"/>
      <c r="Q130" s="87"/>
    </row>
    <row r="131" spans="1:17" ht="12.75">
      <c r="A131" s="94"/>
      <c r="B131" s="121" t="s">
        <v>28</v>
      </c>
      <c r="C131" s="86"/>
      <c r="D131" s="86"/>
      <c r="E131" s="122" t="s">
        <v>24</v>
      </c>
      <c r="F131" s="86"/>
      <c r="G131" s="86"/>
      <c r="H131" s="138"/>
      <c r="I131" s="86"/>
      <c r="J131" s="138"/>
      <c r="K131" s="86"/>
      <c r="L131" s="86"/>
      <c r="M131" s="96"/>
      <c r="N131" s="87"/>
      <c r="O131" s="87"/>
      <c r="P131" s="87"/>
      <c r="Q131" s="87"/>
    </row>
    <row r="132" spans="1:17" ht="12.75">
      <c r="A132" s="94"/>
      <c r="B132" s="121" t="s">
        <v>30</v>
      </c>
      <c r="C132" s="86"/>
      <c r="D132" s="86"/>
      <c r="E132" s="122" t="s">
        <v>632</v>
      </c>
      <c r="F132" s="86"/>
      <c r="G132" s="86"/>
      <c r="H132" s="138"/>
      <c r="I132" s="86"/>
      <c r="J132" s="138"/>
      <c r="K132" s="86"/>
      <c r="L132" s="86"/>
      <c r="M132" s="96"/>
      <c r="N132" s="87"/>
      <c r="O132" s="87"/>
      <c r="P132" s="87"/>
      <c r="Q132" s="87"/>
    </row>
    <row r="133" spans="1:17" ht="12.75" thickBot="1">
      <c r="A133" s="94"/>
      <c r="B133" s="123" t="s">
        <v>31</v>
      </c>
      <c r="C133" s="124"/>
      <c r="D133" s="124"/>
      <c r="E133" s="125"/>
      <c r="F133" s="124"/>
      <c r="G133" s="124"/>
      <c r="H133" s="140"/>
      <c r="I133" s="124"/>
      <c r="J133" s="140"/>
      <c r="K133" s="124"/>
      <c r="L133" s="124"/>
      <c r="M133" s="96"/>
      <c r="N133" s="87"/>
      <c r="O133" s="87"/>
      <c r="P133" s="87"/>
      <c r="Q133" s="87"/>
    </row>
    <row r="134" spans="1:18" ht="12.75" thickTop="1">
      <c r="A134" s="94"/>
      <c r="B134" s="114">
        <v>20</v>
      </c>
      <c r="C134" s="115" t="s">
        <v>629</v>
      </c>
      <c r="D134" s="115" t="s">
        <v>72</v>
      </c>
      <c r="E134" s="115" t="s">
        <v>630</v>
      </c>
      <c r="F134" s="115" t="s">
        <v>24</v>
      </c>
      <c r="G134" s="116" t="s">
        <v>25</v>
      </c>
      <c r="H134" s="141">
        <v>2</v>
      </c>
      <c r="I134" s="127">
        <f>ROUND(0,0)</f>
      </c>
      <c r="J134" s="146">
        <f>ROUND(I134*H134,0)</f>
      </c>
      <c r="K134" s="129">
        <v>0.20999999999999999</v>
      </c>
      <c r="L134" s="128">
        <f>IF(ISNUMBER(K134),ROUND(J134*(K134+1),0),0)</f>
      </c>
      <c r="M134" s="96"/>
      <c r="N134" s="87"/>
      <c r="O134" s="87"/>
      <c r="P134" s="87"/>
      <c r="Q134" s="106">
        <f>IF(ISNUMBER(K134),IF(H134&gt;0,IF(I134&gt;0,J134,0),0),0)</f>
      </c>
      <c r="R134" s="9">
        <f>IF(ISNUMBER(K134)=FALSE,J134,0)</f>
      </c>
    </row>
    <row r="135" spans="1:17" ht="12.75">
      <c r="A135" s="94"/>
      <c r="B135" s="121" t="s">
        <v>27</v>
      </c>
      <c r="C135" s="86"/>
      <c r="D135" s="86"/>
      <c r="E135" s="122" t="s">
        <v>633</v>
      </c>
      <c r="F135" s="86"/>
      <c r="G135" s="86"/>
      <c r="H135" s="138"/>
      <c r="I135" s="86"/>
      <c r="J135" s="138"/>
      <c r="K135" s="86"/>
      <c r="L135" s="86"/>
      <c r="M135" s="96"/>
      <c r="N135" s="87"/>
      <c r="O135" s="87"/>
      <c r="P135" s="87"/>
      <c r="Q135" s="87"/>
    </row>
    <row r="136" spans="1:17" ht="12.75">
      <c r="A136" s="94"/>
      <c r="B136" s="121" t="s">
        <v>28</v>
      </c>
      <c r="C136" s="86"/>
      <c r="D136" s="86"/>
      <c r="E136" s="122" t="s">
        <v>24</v>
      </c>
      <c r="F136" s="86"/>
      <c r="G136" s="86"/>
      <c r="H136" s="138"/>
      <c r="I136" s="86"/>
      <c r="J136" s="138"/>
      <c r="K136" s="86"/>
      <c r="L136" s="86"/>
      <c r="M136" s="96"/>
      <c r="N136" s="87"/>
      <c r="O136" s="87"/>
      <c r="P136" s="87"/>
      <c r="Q136" s="87"/>
    </row>
    <row r="137" spans="1:17" ht="12.75">
      <c r="A137" s="94"/>
      <c r="B137" s="121" t="s">
        <v>30</v>
      </c>
      <c r="C137" s="86"/>
      <c r="D137" s="86"/>
      <c r="E137" s="122" t="s">
        <v>632</v>
      </c>
      <c r="F137" s="86"/>
      <c r="G137" s="86"/>
      <c r="H137" s="138"/>
      <c r="I137" s="86"/>
      <c r="J137" s="138"/>
      <c r="K137" s="86"/>
      <c r="L137" s="86"/>
      <c r="M137" s="96"/>
      <c r="N137" s="87"/>
      <c r="O137" s="87"/>
      <c r="P137" s="87"/>
      <c r="Q137" s="87"/>
    </row>
    <row r="138" spans="1:17" ht="12.75" thickBot="1">
      <c r="A138" s="94"/>
      <c r="B138" s="123" t="s">
        <v>31</v>
      </c>
      <c r="C138" s="124"/>
      <c r="D138" s="124"/>
      <c r="E138" s="125"/>
      <c r="F138" s="124"/>
      <c r="G138" s="124"/>
      <c r="H138" s="140"/>
      <c r="I138" s="124"/>
      <c r="J138" s="140"/>
      <c r="K138" s="124"/>
      <c r="L138" s="124"/>
      <c r="M138" s="96"/>
      <c r="N138" s="87"/>
      <c r="O138" s="87"/>
      <c r="P138" s="87"/>
      <c r="Q138" s="87"/>
    </row>
    <row r="139" spans="1:18" ht="12.75" thickTop="1">
      <c r="A139" s="94"/>
      <c r="B139" s="114">
        <v>21</v>
      </c>
      <c r="C139" s="115" t="s">
        <v>634</v>
      </c>
      <c r="D139" s="115"/>
      <c r="E139" s="115" t="s">
        <v>635</v>
      </c>
      <c r="F139" s="115" t="s">
        <v>24</v>
      </c>
      <c r="G139" s="116" t="s">
        <v>25</v>
      </c>
      <c r="H139" s="141">
        <v>2</v>
      </c>
      <c r="I139" s="127">
        <f>ROUND(0,0)</f>
      </c>
      <c r="J139" s="146">
        <f>ROUND(I139*H139,0)</f>
      </c>
      <c r="K139" s="129">
        <v>0.20999999999999999</v>
      </c>
      <c r="L139" s="128">
        <f>IF(ISNUMBER(K139),ROUND(J139*(K139+1),0),0)</f>
      </c>
      <c r="M139" s="96"/>
      <c r="N139" s="87"/>
      <c r="O139" s="87"/>
      <c r="P139" s="87"/>
      <c r="Q139" s="106">
        <f>IF(ISNUMBER(K139),IF(H139&gt;0,IF(I139&gt;0,J139,0),0),0)</f>
      </c>
      <c r="R139" s="9">
        <f>IF(ISNUMBER(K139)=FALSE,J139,0)</f>
      </c>
    </row>
    <row r="140" spans="1:17" ht="12.75">
      <c r="A140" s="94"/>
      <c r="B140" s="121" t="s">
        <v>27</v>
      </c>
      <c r="C140" s="86"/>
      <c r="D140" s="86"/>
      <c r="E140" s="122" t="s">
        <v>24</v>
      </c>
      <c r="F140" s="86"/>
      <c r="G140" s="86"/>
      <c r="H140" s="138"/>
      <c r="I140" s="86"/>
      <c r="J140" s="138"/>
      <c r="K140" s="86"/>
      <c r="L140" s="86"/>
      <c r="M140" s="96"/>
      <c r="N140" s="87"/>
      <c r="O140" s="87"/>
      <c r="P140" s="87"/>
      <c r="Q140" s="87"/>
    </row>
    <row r="141" spans="1:17" ht="12.75">
      <c r="A141" s="94"/>
      <c r="B141" s="121" t="s">
        <v>28</v>
      </c>
      <c r="C141" s="86"/>
      <c r="D141" s="86"/>
      <c r="E141" s="122" t="s">
        <v>636</v>
      </c>
      <c r="F141" s="86"/>
      <c r="G141" s="86"/>
      <c r="H141" s="138"/>
      <c r="I141" s="86"/>
      <c r="J141" s="138"/>
      <c r="K141" s="86"/>
      <c r="L141" s="86"/>
      <c r="M141" s="96"/>
      <c r="N141" s="87"/>
      <c r="O141" s="87"/>
      <c r="P141" s="87"/>
      <c r="Q141" s="87"/>
    </row>
    <row r="142" spans="1:17" ht="12.75">
      <c r="A142" s="94"/>
      <c r="B142" s="121" t="s">
        <v>30</v>
      </c>
      <c r="C142" s="86"/>
      <c r="D142" s="86"/>
      <c r="E142" s="122" t="s">
        <v>637</v>
      </c>
      <c r="F142" s="86"/>
      <c r="G142" s="86"/>
      <c r="H142" s="138"/>
      <c r="I142" s="86"/>
      <c r="J142" s="138"/>
      <c r="K142" s="86"/>
      <c r="L142" s="86"/>
      <c r="M142" s="96"/>
      <c r="N142" s="87"/>
      <c r="O142" s="87"/>
      <c r="P142" s="87"/>
      <c r="Q142" s="87"/>
    </row>
    <row r="143" spans="1:17" ht="12.75" thickBot="1">
      <c r="A143" s="94"/>
      <c r="B143" s="123" t="s">
        <v>31</v>
      </c>
      <c r="C143" s="124"/>
      <c r="D143" s="124"/>
      <c r="E143" s="125"/>
      <c r="F143" s="124"/>
      <c r="G143" s="124"/>
      <c r="H143" s="140"/>
      <c r="I143" s="124"/>
      <c r="J143" s="140"/>
      <c r="K143" s="124"/>
      <c r="L143" s="124"/>
      <c r="M143" s="96"/>
      <c r="N143" s="87"/>
      <c r="O143" s="87"/>
      <c r="P143" s="87"/>
      <c r="Q143" s="87"/>
    </row>
    <row r="144" spans="1:19" ht="25" customHeight="1" thickTop="1" thickBot="1">
      <c r="A144" s="94"/>
      <c r="B144" s="86"/>
      <c r="C144" s="130">
        <v>7</v>
      </c>
      <c r="D144" s="86"/>
      <c r="E144" s="130" t="s">
        <v>373</v>
      </c>
      <c r="F144" s="86"/>
      <c r="G144" s="131" t="s">
        <v>51</v>
      </c>
      <c r="H144" s="142">
        <f>J74+J79+J84+J89+J94+J99+J104+J109+J114+J119+J124+J129+J134+J139</f>
      </c>
      <c r="I144" s="131" t="s">
        <v>53</v>
      </c>
      <c r="J144" s="147">
        <f>(L144-H144)</f>
      </c>
      <c r="K144" s="131" t="s">
        <v>52</v>
      </c>
      <c r="L144" s="132">
        <f>L74+L79+L84+L89+L94+L99+L104+L109+L114+L119+L124+L129+L134+L139</f>
      </c>
      <c r="M144" s="96"/>
      <c r="N144" s="87"/>
      <c r="O144" s="87"/>
      <c r="P144" s="87"/>
      <c r="Q144" s="106">
        <f>0+Q74+Q79+Q84+Q89+Q94+Q99+Q104+Q109+Q114+Q119+Q124+Q129+Q134+Q139</f>
      </c>
      <c r="R144" s="9">
        <f>0+R74+R79+R84+R89+R94+R99+R104+R109+R114+R119+R124+R129+R134+R139</f>
      </c>
      <c r="S144" s="56">
        <f>Q144*(1+J144)+R144</f>
      </c>
    </row>
    <row r="145" spans="1:17" ht="25" customHeight="1" thickTop="1" thickBot="1">
      <c r="A145" s="94"/>
      <c r="B145" s="134"/>
      <c r="C145" s="134"/>
      <c r="D145" s="134"/>
      <c r="E145" s="134"/>
      <c r="F145" s="134"/>
      <c r="G145" s="135" t="s">
        <v>54</v>
      </c>
      <c r="H145" s="143">
        <f>J74+J79+J84+J89+J94+J99+J104+J109+J114+J119+J124+J129+J134+J139</f>
      </c>
      <c r="I145" s="135" t="s">
        <v>55</v>
      </c>
      <c r="J145" s="148">
        <f>0+J144</f>
      </c>
      <c r="K145" s="135" t="s">
        <v>56</v>
      </c>
      <c r="L145" s="136">
        <f>L74+L79+L84+L89+L94+L99+L104+L109+L114+L119+L124+L129+L134+L139</f>
      </c>
      <c r="M145" s="96"/>
      <c r="N145" s="87"/>
      <c r="O145" s="87"/>
      <c r="P145" s="87"/>
      <c r="Q145" s="87"/>
    </row>
    <row r="146" spans="1:17" ht="40" customHeight="1">
      <c r="A146" s="94"/>
      <c r="B146" s="154" t="s">
        <v>293</v>
      </c>
      <c r="C146" s="86"/>
      <c r="D146" s="86"/>
      <c r="E146" s="86"/>
      <c r="F146" s="86"/>
      <c r="G146" s="86"/>
      <c r="H146" s="138"/>
      <c r="I146" s="86"/>
      <c r="J146" s="138"/>
      <c r="K146" s="86"/>
      <c r="L146" s="86"/>
      <c r="M146" s="96"/>
      <c r="N146" s="87"/>
      <c r="O146" s="87"/>
      <c r="P146" s="87"/>
      <c r="Q146" s="87"/>
    </row>
    <row r="147" spans="1:18" ht="12.75">
      <c r="A147" s="94"/>
      <c r="B147" s="114">
        <v>22</v>
      </c>
      <c r="C147" s="115" t="s">
        <v>594</v>
      </c>
      <c r="D147" s="115"/>
      <c r="E147" s="115" t="s">
        <v>595</v>
      </c>
      <c r="F147" s="115" t="s">
        <v>24</v>
      </c>
      <c r="G147" s="116" t="s">
        <v>156</v>
      </c>
      <c r="H147" s="139">
        <v>12</v>
      </c>
      <c r="I147" s="118">
        <f>ROUND(0,0)</f>
      </c>
      <c r="J147" s="145">
        <f>ROUND(I147*H147,0)</f>
      </c>
      <c r="K147" s="120">
        <v>0.20999999999999999</v>
      </c>
      <c r="L147" s="119">
        <f>IF(ISNUMBER(K147),ROUND(J147*(K147+1),0),0)</f>
      </c>
      <c r="M147" s="96"/>
      <c r="N147" s="87"/>
      <c r="O147" s="87"/>
      <c r="P147" s="87"/>
      <c r="Q147" s="106">
        <f>IF(ISNUMBER(K147),IF(H147&gt;0,IF(I147&gt;0,J147,0),0),0)</f>
      </c>
      <c r="R147" s="9">
        <f>IF(ISNUMBER(K147)=FALSE,J147,0)</f>
      </c>
    </row>
    <row r="148" spans="1:17" ht="12.75">
      <c r="A148" s="94"/>
      <c r="B148" s="121" t="s">
        <v>27</v>
      </c>
      <c r="C148" s="86"/>
      <c r="D148" s="86"/>
      <c r="E148" s="122" t="s">
        <v>638</v>
      </c>
      <c r="F148" s="86"/>
      <c r="G148" s="86"/>
      <c r="H148" s="138"/>
      <c r="I148" s="86"/>
      <c r="J148" s="138"/>
      <c r="K148" s="86"/>
      <c r="L148" s="86"/>
      <c r="M148" s="96"/>
      <c r="N148" s="87"/>
      <c r="O148" s="87"/>
      <c r="P148" s="87"/>
      <c r="Q148" s="87"/>
    </row>
    <row r="149" spans="1:17" ht="12.75">
      <c r="A149" s="94"/>
      <c r="B149" s="121" t="s">
        <v>28</v>
      </c>
      <c r="C149" s="86"/>
      <c r="D149" s="86"/>
      <c r="E149" s="122" t="s">
        <v>24</v>
      </c>
      <c r="F149" s="86"/>
      <c r="G149" s="86"/>
      <c r="H149" s="138"/>
      <c r="I149" s="86"/>
      <c r="J149" s="138"/>
      <c r="K149" s="86"/>
      <c r="L149" s="86"/>
      <c r="M149" s="96"/>
      <c r="N149" s="87"/>
      <c r="O149" s="87"/>
      <c r="P149" s="87"/>
      <c r="Q149" s="87"/>
    </row>
    <row r="150" spans="1:17" ht="12.75">
      <c r="A150" s="94"/>
      <c r="B150" s="121" t="s">
        <v>30</v>
      </c>
      <c r="C150" s="86"/>
      <c r="D150" s="86"/>
      <c r="E150" s="122" t="s">
        <v>597</v>
      </c>
      <c r="F150" s="86"/>
      <c r="G150" s="86"/>
      <c r="H150" s="138"/>
      <c r="I150" s="86"/>
      <c r="J150" s="138"/>
      <c r="K150" s="86"/>
      <c r="L150" s="86"/>
      <c r="M150" s="96"/>
      <c r="N150" s="87"/>
      <c r="O150" s="87"/>
      <c r="P150" s="87"/>
      <c r="Q150" s="87"/>
    </row>
    <row r="151" spans="1:17" ht="12.75" thickBot="1">
      <c r="A151" s="94"/>
      <c r="B151" s="123" t="s">
        <v>31</v>
      </c>
      <c r="C151" s="124"/>
      <c r="D151" s="124"/>
      <c r="E151" s="125"/>
      <c r="F151" s="124"/>
      <c r="G151" s="124"/>
      <c r="H151" s="140"/>
      <c r="I151" s="124"/>
      <c r="J151" s="140"/>
      <c r="K151" s="124"/>
      <c r="L151" s="124"/>
      <c r="M151" s="96"/>
      <c r="N151" s="87"/>
      <c r="O151" s="87"/>
      <c r="P151" s="87"/>
      <c r="Q151" s="87"/>
    </row>
    <row r="152" spans="1:18" ht="12.75" thickTop="1">
      <c r="A152" s="94"/>
      <c r="B152" s="114">
        <v>23</v>
      </c>
      <c r="C152" s="115" t="s">
        <v>598</v>
      </c>
      <c r="D152" s="115"/>
      <c r="E152" s="115" t="s">
        <v>599</v>
      </c>
      <c r="F152" s="115" t="s">
        <v>24</v>
      </c>
      <c r="G152" s="116" t="s">
        <v>98</v>
      </c>
      <c r="H152" s="141">
        <v>1.8</v>
      </c>
      <c r="I152" s="127">
        <f>ROUND(0,0)</f>
      </c>
      <c r="J152" s="146">
        <f>ROUND(I152*H152,0)</f>
      </c>
      <c r="K152" s="129">
        <v>0.20999999999999999</v>
      </c>
      <c r="L152" s="128">
        <f>IF(ISNUMBER(K152),ROUND(J152*(K152+1),0),0)</f>
      </c>
      <c r="M152" s="96"/>
      <c r="N152" s="87"/>
      <c r="O152" s="87"/>
      <c r="P152" s="87"/>
      <c r="Q152" s="106">
        <f>IF(ISNUMBER(K152),IF(H152&gt;0,IF(I152&gt;0,J152,0),0),0)</f>
      </c>
      <c r="R152" s="9">
        <f>IF(ISNUMBER(K152)=FALSE,J152,0)</f>
      </c>
    </row>
    <row r="153" spans="1:17" ht="12.75">
      <c r="A153" s="94"/>
      <c r="B153" s="121" t="s">
        <v>27</v>
      </c>
      <c r="C153" s="86"/>
      <c r="D153" s="86"/>
      <c r="E153" s="122" t="s">
        <v>24</v>
      </c>
      <c r="F153" s="86"/>
      <c r="G153" s="86"/>
      <c r="H153" s="138"/>
      <c r="I153" s="86"/>
      <c r="J153" s="138"/>
      <c r="K153" s="86"/>
      <c r="L153" s="86"/>
      <c r="M153" s="96"/>
      <c r="N153" s="87"/>
      <c r="O153" s="87"/>
      <c r="P153" s="87"/>
      <c r="Q153" s="87"/>
    </row>
    <row r="154" spans="1:17" ht="12.75">
      <c r="A154" s="94"/>
      <c r="B154" s="121" t="s">
        <v>28</v>
      </c>
      <c r="C154" s="86"/>
      <c r="D154" s="86"/>
      <c r="E154" s="122" t="s">
        <v>639</v>
      </c>
      <c r="F154" s="86"/>
      <c r="G154" s="86"/>
      <c r="H154" s="138"/>
      <c r="I154" s="86"/>
      <c r="J154" s="138"/>
      <c r="K154" s="86"/>
      <c r="L154" s="86"/>
      <c r="M154" s="96"/>
      <c r="N154" s="87"/>
      <c r="O154" s="87"/>
      <c r="P154" s="87"/>
      <c r="Q154" s="87"/>
    </row>
    <row r="155" spans="1:17" ht="12.75">
      <c r="A155" s="94"/>
      <c r="B155" s="121" t="s">
        <v>30</v>
      </c>
      <c r="C155" s="86"/>
      <c r="D155" s="86"/>
      <c r="E155" s="122" t="s">
        <v>601</v>
      </c>
      <c r="F155" s="86"/>
      <c r="G155" s="86"/>
      <c r="H155" s="138"/>
      <c r="I155" s="86"/>
      <c r="J155" s="138"/>
      <c r="K155" s="86"/>
      <c r="L155" s="86"/>
      <c r="M155" s="96"/>
      <c r="N155" s="87"/>
      <c r="O155" s="87"/>
      <c r="P155" s="87"/>
      <c r="Q155" s="87"/>
    </row>
    <row r="156" spans="1:17" ht="12.75" thickBot="1">
      <c r="A156" s="94"/>
      <c r="B156" s="123" t="s">
        <v>31</v>
      </c>
      <c r="C156" s="124"/>
      <c r="D156" s="124"/>
      <c r="E156" s="125"/>
      <c r="F156" s="124"/>
      <c r="G156" s="124"/>
      <c r="H156" s="140"/>
      <c r="I156" s="124"/>
      <c r="J156" s="140"/>
      <c r="K156" s="124"/>
      <c r="L156" s="124"/>
      <c r="M156" s="96"/>
      <c r="N156" s="87"/>
      <c r="O156" s="87"/>
      <c r="P156" s="87"/>
      <c r="Q156" s="87"/>
    </row>
    <row r="157" spans="1:19" ht="25" customHeight="1" thickTop="1" thickBot="1">
      <c r="A157" s="94"/>
      <c r="B157" s="86"/>
      <c r="C157" s="130">
        <v>8</v>
      </c>
      <c r="D157" s="86"/>
      <c r="E157" s="130" t="s">
        <v>294</v>
      </c>
      <c r="F157" s="86"/>
      <c r="G157" s="131" t="s">
        <v>51</v>
      </c>
      <c r="H157" s="142">
        <f>J147+J152</f>
      </c>
      <c r="I157" s="131" t="s">
        <v>53</v>
      </c>
      <c r="J157" s="147">
        <f>(L157-H157)</f>
      </c>
      <c r="K157" s="131" t="s">
        <v>52</v>
      </c>
      <c r="L157" s="132">
        <f>L147+L152</f>
      </c>
      <c r="M157" s="96"/>
      <c r="N157" s="87"/>
      <c r="O157" s="87"/>
      <c r="P157" s="87"/>
      <c r="Q157" s="106">
        <f>0+Q147+Q152</f>
      </c>
      <c r="R157" s="9">
        <f>0+R147+R152</f>
      </c>
      <c r="S157" s="56">
        <f>Q157*(1+J157)+R157</f>
      </c>
    </row>
    <row r="158" spans="1:17" ht="25" customHeight="1" thickTop="1" thickBot="1">
      <c r="A158" s="94"/>
      <c r="B158" s="134"/>
      <c r="C158" s="134"/>
      <c r="D158" s="134"/>
      <c r="E158" s="134"/>
      <c r="F158" s="134"/>
      <c r="G158" s="135" t="s">
        <v>54</v>
      </c>
      <c r="H158" s="143">
        <f>J147+J152</f>
      </c>
      <c r="I158" s="135" t="s">
        <v>55</v>
      </c>
      <c r="J158" s="148">
        <f>0+J157</f>
      </c>
      <c r="K158" s="135" t="s">
        <v>56</v>
      </c>
      <c r="L158" s="136">
        <f>L147+L152</f>
      </c>
      <c r="M158" s="96"/>
      <c r="N158" s="87"/>
      <c r="O158" s="87"/>
      <c r="P158" s="87"/>
      <c r="Q158" s="87"/>
    </row>
    <row r="159" spans="1:17" ht="12.75">
      <c r="A159" s="97"/>
      <c r="B159" s="89"/>
      <c r="C159" s="89"/>
      <c r="D159" s="89"/>
      <c r="E159" s="89"/>
      <c r="F159" s="89"/>
      <c r="G159" s="89"/>
      <c r="H159" s="144"/>
      <c r="I159" s="89"/>
      <c r="J159" s="144"/>
      <c r="K159" s="89"/>
      <c r="L159" s="89"/>
      <c r="M159" s="98"/>
      <c r="N159" s="87"/>
      <c r="O159" s="87"/>
      <c r="P159" s="87"/>
      <c r="Q159" s="87"/>
    </row>
    <row r="160" spans="1:17" ht="12.7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7"/>
      <c r="O160" s="87"/>
      <c r="P160" s="87"/>
      <c r="Q160" s="87"/>
    </row>
  </sheetData>
  <mergeCells count="115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6:C27"/>
    <mergeCell ref="B31:D31"/>
    <mergeCell ref="B32:D32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6:D46"/>
    <mergeCell ref="B47:D47"/>
    <mergeCell ref="B48:D48"/>
    <mergeCell ref="B49:D49"/>
    <mergeCell ref="B29:L29"/>
    <mergeCell ref="B20:D20"/>
    <mergeCell ref="B54:D54"/>
    <mergeCell ref="B55:D55"/>
    <mergeCell ref="B56:D56"/>
    <mergeCell ref="B57:D57"/>
    <mergeCell ref="B59:D59"/>
    <mergeCell ref="B60:D60"/>
    <mergeCell ref="B61:D61"/>
    <mergeCell ref="B62:D62"/>
    <mergeCell ref="B52:L52"/>
    <mergeCell ref="B21:D21"/>
    <mergeCell ref="B67:D67"/>
    <mergeCell ref="B68:D68"/>
    <mergeCell ref="B69:D69"/>
    <mergeCell ref="B70:D70"/>
    <mergeCell ref="B65:L65"/>
    <mergeCell ref="B22:D22"/>
    <mergeCell ref="B75:D75"/>
    <mergeCell ref="B76:D76"/>
    <mergeCell ref="B77:D77"/>
    <mergeCell ref="B78:D78"/>
    <mergeCell ref="B80:D80"/>
    <mergeCell ref="B81:D81"/>
    <mergeCell ref="B82:D82"/>
    <mergeCell ref="B83:D83"/>
    <mergeCell ref="B85:D85"/>
    <mergeCell ref="B86:D86"/>
    <mergeCell ref="B87:D87"/>
    <mergeCell ref="B88:D88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5:D105"/>
    <mergeCell ref="B106:D106"/>
    <mergeCell ref="B107:D107"/>
    <mergeCell ref="B108:D108"/>
    <mergeCell ref="B110:D110"/>
    <mergeCell ref="B111:D111"/>
    <mergeCell ref="B112:D112"/>
    <mergeCell ref="B113:D113"/>
    <mergeCell ref="B115:D115"/>
    <mergeCell ref="B116:D116"/>
    <mergeCell ref="B117:D117"/>
    <mergeCell ref="B118:D118"/>
    <mergeCell ref="B120:D120"/>
    <mergeCell ref="B121:D121"/>
    <mergeCell ref="B122:D122"/>
    <mergeCell ref="B123:D123"/>
    <mergeCell ref="B125:D125"/>
    <mergeCell ref="B126:D126"/>
    <mergeCell ref="B127:D127"/>
    <mergeCell ref="B128:D128"/>
    <mergeCell ref="B130:D130"/>
    <mergeCell ref="B131:D131"/>
    <mergeCell ref="B132:D132"/>
    <mergeCell ref="B133:D133"/>
    <mergeCell ref="B135:D135"/>
    <mergeCell ref="B136:D136"/>
    <mergeCell ref="B137:D137"/>
    <mergeCell ref="B138:D138"/>
    <mergeCell ref="B140:D140"/>
    <mergeCell ref="B141:D141"/>
    <mergeCell ref="B142:D142"/>
    <mergeCell ref="B143:D143"/>
    <mergeCell ref="B73:L73"/>
    <mergeCell ref="B23:D23"/>
    <mergeCell ref="B148:D148"/>
    <mergeCell ref="B149:D149"/>
    <mergeCell ref="B150:D150"/>
    <mergeCell ref="B151:D151"/>
    <mergeCell ref="B153:D153"/>
    <mergeCell ref="B154:D154"/>
    <mergeCell ref="B155:D155"/>
    <mergeCell ref="B156:D156"/>
    <mergeCell ref="B146:L146"/>
    <mergeCell ref="B24:D24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0 - SO000NV_cm">
    <pageSetUpPr fitToPage="1"/>
  </sheetPr>
  <dimension ref="A1:S59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H57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5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L57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AVERAGE(J56)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H57</f>
      </c>
      <c r="L20" s="112">
        <f>L57</f>
      </c>
      <c r="M20" s="96"/>
      <c r="N20" s="87"/>
      <c r="O20" s="87"/>
      <c r="P20" s="87"/>
      <c r="Q20" s="87"/>
      <c r="S20" s="9">
        <f>S56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49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22</v>
      </c>
      <c r="D26" s="115"/>
      <c r="E26" s="115" t="s">
        <v>23</v>
      </c>
      <c r="F26" s="115" t="s">
        <v>24</v>
      </c>
      <c r="G26" s="116" t="s">
        <v>25</v>
      </c>
      <c r="H26" s="139">
        <v>1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26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24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29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8" ht="12.75" thickTop="1">
      <c r="A31" s="94"/>
      <c r="B31" s="114">
        <v>2</v>
      </c>
      <c r="C31" s="115" t="s">
        <v>32</v>
      </c>
      <c r="D31" s="115"/>
      <c r="E31" s="115" t="s">
        <v>33</v>
      </c>
      <c r="F31" s="115" t="s">
        <v>24</v>
      </c>
      <c r="G31" s="116" t="s">
        <v>25</v>
      </c>
      <c r="H31" s="141">
        <v>1</v>
      </c>
      <c r="I31" s="127">
        <f>ROUND(0,0)</f>
      </c>
      <c r="J31" s="146">
        <f>ROUND(I31*H31,0)</f>
      </c>
      <c r="K31" s="129">
        <v>0.20999999999999999</v>
      </c>
      <c r="L31" s="128">
        <f>IF(ISNUMBER(K31),ROUND(J31*(K31+1),0),0)</f>
      </c>
      <c r="M31" s="96"/>
      <c r="N31" s="87"/>
      <c r="O31" s="87"/>
      <c r="P31" s="87"/>
      <c r="Q31" s="106">
        <f>IF(ISNUMBER(K31),IF(H31&gt;0,IF(I31&gt;0,J31,0),0),0)</f>
      </c>
      <c r="R31" s="9">
        <f>IF(ISNUMBER(K31)=FALSE,J31,0)</f>
      </c>
    </row>
    <row r="32" spans="1:17" ht="12.75">
      <c r="A32" s="94"/>
      <c r="B32" s="121" t="s">
        <v>27</v>
      </c>
      <c r="C32" s="86"/>
      <c r="D32" s="86"/>
      <c r="E32" s="122" t="s">
        <v>34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28</v>
      </c>
      <c r="C33" s="86"/>
      <c r="D33" s="86"/>
      <c r="E33" s="122" t="s">
        <v>24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30</v>
      </c>
      <c r="C34" s="86"/>
      <c r="D34" s="86"/>
      <c r="E34" s="122" t="s">
        <v>35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 thickBot="1">
      <c r="A35" s="94"/>
      <c r="B35" s="123" t="s">
        <v>31</v>
      </c>
      <c r="C35" s="124"/>
      <c r="D35" s="124"/>
      <c r="E35" s="125"/>
      <c r="F35" s="124"/>
      <c r="G35" s="124"/>
      <c r="H35" s="140"/>
      <c r="I35" s="124"/>
      <c r="J35" s="140"/>
      <c r="K35" s="124"/>
      <c r="L35" s="124"/>
      <c r="M35" s="96"/>
      <c r="N35" s="87"/>
      <c r="O35" s="87"/>
      <c r="P35" s="87"/>
      <c r="Q35" s="87"/>
    </row>
    <row r="36" spans="1:18" ht="12.75" thickTop="1">
      <c r="A36" s="94"/>
      <c r="B36" s="114">
        <v>3</v>
      </c>
      <c r="C36" s="115" t="s">
        <v>36</v>
      </c>
      <c r="D36" s="115"/>
      <c r="E36" s="115" t="s">
        <v>37</v>
      </c>
      <c r="F36" s="115" t="s">
        <v>24</v>
      </c>
      <c r="G36" s="116" t="s">
        <v>25</v>
      </c>
      <c r="H36" s="141">
        <v>1</v>
      </c>
      <c r="I36" s="127">
        <f>ROUND(0,0)</f>
      </c>
      <c r="J36" s="146">
        <f>ROUND(I36*H36,0)</f>
      </c>
      <c r="K36" s="129">
        <v>0.20999999999999999</v>
      </c>
      <c r="L36" s="128">
        <f>IF(ISNUMBER(K36),ROUND(J36*(K36+1),0),0)</f>
      </c>
      <c r="M36" s="96"/>
      <c r="N36" s="87"/>
      <c r="O36" s="87"/>
      <c r="P36" s="87"/>
      <c r="Q36" s="106">
        <f>IF(ISNUMBER(K36),IF(H36&gt;0,IF(I36&gt;0,J36,0),0),0)</f>
      </c>
      <c r="R36" s="9">
        <f>IF(ISNUMBER(K36)=FALSE,J36,0)</f>
      </c>
    </row>
    <row r="37" spans="1:17" ht="12.75">
      <c r="A37" s="94"/>
      <c r="B37" s="121" t="s">
        <v>27</v>
      </c>
      <c r="C37" s="86"/>
      <c r="D37" s="86"/>
      <c r="E37" s="122" t="s">
        <v>38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>
      <c r="A38" s="94"/>
      <c r="B38" s="121" t="s">
        <v>28</v>
      </c>
      <c r="C38" s="86"/>
      <c r="D38" s="86"/>
      <c r="E38" s="122" t="s">
        <v>24</v>
      </c>
      <c r="F38" s="86"/>
      <c r="G38" s="86"/>
      <c r="H38" s="138"/>
      <c r="I38" s="86"/>
      <c r="J38" s="138"/>
      <c r="K38" s="86"/>
      <c r="L38" s="86"/>
      <c r="M38" s="96"/>
      <c r="N38" s="87"/>
      <c r="O38" s="87"/>
      <c r="P38" s="87"/>
      <c r="Q38" s="87"/>
    </row>
    <row r="39" spans="1:17" ht="12.75">
      <c r="A39" s="94"/>
      <c r="B39" s="121" t="s">
        <v>30</v>
      </c>
      <c r="C39" s="86"/>
      <c r="D39" s="86"/>
      <c r="E39" s="122" t="s">
        <v>35</v>
      </c>
      <c r="F39" s="86"/>
      <c r="G39" s="86"/>
      <c r="H39" s="138"/>
      <c r="I39" s="86"/>
      <c r="J39" s="138"/>
      <c r="K39" s="86"/>
      <c r="L39" s="86"/>
      <c r="M39" s="96"/>
      <c r="N39" s="87"/>
      <c r="O39" s="87"/>
      <c r="P39" s="87"/>
      <c r="Q39" s="87"/>
    </row>
    <row r="40" spans="1:17" ht="12.75" thickBot="1">
      <c r="A40" s="94"/>
      <c r="B40" s="123" t="s">
        <v>31</v>
      </c>
      <c r="C40" s="124"/>
      <c r="D40" s="124"/>
      <c r="E40" s="125"/>
      <c r="F40" s="124"/>
      <c r="G40" s="124"/>
      <c r="H40" s="140"/>
      <c r="I40" s="124"/>
      <c r="J40" s="140"/>
      <c r="K40" s="124"/>
      <c r="L40" s="124"/>
      <c r="M40" s="96"/>
      <c r="N40" s="87"/>
      <c r="O40" s="87"/>
      <c r="P40" s="87"/>
      <c r="Q40" s="87"/>
    </row>
    <row r="41" spans="1:18" ht="12.75" thickTop="1">
      <c r="A41" s="94"/>
      <c r="B41" s="114">
        <v>4</v>
      </c>
      <c r="C41" s="115" t="s">
        <v>39</v>
      </c>
      <c r="D41" s="115"/>
      <c r="E41" s="115" t="s">
        <v>40</v>
      </c>
      <c r="F41" s="115" t="s">
        <v>24</v>
      </c>
      <c r="G41" s="116" t="s">
        <v>25</v>
      </c>
      <c r="H41" s="141">
        <v>1</v>
      </c>
      <c r="I41" s="127">
        <f>ROUND(0,0)</f>
      </c>
      <c r="J41" s="146">
        <f>ROUND(I41*H41,0)</f>
      </c>
      <c r="K41" s="129">
        <v>0.20999999999999999</v>
      </c>
      <c r="L41" s="128">
        <f>IF(ISNUMBER(K41),ROUND(J41*(K41+1),0),0)</f>
      </c>
      <c r="M41" s="96"/>
      <c r="N41" s="87"/>
      <c r="O41" s="87"/>
      <c r="P41" s="87"/>
      <c r="Q41" s="106">
        <f>IF(ISNUMBER(K41),IF(H41&gt;0,IF(I41&gt;0,J41,0),0),0)</f>
      </c>
      <c r="R41" s="9">
        <f>IF(ISNUMBER(K41)=FALSE,J41,0)</f>
      </c>
    </row>
    <row r="42" spans="1:17" ht="12.75">
      <c r="A42" s="94"/>
      <c r="B42" s="121" t="s">
        <v>27</v>
      </c>
      <c r="C42" s="86"/>
      <c r="D42" s="86"/>
      <c r="E42" s="122" t="s">
        <v>41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>
      <c r="A43" s="94"/>
      <c r="B43" s="121" t="s">
        <v>28</v>
      </c>
      <c r="C43" s="86"/>
      <c r="D43" s="86"/>
      <c r="E43" s="122" t="s">
        <v>24</v>
      </c>
      <c r="F43" s="86"/>
      <c r="G43" s="86"/>
      <c r="H43" s="138"/>
      <c r="I43" s="86"/>
      <c r="J43" s="138"/>
      <c r="K43" s="86"/>
      <c r="L43" s="86"/>
      <c r="M43" s="96"/>
      <c r="N43" s="87"/>
      <c r="O43" s="87"/>
      <c r="P43" s="87"/>
      <c r="Q43" s="87"/>
    </row>
    <row r="44" spans="1:17" ht="12.75">
      <c r="A44" s="94"/>
      <c r="B44" s="121" t="s">
        <v>30</v>
      </c>
      <c r="C44" s="86"/>
      <c r="D44" s="86"/>
      <c r="E44" s="122" t="s">
        <v>35</v>
      </c>
      <c r="F44" s="86"/>
      <c r="G44" s="86"/>
      <c r="H44" s="138"/>
      <c r="I44" s="86"/>
      <c r="J44" s="138"/>
      <c r="K44" s="86"/>
      <c r="L44" s="86"/>
      <c r="M44" s="96"/>
      <c r="N44" s="87"/>
      <c r="O44" s="87"/>
      <c r="P44" s="87"/>
      <c r="Q44" s="87"/>
    </row>
    <row r="45" spans="1:17" ht="12.75" thickBot="1">
      <c r="A45" s="94"/>
      <c r="B45" s="123" t="s">
        <v>31</v>
      </c>
      <c r="C45" s="124"/>
      <c r="D45" s="124"/>
      <c r="E45" s="125"/>
      <c r="F45" s="124"/>
      <c r="G45" s="124"/>
      <c r="H45" s="140"/>
      <c r="I45" s="124"/>
      <c r="J45" s="140"/>
      <c r="K45" s="124"/>
      <c r="L45" s="124"/>
      <c r="M45" s="96"/>
      <c r="N45" s="87"/>
      <c r="O45" s="87"/>
      <c r="P45" s="87"/>
      <c r="Q45" s="87"/>
    </row>
    <row r="46" spans="1:18" ht="12.75" thickTop="1">
      <c r="A46" s="94"/>
      <c r="B46" s="114">
        <v>5</v>
      </c>
      <c r="C46" s="115" t="s">
        <v>42</v>
      </c>
      <c r="D46" s="115"/>
      <c r="E46" s="115" t="s">
        <v>43</v>
      </c>
      <c r="F46" s="115" t="s">
        <v>24</v>
      </c>
      <c r="G46" s="116" t="s">
        <v>25</v>
      </c>
      <c r="H46" s="141">
        <v>1</v>
      </c>
      <c r="I46" s="127">
        <f>ROUND(0,0)</f>
      </c>
      <c r="J46" s="146">
        <f>ROUND(I46*H46,0)</f>
      </c>
      <c r="K46" s="129">
        <v>0.20999999999999999</v>
      </c>
      <c r="L46" s="128">
        <f>IF(ISNUMBER(K46),ROUND(J46*(K46+1),0),0)</f>
      </c>
      <c r="M46" s="96"/>
      <c r="N46" s="87"/>
      <c r="O46" s="87"/>
      <c r="P46" s="87"/>
      <c r="Q46" s="106">
        <f>IF(ISNUMBER(K46),IF(H46&gt;0,IF(I46&gt;0,J46,0),0),0)</f>
      </c>
      <c r="R46" s="9">
        <f>IF(ISNUMBER(K46)=FALSE,J46,0)</f>
      </c>
    </row>
    <row r="47" spans="1:17" ht="12.75">
      <c r="A47" s="94"/>
      <c r="B47" s="121" t="s">
        <v>27</v>
      </c>
      <c r="C47" s="86"/>
      <c r="D47" s="86"/>
      <c r="E47" s="122" t="s">
        <v>44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>
      <c r="A48" s="94"/>
      <c r="B48" s="121" t="s">
        <v>28</v>
      </c>
      <c r="C48" s="86"/>
      <c r="D48" s="86"/>
      <c r="E48" s="122" t="s">
        <v>24</v>
      </c>
      <c r="F48" s="86"/>
      <c r="G48" s="86"/>
      <c r="H48" s="138"/>
      <c r="I48" s="86"/>
      <c r="J48" s="138"/>
      <c r="K48" s="86"/>
      <c r="L48" s="86"/>
      <c r="M48" s="96"/>
      <c r="N48" s="87"/>
      <c r="O48" s="87"/>
      <c r="P48" s="87"/>
      <c r="Q48" s="87"/>
    </row>
    <row r="49" spans="1:17" ht="12.75">
      <c r="A49" s="94"/>
      <c r="B49" s="121" t="s">
        <v>30</v>
      </c>
      <c r="C49" s="86"/>
      <c r="D49" s="86"/>
      <c r="E49" s="122" t="s">
        <v>45</v>
      </c>
      <c r="F49" s="86"/>
      <c r="G49" s="86"/>
      <c r="H49" s="138"/>
      <c r="I49" s="86"/>
      <c r="J49" s="138"/>
      <c r="K49" s="86"/>
      <c r="L49" s="86"/>
      <c r="M49" s="96"/>
      <c r="N49" s="87"/>
      <c r="O49" s="87"/>
      <c r="P49" s="87"/>
      <c r="Q49" s="87"/>
    </row>
    <row r="50" spans="1:17" ht="12.75" thickBot="1">
      <c r="A50" s="94"/>
      <c r="B50" s="123" t="s">
        <v>31</v>
      </c>
      <c r="C50" s="124"/>
      <c r="D50" s="124"/>
      <c r="E50" s="125"/>
      <c r="F50" s="124"/>
      <c r="G50" s="124"/>
      <c r="H50" s="140"/>
      <c r="I50" s="124"/>
      <c r="J50" s="140"/>
      <c r="K50" s="124"/>
      <c r="L50" s="124"/>
      <c r="M50" s="96"/>
      <c r="N50" s="87"/>
      <c r="O50" s="87"/>
      <c r="P50" s="87"/>
      <c r="Q50" s="87"/>
    </row>
    <row r="51" spans="1:18" ht="12.75" thickTop="1">
      <c r="A51" s="94"/>
      <c r="B51" s="114">
        <v>6</v>
      </c>
      <c r="C51" s="115" t="s">
        <v>46</v>
      </c>
      <c r="D51" s="115"/>
      <c r="E51" s="115" t="s">
        <v>47</v>
      </c>
      <c r="F51" s="115" t="s">
        <v>24</v>
      </c>
      <c r="G51" s="116" t="s">
        <v>25</v>
      </c>
      <c r="H51" s="141">
        <v>1</v>
      </c>
      <c r="I51" s="127">
        <f>ROUND(0,0)</f>
      </c>
      <c r="J51" s="146">
        <f>ROUND(I51*H51,0)</f>
      </c>
      <c r="K51" s="129">
        <v>0.20999999999999999</v>
      </c>
      <c r="L51" s="128">
        <f>IF(ISNUMBER(K51),ROUND(J51*(K51+1),0),0)</f>
      </c>
      <c r="M51" s="96"/>
      <c r="N51" s="87"/>
      <c r="O51" s="87"/>
      <c r="P51" s="87"/>
      <c r="Q51" s="106">
        <f>IF(ISNUMBER(K51),IF(H51&gt;0,IF(I51&gt;0,J51,0),0),0)</f>
      </c>
      <c r="R51" s="9">
        <f>IF(ISNUMBER(K51)=FALSE,J51,0)</f>
      </c>
    </row>
    <row r="52" spans="1:17" ht="12.75">
      <c r="A52" s="94"/>
      <c r="B52" s="121" t="s">
        <v>27</v>
      </c>
      <c r="C52" s="86"/>
      <c r="D52" s="86"/>
      <c r="E52" s="122" t="s">
        <v>24</v>
      </c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7" ht="12.75">
      <c r="A53" s="94"/>
      <c r="B53" s="121" t="s">
        <v>28</v>
      </c>
      <c r="C53" s="86"/>
      <c r="D53" s="86"/>
      <c r="E53" s="122" t="s">
        <v>24</v>
      </c>
      <c r="F53" s="86"/>
      <c r="G53" s="86"/>
      <c r="H53" s="138"/>
      <c r="I53" s="86"/>
      <c r="J53" s="138"/>
      <c r="K53" s="86"/>
      <c r="L53" s="86"/>
      <c r="M53" s="96"/>
      <c r="N53" s="87"/>
      <c r="O53" s="87"/>
      <c r="P53" s="87"/>
      <c r="Q53" s="87"/>
    </row>
    <row r="54" spans="1:17" ht="12.75">
      <c r="A54" s="94"/>
      <c r="B54" s="121" t="s">
        <v>30</v>
      </c>
      <c r="C54" s="86"/>
      <c r="D54" s="86"/>
      <c r="E54" s="122" t="s">
        <v>48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 thickBot="1">
      <c r="A55" s="94"/>
      <c r="B55" s="123" t="s">
        <v>31</v>
      </c>
      <c r="C55" s="124"/>
      <c r="D55" s="124"/>
      <c r="E55" s="125"/>
      <c r="F55" s="124"/>
      <c r="G55" s="124"/>
      <c r="H55" s="140"/>
      <c r="I55" s="124"/>
      <c r="J55" s="140"/>
      <c r="K55" s="124"/>
      <c r="L55" s="124"/>
      <c r="M55" s="96"/>
      <c r="N55" s="87"/>
      <c r="O55" s="87"/>
      <c r="P55" s="87"/>
      <c r="Q55" s="87"/>
    </row>
    <row r="56" spans="1:19" ht="25" customHeight="1" thickTop="1" thickBot="1">
      <c r="A56" s="94"/>
      <c r="B56" s="86"/>
      <c r="C56" s="130">
        <v>0</v>
      </c>
      <c r="D56" s="86"/>
      <c r="E56" s="130" t="s">
        <v>50</v>
      </c>
      <c r="F56" s="86"/>
      <c r="G56" s="131" t="s">
        <v>51</v>
      </c>
      <c r="H56" s="142">
        <f>J26+J31+J36+J41+J46+J51</f>
      </c>
      <c r="I56" s="131" t="s">
        <v>53</v>
      </c>
      <c r="J56" s="147">
        <f>(L56-H56)</f>
      </c>
      <c r="K56" s="131" t="s">
        <v>52</v>
      </c>
      <c r="L56" s="132">
        <f>L26+L31+L36+L41+L46+L51</f>
      </c>
      <c r="M56" s="96"/>
      <c r="N56" s="87"/>
      <c r="O56" s="87"/>
      <c r="P56" s="87"/>
      <c r="Q56" s="106">
        <f>0+Q26+Q31+Q36+Q41+Q46+Q51</f>
      </c>
      <c r="R56" s="9">
        <f>0+R26+R31+R36+R41+R46+R51</f>
      </c>
      <c r="S56" s="56">
        <f>Q56*(1+J56)+R56</f>
      </c>
    </row>
    <row r="57" spans="1:17" ht="25" customHeight="1" thickTop="1" thickBot="1">
      <c r="A57" s="94"/>
      <c r="B57" s="134"/>
      <c r="C57" s="134"/>
      <c r="D57" s="134"/>
      <c r="E57" s="134"/>
      <c r="F57" s="134"/>
      <c r="G57" s="135" t="s">
        <v>54</v>
      </c>
      <c r="H57" s="143">
        <f>J26+J31+J36+J41+J46+J51</f>
      </c>
      <c r="I57" s="135" t="s">
        <v>55</v>
      </c>
      <c r="J57" s="148">
        <f>0+J56</f>
      </c>
      <c r="K57" s="135" t="s">
        <v>56</v>
      </c>
      <c r="L57" s="136">
        <f>L26+L31+L36+L41+L46+L51</f>
      </c>
      <c r="M57" s="96"/>
      <c r="N57" s="87"/>
      <c r="O57" s="87"/>
      <c r="P57" s="87"/>
      <c r="Q57" s="87"/>
    </row>
    <row r="58" spans="1:17" ht="12.75">
      <c r="A58" s="97"/>
      <c r="B58" s="89"/>
      <c r="C58" s="89"/>
      <c r="D58" s="89"/>
      <c r="E58" s="89"/>
      <c r="F58" s="89"/>
      <c r="G58" s="89"/>
      <c r="H58" s="144"/>
      <c r="I58" s="89"/>
      <c r="J58" s="144"/>
      <c r="K58" s="89"/>
      <c r="L58" s="89"/>
      <c r="M58" s="98"/>
      <c r="N58" s="87"/>
      <c r="O58" s="87"/>
      <c r="P58" s="87"/>
      <c r="Q58" s="87"/>
    </row>
    <row r="59" spans="1:17" ht="12.7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7"/>
      <c r="O59" s="87"/>
      <c r="P59" s="87"/>
      <c r="Q59" s="87"/>
    </row>
  </sheetData>
  <mergeCells count="39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32:D32"/>
    <mergeCell ref="B33:D33"/>
    <mergeCell ref="B34:D34"/>
    <mergeCell ref="B35:D35"/>
    <mergeCell ref="B37:D37"/>
    <mergeCell ref="B38:D38"/>
    <mergeCell ref="B39:D39"/>
    <mergeCell ref="B40:D40"/>
    <mergeCell ref="B42:D42"/>
    <mergeCell ref="B43:D43"/>
    <mergeCell ref="B44:D44"/>
    <mergeCell ref="B45:D45"/>
    <mergeCell ref="B47:D47"/>
    <mergeCell ref="B48:D48"/>
    <mergeCell ref="B49:D49"/>
    <mergeCell ref="B50:D50"/>
    <mergeCell ref="B52:D52"/>
    <mergeCell ref="B53:D53"/>
    <mergeCell ref="B54:D54"/>
    <mergeCell ref="B55:D55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1 - SO000NVD_cm">
    <pageSetUpPr fitToPage="1"/>
  </sheetPr>
  <dimension ref="A1:S34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H32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59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L32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AVERAGE(J31)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H32</f>
      </c>
      <c r="L20" s="112">
        <f>L32</f>
      </c>
      <c r="M20" s="96"/>
      <c r="N20" s="87"/>
      <c r="O20" s="87"/>
      <c r="P20" s="87"/>
      <c r="Q20" s="87"/>
      <c r="S20" s="9">
        <f>S31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49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60</v>
      </c>
      <c r="D26" s="115"/>
      <c r="E26" s="115" t="s">
        <v>61</v>
      </c>
      <c r="F26" s="115" t="s">
        <v>24</v>
      </c>
      <c r="G26" s="116" t="s">
        <v>25</v>
      </c>
      <c r="H26" s="139">
        <v>1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62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24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63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9" ht="25" customHeight="1" thickTop="1" thickBot="1">
      <c r="A31" s="94"/>
      <c r="B31" s="86"/>
      <c r="C31" s="130">
        <v>0</v>
      </c>
      <c r="D31" s="86"/>
      <c r="E31" s="130" t="s">
        <v>50</v>
      </c>
      <c r="F31" s="86"/>
      <c r="G31" s="131" t="s">
        <v>51</v>
      </c>
      <c r="H31" s="142">
        <f>0+J26</f>
      </c>
      <c r="I31" s="131" t="s">
        <v>53</v>
      </c>
      <c r="J31" s="147">
        <f>(L31-H31)</f>
      </c>
      <c r="K31" s="131" t="s">
        <v>52</v>
      </c>
      <c r="L31" s="132">
        <f>0+L26</f>
      </c>
      <c r="M31" s="96"/>
      <c r="N31" s="87"/>
      <c r="O31" s="87"/>
      <c r="P31" s="87"/>
      <c r="Q31" s="106">
        <f>0+Q26</f>
      </c>
      <c r="R31" s="9">
        <f>0+R26</f>
      </c>
      <c r="S31" s="56">
        <f>Q31*(1+J31)+R31</f>
      </c>
    </row>
    <row r="32" spans="1:17" ht="25" customHeight="1" thickTop="1" thickBot="1">
      <c r="A32" s="94"/>
      <c r="B32" s="134"/>
      <c r="C32" s="134"/>
      <c r="D32" s="134"/>
      <c r="E32" s="134"/>
      <c r="F32" s="134"/>
      <c r="G32" s="135" t="s">
        <v>54</v>
      </c>
      <c r="H32" s="143">
        <f>0+J26</f>
      </c>
      <c r="I32" s="135" t="s">
        <v>55</v>
      </c>
      <c r="J32" s="148">
        <f>0+J31</f>
      </c>
      <c r="K32" s="135" t="s">
        <v>56</v>
      </c>
      <c r="L32" s="136">
        <f>0+L26</f>
      </c>
      <c r="M32" s="96"/>
      <c r="N32" s="87"/>
      <c r="O32" s="87"/>
      <c r="P32" s="87"/>
      <c r="Q32" s="87"/>
    </row>
    <row r="33" spans="1:17" ht="12.75">
      <c r="A33" s="97"/>
      <c r="B33" s="89"/>
      <c r="C33" s="89"/>
      <c r="D33" s="89"/>
      <c r="E33" s="89"/>
      <c r="F33" s="89"/>
      <c r="G33" s="89"/>
      <c r="H33" s="144"/>
      <c r="I33" s="89"/>
      <c r="J33" s="144"/>
      <c r="K33" s="89"/>
      <c r="L33" s="89"/>
      <c r="M33" s="98"/>
      <c r="N33" s="87"/>
      <c r="O33" s="87"/>
      <c r="P33" s="87"/>
      <c r="Q33" s="87"/>
    </row>
    <row r="34" spans="1:17" ht="12.7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87"/>
      <c r="P34" s="87"/>
      <c r="Q34" s="87"/>
    </row>
  </sheetData>
  <mergeCells count="19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2 - SO101NV_cm">
    <pageSetUpPr fitToPage="1"/>
  </sheetPr>
  <dimension ref="A1:S88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H73+H86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64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L73+L86</f>
      </c>
      <c r="K11" s="86"/>
      <c r="L11" s="86"/>
      <c r="M11" s="96"/>
      <c r="N11" s="87"/>
      <c r="O11" s="87"/>
      <c r="P11" s="87"/>
      <c r="Q11" s="106">
        <f>IF(SUM(K20:K21)&gt;0,ROUND(SUM(S20:S21)/SUM(K20:K21)-1,8),0)</f>
      </c>
      <c r="R11" s="9">
        <f>AVERAGE(J72,J85)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H73</f>
      </c>
      <c r="L20" s="112">
        <f>L73</f>
      </c>
      <c r="M20" s="96"/>
      <c r="N20" s="87"/>
      <c r="O20" s="87"/>
      <c r="P20" s="87"/>
      <c r="Q20" s="87"/>
      <c r="S20" s="9">
        <f>S72</f>
      </c>
    </row>
    <row r="21" spans="1:19" ht="12.75">
      <c r="A21" s="94"/>
      <c r="B21" s="110">
        <v>1</v>
      </c>
      <c r="C21" s="86"/>
      <c r="D21" s="86"/>
      <c r="E21" s="111" t="s">
        <v>105</v>
      </c>
      <c r="F21" s="86"/>
      <c r="G21" s="86"/>
      <c r="H21" s="86"/>
      <c r="I21" s="86"/>
      <c r="J21" s="86"/>
      <c r="K21" s="112">
        <f>H86</f>
      </c>
      <c r="L21" s="112">
        <f>L86</f>
      </c>
      <c r="M21" s="96"/>
      <c r="N21" s="87"/>
      <c r="O21" s="87"/>
      <c r="P21" s="87"/>
      <c r="Q21" s="87"/>
      <c r="S21" s="9">
        <f>S85</f>
      </c>
    </row>
    <row r="22" spans="1:17" ht="12.75">
      <c r="A22" s="97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8"/>
      <c r="N22" s="87"/>
      <c r="O22" s="87"/>
      <c r="P22" s="87"/>
      <c r="Q22" s="87"/>
    </row>
    <row r="23" spans="1:17" ht="14" customHeight="1">
      <c r="A23" s="89"/>
      <c r="B23" s="90" t="s">
        <v>14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7"/>
      <c r="O23" s="87"/>
      <c r="P23" s="87"/>
      <c r="Q23" s="87"/>
    </row>
    <row r="24" spans="1:17" ht="18" customHeigh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87"/>
      <c r="O24" s="87"/>
      <c r="P24" s="87"/>
      <c r="Q24" s="87"/>
    </row>
    <row r="25" spans="1:17" ht="18" customHeight="1">
      <c r="A25" s="94"/>
      <c r="B25" s="107" t="s">
        <v>15</v>
      </c>
      <c r="C25" s="107" t="s">
        <v>10</v>
      </c>
      <c r="D25" s="107" t="s">
        <v>16</v>
      </c>
      <c r="E25" s="107" t="s">
        <v>11</v>
      </c>
      <c r="F25" s="107" t="s">
        <v>17</v>
      </c>
      <c r="G25" s="108" t="s">
        <v>18</v>
      </c>
      <c r="H25" s="109" t="s">
        <v>19</v>
      </c>
      <c r="I25" s="109" t="s">
        <v>20</v>
      </c>
      <c r="J25" s="109" t="s">
        <v>12</v>
      </c>
      <c r="K25" s="108" t="s">
        <v>21</v>
      </c>
      <c r="L25" s="109" t="s">
        <v>13</v>
      </c>
      <c r="M25" s="153"/>
      <c r="N25" s="87"/>
      <c r="O25" s="87"/>
      <c r="P25" s="87"/>
      <c r="Q25" s="87"/>
    </row>
    <row r="26" spans="1:17" ht="40" customHeight="1">
      <c r="A26" s="94"/>
      <c r="B26" s="113" t="s">
        <v>49</v>
      </c>
      <c r="C26" s="86"/>
      <c r="D26" s="86"/>
      <c r="E26" s="86"/>
      <c r="F26" s="86"/>
      <c r="G26" s="86"/>
      <c r="H26" s="138"/>
      <c r="I26" s="86"/>
      <c r="J26" s="138"/>
      <c r="K26" s="86"/>
      <c r="L26" s="86"/>
      <c r="M26" s="96"/>
      <c r="N26" s="87"/>
      <c r="O26" s="87"/>
      <c r="P26" s="87"/>
      <c r="Q26" s="87"/>
    </row>
    <row r="27" spans="1:18" ht="12.75">
      <c r="A27" s="94"/>
      <c r="B27" s="114">
        <v>1</v>
      </c>
      <c r="C27" s="115" t="s">
        <v>65</v>
      </c>
      <c r="D27" s="115" t="s">
        <v>66</v>
      </c>
      <c r="E27" s="115" t="s">
        <v>67</v>
      </c>
      <c r="F27" s="115" t="s">
        <v>24</v>
      </c>
      <c r="G27" s="116" t="s">
        <v>68</v>
      </c>
      <c r="H27" s="139">
        <v>615.52800000000002</v>
      </c>
      <c r="I27" s="118">
        <f>ROUND(0,0)</f>
      </c>
      <c r="J27" s="145">
        <f>ROUND(I27*H27,0)</f>
      </c>
      <c r="K27" s="120">
        <v>0.20999999999999999</v>
      </c>
      <c r="L27" s="119">
        <f>IF(ISNUMBER(K27),ROUND(J27*(K27+1),0),0)</f>
      </c>
      <c r="M27" s="96"/>
      <c r="N27" s="87"/>
      <c r="O27" s="87"/>
      <c r="P27" s="87"/>
      <c r="Q27" s="106">
        <f>IF(ISNUMBER(K27),IF(H27&gt;0,IF(I27&gt;0,J27,0),0),0)</f>
      </c>
      <c r="R27" s="9">
        <f>IF(ISNUMBER(K27)=FALSE,J27,0)</f>
      </c>
    </row>
    <row r="28" spans="1:17" ht="12.75">
      <c r="A28" s="94"/>
      <c r="B28" s="121" t="s">
        <v>27</v>
      </c>
      <c r="C28" s="86"/>
      <c r="D28" s="86"/>
      <c r="E28" s="122" t="s">
        <v>69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28</v>
      </c>
      <c r="C29" s="86"/>
      <c r="D29" s="86"/>
      <c r="E29" s="122" t="s">
        <v>70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>
      <c r="A30" s="94"/>
      <c r="B30" s="121" t="s">
        <v>30</v>
      </c>
      <c r="C30" s="86"/>
      <c r="D30" s="86"/>
      <c r="E30" s="122" t="s">
        <v>71</v>
      </c>
      <c r="F30" s="86"/>
      <c r="G30" s="86"/>
      <c r="H30" s="138"/>
      <c r="I30" s="86"/>
      <c r="J30" s="138"/>
      <c r="K30" s="86"/>
      <c r="L30" s="86"/>
      <c r="M30" s="96"/>
      <c r="N30" s="87"/>
      <c r="O30" s="87"/>
      <c r="P30" s="87"/>
      <c r="Q30" s="87"/>
    </row>
    <row r="31" spans="1:17" ht="12.75" thickBot="1">
      <c r="A31" s="94"/>
      <c r="B31" s="123" t="s">
        <v>31</v>
      </c>
      <c r="C31" s="124"/>
      <c r="D31" s="124"/>
      <c r="E31" s="125"/>
      <c r="F31" s="124"/>
      <c r="G31" s="124"/>
      <c r="H31" s="140"/>
      <c r="I31" s="124"/>
      <c r="J31" s="140"/>
      <c r="K31" s="124"/>
      <c r="L31" s="124"/>
      <c r="M31" s="96"/>
      <c r="N31" s="87"/>
      <c r="O31" s="87"/>
      <c r="P31" s="87"/>
      <c r="Q31" s="87"/>
    </row>
    <row r="32" spans="1:18" ht="12.75" thickTop="1">
      <c r="A32" s="94"/>
      <c r="B32" s="114">
        <v>2</v>
      </c>
      <c r="C32" s="115" t="s">
        <v>65</v>
      </c>
      <c r="D32" s="115" t="s">
        <v>72</v>
      </c>
      <c r="E32" s="115" t="s">
        <v>67</v>
      </c>
      <c r="F32" s="115" t="s">
        <v>24</v>
      </c>
      <c r="G32" s="116" t="s">
        <v>68</v>
      </c>
      <c r="H32" s="141">
        <v>703.79999999999995</v>
      </c>
      <c r="I32" s="127">
        <f>ROUND(0,0)</f>
      </c>
      <c r="J32" s="146">
        <f>ROUND(I32*H32,0)</f>
      </c>
      <c r="K32" s="129">
        <v>0.20999999999999999</v>
      </c>
      <c r="L32" s="128">
        <f>IF(ISNUMBER(K32),ROUND(J32*(K32+1),0),0)</f>
      </c>
      <c r="M32" s="96"/>
      <c r="N32" s="87"/>
      <c r="O32" s="87"/>
      <c r="P32" s="87"/>
      <c r="Q32" s="106">
        <f>IF(ISNUMBER(K32),IF(H32&gt;0,IF(I32&gt;0,J32,0),0),0)</f>
      </c>
      <c r="R32" s="9">
        <f>IF(ISNUMBER(K32)=FALSE,J32,0)</f>
      </c>
    </row>
    <row r="33" spans="1:17" ht="12.75">
      <c r="A33" s="94"/>
      <c r="B33" s="121" t="s">
        <v>27</v>
      </c>
      <c r="C33" s="86"/>
      <c r="D33" s="86"/>
      <c r="E33" s="122" t="s">
        <v>73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28</v>
      </c>
      <c r="C34" s="86"/>
      <c r="D34" s="86"/>
      <c r="E34" s="122" t="s">
        <v>74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>
      <c r="A35" s="94"/>
      <c r="B35" s="121" t="s">
        <v>30</v>
      </c>
      <c r="C35" s="86"/>
      <c r="D35" s="86"/>
      <c r="E35" s="122" t="s">
        <v>71</v>
      </c>
      <c r="F35" s="86"/>
      <c r="G35" s="86"/>
      <c r="H35" s="138"/>
      <c r="I35" s="86"/>
      <c r="J35" s="138"/>
      <c r="K35" s="86"/>
      <c r="L35" s="86"/>
      <c r="M35" s="96"/>
      <c r="N35" s="87"/>
      <c r="O35" s="87"/>
      <c r="P35" s="87"/>
      <c r="Q35" s="87"/>
    </row>
    <row r="36" spans="1:17" ht="12.75" thickBot="1">
      <c r="A36" s="94"/>
      <c r="B36" s="123" t="s">
        <v>31</v>
      </c>
      <c r="C36" s="124"/>
      <c r="D36" s="124"/>
      <c r="E36" s="125"/>
      <c r="F36" s="124"/>
      <c r="G36" s="124"/>
      <c r="H36" s="140"/>
      <c r="I36" s="124"/>
      <c r="J36" s="140"/>
      <c r="K36" s="124"/>
      <c r="L36" s="124"/>
      <c r="M36" s="96"/>
      <c r="N36" s="87"/>
      <c r="O36" s="87"/>
      <c r="P36" s="87"/>
      <c r="Q36" s="87"/>
    </row>
    <row r="37" spans="1:18" ht="12.75" thickTop="1">
      <c r="A37" s="94"/>
      <c r="B37" s="114">
        <v>3</v>
      </c>
      <c r="C37" s="115" t="s">
        <v>65</v>
      </c>
      <c r="D37" s="115" t="s">
        <v>75</v>
      </c>
      <c r="E37" s="115" t="s">
        <v>67</v>
      </c>
      <c r="F37" s="115" t="s">
        <v>24</v>
      </c>
      <c r="G37" s="116" t="s">
        <v>68</v>
      </c>
      <c r="H37" s="141">
        <v>64.900000000000006</v>
      </c>
      <c r="I37" s="127">
        <f>ROUND(0,0)</f>
      </c>
      <c r="J37" s="146">
        <f>ROUND(I37*H37,0)</f>
      </c>
      <c r="K37" s="129">
        <v>0.20999999999999999</v>
      </c>
      <c r="L37" s="128">
        <f>IF(ISNUMBER(K37),ROUND(J37*(K37+1),0),0)</f>
      </c>
      <c r="M37" s="96"/>
      <c r="N37" s="87"/>
      <c r="O37" s="87"/>
      <c r="P37" s="87"/>
      <c r="Q37" s="106">
        <f>IF(ISNUMBER(K37),IF(H37&gt;0,IF(I37&gt;0,J37,0),0),0)</f>
      </c>
      <c r="R37" s="9">
        <f>IF(ISNUMBER(K37)=FALSE,J37,0)</f>
      </c>
    </row>
    <row r="38" spans="1:17" ht="12.75">
      <c r="A38" s="94"/>
      <c r="B38" s="121" t="s">
        <v>27</v>
      </c>
      <c r="C38" s="86"/>
      <c r="D38" s="86"/>
      <c r="E38" s="122" t="s">
        <v>76</v>
      </c>
      <c r="F38" s="86"/>
      <c r="G38" s="86"/>
      <c r="H38" s="138"/>
      <c r="I38" s="86"/>
      <c r="J38" s="138"/>
      <c r="K38" s="86"/>
      <c r="L38" s="86"/>
      <c r="M38" s="96"/>
      <c r="N38" s="87"/>
      <c r="O38" s="87"/>
      <c r="P38" s="87"/>
      <c r="Q38" s="87"/>
    </row>
    <row r="39" spans="1:17" ht="12.75">
      <c r="A39" s="94"/>
      <c r="B39" s="121" t="s">
        <v>28</v>
      </c>
      <c r="C39" s="86"/>
      <c r="D39" s="86"/>
      <c r="E39" s="122" t="s">
        <v>77</v>
      </c>
      <c r="F39" s="86"/>
      <c r="G39" s="86"/>
      <c r="H39" s="138"/>
      <c r="I39" s="86"/>
      <c r="J39" s="138"/>
      <c r="K39" s="86"/>
      <c r="L39" s="86"/>
      <c r="M39" s="96"/>
      <c r="N39" s="87"/>
      <c r="O39" s="87"/>
      <c r="P39" s="87"/>
      <c r="Q39" s="87"/>
    </row>
    <row r="40" spans="1:17" ht="12.75">
      <c r="A40" s="94"/>
      <c r="B40" s="121" t="s">
        <v>30</v>
      </c>
      <c r="C40" s="86"/>
      <c r="D40" s="86"/>
      <c r="E40" s="122" t="s">
        <v>71</v>
      </c>
      <c r="F40" s="86"/>
      <c r="G40" s="86"/>
      <c r="H40" s="138"/>
      <c r="I40" s="86"/>
      <c r="J40" s="138"/>
      <c r="K40" s="86"/>
      <c r="L40" s="86"/>
      <c r="M40" s="96"/>
      <c r="N40" s="87"/>
      <c r="O40" s="87"/>
      <c r="P40" s="87"/>
      <c r="Q40" s="87"/>
    </row>
    <row r="41" spans="1:17" ht="12.75" thickBot="1">
      <c r="A41" s="94"/>
      <c r="B41" s="123" t="s">
        <v>31</v>
      </c>
      <c r="C41" s="124"/>
      <c r="D41" s="124"/>
      <c r="E41" s="125"/>
      <c r="F41" s="124"/>
      <c r="G41" s="124"/>
      <c r="H41" s="140"/>
      <c r="I41" s="124"/>
      <c r="J41" s="140"/>
      <c r="K41" s="124"/>
      <c r="L41" s="124"/>
      <c r="M41" s="96"/>
      <c r="N41" s="87"/>
      <c r="O41" s="87"/>
      <c r="P41" s="87"/>
      <c r="Q41" s="87"/>
    </row>
    <row r="42" spans="1:18" ht="12.75" thickTop="1">
      <c r="A42" s="94"/>
      <c r="B42" s="114">
        <v>4</v>
      </c>
      <c r="C42" s="115" t="s">
        <v>65</v>
      </c>
      <c r="D42" s="115" t="s">
        <v>78</v>
      </c>
      <c r="E42" s="115" t="s">
        <v>67</v>
      </c>
      <c r="F42" s="115" t="s">
        <v>24</v>
      </c>
      <c r="G42" s="116" t="s">
        <v>68</v>
      </c>
      <c r="H42" s="141">
        <v>2.0600000000000001</v>
      </c>
      <c r="I42" s="127">
        <f>ROUND(0,0)</f>
      </c>
      <c r="J42" s="146">
        <f>ROUND(I42*H42,0)</f>
      </c>
      <c r="K42" s="129">
        <v>0.20999999999999999</v>
      </c>
      <c r="L42" s="128">
        <f>IF(ISNUMBER(K42),ROUND(J42*(K42+1),0),0)</f>
      </c>
      <c r="M42" s="96"/>
      <c r="N42" s="87"/>
      <c r="O42" s="87"/>
      <c r="P42" s="87"/>
      <c r="Q42" s="106">
        <f>IF(ISNUMBER(K42),IF(H42&gt;0,IF(I42&gt;0,J42,0),0),0)</f>
      </c>
      <c r="R42" s="9">
        <f>IF(ISNUMBER(K42)=FALSE,J42,0)</f>
      </c>
    </row>
    <row r="43" spans="1:17" ht="12.75">
      <c r="A43" s="94"/>
      <c r="B43" s="121" t="s">
        <v>27</v>
      </c>
      <c r="C43" s="86"/>
      <c r="D43" s="86"/>
      <c r="E43" s="122" t="s">
        <v>79</v>
      </c>
      <c r="F43" s="86"/>
      <c r="G43" s="86"/>
      <c r="H43" s="138"/>
      <c r="I43" s="86"/>
      <c r="J43" s="138"/>
      <c r="K43" s="86"/>
      <c r="L43" s="86"/>
      <c r="M43" s="96"/>
      <c r="N43" s="87"/>
      <c r="O43" s="87"/>
      <c r="P43" s="87"/>
      <c r="Q43" s="87"/>
    </row>
    <row r="44" spans="1:17" ht="12.75">
      <c r="A44" s="94"/>
      <c r="B44" s="121" t="s">
        <v>28</v>
      </c>
      <c r="C44" s="86"/>
      <c r="D44" s="86"/>
      <c r="E44" s="122" t="s">
        <v>80</v>
      </c>
      <c r="F44" s="86"/>
      <c r="G44" s="86"/>
      <c r="H44" s="138"/>
      <c r="I44" s="86"/>
      <c r="J44" s="138"/>
      <c r="K44" s="86"/>
      <c r="L44" s="86"/>
      <c r="M44" s="96"/>
      <c r="N44" s="87"/>
      <c r="O44" s="87"/>
      <c r="P44" s="87"/>
      <c r="Q44" s="87"/>
    </row>
    <row r="45" spans="1:17" ht="12.75">
      <c r="A45" s="94"/>
      <c r="B45" s="121" t="s">
        <v>30</v>
      </c>
      <c r="C45" s="86"/>
      <c r="D45" s="86"/>
      <c r="E45" s="122" t="s">
        <v>71</v>
      </c>
      <c r="F45" s="86"/>
      <c r="G45" s="86"/>
      <c r="H45" s="138"/>
      <c r="I45" s="86"/>
      <c r="J45" s="138"/>
      <c r="K45" s="86"/>
      <c r="L45" s="86"/>
      <c r="M45" s="96"/>
      <c r="N45" s="87"/>
      <c r="O45" s="87"/>
      <c r="P45" s="87"/>
      <c r="Q45" s="87"/>
    </row>
    <row r="46" spans="1:17" ht="12.75" thickBot="1">
      <c r="A46" s="94"/>
      <c r="B46" s="123" t="s">
        <v>31</v>
      </c>
      <c r="C46" s="124"/>
      <c r="D46" s="124"/>
      <c r="E46" s="125"/>
      <c r="F46" s="124"/>
      <c r="G46" s="124"/>
      <c r="H46" s="140"/>
      <c r="I46" s="124"/>
      <c r="J46" s="140"/>
      <c r="K46" s="124"/>
      <c r="L46" s="124"/>
      <c r="M46" s="96"/>
      <c r="N46" s="87"/>
      <c r="O46" s="87"/>
      <c r="P46" s="87"/>
      <c r="Q46" s="87"/>
    </row>
    <row r="47" spans="1:18" ht="12.75" thickTop="1">
      <c r="A47" s="94"/>
      <c r="B47" s="114">
        <v>5</v>
      </c>
      <c r="C47" s="115" t="s">
        <v>65</v>
      </c>
      <c r="D47" s="115" t="s">
        <v>81</v>
      </c>
      <c r="E47" s="115" t="s">
        <v>67</v>
      </c>
      <c r="F47" s="115" t="s">
        <v>24</v>
      </c>
      <c r="G47" s="116" t="s">
        <v>68</v>
      </c>
      <c r="H47" s="141">
        <v>33.439999999999998</v>
      </c>
      <c r="I47" s="127">
        <f>ROUND(0,0)</f>
      </c>
      <c r="J47" s="146">
        <f>ROUND(I47*H47,0)</f>
      </c>
      <c r="K47" s="129">
        <v>0.20999999999999999</v>
      </c>
      <c r="L47" s="128">
        <f>IF(ISNUMBER(K47),ROUND(J47*(K47+1),0),0)</f>
      </c>
      <c r="M47" s="96"/>
      <c r="N47" s="87"/>
      <c r="O47" s="87"/>
      <c r="P47" s="87"/>
      <c r="Q47" s="106">
        <f>IF(ISNUMBER(K47),IF(H47&gt;0,IF(I47&gt;0,J47,0),0),0)</f>
      </c>
      <c r="R47" s="9">
        <f>IF(ISNUMBER(K47)=FALSE,J47,0)</f>
      </c>
    </row>
    <row r="48" spans="1:17" ht="12.75">
      <c r="A48" s="94"/>
      <c r="B48" s="121" t="s">
        <v>27</v>
      </c>
      <c r="C48" s="86"/>
      <c r="D48" s="86"/>
      <c r="E48" s="122" t="s">
        <v>82</v>
      </c>
      <c r="F48" s="86"/>
      <c r="G48" s="86"/>
      <c r="H48" s="138"/>
      <c r="I48" s="86"/>
      <c r="J48" s="138"/>
      <c r="K48" s="86"/>
      <c r="L48" s="86"/>
      <c r="M48" s="96"/>
      <c r="N48" s="87"/>
      <c r="O48" s="87"/>
      <c r="P48" s="87"/>
      <c r="Q48" s="87"/>
    </row>
    <row r="49" spans="1:17" ht="12.75">
      <c r="A49" s="94"/>
      <c r="B49" s="121" t="s">
        <v>28</v>
      </c>
      <c r="C49" s="86"/>
      <c r="D49" s="86"/>
      <c r="E49" s="122" t="s">
        <v>83</v>
      </c>
      <c r="F49" s="86"/>
      <c r="G49" s="86"/>
      <c r="H49" s="138"/>
      <c r="I49" s="86"/>
      <c r="J49" s="138"/>
      <c r="K49" s="86"/>
      <c r="L49" s="86"/>
      <c r="M49" s="96"/>
      <c r="N49" s="87"/>
      <c r="O49" s="87"/>
      <c r="P49" s="87"/>
      <c r="Q49" s="87"/>
    </row>
    <row r="50" spans="1:17" ht="12.75">
      <c r="A50" s="94"/>
      <c r="B50" s="121" t="s">
        <v>30</v>
      </c>
      <c r="C50" s="86"/>
      <c r="D50" s="86"/>
      <c r="E50" s="122" t="s">
        <v>71</v>
      </c>
      <c r="F50" s="86"/>
      <c r="G50" s="86"/>
      <c r="H50" s="138"/>
      <c r="I50" s="86"/>
      <c r="J50" s="138"/>
      <c r="K50" s="86"/>
      <c r="L50" s="86"/>
      <c r="M50" s="96"/>
      <c r="N50" s="87"/>
      <c r="O50" s="87"/>
      <c r="P50" s="87"/>
      <c r="Q50" s="87"/>
    </row>
    <row r="51" spans="1:17" ht="12.75" thickBot="1">
      <c r="A51" s="94"/>
      <c r="B51" s="123" t="s">
        <v>31</v>
      </c>
      <c r="C51" s="124"/>
      <c r="D51" s="124"/>
      <c r="E51" s="125"/>
      <c r="F51" s="124"/>
      <c r="G51" s="124"/>
      <c r="H51" s="140"/>
      <c r="I51" s="124"/>
      <c r="J51" s="140"/>
      <c r="K51" s="124"/>
      <c r="L51" s="124"/>
      <c r="M51" s="96"/>
      <c r="N51" s="87"/>
      <c r="O51" s="87"/>
      <c r="P51" s="87"/>
      <c r="Q51" s="87"/>
    </row>
    <row r="52" spans="1:18" ht="12.75" thickTop="1">
      <c r="A52" s="94"/>
      <c r="B52" s="114">
        <v>6</v>
      </c>
      <c r="C52" s="115" t="s">
        <v>65</v>
      </c>
      <c r="D52" s="115" t="s">
        <v>84</v>
      </c>
      <c r="E52" s="115" t="s">
        <v>67</v>
      </c>
      <c r="F52" s="115" t="s">
        <v>24</v>
      </c>
      <c r="G52" s="116" t="s">
        <v>68</v>
      </c>
      <c r="H52" s="141">
        <v>12.539999999999999</v>
      </c>
      <c r="I52" s="127">
        <f>ROUND(0,0)</f>
      </c>
      <c r="J52" s="146">
        <f>ROUND(I52*H52,0)</f>
      </c>
      <c r="K52" s="129">
        <v>0.20999999999999999</v>
      </c>
      <c r="L52" s="128">
        <f>IF(ISNUMBER(K52),ROUND(J52*(K52+1),0),0)</f>
      </c>
      <c r="M52" s="96"/>
      <c r="N52" s="87"/>
      <c r="O52" s="87"/>
      <c r="P52" s="87"/>
      <c r="Q52" s="106">
        <f>IF(ISNUMBER(K52),IF(H52&gt;0,IF(I52&gt;0,J52,0),0),0)</f>
      </c>
      <c r="R52" s="9">
        <f>IF(ISNUMBER(K52)=FALSE,J52,0)</f>
      </c>
    </row>
    <row r="53" spans="1:17" ht="12.75">
      <c r="A53" s="94"/>
      <c r="B53" s="121" t="s">
        <v>27</v>
      </c>
      <c r="C53" s="86"/>
      <c r="D53" s="86"/>
      <c r="E53" s="122" t="s">
        <v>85</v>
      </c>
      <c r="F53" s="86"/>
      <c r="G53" s="86"/>
      <c r="H53" s="138"/>
      <c r="I53" s="86"/>
      <c r="J53" s="138"/>
      <c r="K53" s="86"/>
      <c r="L53" s="86"/>
      <c r="M53" s="96"/>
      <c r="N53" s="87"/>
      <c r="O53" s="87"/>
      <c r="P53" s="87"/>
      <c r="Q53" s="87"/>
    </row>
    <row r="54" spans="1:17" ht="12.75">
      <c r="A54" s="94"/>
      <c r="B54" s="121" t="s">
        <v>28</v>
      </c>
      <c r="C54" s="86"/>
      <c r="D54" s="86"/>
      <c r="E54" s="122" t="s">
        <v>86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>
      <c r="A55" s="94"/>
      <c r="B55" s="121" t="s">
        <v>30</v>
      </c>
      <c r="C55" s="86"/>
      <c r="D55" s="86"/>
      <c r="E55" s="122" t="s">
        <v>71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 thickBot="1">
      <c r="A56" s="94"/>
      <c r="B56" s="123" t="s">
        <v>31</v>
      </c>
      <c r="C56" s="124"/>
      <c r="D56" s="124"/>
      <c r="E56" s="125"/>
      <c r="F56" s="124"/>
      <c r="G56" s="124"/>
      <c r="H56" s="140"/>
      <c r="I56" s="124"/>
      <c r="J56" s="140"/>
      <c r="K56" s="124"/>
      <c r="L56" s="124"/>
      <c r="M56" s="96"/>
      <c r="N56" s="87"/>
      <c r="O56" s="87"/>
      <c r="P56" s="87"/>
      <c r="Q56" s="87"/>
    </row>
    <row r="57" spans="1:18" ht="12.75" thickTop="1">
      <c r="A57" s="94"/>
      <c r="B57" s="114">
        <v>7</v>
      </c>
      <c r="C57" s="115" t="s">
        <v>65</v>
      </c>
      <c r="D57" s="115" t="s">
        <v>87</v>
      </c>
      <c r="E57" s="115" t="s">
        <v>67</v>
      </c>
      <c r="F57" s="115" t="s">
        <v>24</v>
      </c>
      <c r="G57" s="116" t="s">
        <v>68</v>
      </c>
      <c r="H57" s="141">
        <v>83.599999999999994</v>
      </c>
      <c r="I57" s="127">
        <f>ROUND(0,0)</f>
      </c>
      <c r="J57" s="146">
        <f>ROUND(I57*H57,0)</f>
      </c>
      <c r="K57" s="129">
        <v>0.20999999999999999</v>
      </c>
      <c r="L57" s="128">
        <f>IF(ISNUMBER(K57),ROUND(J57*(K57+1),0),0)</f>
      </c>
      <c r="M57" s="96"/>
      <c r="N57" s="87"/>
      <c r="O57" s="87"/>
      <c r="P57" s="87"/>
      <c r="Q57" s="106">
        <f>IF(ISNUMBER(K57),IF(H57&gt;0,IF(I57&gt;0,J57,0),0),0)</f>
      </c>
      <c r="R57" s="9">
        <f>IF(ISNUMBER(K57)=FALSE,J57,0)</f>
      </c>
    </row>
    <row r="58" spans="1:17" ht="12.75">
      <c r="A58" s="94"/>
      <c r="B58" s="121" t="s">
        <v>27</v>
      </c>
      <c r="C58" s="86"/>
      <c r="D58" s="86"/>
      <c r="E58" s="122" t="s">
        <v>88</v>
      </c>
      <c r="F58" s="86"/>
      <c r="G58" s="86"/>
      <c r="H58" s="138"/>
      <c r="I58" s="86"/>
      <c r="J58" s="138"/>
      <c r="K58" s="86"/>
      <c r="L58" s="86"/>
      <c r="M58" s="96"/>
      <c r="N58" s="87"/>
      <c r="O58" s="87"/>
      <c r="P58" s="87"/>
      <c r="Q58" s="87"/>
    </row>
    <row r="59" spans="1:17" ht="12.75">
      <c r="A59" s="94"/>
      <c r="B59" s="121" t="s">
        <v>28</v>
      </c>
      <c r="C59" s="86"/>
      <c r="D59" s="86"/>
      <c r="E59" s="122" t="s">
        <v>89</v>
      </c>
      <c r="F59" s="86"/>
      <c r="G59" s="86"/>
      <c r="H59" s="138"/>
      <c r="I59" s="86"/>
      <c r="J59" s="138"/>
      <c r="K59" s="86"/>
      <c r="L59" s="86"/>
      <c r="M59" s="96"/>
      <c r="N59" s="87"/>
      <c r="O59" s="87"/>
      <c r="P59" s="87"/>
      <c r="Q59" s="87"/>
    </row>
    <row r="60" spans="1:17" ht="12.75">
      <c r="A60" s="94"/>
      <c r="B60" s="121" t="s">
        <v>30</v>
      </c>
      <c r="C60" s="86"/>
      <c r="D60" s="86"/>
      <c r="E60" s="122" t="s">
        <v>71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 thickBot="1">
      <c r="A61" s="94"/>
      <c r="B61" s="123" t="s">
        <v>31</v>
      </c>
      <c r="C61" s="124"/>
      <c r="D61" s="124"/>
      <c r="E61" s="125"/>
      <c r="F61" s="124"/>
      <c r="G61" s="124"/>
      <c r="H61" s="140"/>
      <c r="I61" s="124"/>
      <c r="J61" s="140"/>
      <c r="K61" s="124"/>
      <c r="L61" s="124"/>
      <c r="M61" s="96"/>
      <c r="N61" s="87"/>
      <c r="O61" s="87"/>
      <c r="P61" s="87"/>
      <c r="Q61" s="87"/>
    </row>
    <row r="62" spans="1:18" ht="12.75" thickTop="1">
      <c r="A62" s="94"/>
      <c r="B62" s="114">
        <v>8</v>
      </c>
      <c r="C62" s="115" t="s">
        <v>65</v>
      </c>
      <c r="D62" s="115" t="s">
        <v>90</v>
      </c>
      <c r="E62" s="115" t="s">
        <v>67</v>
      </c>
      <c r="F62" s="115" t="s">
        <v>24</v>
      </c>
      <c r="G62" s="116" t="s">
        <v>68</v>
      </c>
      <c r="H62" s="141">
        <v>259.60000000000002</v>
      </c>
      <c r="I62" s="127">
        <f>ROUND(0,0)</f>
      </c>
      <c r="J62" s="146">
        <f>ROUND(I62*H62,0)</f>
      </c>
      <c r="K62" s="129">
        <v>0.20999999999999999</v>
      </c>
      <c r="L62" s="128">
        <f>IF(ISNUMBER(K62),ROUND(J62*(K62+1),0),0)</f>
      </c>
      <c r="M62" s="96"/>
      <c r="N62" s="87"/>
      <c r="O62" s="87"/>
      <c r="P62" s="87"/>
      <c r="Q62" s="106">
        <f>IF(ISNUMBER(K62),IF(H62&gt;0,IF(I62&gt;0,J62,0),0),0)</f>
      </c>
      <c r="R62" s="9">
        <f>IF(ISNUMBER(K62)=FALSE,J62,0)</f>
      </c>
    </row>
    <row r="63" spans="1:17" ht="12.75">
      <c r="A63" s="94"/>
      <c r="B63" s="121" t="s">
        <v>27</v>
      </c>
      <c r="C63" s="86"/>
      <c r="D63" s="86"/>
      <c r="E63" s="122" t="s">
        <v>91</v>
      </c>
      <c r="F63" s="86"/>
      <c r="G63" s="86"/>
      <c r="H63" s="138"/>
      <c r="I63" s="86"/>
      <c r="J63" s="138"/>
      <c r="K63" s="86"/>
      <c r="L63" s="86"/>
      <c r="M63" s="96"/>
      <c r="N63" s="87"/>
      <c r="O63" s="87"/>
      <c r="P63" s="87"/>
      <c r="Q63" s="87"/>
    </row>
    <row r="64" spans="1:17" ht="12.75">
      <c r="A64" s="94"/>
      <c r="B64" s="121" t="s">
        <v>28</v>
      </c>
      <c r="C64" s="86"/>
      <c r="D64" s="86"/>
      <c r="E64" s="122" t="s">
        <v>92</v>
      </c>
      <c r="F64" s="86"/>
      <c r="G64" s="86"/>
      <c r="H64" s="138"/>
      <c r="I64" s="86"/>
      <c r="J64" s="138"/>
      <c r="K64" s="86"/>
      <c r="L64" s="86"/>
      <c r="M64" s="96"/>
      <c r="N64" s="87"/>
      <c r="O64" s="87"/>
      <c r="P64" s="87"/>
      <c r="Q64" s="87"/>
    </row>
    <row r="65" spans="1:17" ht="12.75">
      <c r="A65" s="94"/>
      <c r="B65" s="121" t="s">
        <v>30</v>
      </c>
      <c r="C65" s="86"/>
      <c r="D65" s="86"/>
      <c r="E65" s="122" t="s">
        <v>71</v>
      </c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7" ht="12.75" thickBot="1">
      <c r="A66" s="94"/>
      <c r="B66" s="123" t="s">
        <v>31</v>
      </c>
      <c r="C66" s="124"/>
      <c r="D66" s="124"/>
      <c r="E66" s="125"/>
      <c r="F66" s="124"/>
      <c r="G66" s="124"/>
      <c r="H66" s="140"/>
      <c r="I66" s="124"/>
      <c r="J66" s="140"/>
      <c r="K66" s="124"/>
      <c r="L66" s="124"/>
      <c r="M66" s="96"/>
      <c r="N66" s="87"/>
      <c r="O66" s="87"/>
      <c r="P66" s="87"/>
      <c r="Q66" s="87"/>
    </row>
    <row r="67" spans="1:18" ht="12.75" thickTop="1">
      <c r="A67" s="94"/>
      <c r="B67" s="114">
        <v>9</v>
      </c>
      <c r="C67" s="115" t="s">
        <v>93</v>
      </c>
      <c r="D67" s="115"/>
      <c r="E67" s="115" t="s">
        <v>94</v>
      </c>
      <c r="F67" s="115" t="s">
        <v>24</v>
      </c>
      <c r="G67" s="116" t="s">
        <v>25</v>
      </c>
      <c r="H67" s="141">
        <v>9</v>
      </c>
      <c r="I67" s="127">
        <f>ROUND(0,0)</f>
      </c>
      <c r="J67" s="146">
        <f>ROUND(I67*H67,0)</f>
      </c>
      <c r="K67" s="129">
        <v>0.20999999999999999</v>
      </c>
      <c r="L67" s="128">
        <f>IF(ISNUMBER(K67),ROUND(J67*(K67+1),0),0)</f>
      </c>
      <c r="M67" s="96"/>
      <c r="N67" s="87"/>
      <c r="O67" s="87"/>
      <c r="P67" s="87"/>
      <c r="Q67" s="106">
        <f>IF(ISNUMBER(K67),IF(H67&gt;0,IF(I67&gt;0,J67,0),0),0)</f>
      </c>
      <c r="R67" s="9">
        <f>IF(ISNUMBER(K67)=FALSE,J67,0)</f>
      </c>
    </row>
    <row r="68" spans="1:17" ht="12.75">
      <c r="A68" s="94"/>
      <c r="B68" s="121" t="s">
        <v>27</v>
      </c>
      <c r="C68" s="86"/>
      <c r="D68" s="86"/>
      <c r="E68" s="122" t="s">
        <v>95</v>
      </c>
      <c r="F68" s="86"/>
      <c r="G68" s="86"/>
      <c r="H68" s="138"/>
      <c r="I68" s="86"/>
      <c r="J68" s="138"/>
      <c r="K68" s="86"/>
      <c r="L68" s="86"/>
      <c r="M68" s="96"/>
      <c r="N68" s="87"/>
      <c r="O68" s="87"/>
      <c r="P68" s="87"/>
      <c r="Q68" s="87"/>
    </row>
    <row r="69" spans="1:17" ht="12.75">
      <c r="A69" s="94"/>
      <c r="B69" s="121" t="s">
        <v>28</v>
      </c>
      <c r="C69" s="86"/>
      <c r="D69" s="86"/>
      <c r="E69" s="122" t="s">
        <v>24</v>
      </c>
      <c r="F69" s="86"/>
      <c r="G69" s="86"/>
      <c r="H69" s="138"/>
      <c r="I69" s="86"/>
      <c r="J69" s="138"/>
      <c r="K69" s="86"/>
      <c r="L69" s="86"/>
      <c r="M69" s="96"/>
      <c r="N69" s="87"/>
      <c r="O69" s="87"/>
      <c r="P69" s="87"/>
      <c r="Q69" s="87"/>
    </row>
    <row r="70" spans="1:17" ht="12.75">
      <c r="A70" s="94"/>
      <c r="B70" s="121" t="s">
        <v>30</v>
      </c>
      <c r="C70" s="86"/>
      <c r="D70" s="86"/>
      <c r="E70" s="122" t="s">
        <v>35</v>
      </c>
      <c r="F70" s="86"/>
      <c r="G70" s="86"/>
      <c r="H70" s="138"/>
      <c r="I70" s="86"/>
      <c r="J70" s="138"/>
      <c r="K70" s="86"/>
      <c r="L70" s="86"/>
      <c r="M70" s="96"/>
      <c r="N70" s="87"/>
      <c r="O70" s="87"/>
      <c r="P70" s="87"/>
      <c r="Q70" s="87"/>
    </row>
    <row r="71" spans="1:17" ht="12.75" thickBot="1">
      <c r="A71" s="94"/>
      <c r="B71" s="123" t="s">
        <v>31</v>
      </c>
      <c r="C71" s="124"/>
      <c r="D71" s="124"/>
      <c r="E71" s="125"/>
      <c r="F71" s="124"/>
      <c r="G71" s="124"/>
      <c r="H71" s="140"/>
      <c r="I71" s="124"/>
      <c r="J71" s="140"/>
      <c r="K71" s="124"/>
      <c r="L71" s="124"/>
      <c r="M71" s="96"/>
      <c r="N71" s="87"/>
      <c r="O71" s="87"/>
      <c r="P71" s="87"/>
      <c r="Q71" s="87"/>
    </row>
    <row r="72" spans="1:19" ht="25" customHeight="1" thickTop="1" thickBot="1">
      <c r="A72" s="94"/>
      <c r="B72" s="86"/>
      <c r="C72" s="130">
        <v>0</v>
      </c>
      <c r="D72" s="86"/>
      <c r="E72" s="130" t="s">
        <v>50</v>
      </c>
      <c r="F72" s="86"/>
      <c r="G72" s="131" t="s">
        <v>51</v>
      </c>
      <c r="H72" s="142">
        <f>J27+J32+J37+J42+J47+J52+J57+J62+J67</f>
      </c>
      <c r="I72" s="131" t="s">
        <v>53</v>
      </c>
      <c r="J72" s="147">
        <f>(L72-H72)</f>
      </c>
      <c r="K72" s="131" t="s">
        <v>52</v>
      </c>
      <c r="L72" s="132">
        <f>L27+L32+L37+L42+L47+L52+L57+L62+L67</f>
      </c>
      <c r="M72" s="96"/>
      <c r="N72" s="87"/>
      <c r="O72" s="87"/>
      <c r="P72" s="87"/>
      <c r="Q72" s="106">
        <f>0+Q27+Q32+Q37+Q42+Q47+Q52+Q57+Q62+Q67</f>
      </c>
      <c r="R72" s="9">
        <f>0+R27+R32+R37+R42+R47+R52+R57+R62+R67</f>
      </c>
      <c r="S72" s="56">
        <f>Q72*(1+J72)+R72</f>
      </c>
    </row>
    <row r="73" spans="1:17" ht="25" customHeight="1" thickTop="1" thickBot="1">
      <c r="A73" s="94"/>
      <c r="B73" s="134"/>
      <c r="C73" s="134"/>
      <c r="D73" s="134"/>
      <c r="E73" s="134"/>
      <c r="F73" s="134"/>
      <c r="G73" s="135" t="s">
        <v>54</v>
      </c>
      <c r="H73" s="143">
        <f>J27+J32+J37+J42+J47+J52+J57+J62+J67</f>
      </c>
      <c r="I73" s="135" t="s">
        <v>55</v>
      </c>
      <c r="J73" s="148">
        <f>0+J72</f>
      </c>
      <c r="K73" s="135" t="s">
        <v>56</v>
      </c>
      <c r="L73" s="136">
        <f>L27+L32+L37+L42+L47+L52+L57+L62+L67</f>
      </c>
      <c r="M73" s="96"/>
      <c r="N73" s="87"/>
      <c r="O73" s="87"/>
      <c r="P73" s="87"/>
      <c r="Q73" s="87"/>
    </row>
    <row r="74" spans="1:17" ht="40" customHeight="1">
      <c r="A74" s="94"/>
      <c r="B74" s="154" t="s">
        <v>104</v>
      </c>
      <c r="C74" s="86"/>
      <c r="D74" s="86"/>
      <c r="E74" s="86"/>
      <c r="F74" s="86"/>
      <c r="G74" s="86"/>
      <c r="H74" s="138"/>
      <c r="I74" s="86"/>
      <c r="J74" s="138"/>
      <c r="K74" s="86"/>
      <c r="L74" s="86"/>
      <c r="M74" s="96"/>
      <c r="N74" s="87"/>
      <c r="O74" s="87"/>
      <c r="P74" s="87"/>
      <c r="Q74" s="87"/>
    </row>
    <row r="75" spans="1:18" ht="12.75">
      <c r="A75" s="94"/>
      <c r="B75" s="114">
        <v>10</v>
      </c>
      <c r="C75" s="115" t="s">
        <v>96</v>
      </c>
      <c r="D75" s="115" t="s">
        <v>66</v>
      </c>
      <c r="E75" s="115" t="s">
        <v>97</v>
      </c>
      <c r="F75" s="115" t="s">
        <v>24</v>
      </c>
      <c r="G75" s="116" t="s">
        <v>98</v>
      </c>
      <c r="H75" s="139">
        <v>326</v>
      </c>
      <c r="I75" s="118">
        <f>ROUND(0,0)</f>
      </c>
      <c r="J75" s="145">
        <f>ROUND(I75*H75,0)</f>
      </c>
      <c r="K75" s="120">
        <v>0.20999999999999999</v>
      </c>
      <c r="L75" s="119">
        <f>IF(ISNUMBER(K75),ROUND(J75*(K75+1),0),0)</f>
      </c>
      <c r="M75" s="96"/>
      <c r="N75" s="87"/>
      <c r="O75" s="87"/>
      <c r="P75" s="87"/>
      <c r="Q75" s="106">
        <f>IF(ISNUMBER(K75),IF(H75&gt;0,IF(I75&gt;0,J75,0),0),0)</f>
      </c>
      <c r="R75" s="9">
        <f>IF(ISNUMBER(K75)=FALSE,J75,0)</f>
      </c>
    </row>
    <row r="76" spans="1:17" ht="12.75">
      <c r="A76" s="94"/>
      <c r="B76" s="121" t="s">
        <v>27</v>
      </c>
      <c r="C76" s="86"/>
      <c r="D76" s="86"/>
      <c r="E76" s="122" t="s">
        <v>99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>
      <c r="A77" s="94"/>
      <c r="B77" s="121" t="s">
        <v>28</v>
      </c>
      <c r="C77" s="86"/>
      <c r="D77" s="86"/>
      <c r="E77" s="122" t="s">
        <v>100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>
      <c r="A78" s="94"/>
      <c r="B78" s="121" t="s">
        <v>30</v>
      </c>
      <c r="C78" s="86"/>
      <c r="D78" s="86"/>
      <c r="E78" s="122" t="s">
        <v>101</v>
      </c>
      <c r="F78" s="86"/>
      <c r="G78" s="86"/>
      <c r="H78" s="138"/>
      <c r="I78" s="86"/>
      <c r="J78" s="138"/>
      <c r="K78" s="86"/>
      <c r="L78" s="86"/>
      <c r="M78" s="96"/>
      <c r="N78" s="87"/>
      <c r="O78" s="87"/>
      <c r="P78" s="87"/>
      <c r="Q78" s="87"/>
    </row>
    <row r="79" spans="1:17" ht="12.75" thickBot="1">
      <c r="A79" s="94"/>
      <c r="B79" s="123" t="s">
        <v>31</v>
      </c>
      <c r="C79" s="124"/>
      <c r="D79" s="124"/>
      <c r="E79" s="125"/>
      <c r="F79" s="124"/>
      <c r="G79" s="124"/>
      <c r="H79" s="140"/>
      <c r="I79" s="124"/>
      <c r="J79" s="140"/>
      <c r="K79" s="124"/>
      <c r="L79" s="124"/>
      <c r="M79" s="96"/>
      <c r="N79" s="87"/>
      <c r="O79" s="87"/>
      <c r="P79" s="87"/>
      <c r="Q79" s="87"/>
    </row>
    <row r="80" spans="1:18" ht="12.75" thickTop="1">
      <c r="A80" s="94"/>
      <c r="B80" s="114">
        <v>11</v>
      </c>
      <c r="C80" s="115" t="s">
        <v>96</v>
      </c>
      <c r="D80" s="115" t="s">
        <v>72</v>
      </c>
      <c r="E80" s="115" t="s">
        <v>97</v>
      </c>
      <c r="F80" s="115" t="s">
        <v>24</v>
      </c>
      <c r="G80" s="116" t="s">
        <v>98</v>
      </c>
      <c r="H80" s="141">
        <v>391</v>
      </c>
      <c r="I80" s="127">
        <f>ROUND(0,0)</f>
      </c>
      <c r="J80" s="146">
        <f>ROUND(I80*H80,0)</f>
      </c>
      <c r="K80" s="129">
        <v>0.20999999999999999</v>
      </c>
      <c r="L80" s="128">
        <f>IF(ISNUMBER(K80),ROUND(J80*(K80+1),0),0)</f>
      </c>
      <c r="M80" s="96"/>
      <c r="N80" s="87"/>
      <c r="O80" s="87"/>
      <c r="P80" s="87"/>
      <c r="Q80" s="106">
        <f>IF(ISNUMBER(K80),IF(H80&gt;0,IF(I80&gt;0,J80,0),0),0)</f>
      </c>
      <c r="R80" s="9">
        <f>IF(ISNUMBER(K80)=FALSE,J80,0)</f>
      </c>
    </row>
    <row r="81" spans="1:17" ht="12.75">
      <c r="A81" s="94"/>
      <c r="B81" s="121" t="s">
        <v>27</v>
      </c>
      <c r="C81" s="86"/>
      <c r="D81" s="86"/>
      <c r="E81" s="122" t="s">
        <v>102</v>
      </c>
      <c r="F81" s="86"/>
      <c r="G81" s="86"/>
      <c r="H81" s="138"/>
      <c r="I81" s="86"/>
      <c r="J81" s="138"/>
      <c r="K81" s="86"/>
      <c r="L81" s="86"/>
      <c r="M81" s="96"/>
      <c r="N81" s="87"/>
      <c r="O81" s="87"/>
      <c r="P81" s="87"/>
      <c r="Q81" s="87"/>
    </row>
    <row r="82" spans="1:17" ht="12.75">
      <c r="A82" s="94"/>
      <c r="B82" s="121" t="s">
        <v>28</v>
      </c>
      <c r="C82" s="86"/>
      <c r="D82" s="86"/>
      <c r="E82" s="122" t="s">
        <v>103</v>
      </c>
      <c r="F82" s="86"/>
      <c r="G82" s="86"/>
      <c r="H82" s="138"/>
      <c r="I82" s="86"/>
      <c r="J82" s="138"/>
      <c r="K82" s="86"/>
      <c r="L82" s="86"/>
      <c r="M82" s="96"/>
      <c r="N82" s="87"/>
      <c r="O82" s="87"/>
      <c r="P82" s="87"/>
      <c r="Q82" s="87"/>
    </row>
    <row r="83" spans="1:17" ht="12.75">
      <c r="A83" s="94"/>
      <c r="B83" s="121" t="s">
        <v>30</v>
      </c>
      <c r="C83" s="86"/>
      <c r="D83" s="86"/>
      <c r="E83" s="122" t="s">
        <v>101</v>
      </c>
      <c r="F83" s="86"/>
      <c r="G83" s="86"/>
      <c r="H83" s="138"/>
      <c r="I83" s="86"/>
      <c r="J83" s="138"/>
      <c r="K83" s="86"/>
      <c r="L83" s="86"/>
      <c r="M83" s="96"/>
      <c r="N83" s="87"/>
      <c r="O83" s="87"/>
      <c r="P83" s="87"/>
      <c r="Q83" s="87"/>
    </row>
    <row r="84" spans="1:17" ht="12.75" thickBot="1">
      <c r="A84" s="94"/>
      <c r="B84" s="123" t="s">
        <v>31</v>
      </c>
      <c r="C84" s="124"/>
      <c r="D84" s="124"/>
      <c r="E84" s="125"/>
      <c r="F84" s="124"/>
      <c r="G84" s="124"/>
      <c r="H84" s="140"/>
      <c r="I84" s="124"/>
      <c r="J84" s="140"/>
      <c r="K84" s="124"/>
      <c r="L84" s="124"/>
      <c r="M84" s="96"/>
      <c r="N84" s="87"/>
      <c r="O84" s="87"/>
      <c r="P84" s="87"/>
      <c r="Q84" s="87"/>
    </row>
    <row r="85" spans="1:19" ht="25" customHeight="1" thickTop="1" thickBot="1">
      <c r="A85" s="94"/>
      <c r="B85" s="86"/>
      <c r="C85" s="130">
        <v>1</v>
      </c>
      <c r="D85" s="86"/>
      <c r="E85" s="130" t="s">
        <v>105</v>
      </c>
      <c r="F85" s="86"/>
      <c r="G85" s="131" t="s">
        <v>51</v>
      </c>
      <c r="H85" s="142">
        <f>J75+J80</f>
      </c>
      <c r="I85" s="131" t="s">
        <v>53</v>
      </c>
      <c r="J85" s="147">
        <f>(L85-H85)</f>
      </c>
      <c r="K85" s="131" t="s">
        <v>52</v>
      </c>
      <c r="L85" s="132">
        <f>L75+L80</f>
      </c>
      <c r="M85" s="96"/>
      <c r="N85" s="87"/>
      <c r="O85" s="87"/>
      <c r="P85" s="87"/>
      <c r="Q85" s="106">
        <f>0+Q75+Q80</f>
      </c>
      <c r="R85" s="9">
        <f>0+R75+R80</f>
      </c>
      <c r="S85" s="56">
        <f>Q85*(1+J85)+R85</f>
      </c>
    </row>
    <row r="86" spans="1:17" ht="25" customHeight="1" thickTop="1" thickBot="1">
      <c r="A86" s="94"/>
      <c r="B86" s="134"/>
      <c r="C86" s="134"/>
      <c r="D86" s="134"/>
      <c r="E86" s="134"/>
      <c r="F86" s="134"/>
      <c r="G86" s="135" t="s">
        <v>54</v>
      </c>
      <c r="H86" s="143">
        <f>J75+J80</f>
      </c>
      <c r="I86" s="135" t="s">
        <v>55</v>
      </c>
      <c r="J86" s="148">
        <f>0+J85</f>
      </c>
      <c r="K86" s="135" t="s">
        <v>56</v>
      </c>
      <c r="L86" s="136">
        <f>L75+L80</f>
      </c>
      <c r="M86" s="96"/>
      <c r="N86" s="87"/>
      <c r="O86" s="87"/>
      <c r="P86" s="87"/>
      <c r="Q86" s="87"/>
    </row>
    <row r="87" spans="1:17" ht="12.75">
      <c r="A87" s="97"/>
      <c r="B87" s="89"/>
      <c r="C87" s="89"/>
      <c r="D87" s="89"/>
      <c r="E87" s="89"/>
      <c r="F87" s="89"/>
      <c r="G87" s="89"/>
      <c r="H87" s="144"/>
      <c r="I87" s="89"/>
      <c r="J87" s="144"/>
      <c r="K87" s="89"/>
      <c r="L87" s="89"/>
      <c r="M87" s="98"/>
      <c r="N87" s="87"/>
      <c r="O87" s="87"/>
      <c r="P87" s="87"/>
      <c r="Q87" s="87"/>
    </row>
    <row r="88" spans="1:17" ht="12.7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7"/>
      <c r="P88" s="87"/>
      <c r="Q88" s="87"/>
    </row>
  </sheetData>
  <mergeCells count="61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3:C24"/>
    <mergeCell ref="B28:D28"/>
    <mergeCell ref="B29:D29"/>
    <mergeCell ref="B30:D30"/>
    <mergeCell ref="B31:D31"/>
    <mergeCell ref="B33:D33"/>
    <mergeCell ref="B34:D34"/>
    <mergeCell ref="B35:D35"/>
    <mergeCell ref="B36:D36"/>
    <mergeCell ref="B38:D38"/>
    <mergeCell ref="B39:D39"/>
    <mergeCell ref="B40:D40"/>
    <mergeCell ref="B41:D41"/>
    <mergeCell ref="B43:D43"/>
    <mergeCell ref="B44:D44"/>
    <mergeCell ref="B45:D45"/>
    <mergeCell ref="B46:D46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59:D59"/>
    <mergeCell ref="B60:D60"/>
    <mergeCell ref="B61:D61"/>
    <mergeCell ref="B63:D63"/>
    <mergeCell ref="B64:D64"/>
    <mergeCell ref="B65:D65"/>
    <mergeCell ref="B66:D66"/>
    <mergeCell ref="B68:D68"/>
    <mergeCell ref="B69:D69"/>
    <mergeCell ref="B70:D70"/>
    <mergeCell ref="B71:D71"/>
    <mergeCell ref="B26:L26"/>
    <mergeCell ref="B20:D20"/>
    <mergeCell ref="B76:D76"/>
    <mergeCell ref="B77:D77"/>
    <mergeCell ref="B78:D78"/>
    <mergeCell ref="B79:D79"/>
    <mergeCell ref="B81:D81"/>
    <mergeCell ref="B82:D82"/>
    <mergeCell ref="B83:D83"/>
    <mergeCell ref="B84:D84"/>
    <mergeCell ref="B74:L74"/>
    <mergeCell ref="B21:D21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3 - SO101NZV_cm">
    <pageSetUpPr fitToPage="1"/>
  </sheetPr>
  <dimension ref="A1:S89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H87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106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L87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AVERAGE(J86)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5</v>
      </c>
      <c r="C20" s="86"/>
      <c r="D20" s="86"/>
      <c r="E20" s="111" t="s">
        <v>161</v>
      </c>
      <c r="F20" s="86"/>
      <c r="G20" s="86"/>
      <c r="H20" s="86"/>
      <c r="I20" s="86"/>
      <c r="J20" s="86"/>
      <c r="K20" s="112">
        <f>H87</f>
      </c>
      <c r="L20" s="112">
        <f>L87</f>
      </c>
      <c r="M20" s="96"/>
      <c r="N20" s="87"/>
      <c r="O20" s="87"/>
      <c r="P20" s="87"/>
      <c r="Q20" s="87"/>
      <c r="S20" s="9">
        <f>S86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160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107</v>
      </c>
      <c r="D26" s="115"/>
      <c r="E26" s="115" t="s">
        <v>108</v>
      </c>
      <c r="F26" s="115" t="s">
        <v>24</v>
      </c>
      <c r="G26" s="116" t="s">
        <v>109</v>
      </c>
      <c r="H26" s="139">
        <v>765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110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111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112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8" ht="12.75" thickTop="1">
      <c r="A31" s="94"/>
      <c r="B31" s="114">
        <v>2</v>
      </c>
      <c r="C31" s="115" t="s">
        <v>113</v>
      </c>
      <c r="D31" s="115" t="s">
        <v>72</v>
      </c>
      <c r="E31" s="115" t="s">
        <v>114</v>
      </c>
      <c r="F31" s="115" t="s">
        <v>24</v>
      </c>
      <c r="G31" s="116" t="s">
        <v>109</v>
      </c>
      <c r="H31" s="141">
        <v>102</v>
      </c>
      <c r="I31" s="127">
        <f>ROUND(0,0)</f>
      </c>
      <c r="J31" s="146">
        <f>ROUND(I31*H31,0)</f>
      </c>
      <c r="K31" s="129">
        <v>0.20999999999999999</v>
      </c>
      <c r="L31" s="128">
        <f>IF(ISNUMBER(K31),ROUND(J31*(K31+1),0),0)</f>
      </c>
      <c r="M31" s="96"/>
      <c r="N31" s="87"/>
      <c r="O31" s="87"/>
      <c r="P31" s="87"/>
      <c r="Q31" s="106">
        <f>IF(ISNUMBER(K31),IF(H31&gt;0,IF(I31&gt;0,J31,0),0),0)</f>
      </c>
      <c r="R31" s="9">
        <f>IF(ISNUMBER(K31)=FALSE,J31,0)</f>
      </c>
    </row>
    <row r="32" spans="1:17" ht="12.75">
      <c r="A32" s="94"/>
      <c r="B32" s="121" t="s">
        <v>27</v>
      </c>
      <c r="C32" s="86"/>
      <c r="D32" s="86"/>
      <c r="E32" s="122" t="s">
        <v>115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28</v>
      </c>
      <c r="C33" s="86"/>
      <c r="D33" s="86"/>
      <c r="E33" s="122" t="s">
        <v>116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30</v>
      </c>
      <c r="C34" s="86"/>
      <c r="D34" s="86"/>
      <c r="E34" s="122" t="s">
        <v>117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 thickBot="1">
      <c r="A35" s="94"/>
      <c r="B35" s="123" t="s">
        <v>31</v>
      </c>
      <c r="C35" s="124"/>
      <c r="D35" s="124"/>
      <c r="E35" s="125"/>
      <c r="F35" s="124"/>
      <c r="G35" s="124"/>
      <c r="H35" s="140"/>
      <c r="I35" s="124"/>
      <c r="J35" s="140"/>
      <c r="K35" s="124"/>
      <c r="L35" s="124"/>
      <c r="M35" s="96"/>
      <c r="N35" s="87"/>
      <c r="O35" s="87"/>
      <c r="P35" s="87"/>
      <c r="Q35" s="87"/>
    </row>
    <row r="36" spans="1:18" ht="12.75" thickTop="1">
      <c r="A36" s="94"/>
      <c r="B36" s="114">
        <v>3</v>
      </c>
      <c r="C36" s="115" t="s">
        <v>118</v>
      </c>
      <c r="D36" s="115" t="s">
        <v>72</v>
      </c>
      <c r="E36" s="115" t="s">
        <v>119</v>
      </c>
      <c r="F36" s="115" t="s">
        <v>24</v>
      </c>
      <c r="G36" s="116" t="s">
        <v>109</v>
      </c>
      <c r="H36" s="141">
        <v>146.40000000000001</v>
      </c>
      <c r="I36" s="127">
        <f>ROUND(0,0)</f>
      </c>
      <c r="J36" s="146">
        <f>ROUND(I36*H36,0)</f>
      </c>
      <c r="K36" s="129">
        <v>0.20999999999999999</v>
      </c>
      <c r="L36" s="128">
        <f>IF(ISNUMBER(K36),ROUND(J36*(K36+1),0),0)</f>
      </c>
      <c r="M36" s="96"/>
      <c r="N36" s="87"/>
      <c r="O36" s="87"/>
      <c r="P36" s="87"/>
      <c r="Q36" s="106">
        <f>IF(ISNUMBER(K36),IF(H36&gt;0,IF(I36&gt;0,J36,0),0),0)</f>
      </c>
      <c r="R36" s="9">
        <f>IF(ISNUMBER(K36)=FALSE,J36,0)</f>
      </c>
    </row>
    <row r="37" spans="1:17" ht="12.75">
      <c r="A37" s="94"/>
      <c r="B37" s="121" t="s">
        <v>27</v>
      </c>
      <c r="C37" s="86"/>
      <c r="D37" s="86"/>
      <c r="E37" s="122" t="s">
        <v>120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>
      <c r="A38" s="94"/>
      <c r="B38" s="121" t="s">
        <v>28</v>
      </c>
      <c r="C38" s="86"/>
      <c r="D38" s="86"/>
      <c r="E38" s="122" t="s">
        <v>121</v>
      </c>
      <c r="F38" s="86"/>
      <c r="G38" s="86"/>
      <c r="H38" s="138"/>
      <c r="I38" s="86"/>
      <c r="J38" s="138"/>
      <c r="K38" s="86"/>
      <c r="L38" s="86"/>
      <c r="M38" s="96"/>
      <c r="N38" s="87"/>
      <c r="O38" s="87"/>
      <c r="P38" s="87"/>
      <c r="Q38" s="87"/>
    </row>
    <row r="39" spans="1:17" ht="12.75">
      <c r="A39" s="94"/>
      <c r="B39" s="121" t="s">
        <v>30</v>
      </c>
      <c r="C39" s="86"/>
      <c r="D39" s="86"/>
      <c r="E39" s="122" t="s">
        <v>117</v>
      </c>
      <c r="F39" s="86"/>
      <c r="G39" s="86"/>
      <c r="H39" s="138"/>
      <c r="I39" s="86"/>
      <c r="J39" s="138"/>
      <c r="K39" s="86"/>
      <c r="L39" s="86"/>
      <c r="M39" s="96"/>
      <c r="N39" s="87"/>
      <c r="O39" s="87"/>
      <c r="P39" s="87"/>
      <c r="Q39" s="87"/>
    </row>
    <row r="40" spans="1:17" ht="12.75" thickBot="1">
      <c r="A40" s="94"/>
      <c r="B40" s="123" t="s">
        <v>31</v>
      </c>
      <c r="C40" s="124"/>
      <c r="D40" s="124"/>
      <c r="E40" s="125"/>
      <c r="F40" s="124"/>
      <c r="G40" s="124"/>
      <c r="H40" s="140"/>
      <c r="I40" s="124"/>
      <c r="J40" s="140"/>
      <c r="K40" s="124"/>
      <c r="L40" s="124"/>
      <c r="M40" s="96"/>
      <c r="N40" s="87"/>
      <c r="O40" s="87"/>
      <c r="P40" s="87"/>
      <c r="Q40" s="87"/>
    </row>
    <row r="41" spans="1:18" ht="12.75" thickTop="1">
      <c r="A41" s="94"/>
      <c r="B41" s="114">
        <v>4</v>
      </c>
      <c r="C41" s="115" t="s">
        <v>122</v>
      </c>
      <c r="D41" s="115"/>
      <c r="E41" s="115" t="s">
        <v>123</v>
      </c>
      <c r="F41" s="115" t="s">
        <v>24</v>
      </c>
      <c r="G41" s="116" t="s">
        <v>109</v>
      </c>
      <c r="H41" s="141">
        <v>765</v>
      </c>
      <c r="I41" s="127">
        <f>ROUND(0,0)</f>
      </c>
      <c r="J41" s="146">
        <f>ROUND(I41*H41,0)</f>
      </c>
      <c r="K41" s="129">
        <v>0.20999999999999999</v>
      </c>
      <c r="L41" s="128">
        <f>IF(ISNUMBER(K41),ROUND(J41*(K41+1),0),0)</f>
      </c>
      <c r="M41" s="96"/>
      <c r="N41" s="87"/>
      <c r="O41" s="87"/>
      <c r="P41" s="87"/>
      <c r="Q41" s="106">
        <f>IF(ISNUMBER(K41),IF(H41&gt;0,IF(I41&gt;0,J41,0),0),0)</f>
      </c>
      <c r="R41" s="9">
        <f>IF(ISNUMBER(K41)=FALSE,J41,0)</f>
      </c>
    </row>
    <row r="42" spans="1:17" ht="12.75">
      <c r="A42" s="94"/>
      <c r="B42" s="121" t="s">
        <v>27</v>
      </c>
      <c r="C42" s="86"/>
      <c r="D42" s="86"/>
      <c r="E42" s="122" t="s">
        <v>124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>
      <c r="A43" s="94"/>
      <c r="B43" s="121" t="s">
        <v>28</v>
      </c>
      <c r="C43" s="86"/>
      <c r="D43" s="86"/>
      <c r="E43" s="122" t="s">
        <v>111</v>
      </c>
      <c r="F43" s="86"/>
      <c r="G43" s="86"/>
      <c r="H43" s="138"/>
      <c r="I43" s="86"/>
      <c r="J43" s="138"/>
      <c r="K43" s="86"/>
      <c r="L43" s="86"/>
      <c r="M43" s="96"/>
      <c r="N43" s="87"/>
      <c r="O43" s="87"/>
      <c r="P43" s="87"/>
      <c r="Q43" s="87"/>
    </row>
    <row r="44" spans="1:17" ht="12.75">
      <c r="A44" s="94"/>
      <c r="B44" s="121" t="s">
        <v>30</v>
      </c>
      <c r="C44" s="86"/>
      <c r="D44" s="86"/>
      <c r="E44" s="122" t="s">
        <v>117</v>
      </c>
      <c r="F44" s="86"/>
      <c r="G44" s="86"/>
      <c r="H44" s="138"/>
      <c r="I44" s="86"/>
      <c r="J44" s="138"/>
      <c r="K44" s="86"/>
      <c r="L44" s="86"/>
      <c r="M44" s="96"/>
      <c r="N44" s="87"/>
      <c r="O44" s="87"/>
      <c r="P44" s="87"/>
      <c r="Q44" s="87"/>
    </row>
    <row r="45" spans="1:17" ht="12.75" thickBot="1">
      <c r="A45" s="94"/>
      <c r="B45" s="123" t="s">
        <v>31</v>
      </c>
      <c r="C45" s="124"/>
      <c r="D45" s="124"/>
      <c r="E45" s="125"/>
      <c r="F45" s="124"/>
      <c r="G45" s="124"/>
      <c r="H45" s="140"/>
      <c r="I45" s="124"/>
      <c r="J45" s="140"/>
      <c r="K45" s="124"/>
      <c r="L45" s="124"/>
      <c r="M45" s="96"/>
      <c r="N45" s="87"/>
      <c r="O45" s="87"/>
      <c r="P45" s="87"/>
      <c r="Q45" s="87"/>
    </row>
    <row r="46" spans="1:18" ht="12.75" thickTop="1">
      <c r="A46" s="94"/>
      <c r="B46" s="114">
        <v>5</v>
      </c>
      <c r="C46" s="115" t="s">
        <v>125</v>
      </c>
      <c r="D46" s="115"/>
      <c r="E46" s="115" t="s">
        <v>126</v>
      </c>
      <c r="F46" s="115" t="s">
        <v>24</v>
      </c>
      <c r="G46" s="116" t="s">
        <v>109</v>
      </c>
      <c r="H46" s="141">
        <v>765</v>
      </c>
      <c r="I46" s="127">
        <f>ROUND(0,0)</f>
      </c>
      <c r="J46" s="146">
        <f>ROUND(I46*H46,0)</f>
      </c>
      <c r="K46" s="129">
        <v>0.20999999999999999</v>
      </c>
      <c r="L46" s="128">
        <f>IF(ISNUMBER(K46),ROUND(J46*(K46+1),0),0)</f>
      </c>
      <c r="M46" s="96"/>
      <c r="N46" s="87"/>
      <c r="O46" s="87"/>
      <c r="P46" s="87"/>
      <c r="Q46" s="106">
        <f>IF(ISNUMBER(K46),IF(H46&gt;0,IF(I46&gt;0,J46,0),0),0)</f>
      </c>
      <c r="R46" s="9">
        <f>IF(ISNUMBER(K46)=FALSE,J46,0)</f>
      </c>
    </row>
    <row r="47" spans="1:17" ht="12.75">
      <c r="A47" s="94"/>
      <c r="B47" s="121" t="s">
        <v>27</v>
      </c>
      <c r="C47" s="86"/>
      <c r="D47" s="86"/>
      <c r="E47" s="122" t="s">
        <v>127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>
      <c r="A48" s="94"/>
      <c r="B48" s="121" t="s">
        <v>28</v>
      </c>
      <c r="C48" s="86"/>
      <c r="D48" s="86"/>
      <c r="E48" s="122" t="s">
        <v>111</v>
      </c>
      <c r="F48" s="86"/>
      <c r="G48" s="86"/>
      <c r="H48" s="138"/>
      <c r="I48" s="86"/>
      <c r="J48" s="138"/>
      <c r="K48" s="86"/>
      <c r="L48" s="86"/>
      <c r="M48" s="96"/>
      <c r="N48" s="87"/>
      <c r="O48" s="87"/>
      <c r="P48" s="87"/>
      <c r="Q48" s="87"/>
    </row>
    <row r="49" spans="1:17" ht="12.75">
      <c r="A49" s="94"/>
      <c r="B49" s="121" t="s">
        <v>30</v>
      </c>
      <c r="C49" s="86"/>
      <c r="D49" s="86"/>
      <c r="E49" s="122" t="s">
        <v>128</v>
      </c>
      <c r="F49" s="86"/>
      <c r="G49" s="86"/>
      <c r="H49" s="138"/>
      <c r="I49" s="86"/>
      <c r="J49" s="138"/>
      <c r="K49" s="86"/>
      <c r="L49" s="86"/>
      <c r="M49" s="96"/>
      <c r="N49" s="87"/>
      <c r="O49" s="87"/>
      <c r="P49" s="87"/>
      <c r="Q49" s="87"/>
    </row>
    <row r="50" spans="1:17" ht="12.75" thickBot="1">
      <c r="A50" s="94"/>
      <c r="B50" s="123" t="s">
        <v>31</v>
      </c>
      <c r="C50" s="124"/>
      <c r="D50" s="124"/>
      <c r="E50" s="125"/>
      <c r="F50" s="124"/>
      <c r="G50" s="124"/>
      <c r="H50" s="140"/>
      <c r="I50" s="124"/>
      <c r="J50" s="140"/>
      <c r="K50" s="124"/>
      <c r="L50" s="124"/>
      <c r="M50" s="96"/>
      <c r="N50" s="87"/>
      <c r="O50" s="87"/>
      <c r="P50" s="87"/>
      <c r="Q50" s="87"/>
    </row>
    <row r="51" spans="1:18" ht="12.75" thickTop="1">
      <c r="A51" s="94"/>
      <c r="B51" s="114">
        <v>6</v>
      </c>
      <c r="C51" s="115" t="s">
        <v>129</v>
      </c>
      <c r="D51" s="115"/>
      <c r="E51" s="115" t="s">
        <v>130</v>
      </c>
      <c r="F51" s="115" t="s">
        <v>24</v>
      </c>
      <c r="G51" s="116" t="s">
        <v>109</v>
      </c>
      <c r="H51" s="141">
        <v>1734</v>
      </c>
      <c r="I51" s="127">
        <f>ROUND(0,0)</f>
      </c>
      <c r="J51" s="146">
        <f>ROUND(I51*H51,0)</f>
      </c>
      <c r="K51" s="129">
        <v>0.20999999999999999</v>
      </c>
      <c r="L51" s="128">
        <f>IF(ISNUMBER(K51),ROUND(J51*(K51+1),0),0)</f>
      </c>
      <c r="M51" s="96"/>
      <c r="N51" s="87"/>
      <c r="O51" s="87"/>
      <c r="P51" s="87"/>
      <c r="Q51" s="106">
        <f>IF(ISNUMBER(K51),IF(H51&gt;0,IF(I51&gt;0,J51,0),0),0)</f>
      </c>
      <c r="R51" s="9">
        <f>IF(ISNUMBER(K51)=FALSE,J51,0)</f>
      </c>
    </row>
    <row r="52" spans="1:17" ht="12.75">
      <c r="A52" s="94"/>
      <c r="B52" s="121" t="s">
        <v>27</v>
      </c>
      <c r="C52" s="86"/>
      <c r="D52" s="86"/>
      <c r="E52" s="122" t="s">
        <v>131</v>
      </c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7" ht="12.75">
      <c r="A53" s="94"/>
      <c r="B53" s="121" t="s">
        <v>28</v>
      </c>
      <c r="C53" s="86"/>
      <c r="D53" s="86"/>
      <c r="E53" s="122" t="s">
        <v>132</v>
      </c>
      <c r="F53" s="86"/>
      <c r="G53" s="86"/>
      <c r="H53" s="138"/>
      <c r="I53" s="86"/>
      <c r="J53" s="138"/>
      <c r="K53" s="86"/>
      <c r="L53" s="86"/>
      <c r="M53" s="96"/>
      <c r="N53" s="87"/>
      <c r="O53" s="87"/>
      <c r="P53" s="87"/>
      <c r="Q53" s="87"/>
    </row>
    <row r="54" spans="1:17" ht="12.75">
      <c r="A54" s="94"/>
      <c r="B54" s="121" t="s">
        <v>30</v>
      </c>
      <c r="C54" s="86"/>
      <c r="D54" s="86"/>
      <c r="E54" s="122" t="s">
        <v>128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 thickBot="1">
      <c r="A55" s="94"/>
      <c r="B55" s="123" t="s">
        <v>31</v>
      </c>
      <c r="C55" s="124"/>
      <c r="D55" s="124"/>
      <c r="E55" s="125"/>
      <c r="F55" s="124"/>
      <c r="G55" s="124"/>
      <c r="H55" s="140"/>
      <c r="I55" s="124"/>
      <c r="J55" s="140"/>
      <c r="K55" s="124"/>
      <c r="L55" s="124"/>
      <c r="M55" s="96"/>
      <c r="N55" s="87"/>
      <c r="O55" s="87"/>
      <c r="P55" s="87"/>
      <c r="Q55" s="87"/>
    </row>
    <row r="56" spans="1:18" ht="12.75" thickTop="1">
      <c r="A56" s="94"/>
      <c r="B56" s="114">
        <v>7</v>
      </c>
      <c r="C56" s="115" t="s">
        <v>133</v>
      </c>
      <c r="D56" s="115"/>
      <c r="E56" s="115" t="s">
        <v>134</v>
      </c>
      <c r="F56" s="115" t="s">
        <v>24</v>
      </c>
      <c r="G56" s="116" t="s">
        <v>109</v>
      </c>
      <c r="H56" s="141">
        <v>37</v>
      </c>
      <c r="I56" s="127">
        <f>ROUND(0,0)</f>
      </c>
      <c r="J56" s="146">
        <f>ROUND(I56*H56,0)</f>
      </c>
      <c r="K56" s="129">
        <v>0.20999999999999999</v>
      </c>
      <c r="L56" s="128">
        <f>IF(ISNUMBER(K56),ROUND(J56*(K56+1),0),0)</f>
      </c>
      <c r="M56" s="96"/>
      <c r="N56" s="87"/>
      <c r="O56" s="87"/>
      <c r="P56" s="87"/>
      <c r="Q56" s="106">
        <f>IF(ISNUMBER(K56),IF(H56&gt;0,IF(I56&gt;0,J56,0),0),0)</f>
      </c>
      <c r="R56" s="9">
        <f>IF(ISNUMBER(K56)=FALSE,J56,0)</f>
      </c>
    </row>
    <row r="57" spans="1:17" ht="12.75">
      <c r="A57" s="94"/>
      <c r="B57" s="121" t="s">
        <v>27</v>
      </c>
      <c r="C57" s="86"/>
      <c r="D57" s="86"/>
      <c r="E57" s="122" t="s">
        <v>135</v>
      </c>
      <c r="F57" s="86"/>
      <c r="G57" s="86"/>
      <c r="H57" s="138"/>
      <c r="I57" s="86"/>
      <c r="J57" s="138"/>
      <c r="K57" s="86"/>
      <c r="L57" s="86"/>
      <c r="M57" s="96"/>
      <c r="N57" s="87"/>
      <c r="O57" s="87"/>
      <c r="P57" s="87"/>
      <c r="Q57" s="87"/>
    </row>
    <row r="58" spans="1:17" ht="12.75">
      <c r="A58" s="94"/>
      <c r="B58" s="121" t="s">
        <v>28</v>
      </c>
      <c r="C58" s="86"/>
      <c r="D58" s="86"/>
      <c r="E58" s="122" t="s">
        <v>136</v>
      </c>
      <c r="F58" s="86"/>
      <c r="G58" s="86"/>
      <c r="H58" s="138"/>
      <c r="I58" s="86"/>
      <c r="J58" s="138"/>
      <c r="K58" s="86"/>
      <c r="L58" s="86"/>
      <c r="M58" s="96"/>
      <c r="N58" s="87"/>
      <c r="O58" s="87"/>
      <c r="P58" s="87"/>
      <c r="Q58" s="87"/>
    </row>
    <row r="59" spans="1:17" ht="12.75">
      <c r="A59" s="94"/>
      <c r="B59" s="121" t="s">
        <v>30</v>
      </c>
      <c r="C59" s="86"/>
      <c r="D59" s="86"/>
      <c r="E59" s="122" t="s">
        <v>137</v>
      </c>
      <c r="F59" s="86"/>
      <c r="G59" s="86"/>
      <c r="H59" s="138"/>
      <c r="I59" s="86"/>
      <c r="J59" s="138"/>
      <c r="K59" s="86"/>
      <c r="L59" s="86"/>
      <c r="M59" s="96"/>
      <c r="N59" s="87"/>
      <c r="O59" s="87"/>
      <c r="P59" s="87"/>
      <c r="Q59" s="87"/>
    </row>
    <row r="60" spans="1:17" ht="12.75" thickBot="1">
      <c r="A60" s="94"/>
      <c r="B60" s="123" t="s">
        <v>31</v>
      </c>
      <c r="C60" s="124"/>
      <c r="D60" s="124"/>
      <c r="E60" s="125"/>
      <c r="F60" s="124"/>
      <c r="G60" s="124"/>
      <c r="H60" s="140"/>
      <c r="I60" s="124"/>
      <c r="J60" s="140"/>
      <c r="K60" s="124"/>
      <c r="L60" s="124"/>
      <c r="M60" s="96"/>
      <c r="N60" s="87"/>
      <c r="O60" s="87"/>
      <c r="P60" s="87"/>
      <c r="Q60" s="87"/>
    </row>
    <row r="61" spans="1:18" ht="12.75" thickTop="1">
      <c r="A61" s="94"/>
      <c r="B61" s="114">
        <v>8</v>
      </c>
      <c r="C61" s="115" t="s">
        <v>138</v>
      </c>
      <c r="D61" s="115"/>
      <c r="E61" s="115" t="s">
        <v>139</v>
      </c>
      <c r="F61" s="115" t="s">
        <v>24</v>
      </c>
      <c r="G61" s="116" t="s">
        <v>109</v>
      </c>
      <c r="H61" s="141">
        <v>867</v>
      </c>
      <c r="I61" s="127">
        <f>ROUND(0,0)</f>
      </c>
      <c r="J61" s="146">
        <f>ROUND(I61*H61,0)</f>
      </c>
      <c r="K61" s="129">
        <v>0.20999999999999999</v>
      </c>
      <c r="L61" s="128">
        <f>IF(ISNUMBER(K61),ROUND(J61*(K61+1),0),0)</f>
      </c>
      <c r="M61" s="96"/>
      <c r="N61" s="87"/>
      <c r="O61" s="87"/>
      <c r="P61" s="87"/>
      <c r="Q61" s="106">
        <f>IF(ISNUMBER(K61),IF(H61&gt;0,IF(I61&gt;0,J61,0),0),0)</f>
      </c>
      <c r="R61" s="9">
        <f>IF(ISNUMBER(K61)=FALSE,J61,0)</f>
      </c>
    </row>
    <row r="62" spans="1:17" ht="12.75">
      <c r="A62" s="94"/>
      <c r="B62" s="121" t="s">
        <v>27</v>
      </c>
      <c r="C62" s="86"/>
      <c r="D62" s="86"/>
      <c r="E62" s="122" t="s">
        <v>140</v>
      </c>
      <c r="F62" s="86"/>
      <c r="G62" s="86"/>
      <c r="H62" s="138"/>
      <c r="I62" s="86"/>
      <c r="J62" s="138"/>
      <c r="K62" s="86"/>
      <c r="L62" s="86"/>
      <c r="M62" s="96"/>
      <c r="N62" s="87"/>
      <c r="O62" s="87"/>
      <c r="P62" s="87"/>
      <c r="Q62" s="87"/>
    </row>
    <row r="63" spans="1:17" ht="12.75">
      <c r="A63" s="94"/>
      <c r="B63" s="121" t="s">
        <v>28</v>
      </c>
      <c r="C63" s="86"/>
      <c r="D63" s="86"/>
      <c r="E63" s="122" t="s">
        <v>141</v>
      </c>
      <c r="F63" s="86"/>
      <c r="G63" s="86"/>
      <c r="H63" s="138"/>
      <c r="I63" s="86"/>
      <c r="J63" s="138"/>
      <c r="K63" s="86"/>
      <c r="L63" s="86"/>
      <c r="M63" s="96"/>
      <c r="N63" s="87"/>
      <c r="O63" s="87"/>
      <c r="P63" s="87"/>
      <c r="Q63" s="87"/>
    </row>
    <row r="64" spans="1:17" ht="12.75">
      <c r="A64" s="94"/>
      <c r="B64" s="121" t="s">
        <v>30</v>
      </c>
      <c r="C64" s="86"/>
      <c r="D64" s="86"/>
      <c r="E64" s="122" t="s">
        <v>142</v>
      </c>
      <c r="F64" s="86"/>
      <c r="G64" s="86"/>
      <c r="H64" s="138"/>
      <c r="I64" s="86"/>
      <c r="J64" s="138"/>
      <c r="K64" s="86"/>
      <c r="L64" s="86"/>
      <c r="M64" s="96"/>
      <c r="N64" s="87"/>
      <c r="O64" s="87"/>
      <c r="P64" s="87"/>
      <c r="Q64" s="87"/>
    </row>
    <row r="65" spans="1:17" ht="12.75" thickBot="1">
      <c r="A65" s="94"/>
      <c r="B65" s="123" t="s">
        <v>31</v>
      </c>
      <c r="C65" s="124"/>
      <c r="D65" s="124"/>
      <c r="E65" s="125"/>
      <c r="F65" s="124"/>
      <c r="G65" s="124"/>
      <c r="H65" s="140"/>
      <c r="I65" s="124"/>
      <c r="J65" s="140"/>
      <c r="K65" s="124"/>
      <c r="L65" s="124"/>
      <c r="M65" s="96"/>
      <c r="N65" s="87"/>
      <c r="O65" s="87"/>
      <c r="P65" s="87"/>
      <c r="Q65" s="87"/>
    </row>
    <row r="66" spans="1:18" ht="12.75" thickTop="1">
      <c r="A66" s="94"/>
      <c r="B66" s="114">
        <v>9</v>
      </c>
      <c r="C66" s="115" t="s">
        <v>143</v>
      </c>
      <c r="D66" s="115"/>
      <c r="E66" s="115" t="s">
        <v>144</v>
      </c>
      <c r="F66" s="115" t="s">
        <v>24</v>
      </c>
      <c r="G66" s="116" t="s">
        <v>109</v>
      </c>
      <c r="H66" s="141">
        <v>867</v>
      </c>
      <c r="I66" s="127">
        <f>ROUND(0,0)</f>
      </c>
      <c r="J66" s="146">
        <f>ROUND(I66*H66,0)</f>
      </c>
      <c r="K66" s="129">
        <v>0.20999999999999999</v>
      </c>
      <c r="L66" s="128">
        <f>IF(ISNUMBER(K66),ROUND(J66*(K66+1),0),0)</f>
      </c>
      <c r="M66" s="96"/>
      <c r="N66" s="87"/>
      <c r="O66" s="87"/>
      <c r="P66" s="87"/>
      <c r="Q66" s="106">
        <f>IF(ISNUMBER(K66),IF(H66&gt;0,IF(I66&gt;0,J66,0),0),0)</f>
      </c>
      <c r="R66" s="9">
        <f>IF(ISNUMBER(K66)=FALSE,J66,0)</f>
      </c>
    </row>
    <row r="67" spans="1:17" ht="12.75">
      <c r="A67" s="94"/>
      <c r="B67" s="121" t="s">
        <v>27</v>
      </c>
      <c r="C67" s="86"/>
      <c r="D67" s="86"/>
      <c r="E67" s="122" t="s">
        <v>145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>
      <c r="A68" s="94"/>
      <c r="B68" s="121" t="s">
        <v>28</v>
      </c>
      <c r="C68" s="86"/>
      <c r="D68" s="86"/>
      <c r="E68" s="122" t="s">
        <v>141</v>
      </c>
      <c r="F68" s="86"/>
      <c r="G68" s="86"/>
      <c r="H68" s="138"/>
      <c r="I68" s="86"/>
      <c r="J68" s="138"/>
      <c r="K68" s="86"/>
      <c r="L68" s="86"/>
      <c r="M68" s="96"/>
      <c r="N68" s="87"/>
      <c r="O68" s="87"/>
      <c r="P68" s="87"/>
      <c r="Q68" s="87"/>
    </row>
    <row r="69" spans="1:17" ht="12.75">
      <c r="A69" s="94"/>
      <c r="B69" s="121" t="s">
        <v>30</v>
      </c>
      <c r="C69" s="86"/>
      <c r="D69" s="86"/>
      <c r="E69" s="122" t="s">
        <v>142</v>
      </c>
      <c r="F69" s="86"/>
      <c r="G69" s="86"/>
      <c r="H69" s="138"/>
      <c r="I69" s="86"/>
      <c r="J69" s="138"/>
      <c r="K69" s="86"/>
      <c r="L69" s="86"/>
      <c r="M69" s="96"/>
      <c r="N69" s="87"/>
      <c r="O69" s="87"/>
      <c r="P69" s="87"/>
      <c r="Q69" s="87"/>
    </row>
    <row r="70" spans="1:17" ht="12.75" thickBot="1">
      <c r="A70" s="94"/>
      <c r="B70" s="123" t="s">
        <v>31</v>
      </c>
      <c r="C70" s="124"/>
      <c r="D70" s="124"/>
      <c r="E70" s="125"/>
      <c r="F70" s="124"/>
      <c r="G70" s="124"/>
      <c r="H70" s="140"/>
      <c r="I70" s="124"/>
      <c r="J70" s="140"/>
      <c r="K70" s="124"/>
      <c r="L70" s="124"/>
      <c r="M70" s="96"/>
      <c r="N70" s="87"/>
      <c r="O70" s="87"/>
      <c r="P70" s="87"/>
      <c r="Q70" s="87"/>
    </row>
    <row r="71" spans="1:18" ht="12.75" thickTop="1">
      <c r="A71" s="94"/>
      <c r="B71" s="114">
        <v>10</v>
      </c>
      <c r="C71" s="115" t="s">
        <v>146</v>
      </c>
      <c r="D71" s="115"/>
      <c r="E71" s="115" t="s">
        <v>147</v>
      </c>
      <c r="F71" s="115" t="s">
        <v>24</v>
      </c>
      <c r="G71" s="116" t="s">
        <v>109</v>
      </c>
      <c r="H71" s="141">
        <v>765</v>
      </c>
      <c r="I71" s="127">
        <f>ROUND(0,0)</f>
      </c>
      <c r="J71" s="146">
        <f>ROUND(I71*H71,0)</f>
      </c>
      <c r="K71" s="129">
        <v>0.20999999999999999</v>
      </c>
      <c r="L71" s="128">
        <f>IF(ISNUMBER(K71),ROUND(J71*(K71+1),0),0)</f>
      </c>
      <c r="M71" s="96"/>
      <c r="N71" s="87"/>
      <c r="O71" s="87"/>
      <c r="P71" s="87"/>
      <c r="Q71" s="106">
        <f>IF(ISNUMBER(K71),IF(H71&gt;0,IF(I71&gt;0,J71,0),0),0)</f>
      </c>
      <c r="R71" s="9">
        <f>IF(ISNUMBER(K71)=FALSE,J71,0)</f>
      </c>
    </row>
    <row r="72" spans="1:17" ht="12.75">
      <c r="A72" s="94"/>
      <c r="B72" s="121" t="s">
        <v>27</v>
      </c>
      <c r="C72" s="86"/>
      <c r="D72" s="86"/>
      <c r="E72" s="122" t="s">
        <v>148</v>
      </c>
      <c r="F72" s="86"/>
      <c r="G72" s="86"/>
      <c r="H72" s="138"/>
      <c r="I72" s="86"/>
      <c r="J72" s="138"/>
      <c r="K72" s="86"/>
      <c r="L72" s="86"/>
      <c r="M72" s="96"/>
      <c r="N72" s="87"/>
      <c r="O72" s="87"/>
      <c r="P72" s="87"/>
      <c r="Q72" s="87"/>
    </row>
    <row r="73" spans="1:17" ht="12.75">
      <c r="A73" s="94"/>
      <c r="B73" s="121" t="s">
        <v>28</v>
      </c>
      <c r="C73" s="86"/>
      <c r="D73" s="86"/>
      <c r="E73" s="122" t="s">
        <v>111</v>
      </c>
      <c r="F73" s="86"/>
      <c r="G73" s="86"/>
      <c r="H73" s="138"/>
      <c r="I73" s="86"/>
      <c r="J73" s="138"/>
      <c r="K73" s="86"/>
      <c r="L73" s="86"/>
      <c r="M73" s="96"/>
      <c r="N73" s="87"/>
      <c r="O73" s="87"/>
      <c r="P73" s="87"/>
      <c r="Q73" s="87"/>
    </row>
    <row r="74" spans="1:17" ht="12.75">
      <c r="A74" s="94"/>
      <c r="B74" s="121" t="s">
        <v>30</v>
      </c>
      <c r="C74" s="86"/>
      <c r="D74" s="86"/>
      <c r="E74" s="122" t="s">
        <v>142</v>
      </c>
      <c r="F74" s="86"/>
      <c r="G74" s="86"/>
      <c r="H74" s="138"/>
      <c r="I74" s="86"/>
      <c r="J74" s="138"/>
      <c r="K74" s="86"/>
      <c r="L74" s="86"/>
      <c r="M74" s="96"/>
      <c r="N74" s="87"/>
      <c r="O74" s="87"/>
      <c r="P74" s="87"/>
      <c r="Q74" s="87"/>
    </row>
    <row r="75" spans="1:17" ht="12.75" thickBot="1">
      <c r="A75" s="94"/>
      <c r="B75" s="123" t="s">
        <v>31</v>
      </c>
      <c r="C75" s="124"/>
      <c r="D75" s="124"/>
      <c r="E75" s="125"/>
      <c r="F75" s="124"/>
      <c r="G75" s="124"/>
      <c r="H75" s="140"/>
      <c r="I75" s="124"/>
      <c r="J75" s="140"/>
      <c r="K75" s="124"/>
      <c r="L75" s="124"/>
      <c r="M75" s="96"/>
      <c r="N75" s="87"/>
      <c r="O75" s="87"/>
      <c r="P75" s="87"/>
      <c r="Q75" s="87"/>
    </row>
    <row r="76" spans="1:18" ht="12.75" thickTop="1">
      <c r="A76" s="94"/>
      <c r="B76" s="114">
        <v>11</v>
      </c>
      <c r="C76" s="115" t="s">
        <v>149</v>
      </c>
      <c r="D76" s="115"/>
      <c r="E76" s="115" t="s">
        <v>150</v>
      </c>
      <c r="F76" s="115" t="s">
        <v>24</v>
      </c>
      <c r="G76" s="116" t="s">
        <v>109</v>
      </c>
      <c r="H76" s="141">
        <v>122</v>
      </c>
      <c r="I76" s="127">
        <f>ROUND(0,0)</f>
      </c>
      <c r="J76" s="146">
        <f>ROUND(I76*H76,0)</f>
      </c>
      <c r="K76" s="129">
        <v>0.20999999999999999</v>
      </c>
      <c r="L76" s="128">
        <f>IF(ISNUMBER(K76),ROUND(J76*(K76+1),0),0)</f>
      </c>
      <c r="M76" s="96"/>
      <c r="N76" s="87"/>
      <c r="O76" s="87"/>
      <c r="P76" s="87"/>
      <c r="Q76" s="106">
        <f>IF(ISNUMBER(K76),IF(H76&gt;0,IF(I76&gt;0,J76,0),0),0)</f>
      </c>
      <c r="R76" s="9">
        <f>IF(ISNUMBER(K76)=FALSE,J76,0)</f>
      </c>
    </row>
    <row r="77" spans="1:17" ht="12.75">
      <c r="A77" s="94"/>
      <c r="B77" s="121" t="s">
        <v>27</v>
      </c>
      <c r="C77" s="86"/>
      <c r="D77" s="86"/>
      <c r="E77" s="122" t="s">
        <v>151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>
      <c r="A78" s="94"/>
      <c r="B78" s="121" t="s">
        <v>28</v>
      </c>
      <c r="C78" s="86"/>
      <c r="D78" s="86"/>
      <c r="E78" s="122" t="s">
        <v>152</v>
      </c>
      <c r="F78" s="86"/>
      <c r="G78" s="86"/>
      <c r="H78" s="138"/>
      <c r="I78" s="86"/>
      <c r="J78" s="138"/>
      <c r="K78" s="86"/>
      <c r="L78" s="86"/>
      <c r="M78" s="96"/>
      <c r="N78" s="87"/>
      <c r="O78" s="87"/>
      <c r="P78" s="87"/>
      <c r="Q78" s="87"/>
    </row>
    <row r="79" spans="1:17" ht="12.75">
      <c r="A79" s="94"/>
      <c r="B79" s="121" t="s">
        <v>30</v>
      </c>
      <c r="C79" s="86"/>
      <c r="D79" s="86"/>
      <c r="E79" s="122" t="s">
        <v>153</v>
      </c>
      <c r="F79" s="86"/>
      <c r="G79" s="86"/>
      <c r="H79" s="138"/>
      <c r="I79" s="86"/>
      <c r="J79" s="138"/>
      <c r="K79" s="86"/>
      <c r="L79" s="86"/>
      <c r="M79" s="96"/>
      <c r="N79" s="87"/>
      <c r="O79" s="87"/>
      <c r="P79" s="87"/>
      <c r="Q79" s="87"/>
    </row>
    <row r="80" spans="1:17" ht="12.75" thickBot="1">
      <c r="A80" s="94"/>
      <c r="B80" s="123" t="s">
        <v>31</v>
      </c>
      <c r="C80" s="124"/>
      <c r="D80" s="124"/>
      <c r="E80" s="125"/>
      <c r="F80" s="124"/>
      <c r="G80" s="124"/>
      <c r="H80" s="140"/>
      <c r="I80" s="124"/>
      <c r="J80" s="140"/>
      <c r="K80" s="124"/>
      <c r="L80" s="124"/>
      <c r="M80" s="96"/>
      <c r="N80" s="87"/>
      <c r="O80" s="87"/>
      <c r="P80" s="87"/>
      <c r="Q80" s="87"/>
    </row>
    <row r="81" spans="1:18" ht="12.75" thickTop="1">
      <c r="A81" s="94"/>
      <c r="B81" s="114">
        <v>12</v>
      </c>
      <c r="C81" s="115" t="s">
        <v>154</v>
      </c>
      <c r="D81" s="115"/>
      <c r="E81" s="115" t="s">
        <v>155</v>
      </c>
      <c r="F81" s="115" t="s">
        <v>24</v>
      </c>
      <c r="G81" s="116" t="s">
        <v>156</v>
      </c>
      <c r="H81" s="141">
        <v>390.39999999999998</v>
      </c>
      <c r="I81" s="127">
        <f>ROUND(0,0)</f>
      </c>
      <c r="J81" s="146">
        <f>ROUND(I81*H81,0)</f>
      </c>
      <c r="K81" s="129">
        <v>0.20999999999999999</v>
      </c>
      <c r="L81" s="128">
        <f>IF(ISNUMBER(K81),ROUND(J81*(K81+1),0),0)</f>
      </c>
      <c r="M81" s="96"/>
      <c r="N81" s="87"/>
      <c r="O81" s="87"/>
      <c r="P81" s="87"/>
      <c r="Q81" s="106">
        <f>IF(ISNUMBER(K81),IF(H81&gt;0,IF(I81&gt;0,J81,0),0),0)</f>
      </c>
      <c r="R81" s="9">
        <f>IF(ISNUMBER(K81)=FALSE,J81,0)</f>
      </c>
    </row>
    <row r="82" spans="1:17" ht="12.75">
      <c r="A82" s="94"/>
      <c r="B82" s="121" t="s">
        <v>27</v>
      </c>
      <c r="C82" s="86"/>
      <c r="D82" s="86"/>
      <c r="E82" s="122" t="s">
        <v>157</v>
      </c>
      <c r="F82" s="86"/>
      <c r="G82" s="86"/>
      <c r="H82" s="138"/>
      <c r="I82" s="86"/>
      <c r="J82" s="138"/>
      <c r="K82" s="86"/>
      <c r="L82" s="86"/>
      <c r="M82" s="96"/>
      <c r="N82" s="87"/>
      <c r="O82" s="87"/>
      <c r="P82" s="87"/>
      <c r="Q82" s="87"/>
    </row>
    <row r="83" spans="1:17" ht="12.75">
      <c r="A83" s="94"/>
      <c r="B83" s="121" t="s">
        <v>28</v>
      </c>
      <c r="C83" s="86"/>
      <c r="D83" s="86"/>
      <c r="E83" s="122" t="s">
        <v>158</v>
      </c>
      <c r="F83" s="86"/>
      <c r="G83" s="86"/>
      <c r="H83" s="138"/>
      <c r="I83" s="86"/>
      <c r="J83" s="138"/>
      <c r="K83" s="86"/>
      <c r="L83" s="86"/>
      <c r="M83" s="96"/>
      <c r="N83" s="87"/>
      <c r="O83" s="87"/>
      <c r="P83" s="87"/>
      <c r="Q83" s="87"/>
    </row>
    <row r="84" spans="1:17" ht="12.75">
      <c r="A84" s="94"/>
      <c r="B84" s="121" t="s">
        <v>30</v>
      </c>
      <c r="C84" s="86"/>
      <c r="D84" s="86"/>
      <c r="E84" s="122" t="s">
        <v>159</v>
      </c>
      <c r="F84" s="86"/>
      <c r="G84" s="86"/>
      <c r="H84" s="138"/>
      <c r="I84" s="86"/>
      <c r="J84" s="138"/>
      <c r="K84" s="86"/>
      <c r="L84" s="86"/>
      <c r="M84" s="96"/>
      <c r="N84" s="87"/>
      <c r="O84" s="87"/>
      <c r="P84" s="87"/>
      <c r="Q84" s="87"/>
    </row>
    <row r="85" spans="1:17" ht="12.75" thickBot="1">
      <c r="A85" s="94"/>
      <c r="B85" s="123" t="s">
        <v>31</v>
      </c>
      <c r="C85" s="124"/>
      <c r="D85" s="124"/>
      <c r="E85" s="125"/>
      <c r="F85" s="124"/>
      <c r="G85" s="124"/>
      <c r="H85" s="140"/>
      <c r="I85" s="124"/>
      <c r="J85" s="140"/>
      <c r="K85" s="124"/>
      <c r="L85" s="124"/>
      <c r="M85" s="96"/>
      <c r="N85" s="87"/>
      <c r="O85" s="87"/>
      <c r="P85" s="87"/>
      <c r="Q85" s="87"/>
    </row>
    <row r="86" spans="1:19" ht="25" customHeight="1" thickTop="1" thickBot="1">
      <c r="A86" s="94"/>
      <c r="B86" s="86"/>
      <c r="C86" s="130">
        <v>5</v>
      </c>
      <c r="D86" s="86"/>
      <c r="E86" s="130" t="s">
        <v>161</v>
      </c>
      <c r="F86" s="86"/>
      <c r="G86" s="131" t="s">
        <v>51</v>
      </c>
      <c r="H86" s="142">
        <f>J26+J31+J36+J41+J46+J51+J56+J61+J66+J71+J76+J81</f>
      </c>
      <c r="I86" s="131" t="s">
        <v>53</v>
      </c>
      <c r="J86" s="147">
        <f>(L86-H86)</f>
      </c>
      <c r="K86" s="131" t="s">
        <v>52</v>
      </c>
      <c r="L86" s="132">
        <f>L26+L31+L36+L41+L46+L51+L56+L61+L66+L71+L76+L81</f>
      </c>
      <c r="M86" s="96"/>
      <c r="N86" s="87"/>
      <c r="O86" s="87"/>
      <c r="P86" s="87"/>
      <c r="Q86" s="106">
        <f>0+Q26+Q31+Q36+Q41+Q46+Q51+Q56+Q61+Q66+Q71+Q76+Q81</f>
      </c>
      <c r="R86" s="9">
        <f>0+R26+R31+R36+R41+R46+R51+R56+R61+R66+R71+R76+R81</f>
      </c>
      <c r="S86" s="56">
        <f>Q86*(1+J86)+R86</f>
      </c>
    </row>
    <row r="87" spans="1:17" ht="25" customHeight="1" thickTop="1" thickBot="1">
      <c r="A87" s="94"/>
      <c r="B87" s="134"/>
      <c r="C87" s="134"/>
      <c r="D87" s="134"/>
      <c r="E87" s="134"/>
      <c r="F87" s="134"/>
      <c r="G87" s="135" t="s">
        <v>54</v>
      </c>
      <c r="H87" s="143">
        <f>J26+J31+J36+J41+J46+J51+J56+J61+J66+J71+J76+J81</f>
      </c>
      <c r="I87" s="135" t="s">
        <v>55</v>
      </c>
      <c r="J87" s="148">
        <f>0+J86</f>
      </c>
      <c r="K87" s="135" t="s">
        <v>56</v>
      </c>
      <c r="L87" s="136">
        <f>L26+L31+L36+L41+L46+L51+L56+L61+L66+L71+L76+L81</f>
      </c>
      <c r="M87" s="96"/>
      <c r="N87" s="87"/>
      <c r="O87" s="87"/>
      <c r="P87" s="87"/>
      <c r="Q87" s="87"/>
    </row>
    <row r="88" spans="1:17" ht="12.75">
      <c r="A88" s="97"/>
      <c r="B88" s="89"/>
      <c r="C88" s="89"/>
      <c r="D88" s="89"/>
      <c r="E88" s="89"/>
      <c r="F88" s="89"/>
      <c r="G88" s="89"/>
      <c r="H88" s="144"/>
      <c r="I88" s="89"/>
      <c r="J88" s="144"/>
      <c r="K88" s="89"/>
      <c r="L88" s="89"/>
      <c r="M88" s="98"/>
      <c r="N88" s="87"/>
      <c r="O88" s="87"/>
      <c r="P88" s="87"/>
      <c r="Q88" s="87"/>
    </row>
    <row r="89" spans="1:17" ht="12.7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87"/>
      <c r="P89" s="87"/>
      <c r="Q89" s="87"/>
    </row>
  </sheetData>
  <mergeCells count="6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32:D32"/>
    <mergeCell ref="B33:D33"/>
    <mergeCell ref="B34:D34"/>
    <mergeCell ref="B35:D35"/>
    <mergeCell ref="B37:D37"/>
    <mergeCell ref="B38:D38"/>
    <mergeCell ref="B39:D39"/>
    <mergeCell ref="B40:D40"/>
    <mergeCell ref="B42:D42"/>
    <mergeCell ref="B43:D43"/>
    <mergeCell ref="B44:D44"/>
    <mergeCell ref="B45:D45"/>
    <mergeCell ref="B47:D47"/>
    <mergeCell ref="B48:D48"/>
    <mergeCell ref="B49:D49"/>
    <mergeCell ref="B50:D50"/>
    <mergeCell ref="B52:D52"/>
    <mergeCell ref="B53:D53"/>
    <mergeCell ref="B54:D54"/>
    <mergeCell ref="B55:D55"/>
    <mergeCell ref="B57:D57"/>
    <mergeCell ref="B58:D58"/>
    <mergeCell ref="B59:D59"/>
    <mergeCell ref="B60:D60"/>
    <mergeCell ref="B62:D62"/>
    <mergeCell ref="B63:D63"/>
    <mergeCell ref="B64:D64"/>
    <mergeCell ref="B65:D65"/>
    <mergeCell ref="B67:D67"/>
    <mergeCell ref="B68:D68"/>
    <mergeCell ref="B69:D69"/>
    <mergeCell ref="B70:D70"/>
    <mergeCell ref="B72:D72"/>
    <mergeCell ref="B73:D73"/>
    <mergeCell ref="B74:D74"/>
    <mergeCell ref="B75:D75"/>
    <mergeCell ref="B77:D77"/>
    <mergeCell ref="B78:D78"/>
    <mergeCell ref="B79:D79"/>
    <mergeCell ref="B80:D80"/>
    <mergeCell ref="B82:D82"/>
    <mergeCell ref="B83:D83"/>
    <mergeCell ref="B84:D84"/>
    <mergeCell ref="B85:D85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4 - SO101PH_cm">
    <pageSetUpPr fitToPage="1"/>
  </sheetPr>
  <dimension ref="A1:S291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H115+H158+H206+H289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162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L115+L158+L206+L289</f>
      </c>
      <c r="K11" s="86"/>
      <c r="L11" s="86"/>
      <c r="M11" s="96"/>
      <c r="N11" s="87"/>
      <c r="O11" s="87"/>
      <c r="P11" s="87"/>
      <c r="Q11" s="106">
        <f>IF(SUM(K20:K23)&gt;0,ROUND(SUM(S20:S23)/SUM(K20:K23)-1,8),0)</f>
      </c>
      <c r="R11" s="9">
        <f>AVERAGE(J114,J157,J205,J288)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1</v>
      </c>
      <c r="C20" s="86"/>
      <c r="D20" s="86"/>
      <c r="E20" s="111" t="s">
        <v>105</v>
      </c>
      <c r="F20" s="86"/>
      <c r="G20" s="86"/>
      <c r="H20" s="86"/>
      <c r="I20" s="86"/>
      <c r="J20" s="86"/>
      <c r="K20" s="112">
        <f>H115</f>
      </c>
      <c r="L20" s="112">
        <f>L115</f>
      </c>
      <c r="M20" s="96"/>
      <c r="N20" s="87"/>
      <c r="O20" s="87"/>
      <c r="P20" s="87"/>
      <c r="Q20" s="87"/>
      <c r="S20" s="9">
        <f>S114</f>
      </c>
    </row>
    <row r="21" spans="1:19" ht="12.75">
      <c r="A21" s="94"/>
      <c r="B21" s="110">
        <v>5</v>
      </c>
      <c r="C21" s="86"/>
      <c r="D21" s="86"/>
      <c r="E21" s="111" t="s">
        <v>161</v>
      </c>
      <c r="F21" s="86"/>
      <c r="G21" s="86"/>
      <c r="H21" s="86"/>
      <c r="I21" s="86"/>
      <c r="J21" s="86"/>
      <c r="K21" s="112">
        <f>H158</f>
      </c>
      <c r="L21" s="112">
        <f>L158</f>
      </c>
      <c r="M21" s="96"/>
      <c r="N21" s="87"/>
      <c r="O21" s="87"/>
      <c r="P21" s="87"/>
      <c r="Q21" s="87"/>
      <c r="S21" s="9">
        <f>S157</f>
      </c>
    </row>
    <row r="22" spans="1:19" ht="12.75">
      <c r="A22" s="94"/>
      <c r="B22" s="110">
        <v>8</v>
      </c>
      <c r="C22" s="86"/>
      <c r="D22" s="86"/>
      <c r="E22" s="111" t="s">
        <v>294</v>
      </c>
      <c r="F22" s="86"/>
      <c r="G22" s="86"/>
      <c r="H22" s="86"/>
      <c r="I22" s="86"/>
      <c r="J22" s="86"/>
      <c r="K22" s="112">
        <f>H206</f>
      </c>
      <c r="L22" s="112">
        <f>L206</f>
      </c>
      <c r="M22" s="96"/>
      <c r="N22" s="87"/>
      <c r="O22" s="87"/>
      <c r="P22" s="87"/>
      <c r="Q22" s="87"/>
      <c r="S22" s="9">
        <f>S205</f>
      </c>
    </row>
    <row r="23" spans="1:19" ht="12.75">
      <c r="A23" s="94"/>
      <c r="B23" s="110">
        <v>9</v>
      </c>
      <c r="C23" s="86"/>
      <c r="D23" s="86"/>
      <c r="E23" s="111" t="s">
        <v>359</v>
      </c>
      <c r="F23" s="86"/>
      <c r="G23" s="86"/>
      <c r="H23" s="86"/>
      <c r="I23" s="86"/>
      <c r="J23" s="86"/>
      <c r="K23" s="112">
        <f>H289</f>
      </c>
      <c r="L23" s="112">
        <f>L289</f>
      </c>
      <c r="M23" s="96"/>
      <c r="N23" s="87"/>
      <c r="O23" s="87"/>
      <c r="P23" s="87"/>
      <c r="Q23" s="87"/>
      <c r="S23" s="9">
        <f>S288</f>
      </c>
    </row>
    <row r="24" spans="1:17" ht="12.75">
      <c r="A24" s="9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8"/>
      <c r="N24" s="87"/>
      <c r="O24" s="87"/>
      <c r="P24" s="87"/>
      <c r="Q24" s="87"/>
    </row>
    <row r="25" spans="1:17" ht="14" customHeight="1">
      <c r="A25" s="89"/>
      <c r="B25" s="90" t="s">
        <v>14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7"/>
      <c r="N25" s="87"/>
      <c r="O25" s="87"/>
      <c r="P25" s="87"/>
      <c r="Q25" s="87"/>
    </row>
    <row r="26" spans="1:17" ht="18" customHeight="1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157"/>
      <c r="N26" s="87"/>
      <c r="O26" s="87"/>
      <c r="P26" s="87"/>
      <c r="Q26" s="87"/>
    </row>
    <row r="27" spans="1:17" ht="18" customHeight="1">
      <c r="A27" s="94"/>
      <c r="B27" s="107" t="s">
        <v>15</v>
      </c>
      <c r="C27" s="107" t="s">
        <v>10</v>
      </c>
      <c r="D27" s="107" t="s">
        <v>16</v>
      </c>
      <c r="E27" s="107" t="s">
        <v>11</v>
      </c>
      <c r="F27" s="107" t="s">
        <v>17</v>
      </c>
      <c r="G27" s="108" t="s">
        <v>18</v>
      </c>
      <c r="H27" s="109" t="s">
        <v>19</v>
      </c>
      <c r="I27" s="109" t="s">
        <v>20</v>
      </c>
      <c r="J27" s="109" t="s">
        <v>12</v>
      </c>
      <c r="K27" s="108" t="s">
        <v>21</v>
      </c>
      <c r="L27" s="109" t="s">
        <v>13</v>
      </c>
      <c r="M27" s="153"/>
      <c r="N27" s="87"/>
      <c r="O27" s="87"/>
      <c r="P27" s="87"/>
      <c r="Q27" s="87"/>
    </row>
    <row r="28" spans="1:17" ht="40" customHeight="1">
      <c r="A28" s="94"/>
      <c r="B28" s="113" t="s">
        <v>104</v>
      </c>
      <c r="C28" s="86"/>
      <c r="D28" s="86"/>
      <c r="E28" s="86"/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8" ht="12.75">
      <c r="A29" s="94"/>
      <c r="B29" s="114">
        <v>1</v>
      </c>
      <c r="C29" s="115" t="s">
        <v>163</v>
      </c>
      <c r="D29" s="115"/>
      <c r="E29" s="115" t="s">
        <v>164</v>
      </c>
      <c r="F29" s="115" t="s">
        <v>24</v>
      </c>
      <c r="G29" s="116" t="s">
        <v>109</v>
      </c>
      <c r="H29" s="139">
        <v>10</v>
      </c>
      <c r="I29" s="118">
        <f>ROUND(0,0)</f>
      </c>
      <c r="J29" s="145">
        <f>ROUND(I29*H29,0)</f>
      </c>
      <c r="K29" s="120">
        <v>0.20999999999999999</v>
      </c>
      <c r="L29" s="119">
        <f>IF(ISNUMBER(K29),ROUND(J29*(K29+1),0),0)</f>
      </c>
      <c r="M29" s="96"/>
      <c r="N29" s="87"/>
      <c r="O29" s="87"/>
      <c r="P29" s="87"/>
      <c r="Q29" s="106">
        <f>IF(ISNUMBER(K29),IF(H29&gt;0,IF(I29&gt;0,J29,0),0),0)</f>
      </c>
      <c r="R29" s="9">
        <f>IF(ISNUMBER(K29)=FALSE,J29,0)</f>
      </c>
    </row>
    <row r="30" spans="1:17" ht="12.75">
      <c r="A30" s="94"/>
      <c r="B30" s="121" t="s">
        <v>27</v>
      </c>
      <c r="C30" s="86"/>
      <c r="D30" s="86"/>
      <c r="E30" s="122" t="s">
        <v>165</v>
      </c>
      <c r="F30" s="86"/>
      <c r="G30" s="86"/>
      <c r="H30" s="138"/>
      <c r="I30" s="86"/>
      <c r="J30" s="138"/>
      <c r="K30" s="86"/>
      <c r="L30" s="86"/>
      <c r="M30" s="96"/>
      <c r="N30" s="87"/>
      <c r="O30" s="87"/>
      <c r="P30" s="87"/>
      <c r="Q30" s="87"/>
    </row>
    <row r="31" spans="1:17" ht="12.75">
      <c r="A31" s="94"/>
      <c r="B31" s="121" t="s">
        <v>28</v>
      </c>
      <c r="C31" s="86"/>
      <c r="D31" s="86"/>
      <c r="E31" s="122" t="s">
        <v>24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>
      <c r="A32" s="94"/>
      <c r="B32" s="121" t="s">
        <v>30</v>
      </c>
      <c r="C32" s="86"/>
      <c r="D32" s="86"/>
      <c r="E32" s="122" t="s">
        <v>166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 thickBot="1">
      <c r="A33" s="94"/>
      <c r="B33" s="123" t="s">
        <v>31</v>
      </c>
      <c r="C33" s="124"/>
      <c r="D33" s="124"/>
      <c r="E33" s="125"/>
      <c r="F33" s="124"/>
      <c r="G33" s="124"/>
      <c r="H33" s="140"/>
      <c r="I33" s="124"/>
      <c r="J33" s="140"/>
      <c r="K33" s="124"/>
      <c r="L33" s="124"/>
      <c r="M33" s="96"/>
      <c r="N33" s="87"/>
      <c r="O33" s="87"/>
      <c r="P33" s="87"/>
      <c r="Q33" s="87"/>
    </row>
    <row r="34" spans="1:18" ht="12.75" thickTop="1">
      <c r="A34" s="94"/>
      <c r="B34" s="114">
        <v>2</v>
      </c>
      <c r="C34" s="115" t="s">
        <v>167</v>
      </c>
      <c r="D34" s="115"/>
      <c r="E34" s="115" t="s">
        <v>168</v>
      </c>
      <c r="F34" s="115" t="s">
        <v>24</v>
      </c>
      <c r="G34" s="116" t="s">
        <v>98</v>
      </c>
      <c r="H34" s="141">
        <v>29.5</v>
      </c>
      <c r="I34" s="127">
        <f>ROUND(0,0)</f>
      </c>
      <c r="J34" s="146">
        <f>ROUND(I34*H34,0)</f>
      </c>
      <c r="K34" s="129">
        <v>0.20999999999999999</v>
      </c>
      <c r="L34" s="128">
        <f>IF(ISNUMBER(K34),ROUND(J34*(K34+1),0),0)</f>
      </c>
      <c r="M34" s="96"/>
      <c r="N34" s="87"/>
      <c r="O34" s="87"/>
      <c r="P34" s="87"/>
      <c r="Q34" s="106">
        <f>IF(ISNUMBER(K34),IF(H34&gt;0,IF(I34&gt;0,J34,0),0),0)</f>
      </c>
      <c r="R34" s="9">
        <f>IF(ISNUMBER(K34)=FALSE,J34,0)</f>
      </c>
    </row>
    <row r="35" spans="1:17" ht="12.75">
      <c r="A35" s="94"/>
      <c r="B35" s="121" t="s">
        <v>27</v>
      </c>
      <c r="C35" s="86"/>
      <c r="D35" s="86"/>
      <c r="E35" s="122" t="s">
        <v>169</v>
      </c>
      <c r="F35" s="86"/>
      <c r="G35" s="86"/>
      <c r="H35" s="138"/>
      <c r="I35" s="86"/>
      <c r="J35" s="138"/>
      <c r="K35" s="86"/>
      <c r="L35" s="86"/>
      <c r="M35" s="96"/>
      <c r="N35" s="87"/>
      <c r="O35" s="87"/>
      <c r="P35" s="87"/>
      <c r="Q35" s="87"/>
    </row>
    <row r="36" spans="1:17" ht="12.75">
      <c r="A36" s="94"/>
      <c r="B36" s="121" t="s">
        <v>28</v>
      </c>
      <c r="C36" s="86"/>
      <c r="D36" s="86"/>
      <c r="E36" s="122" t="s">
        <v>170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>
      <c r="A37" s="94"/>
      <c r="B37" s="121" t="s">
        <v>30</v>
      </c>
      <c r="C37" s="86"/>
      <c r="D37" s="86"/>
      <c r="E37" s="122" t="s">
        <v>171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 thickBot="1">
      <c r="A38" s="94"/>
      <c r="B38" s="123" t="s">
        <v>31</v>
      </c>
      <c r="C38" s="124"/>
      <c r="D38" s="124"/>
      <c r="E38" s="125"/>
      <c r="F38" s="124"/>
      <c r="G38" s="124"/>
      <c r="H38" s="140"/>
      <c r="I38" s="124"/>
      <c r="J38" s="140"/>
      <c r="K38" s="124"/>
      <c r="L38" s="124"/>
      <c r="M38" s="96"/>
      <c r="N38" s="87"/>
      <c r="O38" s="87"/>
      <c r="P38" s="87"/>
      <c r="Q38" s="87"/>
    </row>
    <row r="39" spans="1:18" ht="12.75" thickTop="1">
      <c r="A39" s="94"/>
      <c r="B39" s="114">
        <v>3</v>
      </c>
      <c r="C39" s="115" t="s">
        <v>172</v>
      </c>
      <c r="D39" s="115"/>
      <c r="E39" s="115" t="s">
        <v>173</v>
      </c>
      <c r="F39" s="115" t="s">
        <v>24</v>
      </c>
      <c r="G39" s="116" t="s">
        <v>98</v>
      </c>
      <c r="H39" s="141">
        <v>15.199999999999999</v>
      </c>
      <c r="I39" s="127">
        <f>ROUND(0,0)</f>
      </c>
      <c r="J39" s="146">
        <f>ROUND(I39*H39,0)</f>
      </c>
      <c r="K39" s="129">
        <v>0.20999999999999999</v>
      </c>
      <c r="L39" s="128">
        <f>IF(ISNUMBER(K39),ROUND(J39*(K39+1),0),0)</f>
      </c>
      <c r="M39" s="96"/>
      <c r="N39" s="87"/>
      <c r="O39" s="87"/>
      <c r="P39" s="87"/>
      <c r="Q39" s="106">
        <f>IF(ISNUMBER(K39),IF(H39&gt;0,IF(I39&gt;0,J39,0),0),0)</f>
      </c>
      <c r="R39" s="9">
        <f>IF(ISNUMBER(K39)=FALSE,J39,0)</f>
      </c>
    </row>
    <row r="40" spans="1:17" ht="12.75">
      <c r="A40" s="94"/>
      <c r="B40" s="121" t="s">
        <v>27</v>
      </c>
      <c r="C40" s="86"/>
      <c r="D40" s="86"/>
      <c r="E40" s="122" t="s">
        <v>174</v>
      </c>
      <c r="F40" s="86"/>
      <c r="G40" s="86"/>
      <c r="H40" s="138"/>
      <c r="I40" s="86"/>
      <c r="J40" s="138"/>
      <c r="K40" s="86"/>
      <c r="L40" s="86"/>
      <c r="M40" s="96"/>
      <c r="N40" s="87"/>
      <c r="O40" s="87"/>
      <c r="P40" s="87"/>
      <c r="Q40" s="87"/>
    </row>
    <row r="41" spans="1:17" ht="12.75">
      <c r="A41" s="94"/>
      <c r="B41" s="121" t="s">
        <v>28</v>
      </c>
      <c r="C41" s="86"/>
      <c r="D41" s="86"/>
      <c r="E41" s="122" t="s">
        <v>175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>
      <c r="A42" s="94"/>
      <c r="B42" s="121" t="s">
        <v>30</v>
      </c>
      <c r="C42" s="86"/>
      <c r="D42" s="86"/>
      <c r="E42" s="122" t="s">
        <v>176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 thickBot="1">
      <c r="A43" s="94"/>
      <c r="B43" s="123" t="s">
        <v>31</v>
      </c>
      <c r="C43" s="124"/>
      <c r="D43" s="124"/>
      <c r="E43" s="125"/>
      <c r="F43" s="124"/>
      <c r="G43" s="124"/>
      <c r="H43" s="140"/>
      <c r="I43" s="124"/>
      <c r="J43" s="140"/>
      <c r="K43" s="124"/>
      <c r="L43" s="124"/>
      <c r="M43" s="96"/>
      <c r="N43" s="87"/>
      <c r="O43" s="87"/>
      <c r="P43" s="87"/>
      <c r="Q43" s="87"/>
    </row>
    <row r="44" spans="1:18" ht="12.75" thickTop="1">
      <c r="A44" s="94"/>
      <c r="B44" s="114">
        <v>4</v>
      </c>
      <c r="C44" s="115" t="s">
        <v>177</v>
      </c>
      <c r="D44" s="115"/>
      <c r="E44" s="115" t="s">
        <v>178</v>
      </c>
      <c r="F44" s="115" t="s">
        <v>24</v>
      </c>
      <c r="G44" s="116" t="s">
        <v>98</v>
      </c>
      <c r="H44" s="141">
        <v>186.40000000000001</v>
      </c>
      <c r="I44" s="127">
        <f>ROUND(0,0)</f>
      </c>
      <c r="J44" s="146">
        <f>ROUND(I44*H44,0)</f>
      </c>
      <c r="K44" s="129">
        <v>0.20999999999999999</v>
      </c>
      <c r="L44" s="128">
        <f>IF(ISNUMBER(K44),ROUND(J44*(K44+1),0),0)</f>
      </c>
      <c r="M44" s="96"/>
      <c r="N44" s="87"/>
      <c r="O44" s="87"/>
      <c r="P44" s="87"/>
      <c r="Q44" s="106">
        <f>IF(ISNUMBER(K44),IF(H44&gt;0,IF(I44&gt;0,J44,0),0),0)</f>
      </c>
      <c r="R44" s="9">
        <f>IF(ISNUMBER(K44)=FALSE,J44,0)</f>
      </c>
    </row>
    <row r="45" spans="1:17" ht="12.75">
      <c r="A45" s="94"/>
      <c r="B45" s="121" t="s">
        <v>27</v>
      </c>
      <c r="C45" s="86"/>
      <c r="D45" s="86"/>
      <c r="E45" s="122" t="s">
        <v>179</v>
      </c>
      <c r="F45" s="86"/>
      <c r="G45" s="86"/>
      <c r="H45" s="138"/>
      <c r="I45" s="86"/>
      <c r="J45" s="138"/>
      <c r="K45" s="86"/>
      <c r="L45" s="86"/>
      <c r="M45" s="96"/>
      <c r="N45" s="87"/>
      <c r="O45" s="87"/>
      <c r="P45" s="87"/>
      <c r="Q45" s="87"/>
    </row>
    <row r="46" spans="1:17" ht="12.75">
      <c r="A46" s="94"/>
      <c r="B46" s="121" t="s">
        <v>28</v>
      </c>
      <c r="C46" s="86"/>
      <c r="D46" s="86"/>
      <c r="E46" s="122" t="s">
        <v>180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>
      <c r="A47" s="94"/>
      <c r="B47" s="121" t="s">
        <v>30</v>
      </c>
      <c r="C47" s="86"/>
      <c r="D47" s="86"/>
      <c r="E47" s="122" t="s">
        <v>176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 thickBot="1">
      <c r="A48" s="94"/>
      <c r="B48" s="123" t="s">
        <v>31</v>
      </c>
      <c r="C48" s="124"/>
      <c r="D48" s="124"/>
      <c r="E48" s="125"/>
      <c r="F48" s="124"/>
      <c r="G48" s="124"/>
      <c r="H48" s="140"/>
      <c r="I48" s="124"/>
      <c r="J48" s="140"/>
      <c r="K48" s="124"/>
      <c r="L48" s="124"/>
      <c r="M48" s="96"/>
      <c r="N48" s="87"/>
      <c r="O48" s="87"/>
      <c r="P48" s="87"/>
      <c r="Q48" s="87"/>
    </row>
    <row r="49" spans="1:18" ht="12.75" thickTop="1">
      <c r="A49" s="94"/>
      <c r="B49" s="114">
        <v>5</v>
      </c>
      <c r="C49" s="115" t="s">
        <v>181</v>
      </c>
      <c r="D49" s="115" t="s">
        <v>72</v>
      </c>
      <c r="E49" s="115" t="s">
        <v>182</v>
      </c>
      <c r="F49" s="115" t="s">
        <v>24</v>
      </c>
      <c r="G49" s="116" t="s">
        <v>98</v>
      </c>
      <c r="H49" s="141">
        <v>38</v>
      </c>
      <c r="I49" s="127">
        <f>ROUND(0,0)</f>
      </c>
      <c r="J49" s="146">
        <f>ROUND(I49*H49,0)</f>
      </c>
      <c r="K49" s="129">
        <v>0.20999999999999999</v>
      </c>
      <c r="L49" s="128">
        <f>IF(ISNUMBER(K49),ROUND(J49*(K49+1),0),0)</f>
      </c>
      <c r="M49" s="96"/>
      <c r="N49" s="87"/>
      <c r="O49" s="87"/>
      <c r="P49" s="87"/>
      <c r="Q49" s="106">
        <f>IF(ISNUMBER(K49),IF(H49&gt;0,IF(I49&gt;0,J49,0),0),0)</f>
      </c>
      <c r="R49" s="9">
        <f>IF(ISNUMBER(K49)=FALSE,J49,0)</f>
      </c>
    </row>
    <row r="50" spans="1:17" ht="12.75">
      <c r="A50" s="94"/>
      <c r="B50" s="121" t="s">
        <v>27</v>
      </c>
      <c r="C50" s="86"/>
      <c r="D50" s="86"/>
      <c r="E50" s="122" t="s">
        <v>183</v>
      </c>
      <c r="F50" s="86"/>
      <c r="G50" s="86"/>
      <c r="H50" s="138"/>
      <c r="I50" s="86"/>
      <c r="J50" s="138"/>
      <c r="K50" s="86"/>
      <c r="L50" s="86"/>
      <c r="M50" s="96"/>
      <c r="N50" s="87"/>
      <c r="O50" s="87"/>
      <c r="P50" s="87"/>
      <c r="Q50" s="87"/>
    </row>
    <row r="51" spans="1:17" ht="12.75">
      <c r="A51" s="94"/>
      <c r="B51" s="121" t="s">
        <v>28</v>
      </c>
      <c r="C51" s="86"/>
      <c r="D51" s="86"/>
      <c r="E51" s="122" t="s">
        <v>184</v>
      </c>
      <c r="F51" s="86"/>
      <c r="G51" s="86"/>
      <c r="H51" s="138"/>
      <c r="I51" s="86"/>
      <c r="J51" s="138"/>
      <c r="K51" s="86"/>
      <c r="L51" s="86"/>
      <c r="M51" s="96"/>
      <c r="N51" s="87"/>
      <c r="O51" s="87"/>
      <c r="P51" s="87"/>
      <c r="Q51" s="87"/>
    </row>
    <row r="52" spans="1:17" ht="12.75">
      <c r="A52" s="94"/>
      <c r="B52" s="121" t="s">
        <v>30</v>
      </c>
      <c r="C52" s="86"/>
      <c r="D52" s="86"/>
      <c r="E52" s="122" t="s">
        <v>171</v>
      </c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7" ht="12.75" thickBot="1">
      <c r="A53" s="94"/>
      <c r="B53" s="123" t="s">
        <v>31</v>
      </c>
      <c r="C53" s="124"/>
      <c r="D53" s="124"/>
      <c r="E53" s="125"/>
      <c r="F53" s="124"/>
      <c r="G53" s="124"/>
      <c r="H53" s="140"/>
      <c r="I53" s="124"/>
      <c r="J53" s="140"/>
      <c r="K53" s="124"/>
      <c r="L53" s="124"/>
      <c r="M53" s="96"/>
      <c r="N53" s="87"/>
      <c r="O53" s="87"/>
      <c r="P53" s="87"/>
      <c r="Q53" s="87"/>
    </row>
    <row r="54" spans="1:18" ht="12.75" thickTop="1">
      <c r="A54" s="94"/>
      <c r="B54" s="114">
        <v>6</v>
      </c>
      <c r="C54" s="115" t="s">
        <v>185</v>
      </c>
      <c r="D54" s="115"/>
      <c r="E54" s="115" t="s">
        <v>186</v>
      </c>
      <c r="F54" s="115" t="s">
        <v>24</v>
      </c>
      <c r="G54" s="116" t="s">
        <v>98</v>
      </c>
      <c r="H54" s="141">
        <v>118</v>
      </c>
      <c r="I54" s="127">
        <f>ROUND(0,0)</f>
      </c>
      <c r="J54" s="146">
        <f>ROUND(I54*H54,0)</f>
      </c>
      <c r="K54" s="129">
        <v>0.20999999999999999</v>
      </c>
      <c r="L54" s="128">
        <f>IF(ISNUMBER(K54),ROUND(J54*(K54+1),0),0)</f>
      </c>
      <c r="M54" s="96"/>
      <c r="N54" s="87"/>
      <c r="O54" s="87"/>
      <c r="P54" s="87"/>
      <c r="Q54" s="106">
        <f>IF(ISNUMBER(K54),IF(H54&gt;0,IF(I54&gt;0,J54,0),0),0)</f>
      </c>
      <c r="R54" s="9">
        <f>IF(ISNUMBER(K54)=FALSE,J54,0)</f>
      </c>
    </row>
    <row r="55" spans="1:17" ht="12.75">
      <c r="A55" s="94"/>
      <c r="B55" s="121" t="s">
        <v>27</v>
      </c>
      <c r="C55" s="86"/>
      <c r="D55" s="86"/>
      <c r="E55" s="122" t="s">
        <v>187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>
      <c r="A56" s="94"/>
      <c r="B56" s="121" t="s">
        <v>28</v>
      </c>
      <c r="C56" s="86"/>
      <c r="D56" s="86"/>
      <c r="E56" s="122" t="s">
        <v>188</v>
      </c>
      <c r="F56" s="86"/>
      <c r="G56" s="86"/>
      <c r="H56" s="138"/>
      <c r="I56" s="86"/>
      <c r="J56" s="138"/>
      <c r="K56" s="86"/>
      <c r="L56" s="86"/>
      <c r="M56" s="96"/>
      <c r="N56" s="87"/>
      <c r="O56" s="87"/>
      <c r="P56" s="87"/>
      <c r="Q56" s="87"/>
    </row>
    <row r="57" spans="1:17" ht="12.75">
      <c r="A57" s="94"/>
      <c r="B57" s="121" t="s">
        <v>30</v>
      </c>
      <c r="C57" s="86"/>
      <c r="D57" s="86"/>
      <c r="E57" s="122" t="s">
        <v>171</v>
      </c>
      <c r="F57" s="86"/>
      <c r="G57" s="86"/>
      <c r="H57" s="138"/>
      <c r="I57" s="86"/>
      <c r="J57" s="138"/>
      <c r="K57" s="86"/>
      <c r="L57" s="86"/>
      <c r="M57" s="96"/>
      <c r="N57" s="87"/>
      <c r="O57" s="87"/>
      <c r="P57" s="87"/>
      <c r="Q57" s="87"/>
    </row>
    <row r="58" spans="1:17" ht="12.75" thickBot="1">
      <c r="A58" s="94"/>
      <c r="B58" s="123" t="s">
        <v>31</v>
      </c>
      <c r="C58" s="124"/>
      <c r="D58" s="124"/>
      <c r="E58" s="125"/>
      <c r="F58" s="124"/>
      <c r="G58" s="124"/>
      <c r="H58" s="140"/>
      <c r="I58" s="124"/>
      <c r="J58" s="140"/>
      <c r="K58" s="124"/>
      <c r="L58" s="124"/>
      <c r="M58" s="96"/>
      <c r="N58" s="87"/>
      <c r="O58" s="87"/>
      <c r="P58" s="87"/>
      <c r="Q58" s="87"/>
    </row>
    <row r="59" spans="1:18" ht="12.75" thickTop="1">
      <c r="A59" s="94"/>
      <c r="B59" s="114">
        <v>7</v>
      </c>
      <c r="C59" s="115" t="s">
        <v>189</v>
      </c>
      <c r="D59" s="115"/>
      <c r="E59" s="115" t="s">
        <v>190</v>
      </c>
      <c r="F59" s="115" t="s">
        <v>24</v>
      </c>
      <c r="G59" s="116" t="s">
        <v>156</v>
      </c>
      <c r="H59" s="141">
        <v>4</v>
      </c>
      <c r="I59" s="127">
        <f>ROUND(0,0)</f>
      </c>
      <c r="J59" s="146">
        <f>ROUND(I59*H59,0)</f>
      </c>
      <c r="K59" s="129">
        <v>0.20999999999999999</v>
      </c>
      <c r="L59" s="128">
        <f>IF(ISNUMBER(K59),ROUND(J59*(K59+1),0),0)</f>
      </c>
      <c r="M59" s="96"/>
      <c r="N59" s="87"/>
      <c r="O59" s="87"/>
      <c r="P59" s="87"/>
      <c r="Q59" s="106">
        <f>IF(ISNUMBER(K59),IF(H59&gt;0,IF(I59&gt;0,J59,0),0),0)</f>
      </c>
      <c r="R59" s="9">
        <f>IF(ISNUMBER(K59)=FALSE,J59,0)</f>
      </c>
    </row>
    <row r="60" spans="1:17" ht="12.75">
      <c r="A60" s="94"/>
      <c r="B60" s="121" t="s">
        <v>27</v>
      </c>
      <c r="C60" s="86"/>
      <c r="D60" s="86"/>
      <c r="E60" s="122" t="s">
        <v>191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>
      <c r="A61" s="94"/>
      <c r="B61" s="121" t="s">
        <v>28</v>
      </c>
      <c r="C61" s="86"/>
      <c r="D61" s="86"/>
      <c r="E61" s="122" t="s">
        <v>192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>
      <c r="A62" s="94"/>
      <c r="B62" s="121" t="s">
        <v>30</v>
      </c>
      <c r="C62" s="86"/>
      <c r="D62" s="86"/>
      <c r="E62" s="122" t="s">
        <v>171</v>
      </c>
      <c r="F62" s="86"/>
      <c r="G62" s="86"/>
      <c r="H62" s="138"/>
      <c r="I62" s="86"/>
      <c r="J62" s="138"/>
      <c r="K62" s="86"/>
      <c r="L62" s="86"/>
      <c r="M62" s="96"/>
      <c r="N62" s="87"/>
      <c r="O62" s="87"/>
      <c r="P62" s="87"/>
      <c r="Q62" s="87"/>
    </row>
    <row r="63" spans="1:17" ht="12.75" thickBot="1">
      <c r="A63" s="94"/>
      <c r="B63" s="123" t="s">
        <v>31</v>
      </c>
      <c r="C63" s="124"/>
      <c r="D63" s="124"/>
      <c r="E63" s="125"/>
      <c r="F63" s="124"/>
      <c r="G63" s="124"/>
      <c r="H63" s="140"/>
      <c r="I63" s="124"/>
      <c r="J63" s="140"/>
      <c r="K63" s="124"/>
      <c r="L63" s="124"/>
      <c r="M63" s="96"/>
      <c r="N63" s="87"/>
      <c r="O63" s="87"/>
      <c r="P63" s="87"/>
      <c r="Q63" s="87"/>
    </row>
    <row r="64" spans="1:18" ht="12.75" thickTop="1">
      <c r="A64" s="94"/>
      <c r="B64" s="114">
        <v>8</v>
      </c>
      <c r="C64" s="115" t="s">
        <v>193</v>
      </c>
      <c r="D64" s="115"/>
      <c r="E64" s="115" t="s">
        <v>194</v>
      </c>
      <c r="F64" s="115" t="s">
        <v>24</v>
      </c>
      <c r="G64" s="116" t="s">
        <v>156</v>
      </c>
      <c r="H64" s="141">
        <v>152</v>
      </c>
      <c r="I64" s="127">
        <f>ROUND(0,0)</f>
      </c>
      <c r="J64" s="146">
        <f>ROUND(I64*H64,0)</f>
      </c>
      <c r="K64" s="129">
        <v>0.20999999999999999</v>
      </c>
      <c r="L64" s="128">
        <f>IF(ISNUMBER(K64),ROUND(J64*(K64+1),0),0)</f>
      </c>
      <c r="M64" s="96"/>
      <c r="N64" s="87"/>
      <c r="O64" s="87"/>
      <c r="P64" s="87"/>
      <c r="Q64" s="106">
        <f>IF(ISNUMBER(K64),IF(H64&gt;0,IF(I64&gt;0,J64,0),0),0)</f>
      </c>
      <c r="R64" s="9">
        <f>IF(ISNUMBER(K64)=FALSE,J64,0)</f>
      </c>
    </row>
    <row r="65" spans="1:17" ht="12.75">
      <c r="A65" s="94"/>
      <c r="B65" s="121" t="s">
        <v>27</v>
      </c>
      <c r="C65" s="86"/>
      <c r="D65" s="86"/>
      <c r="E65" s="122" t="s">
        <v>195</v>
      </c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7" ht="12.75">
      <c r="A66" s="94"/>
      <c r="B66" s="121" t="s">
        <v>28</v>
      </c>
      <c r="C66" s="86"/>
      <c r="D66" s="86"/>
      <c r="E66" s="122" t="s">
        <v>196</v>
      </c>
      <c r="F66" s="86"/>
      <c r="G66" s="86"/>
      <c r="H66" s="138"/>
      <c r="I66" s="86"/>
      <c r="J66" s="138"/>
      <c r="K66" s="86"/>
      <c r="L66" s="86"/>
      <c r="M66" s="96"/>
      <c r="N66" s="87"/>
      <c r="O66" s="87"/>
      <c r="P66" s="87"/>
      <c r="Q66" s="87"/>
    </row>
    <row r="67" spans="1:17" ht="12.75">
      <c r="A67" s="94"/>
      <c r="B67" s="121" t="s">
        <v>30</v>
      </c>
      <c r="C67" s="86"/>
      <c r="D67" s="86"/>
      <c r="E67" s="122" t="s">
        <v>171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 thickBot="1">
      <c r="A68" s="94"/>
      <c r="B68" s="123" t="s">
        <v>31</v>
      </c>
      <c r="C68" s="124"/>
      <c r="D68" s="124"/>
      <c r="E68" s="125"/>
      <c r="F68" s="124"/>
      <c r="G68" s="124"/>
      <c r="H68" s="140"/>
      <c r="I68" s="124"/>
      <c r="J68" s="140"/>
      <c r="K68" s="124"/>
      <c r="L68" s="124"/>
      <c r="M68" s="96"/>
      <c r="N68" s="87"/>
      <c r="O68" s="87"/>
      <c r="P68" s="87"/>
      <c r="Q68" s="87"/>
    </row>
    <row r="69" spans="1:18" ht="12.75" thickTop="1">
      <c r="A69" s="94"/>
      <c r="B69" s="114">
        <v>9</v>
      </c>
      <c r="C69" s="115" t="s">
        <v>197</v>
      </c>
      <c r="D69" s="115"/>
      <c r="E69" s="115" t="s">
        <v>198</v>
      </c>
      <c r="F69" s="115" t="s">
        <v>24</v>
      </c>
      <c r="G69" s="116" t="s">
        <v>98</v>
      </c>
      <c r="H69" s="141">
        <v>4.5</v>
      </c>
      <c r="I69" s="127">
        <f>ROUND(0,0)</f>
      </c>
      <c r="J69" s="146">
        <f>ROUND(I69*H69,0)</f>
      </c>
      <c r="K69" s="129">
        <v>0.20999999999999999</v>
      </c>
      <c r="L69" s="128">
        <f>IF(ISNUMBER(K69),ROUND(J69*(K69+1),0),0)</f>
      </c>
      <c r="M69" s="96"/>
      <c r="N69" s="87"/>
      <c r="O69" s="87"/>
      <c r="P69" s="87"/>
      <c r="Q69" s="106">
        <f>IF(ISNUMBER(K69),IF(H69&gt;0,IF(I69&gt;0,J69,0),0),0)</f>
      </c>
      <c r="R69" s="9">
        <f>IF(ISNUMBER(K69)=FALSE,J69,0)</f>
      </c>
    </row>
    <row r="70" spans="1:17" ht="12.75">
      <c r="A70" s="94"/>
      <c r="B70" s="121" t="s">
        <v>27</v>
      </c>
      <c r="C70" s="86"/>
      <c r="D70" s="86"/>
      <c r="E70" s="122" t="s">
        <v>199</v>
      </c>
      <c r="F70" s="86"/>
      <c r="G70" s="86"/>
      <c r="H70" s="138"/>
      <c r="I70" s="86"/>
      <c r="J70" s="138"/>
      <c r="K70" s="86"/>
      <c r="L70" s="86"/>
      <c r="M70" s="96"/>
      <c r="N70" s="87"/>
      <c r="O70" s="87"/>
      <c r="P70" s="87"/>
      <c r="Q70" s="87"/>
    </row>
    <row r="71" spans="1:17" ht="12.75">
      <c r="A71" s="94"/>
      <c r="B71" s="121" t="s">
        <v>28</v>
      </c>
      <c r="C71" s="86"/>
      <c r="D71" s="86"/>
      <c r="E71" s="122" t="s">
        <v>200</v>
      </c>
      <c r="F71" s="86"/>
      <c r="G71" s="86"/>
      <c r="H71" s="138"/>
      <c r="I71" s="86"/>
      <c r="J71" s="138"/>
      <c r="K71" s="86"/>
      <c r="L71" s="86"/>
      <c r="M71" s="96"/>
      <c r="N71" s="87"/>
      <c r="O71" s="87"/>
      <c r="P71" s="87"/>
      <c r="Q71" s="87"/>
    </row>
    <row r="72" spans="1:17" ht="12.75">
      <c r="A72" s="94"/>
      <c r="B72" s="121" t="s">
        <v>30</v>
      </c>
      <c r="C72" s="86"/>
      <c r="D72" s="86"/>
      <c r="E72" s="122" t="s">
        <v>201</v>
      </c>
      <c r="F72" s="86"/>
      <c r="G72" s="86"/>
      <c r="H72" s="138"/>
      <c r="I72" s="86"/>
      <c r="J72" s="138"/>
      <c r="K72" s="86"/>
      <c r="L72" s="86"/>
      <c r="M72" s="96"/>
      <c r="N72" s="87"/>
      <c r="O72" s="87"/>
      <c r="P72" s="87"/>
      <c r="Q72" s="87"/>
    </row>
    <row r="73" spans="1:17" ht="12.75" thickBot="1">
      <c r="A73" s="94"/>
      <c r="B73" s="123" t="s">
        <v>31</v>
      </c>
      <c r="C73" s="124"/>
      <c r="D73" s="124"/>
      <c r="E73" s="125"/>
      <c r="F73" s="124"/>
      <c r="G73" s="124"/>
      <c r="H73" s="140"/>
      <c r="I73" s="124"/>
      <c r="J73" s="140"/>
      <c r="K73" s="124"/>
      <c r="L73" s="124"/>
      <c r="M73" s="96"/>
      <c r="N73" s="87"/>
      <c r="O73" s="87"/>
      <c r="P73" s="87"/>
      <c r="Q73" s="87"/>
    </row>
    <row r="74" spans="1:18" ht="12.75" thickTop="1">
      <c r="A74" s="94"/>
      <c r="B74" s="114">
        <v>10</v>
      </c>
      <c r="C74" s="115" t="s">
        <v>202</v>
      </c>
      <c r="D74" s="115"/>
      <c r="E74" s="115" t="s">
        <v>203</v>
      </c>
      <c r="F74" s="115" t="s">
        <v>24</v>
      </c>
      <c r="G74" s="116" t="s">
        <v>98</v>
      </c>
      <c r="H74" s="141">
        <v>4.5</v>
      </c>
      <c r="I74" s="127">
        <f>ROUND(0,0)</f>
      </c>
      <c r="J74" s="146">
        <f>ROUND(I74*H74,0)</f>
      </c>
      <c r="K74" s="129">
        <v>0.20999999999999999</v>
      </c>
      <c r="L74" s="128">
        <f>IF(ISNUMBER(K74),ROUND(J74*(K74+1),0),0)</f>
      </c>
      <c r="M74" s="96"/>
      <c r="N74" s="87"/>
      <c r="O74" s="87"/>
      <c r="P74" s="87"/>
      <c r="Q74" s="106">
        <f>IF(ISNUMBER(K74),IF(H74&gt;0,IF(I74&gt;0,J74,0),0),0)</f>
      </c>
      <c r="R74" s="9">
        <f>IF(ISNUMBER(K74)=FALSE,J74,0)</f>
      </c>
    </row>
    <row r="75" spans="1:17" ht="12.75">
      <c r="A75" s="94"/>
      <c r="B75" s="121" t="s">
        <v>27</v>
      </c>
      <c r="C75" s="86"/>
      <c r="D75" s="86"/>
      <c r="E75" s="122" t="s">
        <v>24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>
      <c r="A76" s="94"/>
      <c r="B76" s="121" t="s">
        <v>28</v>
      </c>
      <c r="C76" s="86"/>
      <c r="D76" s="86"/>
      <c r="E76" s="122" t="s">
        <v>204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>
      <c r="A77" s="94"/>
      <c r="B77" s="121" t="s">
        <v>30</v>
      </c>
      <c r="C77" s="86"/>
      <c r="D77" s="86"/>
      <c r="E77" s="122" t="s">
        <v>205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 thickBot="1">
      <c r="A78" s="94"/>
      <c r="B78" s="123" t="s">
        <v>31</v>
      </c>
      <c r="C78" s="124"/>
      <c r="D78" s="124"/>
      <c r="E78" s="125"/>
      <c r="F78" s="124"/>
      <c r="G78" s="124"/>
      <c r="H78" s="140"/>
      <c r="I78" s="124"/>
      <c r="J78" s="140"/>
      <c r="K78" s="124"/>
      <c r="L78" s="124"/>
      <c r="M78" s="96"/>
      <c r="N78" s="87"/>
      <c r="O78" s="87"/>
      <c r="P78" s="87"/>
      <c r="Q78" s="87"/>
    </row>
    <row r="79" spans="1:18" ht="12.75" thickTop="1">
      <c r="A79" s="94"/>
      <c r="B79" s="114">
        <v>11</v>
      </c>
      <c r="C79" s="115" t="s">
        <v>206</v>
      </c>
      <c r="D79" s="115"/>
      <c r="E79" s="115" t="s">
        <v>207</v>
      </c>
      <c r="F79" s="115" t="s">
        <v>24</v>
      </c>
      <c r="G79" s="116" t="s">
        <v>98</v>
      </c>
      <c r="H79" s="141">
        <v>15.960000000000001</v>
      </c>
      <c r="I79" s="127">
        <f>ROUND(0,0)</f>
      </c>
      <c r="J79" s="146">
        <f>ROUND(I79*H79,0)</f>
      </c>
      <c r="K79" s="129">
        <v>0.20999999999999999</v>
      </c>
      <c r="L79" s="128">
        <f>IF(ISNUMBER(K79),ROUND(J79*(K79+1),0),0)</f>
      </c>
      <c r="M79" s="96"/>
      <c r="N79" s="87"/>
      <c r="O79" s="87"/>
      <c r="P79" s="87"/>
      <c r="Q79" s="106">
        <f>IF(ISNUMBER(K79),IF(H79&gt;0,IF(I79&gt;0,J79,0),0),0)</f>
      </c>
      <c r="R79" s="9">
        <f>IF(ISNUMBER(K79)=FALSE,J79,0)</f>
      </c>
    </row>
    <row r="80" spans="1:17" ht="12.75">
      <c r="A80" s="94"/>
      <c r="B80" s="121" t="s">
        <v>27</v>
      </c>
      <c r="C80" s="86"/>
      <c r="D80" s="86"/>
      <c r="E80" s="122" t="s">
        <v>208</v>
      </c>
      <c r="F80" s="86"/>
      <c r="G80" s="86"/>
      <c r="H80" s="138"/>
      <c r="I80" s="86"/>
      <c r="J80" s="138"/>
      <c r="K80" s="86"/>
      <c r="L80" s="86"/>
      <c r="M80" s="96"/>
      <c r="N80" s="87"/>
      <c r="O80" s="87"/>
      <c r="P80" s="87"/>
      <c r="Q80" s="87"/>
    </row>
    <row r="81" spans="1:17" ht="12.75">
      <c r="A81" s="94"/>
      <c r="B81" s="121" t="s">
        <v>28</v>
      </c>
      <c r="C81" s="86"/>
      <c r="D81" s="86"/>
      <c r="E81" s="122" t="s">
        <v>209</v>
      </c>
      <c r="F81" s="86"/>
      <c r="G81" s="86"/>
      <c r="H81" s="138"/>
      <c r="I81" s="86"/>
      <c r="J81" s="138"/>
      <c r="K81" s="86"/>
      <c r="L81" s="86"/>
      <c r="M81" s="96"/>
      <c r="N81" s="87"/>
      <c r="O81" s="87"/>
      <c r="P81" s="87"/>
      <c r="Q81" s="87"/>
    </row>
    <row r="82" spans="1:17" ht="12.75">
      <c r="A82" s="94"/>
      <c r="B82" s="121" t="s">
        <v>30</v>
      </c>
      <c r="C82" s="86"/>
      <c r="D82" s="86"/>
      <c r="E82" s="122" t="s">
        <v>210</v>
      </c>
      <c r="F82" s="86"/>
      <c r="G82" s="86"/>
      <c r="H82" s="138"/>
      <c r="I82" s="86"/>
      <c r="J82" s="138"/>
      <c r="K82" s="86"/>
      <c r="L82" s="86"/>
      <c r="M82" s="96"/>
      <c r="N82" s="87"/>
      <c r="O82" s="87"/>
      <c r="P82" s="87"/>
      <c r="Q82" s="87"/>
    </row>
    <row r="83" spans="1:17" ht="12.75" thickBot="1">
      <c r="A83" s="94"/>
      <c r="B83" s="123" t="s">
        <v>31</v>
      </c>
      <c r="C83" s="124"/>
      <c r="D83" s="124"/>
      <c r="E83" s="125"/>
      <c r="F83" s="124"/>
      <c r="G83" s="124"/>
      <c r="H83" s="140"/>
      <c r="I83" s="124"/>
      <c r="J83" s="140"/>
      <c r="K83" s="124"/>
      <c r="L83" s="124"/>
      <c r="M83" s="96"/>
      <c r="N83" s="87"/>
      <c r="O83" s="87"/>
      <c r="P83" s="87"/>
      <c r="Q83" s="87"/>
    </row>
    <row r="84" spans="1:18" ht="12.75" thickTop="1">
      <c r="A84" s="94"/>
      <c r="B84" s="114">
        <v>12</v>
      </c>
      <c r="C84" s="115" t="s">
        <v>96</v>
      </c>
      <c r="D84" s="115" t="s">
        <v>66</v>
      </c>
      <c r="E84" s="115" t="s">
        <v>97</v>
      </c>
      <c r="F84" s="115" t="s">
        <v>24</v>
      </c>
      <c r="G84" s="116" t="s">
        <v>98</v>
      </c>
      <c r="H84" s="141">
        <v>15.960000000000001</v>
      </c>
      <c r="I84" s="127">
        <f>ROUND(0,0)</f>
      </c>
      <c r="J84" s="146">
        <f>ROUND(I84*H84,0)</f>
      </c>
      <c r="K84" s="129">
        <v>0.20999999999999999</v>
      </c>
      <c r="L84" s="128">
        <f>IF(ISNUMBER(K84),ROUND(J84*(K84+1),0),0)</f>
      </c>
      <c r="M84" s="96"/>
      <c r="N84" s="87"/>
      <c r="O84" s="87"/>
      <c r="P84" s="87"/>
      <c r="Q84" s="106">
        <f>IF(ISNUMBER(K84),IF(H84&gt;0,IF(I84&gt;0,J84,0),0),0)</f>
      </c>
      <c r="R84" s="9">
        <f>IF(ISNUMBER(K84)=FALSE,J84,0)</f>
      </c>
    </row>
    <row r="85" spans="1:17" ht="12.75">
      <c r="A85" s="94"/>
      <c r="B85" s="121" t="s">
        <v>27</v>
      </c>
      <c r="C85" s="86"/>
      <c r="D85" s="86"/>
      <c r="E85" s="122" t="s">
        <v>99</v>
      </c>
      <c r="F85" s="86"/>
      <c r="G85" s="86"/>
      <c r="H85" s="138"/>
      <c r="I85" s="86"/>
      <c r="J85" s="138"/>
      <c r="K85" s="86"/>
      <c r="L85" s="86"/>
      <c r="M85" s="96"/>
      <c r="N85" s="87"/>
      <c r="O85" s="87"/>
      <c r="P85" s="87"/>
      <c r="Q85" s="87"/>
    </row>
    <row r="86" spans="1:17" ht="12.75">
      <c r="A86" s="94"/>
      <c r="B86" s="121" t="s">
        <v>28</v>
      </c>
      <c r="C86" s="86"/>
      <c r="D86" s="86"/>
      <c r="E86" s="122" t="s">
        <v>211</v>
      </c>
      <c r="F86" s="86"/>
      <c r="G86" s="86"/>
      <c r="H86" s="138"/>
      <c r="I86" s="86"/>
      <c r="J86" s="138"/>
      <c r="K86" s="86"/>
      <c r="L86" s="86"/>
      <c r="M86" s="96"/>
      <c r="N86" s="87"/>
      <c r="O86" s="87"/>
      <c r="P86" s="87"/>
      <c r="Q86" s="87"/>
    </row>
    <row r="87" spans="1:17" ht="12.75">
      <c r="A87" s="94"/>
      <c r="B87" s="121" t="s">
        <v>30</v>
      </c>
      <c r="C87" s="86"/>
      <c r="D87" s="86"/>
      <c r="E87" s="122" t="s">
        <v>101</v>
      </c>
      <c r="F87" s="86"/>
      <c r="G87" s="86"/>
      <c r="H87" s="138"/>
      <c r="I87" s="86"/>
      <c r="J87" s="138"/>
      <c r="K87" s="86"/>
      <c r="L87" s="86"/>
      <c r="M87" s="96"/>
      <c r="N87" s="87"/>
      <c r="O87" s="87"/>
      <c r="P87" s="87"/>
      <c r="Q87" s="87"/>
    </row>
    <row r="88" spans="1:17" ht="12.75" thickBot="1">
      <c r="A88" s="94"/>
      <c r="B88" s="123" t="s">
        <v>31</v>
      </c>
      <c r="C88" s="124"/>
      <c r="D88" s="124"/>
      <c r="E88" s="125"/>
      <c r="F88" s="124"/>
      <c r="G88" s="124"/>
      <c r="H88" s="140"/>
      <c r="I88" s="124"/>
      <c r="J88" s="140"/>
      <c r="K88" s="124"/>
      <c r="L88" s="124"/>
      <c r="M88" s="96"/>
      <c r="N88" s="87"/>
      <c r="O88" s="87"/>
      <c r="P88" s="87"/>
      <c r="Q88" s="87"/>
    </row>
    <row r="89" spans="1:18" ht="12.75" thickTop="1">
      <c r="A89" s="94"/>
      <c r="B89" s="114">
        <v>13</v>
      </c>
      <c r="C89" s="115" t="s">
        <v>212</v>
      </c>
      <c r="D89" s="115"/>
      <c r="E89" s="115" t="s">
        <v>213</v>
      </c>
      <c r="F89" s="115" t="s">
        <v>24</v>
      </c>
      <c r="G89" s="116" t="s">
        <v>98</v>
      </c>
      <c r="H89" s="141">
        <v>16.309000000000001</v>
      </c>
      <c r="I89" s="127">
        <f>ROUND(0,0)</f>
      </c>
      <c r="J89" s="146">
        <f>ROUND(I89*H89,0)</f>
      </c>
      <c r="K89" s="129">
        <v>0.20999999999999999</v>
      </c>
      <c r="L89" s="128">
        <f>IF(ISNUMBER(K89),ROUND(J89*(K89+1),0),0)</f>
      </c>
      <c r="M89" s="96"/>
      <c r="N89" s="87"/>
      <c r="O89" s="87"/>
      <c r="P89" s="87"/>
      <c r="Q89" s="106">
        <f>IF(ISNUMBER(K89),IF(H89&gt;0,IF(I89&gt;0,J89,0),0),0)</f>
      </c>
      <c r="R89" s="9">
        <f>IF(ISNUMBER(K89)=FALSE,J89,0)</f>
      </c>
    </row>
    <row r="90" spans="1:17" ht="12.75">
      <c r="A90" s="94"/>
      <c r="B90" s="121" t="s">
        <v>27</v>
      </c>
      <c r="C90" s="86"/>
      <c r="D90" s="86"/>
      <c r="E90" s="122" t="s">
        <v>214</v>
      </c>
      <c r="F90" s="86"/>
      <c r="G90" s="86"/>
      <c r="H90" s="138"/>
      <c r="I90" s="86"/>
      <c r="J90" s="138"/>
      <c r="K90" s="86"/>
      <c r="L90" s="86"/>
      <c r="M90" s="96"/>
      <c r="N90" s="87"/>
      <c r="O90" s="87"/>
      <c r="P90" s="87"/>
      <c r="Q90" s="87"/>
    </row>
    <row r="91" spans="1:17" ht="12.75">
      <c r="A91" s="94"/>
      <c r="B91" s="121" t="s">
        <v>28</v>
      </c>
      <c r="C91" s="86"/>
      <c r="D91" s="86"/>
      <c r="E91" s="122" t="s">
        <v>215</v>
      </c>
      <c r="F91" s="86"/>
      <c r="G91" s="86"/>
      <c r="H91" s="138"/>
      <c r="I91" s="86"/>
      <c r="J91" s="138"/>
      <c r="K91" s="86"/>
      <c r="L91" s="86"/>
      <c r="M91" s="96"/>
      <c r="N91" s="87"/>
      <c r="O91" s="87"/>
      <c r="P91" s="87"/>
      <c r="Q91" s="87"/>
    </row>
    <row r="92" spans="1:17" ht="12.75">
      <c r="A92" s="94"/>
      <c r="B92" s="121" t="s">
        <v>30</v>
      </c>
      <c r="C92" s="86"/>
      <c r="D92" s="86"/>
      <c r="E92" s="122" t="s">
        <v>216</v>
      </c>
      <c r="F92" s="86"/>
      <c r="G92" s="86"/>
      <c r="H92" s="138"/>
      <c r="I92" s="86"/>
      <c r="J92" s="138"/>
      <c r="K92" s="86"/>
      <c r="L92" s="86"/>
      <c r="M92" s="96"/>
      <c r="N92" s="87"/>
      <c r="O92" s="87"/>
      <c r="P92" s="87"/>
      <c r="Q92" s="87"/>
    </row>
    <row r="93" spans="1:17" ht="12.75" thickBot="1">
      <c r="A93" s="94"/>
      <c r="B93" s="123" t="s">
        <v>31</v>
      </c>
      <c r="C93" s="124"/>
      <c r="D93" s="124"/>
      <c r="E93" s="125"/>
      <c r="F93" s="124"/>
      <c r="G93" s="124"/>
      <c r="H93" s="140"/>
      <c r="I93" s="124"/>
      <c r="J93" s="140"/>
      <c r="K93" s="124"/>
      <c r="L93" s="124"/>
      <c r="M93" s="96"/>
      <c r="N93" s="87"/>
      <c r="O93" s="87"/>
      <c r="P93" s="87"/>
      <c r="Q93" s="87"/>
    </row>
    <row r="94" spans="1:18" ht="12.75" thickTop="1">
      <c r="A94" s="94"/>
      <c r="B94" s="114">
        <v>14</v>
      </c>
      <c r="C94" s="115" t="s">
        <v>217</v>
      </c>
      <c r="D94" s="115"/>
      <c r="E94" s="115" t="s">
        <v>218</v>
      </c>
      <c r="F94" s="115" t="s">
        <v>24</v>
      </c>
      <c r="G94" s="116" t="s">
        <v>109</v>
      </c>
      <c r="H94" s="141">
        <v>949.72500000000002</v>
      </c>
      <c r="I94" s="127">
        <f>ROUND(0,0)</f>
      </c>
      <c r="J94" s="146">
        <f>ROUND(I94*H94,0)</f>
      </c>
      <c r="K94" s="129">
        <v>0.20999999999999999</v>
      </c>
      <c r="L94" s="128">
        <f>IF(ISNUMBER(K94),ROUND(J94*(K94+1),0),0)</f>
      </c>
      <c r="M94" s="96"/>
      <c r="N94" s="87"/>
      <c r="O94" s="87"/>
      <c r="P94" s="87"/>
      <c r="Q94" s="106">
        <f>IF(ISNUMBER(K94),IF(H94&gt;0,IF(I94&gt;0,J94,0),0),0)</f>
      </c>
      <c r="R94" s="9">
        <f>IF(ISNUMBER(K94)=FALSE,J94,0)</f>
      </c>
    </row>
    <row r="95" spans="1:17" ht="12.75">
      <c r="A95" s="94"/>
      <c r="B95" s="121" t="s">
        <v>27</v>
      </c>
      <c r="C95" s="86"/>
      <c r="D95" s="86"/>
      <c r="E95" s="122" t="s">
        <v>24</v>
      </c>
      <c r="F95" s="86"/>
      <c r="G95" s="86"/>
      <c r="H95" s="138"/>
      <c r="I95" s="86"/>
      <c r="J95" s="138"/>
      <c r="K95" s="86"/>
      <c r="L95" s="86"/>
      <c r="M95" s="96"/>
      <c r="N95" s="87"/>
      <c r="O95" s="87"/>
      <c r="P95" s="87"/>
      <c r="Q95" s="87"/>
    </row>
    <row r="96" spans="1:17" ht="12.75">
      <c r="A96" s="94"/>
      <c r="B96" s="121" t="s">
        <v>28</v>
      </c>
      <c r="C96" s="86"/>
      <c r="D96" s="86"/>
      <c r="E96" s="122" t="s">
        <v>219</v>
      </c>
      <c r="F96" s="86"/>
      <c r="G96" s="86"/>
      <c r="H96" s="138"/>
      <c r="I96" s="86"/>
      <c r="J96" s="138"/>
      <c r="K96" s="86"/>
      <c r="L96" s="86"/>
      <c r="M96" s="96"/>
      <c r="N96" s="87"/>
      <c r="O96" s="87"/>
      <c r="P96" s="87"/>
      <c r="Q96" s="87"/>
    </row>
    <row r="97" spans="1:17" ht="12.75">
      <c r="A97" s="94"/>
      <c r="B97" s="121" t="s">
        <v>30</v>
      </c>
      <c r="C97" s="86"/>
      <c r="D97" s="86"/>
      <c r="E97" s="122" t="s">
        <v>220</v>
      </c>
      <c r="F97" s="86"/>
      <c r="G97" s="86"/>
      <c r="H97" s="138"/>
      <c r="I97" s="86"/>
      <c r="J97" s="138"/>
      <c r="K97" s="86"/>
      <c r="L97" s="86"/>
      <c r="M97" s="96"/>
      <c r="N97" s="87"/>
      <c r="O97" s="87"/>
      <c r="P97" s="87"/>
      <c r="Q97" s="87"/>
    </row>
    <row r="98" spans="1:17" ht="12.75" thickBot="1">
      <c r="A98" s="94"/>
      <c r="B98" s="123" t="s">
        <v>31</v>
      </c>
      <c r="C98" s="124"/>
      <c r="D98" s="124"/>
      <c r="E98" s="125"/>
      <c r="F98" s="124"/>
      <c r="G98" s="124"/>
      <c r="H98" s="140"/>
      <c r="I98" s="124"/>
      <c r="J98" s="140"/>
      <c r="K98" s="124"/>
      <c r="L98" s="124"/>
      <c r="M98" s="96"/>
      <c r="N98" s="87"/>
      <c r="O98" s="87"/>
      <c r="P98" s="87"/>
      <c r="Q98" s="87"/>
    </row>
    <row r="99" spans="1:18" ht="12.75" thickTop="1">
      <c r="A99" s="94"/>
      <c r="B99" s="114">
        <v>15</v>
      </c>
      <c r="C99" s="115" t="s">
        <v>221</v>
      </c>
      <c r="D99" s="115"/>
      <c r="E99" s="115" t="s">
        <v>222</v>
      </c>
      <c r="F99" s="115" t="s">
        <v>24</v>
      </c>
      <c r="G99" s="116" t="s">
        <v>98</v>
      </c>
      <c r="H99" s="141">
        <v>4.5</v>
      </c>
      <c r="I99" s="127">
        <f>ROUND(0,0)</f>
      </c>
      <c r="J99" s="146">
        <f>ROUND(I99*H99,0)</f>
      </c>
      <c r="K99" s="129">
        <v>0.20999999999999999</v>
      </c>
      <c r="L99" s="128">
        <f>IF(ISNUMBER(K99),ROUND(J99*(K99+1),0),0)</f>
      </c>
      <c r="M99" s="96"/>
      <c r="N99" s="87"/>
      <c r="O99" s="87"/>
      <c r="P99" s="87"/>
      <c r="Q99" s="106">
        <f>IF(ISNUMBER(K99),IF(H99&gt;0,IF(I99&gt;0,J99,0),0),0)</f>
      </c>
      <c r="R99" s="9">
        <f>IF(ISNUMBER(K99)=FALSE,J99,0)</f>
      </c>
    </row>
    <row r="100" spans="1:17" ht="12.75">
      <c r="A100" s="94"/>
      <c r="B100" s="121" t="s">
        <v>27</v>
      </c>
      <c r="C100" s="86"/>
      <c r="D100" s="86"/>
      <c r="E100" s="122" t="s">
        <v>223</v>
      </c>
      <c r="F100" s="86"/>
      <c r="G100" s="86"/>
      <c r="H100" s="138"/>
      <c r="I100" s="86"/>
      <c r="J100" s="138"/>
      <c r="K100" s="86"/>
      <c r="L100" s="86"/>
      <c r="M100" s="96"/>
      <c r="N100" s="87"/>
      <c r="O100" s="87"/>
      <c r="P100" s="87"/>
      <c r="Q100" s="87"/>
    </row>
    <row r="101" spans="1:17" ht="12.75">
      <c r="A101" s="94"/>
      <c r="B101" s="121" t="s">
        <v>28</v>
      </c>
      <c r="C101" s="86"/>
      <c r="D101" s="86"/>
      <c r="E101" s="122" t="s">
        <v>224</v>
      </c>
      <c r="F101" s="86"/>
      <c r="G101" s="86"/>
      <c r="H101" s="138"/>
      <c r="I101" s="86"/>
      <c r="J101" s="138"/>
      <c r="K101" s="86"/>
      <c r="L101" s="86"/>
      <c r="M101" s="96"/>
      <c r="N101" s="87"/>
      <c r="O101" s="87"/>
      <c r="P101" s="87"/>
      <c r="Q101" s="87"/>
    </row>
    <row r="102" spans="1:17" ht="12.75">
      <c r="A102" s="94"/>
      <c r="B102" s="121" t="s">
        <v>30</v>
      </c>
      <c r="C102" s="86"/>
      <c r="D102" s="86"/>
      <c r="E102" s="122" t="s">
        <v>225</v>
      </c>
      <c r="F102" s="86"/>
      <c r="G102" s="86"/>
      <c r="H102" s="138"/>
      <c r="I102" s="86"/>
      <c r="J102" s="138"/>
      <c r="K102" s="86"/>
      <c r="L102" s="86"/>
      <c r="M102" s="96"/>
      <c r="N102" s="87"/>
      <c r="O102" s="87"/>
      <c r="P102" s="87"/>
      <c r="Q102" s="87"/>
    </row>
    <row r="103" spans="1:17" ht="12.75" thickBot="1">
      <c r="A103" s="94"/>
      <c r="B103" s="123" t="s">
        <v>31</v>
      </c>
      <c r="C103" s="124"/>
      <c r="D103" s="124"/>
      <c r="E103" s="125"/>
      <c r="F103" s="124"/>
      <c r="G103" s="124"/>
      <c r="H103" s="140"/>
      <c r="I103" s="124"/>
      <c r="J103" s="140"/>
      <c r="K103" s="124"/>
      <c r="L103" s="124"/>
      <c r="M103" s="96"/>
      <c r="N103" s="87"/>
      <c r="O103" s="87"/>
      <c r="P103" s="87"/>
      <c r="Q103" s="87"/>
    </row>
    <row r="104" spans="1:18" ht="12.75" thickTop="1">
      <c r="A104" s="94"/>
      <c r="B104" s="114">
        <v>16</v>
      </c>
      <c r="C104" s="115" t="s">
        <v>226</v>
      </c>
      <c r="D104" s="115"/>
      <c r="E104" s="115" t="s">
        <v>227</v>
      </c>
      <c r="F104" s="115" t="s">
        <v>24</v>
      </c>
      <c r="G104" s="116" t="s">
        <v>109</v>
      </c>
      <c r="H104" s="141">
        <v>30</v>
      </c>
      <c r="I104" s="127">
        <f>ROUND(0,0)</f>
      </c>
      <c r="J104" s="146">
        <f>ROUND(I104*H104,0)</f>
      </c>
      <c r="K104" s="129">
        <v>0.20999999999999999</v>
      </c>
      <c r="L104" s="128">
        <f>IF(ISNUMBER(K104),ROUND(J104*(K104+1),0),0)</f>
      </c>
      <c r="M104" s="96"/>
      <c r="N104" s="87"/>
      <c r="O104" s="87"/>
      <c r="P104" s="87"/>
      <c r="Q104" s="106">
        <f>IF(ISNUMBER(K104),IF(H104&gt;0,IF(I104&gt;0,J104,0),0),0)</f>
      </c>
      <c r="R104" s="9">
        <f>IF(ISNUMBER(K104)=FALSE,J104,0)</f>
      </c>
    </row>
    <row r="105" spans="1:17" ht="12.75">
      <c r="A105" s="94"/>
      <c r="B105" s="121" t="s">
        <v>27</v>
      </c>
      <c r="C105" s="86"/>
      <c r="D105" s="86"/>
      <c r="E105" s="122" t="s">
        <v>24</v>
      </c>
      <c r="F105" s="86"/>
      <c r="G105" s="86"/>
      <c r="H105" s="138"/>
      <c r="I105" s="86"/>
      <c r="J105" s="138"/>
      <c r="K105" s="86"/>
      <c r="L105" s="86"/>
      <c r="M105" s="96"/>
      <c r="N105" s="87"/>
      <c r="O105" s="87"/>
      <c r="P105" s="87"/>
      <c r="Q105" s="87"/>
    </row>
    <row r="106" spans="1:17" ht="12.75">
      <c r="A106" s="94"/>
      <c r="B106" s="121" t="s">
        <v>28</v>
      </c>
      <c r="C106" s="86"/>
      <c r="D106" s="86"/>
      <c r="E106" s="122" t="s">
        <v>228</v>
      </c>
      <c r="F106" s="86"/>
      <c r="G106" s="86"/>
      <c r="H106" s="138"/>
      <c r="I106" s="86"/>
      <c r="J106" s="138"/>
      <c r="K106" s="86"/>
      <c r="L106" s="86"/>
      <c r="M106" s="96"/>
      <c r="N106" s="87"/>
      <c r="O106" s="87"/>
      <c r="P106" s="87"/>
      <c r="Q106" s="87"/>
    </row>
    <row r="107" spans="1:17" ht="12.75">
      <c r="A107" s="94"/>
      <c r="B107" s="121" t="s">
        <v>30</v>
      </c>
      <c r="C107" s="86"/>
      <c r="D107" s="86"/>
      <c r="E107" s="122" t="s">
        <v>229</v>
      </c>
      <c r="F107" s="86"/>
      <c r="G107" s="86"/>
      <c r="H107" s="138"/>
      <c r="I107" s="86"/>
      <c r="J107" s="138"/>
      <c r="K107" s="86"/>
      <c r="L107" s="86"/>
      <c r="M107" s="96"/>
      <c r="N107" s="87"/>
      <c r="O107" s="87"/>
      <c r="P107" s="87"/>
      <c r="Q107" s="87"/>
    </row>
    <row r="108" spans="1:17" ht="12.75" thickBot="1">
      <c r="A108" s="94"/>
      <c r="B108" s="123" t="s">
        <v>31</v>
      </c>
      <c r="C108" s="124"/>
      <c r="D108" s="124"/>
      <c r="E108" s="125"/>
      <c r="F108" s="124"/>
      <c r="G108" s="124"/>
      <c r="H108" s="140"/>
      <c r="I108" s="124"/>
      <c r="J108" s="140"/>
      <c r="K108" s="124"/>
      <c r="L108" s="124"/>
      <c r="M108" s="96"/>
      <c r="N108" s="87"/>
      <c r="O108" s="87"/>
      <c r="P108" s="87"/>
      <c r="Q108" s="87"/>
    </row>
    <row r="109" spans="1:18" ht="12.75" thickTop="1">
      <c r="A109" s="94"/>
      <c r="B109" s="114">
        <v>17</v>
      </c>
      <c r="C109" s="115" t="s">
        <v>230</v>
      </c>
      <c r="D109" s="115"/>
      <c r="E109" s="115" t="s">
        <v>231</v>
      </c>
      <c r="F109" s="115" t="s">
        <v>24</v>
      </c>
      <c r="G109" s="116" t="s">
        <v>98</v>
      </c>
      <c r="H109" s="141">
        <v>0.90000000000000002</v>
      </c>
      <c r="I109" s="127">
        <f>ROUND(0,0)</f>
      </c>
      <c r="J109" s="146">
        <f>ROUND(I109*H109,0)</f>
      </c>
      <c r="K109" s="129">
        <v>0.20999999999999999</v>
      </c>
      <c r="L109" s="128">
        <f>IF(ISNUMBER(K109),ROUND(J109*(K109+1),0),0)</f>
      </c>
      <c r="M109" s="96"/>
      <c r="N109" s="87"/>
      <c r="O109" s="87"/>
      <c r="P109" s="87"/>
      <c r="Q109" s="106">
        <f>IF(ISNUMBER(K109),IF(H109&gt;0,IF(I109&gt;0,J109,0),0),0)</f>
      </c>
      <c r="R109" s="9">
        <f>IF(ISNUMBER(K109)=FALSE,J109,0)</f>
      </c>
    </row>
    <row r="110" spans="1:17" ht="12.75">
      <c r="A110" s="94"/>
      <c r="B110" s="121" t="s">
        <v>27</v>
      </c>
      <c r="C110" s="86"/>
      <c r="D110" s="86"/>
      <c r="E110" s="122" t="s">
        <v>24</v>
      </c>
      <c r="F110" s="86"/>
      <c r="G110" s="86"/>
      <c r="H110" s="138"/>
      <c r="I110" s="86"/>
      <c r="J110" s="138"/>
      <c r="K110" s="86"/>
      <c r="L110" s="86"/>
      <c r="M110" s="96"/>
      <c r="N110" s="87"/>
      <c r="O110" s="87"/>
      <c r="P110" s="87"/>
      <c r="Q110" s="87"/>
    </row>
    <row r="111" spans="1:17" ht="12.75">
      <c r="A111" s="94"/>
      <c r="B111" s="121" t="s">
        <v>28</v>
      </c>
      <c r="C111" s="86"/>
      <c r="D111" s="86"/>
      <c r="E111" s="122" t="s">
        <v>232</v>
      </c>
      <c r="F111" s="86"/>
      <c r="G111" s="86"/>
      <c r="H111" s="138"/>
      <c r="I111" s="86"/>
      <c r="J111" s="138"/>
      <c r="K111" s="86"/>
      <c r="L111" s="86"/>
      <c r="M111" s="96"/>
      <c r="N111" s="87"/>
      <c r="O111" s="87"/>
      <c r="P111" s="87"/>
      <c r="Q111" s="87"/>
    </row>
    <row r="112" spans="1:17" ht="12.75">
      <c r="A112" s="94"/>
      <c r="B112" s="121" t="s">
        <v>30</v>
      </c>
      <c r="C112" s="86"/>
      <c r="D112" s="86"/>
      <c r="E112" s="122" t="s">
        <v>233</v>
      </c>
      <c r="F112" s="86"/>
      <c r="G112" s="86"/>
      <c r="H112" s="138"/>
      <c r="I112" s="86"/>
      <c r="J112" s="138"/>
      <c r="K112" s="86"/>
      <c r="L112" s="86"/>
      <c r="M112" s="96"/>
      <c r="N112" s="87"/>
      <c r="O112" s="87"/>
      <c r="P112" s="87"/>
      <c r="Q112" s="87"/>
    </row>
    <row r="113" spans="1:17" ht="12.75" thickBot="1">
      <c r="A113" s="94"/>
      <c r="B113" s="123" t="s">
        <v>31</v>
      </c>
      <c r="C113" s="124"/>
      <c r="D113" s="124"/>
      <c r="E113" s="125"/>
      <c r="F113" s="124"/>
      <c r="G113" s="124"/>
      <c r="H113" s="140"/>
      <c r="I113" s="124"/>
      <c r="J113" s="140"/>
      <c r="K113" s="124"/>
      <c r="L113" s="124"/>
      <c r="M113" s="96"/>
      <c r="N113" s="87"/>
      <c r="O113" s="87"/>
      <c r="P113" s="87"/>
      <c r="Q113" s="87"/>
    </row>
    <row r="114" spans="1:19" ht="25" customHeight="1" thickTop="1" thickBot="1">
      <c r="A114" s="94"/>
      <c r="B114" s="86"/>
      <c r="C114" s="130">
        <v>1</v>
      </c>
      <c r="D114" s="86"/>
      <c r="E114" s="130" t="s">
        <v>105</v>
      </c>
      <c r="F114" s="86"/>
      <c r="G114" s="131" t="s">
        <v>51</v>
      </c>
      <c r="H114" s="142">
        <f>J29+J34+J39+J44+J49+J54+J59+J64+J69+J74+J79+J84+J89+J94+J99+J104+J109</f>
      </c>
      <c r="I114" s="131" t="s">
        <v>53</v>
      </c>
      <c r="J114" s="147">
        <f>(L114-H114)</f>
      </c>
      <c r="K114" s="131" t="s">
        <v>52</v>
      </c>
      <c r="L114" s="132">
        <f>L29+L34+L39+L44+L49+L54+L59+L64+L69+L74+L79+L84+L89+L94+L99+L104+L109</f>
      </c>
      <c r="M114" s="96"/>
      <c r="N114" s="87"/>
      <c r="O114" s="87"/>
      <c r="P114" s="87"/>
      <c r="Q114" s="106">
        <f>0+Q29+Q34+Q39+Q44+Q49+Q54+Q59+Q64+Q69+Q74+Q79+Q84+Q89+Q94+Q99+Q104+Q109</f>
      </c>
      <c r="R114" s="9">
        <f>0+R29+R34+R39+R44+R49+R54+R59+R64+R69+R74+R79+R84+R89+R94+R99+R104+R109</f>
      </c>
      <c r="S114" s="56">
        <f>Q114*(1+J114)+R114</f>
      </c>
    </row>
    <row r="115" spans="1:17" ht="25" customHeight="1" thickTop="1" thickBot="1">
      <c r="A115" s="94"/>
      <c r="B115" s="134"/>
      <c r="C115" s="134"/>
      <c r="D115" s="134"/>
      <c r="E115" s="134"/>
      <c r="F115" s="134"/>
      <c r="G115" s="135" t="s">
        <v>54</v>
      </c>
      <c r="H115" s="143">
        <f>J29+J34+J39+J44+J49+J54+J59+J64+J69+J74+J79+J84+J89+J94+J99+J104+J109</f>
      </c>
      <c r="I115" s="135" t="s">
        <v>55</v>
      </c>
      <c r="J115" s="148">
        <f>0+J114</f>
      </c>
      <c r="K115" s="135" t="s">
        <v>56</v>
      </c>
      <c r="L115" s="136">
        <f>L29+L34+L39+L44+L49+L54+L59+L64+L69+L74+L79+L84+L89+L94+L99+L104+L109</f>
      </c>
      <c r="M115" s="96"/>
      <c r="N115" s="87"/>
      <c r="O115" s="87"/>
      <c r="P115" s="87"/>
      <c r="Q115" s="87"/>
    </row>
    <row r="116" spans="1:17" ht="40" customHeight="1">
      <c r="A116" s="94"/>
      <c r="B116" s="154" t="s">
        <v>160</v>
      </c>
      <c r="C116" s="86"/>
      <c r="D116" s="86"/>
      <c r="E116" s="86"/>
      <c r="F116" s="86"/>
      <c r="G116" s="86"/>
      <c r="H116" s="138"/>
      <c r="I116" s="86"/>
      <c r="J116" s="138"/>
      <c r="K116" s="86"/>
      <c r="L116" s="86"/>
      <c r="M116" s="96"/>
      <c r="N116" s="87"/>
      <c r="O116" s="87"/>
      <c r="P116" s="87"/>
      <c r="Q116" s="87"/>
    </row>
    <row r="117" spans="1:18" ht="12.75">
      <c r="A117" s="94"/>
      <c r="B117" s="114">
        <v>18</v>
      </c>
      <c r="C117" s="115" t="s">
        <v>113</v>
      </c>
      <c r="D117" s="115" t="s">
        <v>66</v>
      </c>
      <c r="E117" s="115" t="s">
        <v>114</v>
      </c>
      <c r="F117" s="115" t="s">
        <v>24</v>
      </c>
      <c r="G117" s="116" t="s">
        <v>109</v>
      </c>
      <c r="H117" s="139">
        <v>817.42499999999995</v>
      </c>
      <c r="I117" s="118">
        <f>ROUND(0,0)</f>
      </c>
      <c r="J117" s="145">
        <f>ROUND(I117*H117,0)</f>
      </c>
      <c r="K117" s="120">
        <v>0.20999999999999999</v>
      </c>
      <c r="L117" s="119">
        <f>IF(ISNUMBER(K117),ROUND(J117*(K117+1),0),0)</f>
      </c>
      <c r="M117" s="96"/>
      <c r="N117" s="87"/>
      <c r="O117" s="87"/>
      <c r="P117" s="87"/>
      <c r="Q117" s="106">
        <f>IF(ISNUMBER(K117),IF(H117&gt;0,IF(I117&gt;0,J117,0),0),0)</f>
      </c>
      <c r="R117" s="9">
        <f>IF(ISNUMBER(K117)=FALSE,J117,0)</f>
      </c>
    </row>
    <row r="118" spans="1:17" ht="12.75">
      <c r="A118" s="94"/>
      <c r="B118" s="121" t="s">
        <v>27</v>
      </c>
      <c r="C118" s="86"/>
      <c r="D118" s="86"/>
      <c r="E118" s="122" t="s">
        <v>234</v>
      </c>
      <c r="F118" s="86"/>
      <c r="G118" s="86"/>
      <c r="H118" s="138"/>
      <c r="I118" s="86"/>
      <c r="J118" s="138"/>
      <c r="K118" s="86"/>
      <c r="L118" s="86"/>
      <c r="M118" s="96"/>
      <c r="N118" s="87"/>
      <c r="O118" s="87"/>
      <c r="P118" s="87"/>
      <c r="Q118" s="87"/>
    </row>
    <row r="119" spans="1:17" ht="12.75">
      <c r="A119" s="94"/>
      <c r="B119" s="121" t="s">
        <v>28</v>
      </c>
      <c r="C119" s="86"/>
      <c r="D119" s="86"/>
      <c r="E119" s="122" t="s">
        <v>235</v>
      </c>
      <c r="F119" s="86"/>
      <c r="G119" s="86"/>
      <c r="H119" s="138"/>
      <c r="I119" s="86"/>
      <c r="J119" s="138"/>
      <c r="K119" s="86"/>
      <c r="L119" s="86"/>
      <c r="M119" s="96"/>
      <c r="N119" s="87"/>
      <c r="O119" s="87"/>
      <c r="P119" s="87"/>
      <c r="Q119" s="87"/>
    </row>
    <row r="120" spans="1:17" ht="12.75">
      <c r="A120" s="94"/>
      <c r="B120" s="121" t="s">
        <v>30</v>
      </c>
      <c r="C120" s="86"/>
      <c r="D120" s="86"/>
      <c r="E120" s="122" t="s">
        <v>117</v>
      </c>
      <c r="F120" s="86"/>
      <c r="G120" s="86"/>
      <c r="H120" s="138"/>
      <c r="I120" s="86"/>
      <c r="J120" s="138"/>
      <c r="K120" s="86"/>
      <c r="L120" s="86"/>
      <c r="M120" s="96"/>
      <c r="N120" s="87"/>
      <c r="O120" s="87"/>
      <c r="P120" s="87"/>
      <c r="Q120" s="87"/>
    </row>
    <row r="121" spans="1:17" ht="12.75" thickBot="1">
      <c r="A121" s="94"/>
      <c r="B121" s="123" t="s">
        <v>31</v>
      </c>
      <c r="C121" s="124"/>
      <c r="D121" s="124"/>
      <c r="E121" s="125"/>
      <c r="F121" s="124"/>
      <c r="G121" s="124"/>
      <c r="H121" s="140"/>
      <c r="I121" s="124"/>
      <c r="J121" s="140"/>
      <c r="K121" s="124"/>
      <c r="L121" s="124"/>
      <c r="M121" s="96"/>
      <c r="N121" s="87"/>
      <c r="O121" s="87"/>
      <c r="P121" s="87"/>
      <c r="Q121" s="87"/>
    </row>
    <row r="122" spans="1:18" ht="12.75" thickTop="1">
      <c r="A122" s="94"/>
      <c r="B122" s="114">
        <v>19</v>
      </c>
      <c r="C122" s="115" t="s">
        <v>118</v>
      </c>
      <c r="D122" s="115" t="s">
        <v>66</v>
      </c>
      <c r="E122" s="115" t="s">
        <v>119</v>
      </c>
      <c r="F122" s="115" t="s">
        <v>24</v>
      </c>
      <c r="G122" s="116" t="s">
        <v>109</v>
      </c>
      <c r="H122" s="141">
        <v>949.72500000000002</v>
      </c>
      <c r="I122" s="127">
        <f>ROUND(0,0)</f>
      </c>
      <c r="J122" s="146">
        <f>ROUND(I122*H122,0)</f>
      </c>
      <c r="K122" s="129">
        <v>0.20999999999999999</v>
      </c>
      <c r="L122" s="128">
        <f>IF(ISNUMBER(K122),ROUND(J122*(K122+1),0),0)</f>
      </c>
      <c r="M122" s="96"/>
      <c r="N122" s="87"/>
      <c r="O122" s="87"/>
      <c r="P122" s="87"/>
      <c r="Q122" s="106">
        <f>IF(ISNUMBER(K122),IF(H122&gt;0,IF(I122&gt;0,J122,0),0),0)</f>
      </c>
      <c r="R122" s="9">
        <f>IF(ISNUMBER(K122)=FALSE,J122,0)</f>
      </c>
    </row>
    <row r="123" spans="1:17" ht="12.75">
      <c r="A123" s="94"/>
      <c r="B123" s="121" t="s">
        <v>27</v>
      </c>
      <c r="C123" s="86"/>
      <c r="D123" s="86"/>
      <c r="E123" s="122" t="s">
        <v>236</v>
      </c>
      <c r="F123" s="86"/>
      <c r="G123" s="86"/>
      <c r="H123" s="138"/>
      <c r="I123" s="86"/>
      <c r="J123" s="138"/>
      <c r="K123" s="86"/>
      <c r="L123" s="86"/>
      <c r="M123" s="96"/>
      <c r="N123" s="87"/>
      <c r="O123" s="87"/>
      <c r="P123" s="87"/>
      <c r="Q123" s="87"/>
    </row>
    <row r="124" spans="1:17" ht="12.75">
      <c r="A124" s="94"/>
      <c r="B124" s="121" t="s">
        <v>28</v>
      </c>
      <c r="C124" s="86"/>
      <c r="D124" s="86"/>
      <c r="E124" s="122" t="s">
        <v>237</v>
      </c>
      <c r="F124" s="86"/>
      <c r="G124" s="86"/>
      <c r="H124" s="138"/>
      <c r="I124" s="86"/>
      <c r="J124" s="138"/>
      <c r="K124" s="86"/>
      <c r="L124" s="86"/>
      <c r="M124" s="96"/>
      <c r="N124" s="87"/>
      <c r="O124" s="87"/>
      <c r="P124" s="87"/>
      <c r="Q124" s="87"/>
    </row>
    <row r="125" spans="1:17" ht="12.75">
      <c r="A125" s="94"/>
      <c r="B125" s="121" t="s">
        <v>30</v>
      </c>
      <c r="C125" s="86"/>
      <c r="D125" s="86"/>
      <c r="E125" s="122" t="s">
        <v>117</v>
      </c>
      <c r="F125" s="86"/>
      <c r="G125" s="86"/>
      <c r="H125" s="138"/>
      <c r="I125" s="86"/>
      <c r="J125" s="138"/>
      <c r="K125" s="86"/>
      <c r="L125" s="86"/>
      <c r="M125" s="96"/>
      <c r="N125" s="87"/>
      <c r="O125" s="87"/>
      <c r="P125" s="87"/>
      <c r="Q125" s="87"/>
    </row>
    <row r="126" spans="1:17" ht="12.75" thickBot="1">
      <c r="A126" s="94"/>
      <c r="B126" s="123" t="s">
        <v>31</v>
      </c>
      <c r="C126" s="124"/>
      <c r="D126" s="124"/>
      <c r="E126" s="125"/>
      <c r="F126" s="124"/>
      <c r="G126" s="124"/>
      <c r="H126" s="140"/>
      <c r="I126" s="124"/>
      <c r="J126" s="140"/>
      <c r="K126" s="124"/>
      <c r="L126" s="124"/>
      <c r="M126" s="96"/>
      <c r="N126" s="87"/>
      <c r="O126" s="87"/>
      <c r="P126" s="87"/>
      <c r="Q126" s="87"/>
    </row>
    <row r="127" spans="1:18" ht="12.75" thickTop="1">
      <c r="A127" s="94"/>
      <c r="B127" s="114">
        <v>20</v>
      </c>
      <c r="C127" s="115" t="s">
        <v>238</v>
      </c>
      <c r="D127" s="115" t="s">
        <v>66</v>
      </c>
      <c r="E127" s="115" t="s">
        <v>239</v>
      </c>
      <c r="F127" s="115" t="s">
        <v>24</v>
      </c>
      <c r="G127" s="116" t="s">
        <v>109</v>
      </c>
      <c r="H127" s="141">
        <v>643.5</v>
      </c>
      <c r="I127" s="127">
        <f>ROUND(0,0)</f>
      </c>
      <c r="J127" s="146">
        <f>ROUND(I127*H127,0)</f>
      </c>
      <c r="K127" s="129">
        <v>0.20999999999999999</v>
      </c>
      <c r="L127" s="128">
        <f>IF(ISNUMBER(K127),ROUND(J127*(K127+1),0),0)</f>
      </c>
      <c r="M127" s="96"/>
      <c r="N127" s="87"/>
      <c r="O127" s="87"/>
      <c r="P127" s="87"/>
      <c r="Q127" s="106">
        <f>IF(ISNUMBER(K127),IF(H127&gt;0,IF(I127&gt;0,J127,0),0),0)</f>
      </c>
      <c r="R127" s="9">
        <f>IF(ISNUMBER(K127)=FALSE,J127,0)</f>
      </c>
    </row>
    <row r="128" spans="1:17" ht="12.75">
      <c r="A128" s="94"/>
      <c r="B128" s="121" t="s">
        <v>27</v>
      </c>
      <c r="C128" s="86"/>
      <c r="D128" s="86"/>
      <c r="E128" s="122" t="s">
        <v>240</v>
      </c>
      <c r="F128" s="86"/>
      <c r="G128" s="86"/>
      <c r="H128" s="138"/>
      <c r="I128" s="86"/>
      <c r="J128" s="138"/>
      <c r="K128" s="86"/>
      <c r="L128" s="86"/>
      <c r="M128" s="96"/>
      <c r="N128" s="87"/>
      <c r="O128" s="87"/>
      <c r="P128" s="87"/>
      <c r="Q128" s="87"/>
    </row>
    <row r="129" spans="1:17" ht="12.75">
      <c r="A129" s="94"/>
      <c r="B129" s="121" t="s">
        <v>28</v>
      </c>
      <c r="C129" s="86"/>
      <c r="D129" s="86"/>
      <c r="E129" s="122" t="s">
        <v>241</v>
      </c>
      <c r="F129" s="86"/>
      <c r="G129" s="86"/>
      <c r="H129" s="138"/>
      <c r="I129" s="86"/>
      <c r="J129" s="138"/>
      <c r="K129" s="86"/>
      <c r="L129" s="86"/>
      <c r="M129" s="96"/>
      <c r="N129" s="87"/>
      <c r="O129" s="87"/>
      <c r="P129" s="87"/>
      <c r="Q129" s="87"/>
    </row>
    <row r="130" spans="1:17" ht="12.75">
      <c r="A130" s="94"/>
      <c r="B130" s="121" t="s">
        <v>30</v>
      </c>
      <c r="C130" s="86"/>
      <c r="D130" s="86"/>
      <c r="E130" s="122" t="s">
        <v>153</v>
      </c>
      <c r="F130" s="86"/>
      <c r="G130" s="86"/>
      <c r="H130" s="138"/>
      <c r="I130" s="86"/>
      <c r="J130" s="138"/>
      <c r="K130" s="86"/>
      <c r="L130" s="86"/>
      <c r="M130" s="96"/>
      <c r="N130" s="87"/>
      <c r="O130" s="87"/>
      <c r="P130" s="87"/>
      <c r="Q130" s="87"/>
    </row>
    <row r="131" spans="1:17" ht="12.75" thickBot="1">
      <c r="A131" s="94"/>
      <c r="B131" s="123" t="s">
        <v>31</v>
      </c>
      <c r="C131" s="124"/>
      <c r="D131" s="124"/>
      <c r="E131" s="125"/>
      <c r="F131" s="124"/>
      <c r="G131" s="124"/>
      <c r="H131" s="140"/>
      <c r="I131" s="124"/>
      <c r="J131" s="140"/>
      <c r="K131" s="124"/>
      <c r="L131" s="124"/>
      <c r="M131" s="96"/>
      <c r="N131" s="87"/>
      <c r="O131" s="87"/>
      <c r="P131" s="87"/>
      <c r="Q131" s="87"/>
    </row>
    <row r="132" spans="1:18" ht="12.75" thickTop="1">
      <c r="A132" s="94"/>
      <c r="B132" s="114">
        <v>21</v>
      </c>
      <c r="C132" s="115" t="s">
        <v>238</v>
      </c>
      <c r="D132" s="115" t="s">
        <v>72</v>
      </c>
      <c r="E132" s="115" t="s">
        <v>239</v>
      </c>
      <c r="F132" s="115" t="s">
        <v>24</v>
      </c>
      <c r="G132" s="116" t="s">
        <v>109</v>
      </c>
      <c r="H132" s="141">
        <v>71.5</v>
      </c>
      <c r="I132" s="127">
        <f>ROUND(0,0)</f>
      </c>
      <c r="J132" s="146">
        <f>ROUND(I132*H132,0)</f>
      </c>
      <c r="K132" s="129">
        <v>0.20999999999999999</v>
      </c>
      <c r="L132" s="128">
        <f>IF(ISNUMBER(K132),ROUND(J132*(K132+1),0),0)</f>
      </c>
      <c r="M132" s="96"/>
      <c r="N132" s="87"/>
      <c r="O132" s="87"/>
      <c r="P132" s="87"/>
      <c r="Q132" s="106">
        <f>IF(ISNUMBER(K132),IF(H132&gt;0,IF(I132&gt;0,J132,0),0),0)</f>
      </c>
      <c r="R132" s="9">
        <f>IF(ISNUMBER(K132)=FALSE,J132,0)</f>
      </c>
    </row>
    <row r="133" spans="1:17" ht="12.75">
      <c r="A133" s="94"/>
      <c r="B133" s="121" t="s">
        <v>27</v>
      </c>
      <c r="C133" s="86"/>
      <c r="D133" s="86"/>
      <c r="E133" s="122" t="s">
        <v>242</v>
      </c>
      <c r="F133" s="86"/>
      <c r="G133" s="86"/>
      <c r="H133" s="138"/>
      <c r="I133" s="86"/>
      <c r="J133" s="138"/>
      <c r="K133" s="86"/>
      <c r="L133" s="86"/>
      <c r="M133" s="96"/>
      <c r="N133" s="87"/>
      <c r="O133" s="87"/>
      <c r="P133" s="87"/>
      <c r="Q133" s="87"/>
    </row>
    <row r="134" spans="1:17" ht="12.75">
      <c r="A134" s="94"/>
      <c r="B134" s="121" t="s">
        <v>28</v>
      </c>
      <c r="C134" s="86"/>
      <c r="D134" s="86"/>
      <c r="E134" s="122" t="s">
        <v>243</v>
      </c>
      <c r="F134" s="86"/>
      <c r="G134" s="86"/>
      <c r="H134" s="138"/>
      <c r="I134" s="86"/>
      <c r="J134" s="138"/>
      <c r="K134" s="86"/>
      <c r="L134" s="86"/>
      <c r="M134" s="96"/>
      <c r="N134" s="87"/>
      <c r="O134" s="87"/>
      <c r="P134" s="87"/>
      <c r="Q134" s="87"/>
    </row>
    <row r="135" spans="1:17" ht="12.75">
      <c r="A135" s="94"/>
      <c r="B135" s="121" t="s">
        <v>30</v>
      </c>
      <c r="C135" s="86"/>
      <c r="D135" s="86"/>
      <c r="E135" s="122" t="s">
        <v>153</v>
      </c>
      <c r="F135" s="86"/>
      <c r="G135" s="86"/>
      <c r="H135" s="138"/>
      <c r="I135" s="86"/>
      <c r="J135" s="138"/>
      <c r="K135" s="86"/>
      <c r="L135" s="86"/>
      <c r="M135" s="96"/>
      <c r="N135" s="87"/>
      <c r="O135" s="87"/>
      <c r="P135" s="87"/>
      <c r="Q135" s="87"/>
    </row>
    <row r="136" spans="1:17" ht="12.75" thickBot="1">
      <c r="A136" s="94"/>
      <c r="B136" s="123" t="s">
        <v>31</v>
      </c>
      <c r="C136" s="124"/>
      <c r="D136" s="124"/>
      <c r="E136" s="125"/>
      <c r="F136" s="124"/>
      <c r="G136" s="124"/>
      <c r="H136" s="140"/>
      <c r="I136" s="124"/>
      <c r="J136" s="140"/>
      <c r="K136" s="124"/>
      <c r="L136" s="124"/>
      <c r="M136" s="96"/>
      <c r="N136" s="87"/>
      <c r="O136" s="87"/>
      <c r="P136" s="87"/>
      <c r="Q136" s="87"/>
    </row>
    <row r="137" spans="1:18" ht="12.75" thickTop="1">
      <c r="A137" s="94"/>
      <c r="B137" s="114">
        <v>22</v>
      </c>
      <c r="C137" s="115" t="s">
        <v>238</v>
      </c>
      <c r="D137" s="115" t="s">
        <v>75</v>
      </c>
      <c r="E137" s="115" t="s">
        <v>239</v>
      </c>
      <c r="F137" s="115" t="s">
        <v>24</v>
      </c>
      <c r="G137" s="116" t="s">
        <v>109</v>
      </c>
      <c r="H137" s="141">
        <v>11.5</v>
      </c>
      <c r="I137" s="127">
        <f>ROUND(0,0)</f>
      </c>
      <c r="J137" s="146">
        <f>ROUND(I137*H137,0)</f>
      </c>
      <c r="K137" s="129">
        <v>0.20999999999999999</v>
      </c>
      <c r="L137" s="128">
        <f>IF(ISNUMBER(K137),ROUND(J137*(K137+1),0),0)</f>
      </c>
      <c r="M137" s="96"/>
      <c r="N137" s="87"/>
      <c r="O137" s="87"/>
      <c r="P137" s="87"/>
      <c r="Q137" s="106">
        <f>IF(ISNUMBER(K137),IF(H137&gt;0,IF(I137&gt;0,J137,0),0),0)</f>
      </c>
      <c r="R137" s="9">
        <f>IF(ISNUMBER(K137)=FALSE,J137,0)</f>
      </c>
    </row>
    <row r="138" spans="1:17" ht="12.75">
      <c r="A138" s="94"/>
      <c r="B138" s="121" t="s">
        <v>27</v>
      </c>
      <c r="C138" s="86"/>
      <c r="D138" s="86"/>
      <c r="E138" s="122" t="s">
        <v>244</v>
      </c>
      <c r="F138" s="86"/>
      <c r="G138" s="86"/>
      <c r="H138" s="138"/>
      <c r="I138" s="86"/>
      <c r="J138" s="138"/>
      <c r="K138" s="86"/>
      <c r="L138" s="86"/>
      <c r="M138" s="96"/>
      <c r="N138" s="87"/>
      <c r="O138" s="87"/>
      <c r="P138" s="87"/>
      <c r="Q138" s="87"/>
    </row>
    <row r="139" spans="1:17" ht="12.75">
      <c r="A139" s="94"/>
      <c r="B139" s="121" t="s">
        <v>28</v>
      </c>
      <c r="C139" s="86"/>
      <c r="D139" s="86"/>
      <c r="E139" s="122" t="s">
        <v>245</v>
      </c>
      <c r="F139" s="86"/>
      <c r="G139" s="86"/>
      <c r="H139" s="138"/>
      <c r="I139" s="86"/>
      <c r="J139" s="138"/>
      <c r="K139" s="86"/>
      <c r="L139" s="86"/>
      <c r="M139" s="96"/>
      <c r="N139" s="87"/>
      <c r="O139" s="87"/>
      <c r="P139" s="87"/>
      <c r="Q139" s="87"/>
    </row>
    <row r="140" spans="1:17" ht="12.75">
      <c r="A140" s="94"/>
      <c r="B140" s="121" t="s">
        <v>30</v>
      </c>
      <c r="C140" s="86"/>
      <c r="D140" s="86"/>
      <c r="E140" s="122" t="s">
        <v>153</v>
      </c>
      <c r="F140" s="86"/>
      <c r="G140" s="86"/>
      <c r="H140" s="138"/>
      <c r="I140" s="86"/>
      <c r="J140" s="138"/>
      <c r="K140" s="86"/>
      <c r="L140" s="86"/>
      <c r="M140" s="96"/>
      <c r="N140" s="87"/>
      <c r="O140" s="87"/>
      <c r="P140" s="87"/>
      <c r="Q140" s="87"/>
    </row>
    <row r="141" spans="1:17" ht="12.75" thickBot="1">
      <c r="A141" s="94"/>
      <c r="B141" s="123" t="s">
        <v>31</v>
      </c>
      <c r="C141" s="124"/>
      <c r="D141" s="124"/>
      <c r="E141" s="125"/>
      <c r="F141" s="124"/>
      <c r="G141" s="124"/>
      <c r="H141" s="140"/>
      <c r="I141" s="124"/>
      <c r="J141" s="140"/>
      <c r="K141" s="124"/>
      <c r="L141" s="124"/>
      <c r="M141" s="96"/>
      <c r="N141" s="87"/>
      <c r="O141" s="87"/>
      <c r="P141" s="87"/>
      <c r="Q141" s="87"/>
    </row>
    <row r="142" spans="1:18" ht="12.75" thickTop="1">
      <c r="A142" s="94"/>
      <c r="B142" s="114">
        <v>23</v>
      </c>
      <c r="C142" s="115" t="s">
        <v>238</v>
      </c>
      <c r="D142" s="115" t="s">
        <v>78</v>
      </c>
      <c r="E142" s="115" t="s">
        <v>239</v>
      </c>
      <c r="F142" s="115" t="s">
        <v>24</v>
      </c>
      <c r="G142" s="116" t="s">
        <v>109</v>
      </c>
      <c r="H142" s="141">
        <v>33</v>
      </c>
      <c r="I142" s="127">
        <f>ROUND(0,0)</f>
      </c>
      <c r="J142" s="146">
        <f>ROUND(I142*H142,0)</f>
      </c>
      <c r="K142" s="129">
        <v>0.20999999999999999</v>
      </c>
      <c r="L142" s="128">
        <f>IF(ISNUMBER(K142),ROUND(J142*(K142+1),0),0)</f>
      </c>
      <c r="M142" s="96"/>
      <c r="N142" s="87"/>
      <c r="O142" s="87"/>
      <c r="P142" s="87"/>
      <c r="Q142" s="106">
        <f>IF(ISNUMBER(K142),IF(H142&gt;0,IF(I142&gt;0,J142,0),0),0)</f>
      </c>
      <c r="R142" s="9">
        <f>IF(ISNUMBER(K142)=FALSE,J142,0)</f>
      </c>
    </row>
    <row r="143" spans="1:17" ht="12.75">
      <c r="A143" s="94"/>
      <c r="B143" s="121" t="s">
        <v>27</v>
      </c>
      <c r="C143" s="86"/>
      <c r="D143" s="86"/>
      <c r="E143" s="122" t="s">
        <v>246</v>
      </c>
      <c r="F143" s="86"/>
      <c r="G143" s="86"/>
      <c r="H143" s="138"/>
      <c r="I143" s="86"/>
      <c r="J143" s="138"/>
      <c r="K143" s="86"/>
      <c r="L143" s="86"/>
      <c r="M143" s="96"/>
      <c r="N143" s="87"/>
      <c r="O143" s="87"/>
      <c r="P143" s="87"/>
      <c r="Q143" s="87"/>
    </row>
    <row r="144" spans="1:17" ht="12.75">
      <c r="A144" s="94"/>
      <c r="B144" s="121" t="s">
        <v>28</v>
      </c>
      <c r="C144" s="86"/>
      <c r="D144" s="86"/>
      <c r="E144" s="122" t="s">
        <v>247</v>
      </c>
      <c r="F144" s="86"/>
      <c r="G144" s="86"/>
      <c r="H144" s="138"/>
      <c r="I144" s="86"/>
      <c r="J144" s="138"/>
      <c r="K144" s="86"/>
      <c r="L144" s="86"/>
      <c r="M144" s="96"/>
      <c r="N144" s="87"/>
      <c r="O144" s="87"/>
      <c r="P144" s="87"/>
      <c r="Q144" s="87"/>
    </row>
    <row r="145" spans="1:17" ht="12.75">
      <c r="A145" s="94"/>
      <c r="B145" s="121" t="s">
        <v>30</v>
      </c>
      <c r="C145" s="86"/>
      <c r="D145" s="86"/>
      <c r="E145" s="122" t="s">
        <v>153</v>
      </c>
      <c r="F145" s="86"/>
      <c r="G145" s="86"/>
      <c r="H145" s="138"/>
      <c r="I145" s="86"/>
      <c r="J145" s="138"/>
      <c r="K145" s="86"/>
      <c r="L145" s="86"/>
      <c r="M145" s="96"/>
      <c r="N145" s="87"/>
      <c r="O145" s="87"/>
      <c r="P145" s="87"/>
      <c r="Q145" s="87"/>
    </row>
    <row r="146" spans="1:17" ht="12.75" thickBot="1">
      <c r="A146" s="94"/>
      <c r="B146" s="123" t="s">
        <v>31</v>
      </c>
      <c r="C146" s="124"/>
      <c r="D146" s="124"/>
      <c r="E146" s="125"/>
      <c r="F146" s="124"/>
      <c r="G146" s="124"/>
      <c r="H146" s="140"/>
      <c r="I146" s="124"/>
      <c r="J146" s="140"/>
      <c r="K146" s="124"/>
      <c r="L146" s="124"/>
      <c r="M146" s="96"/>
      <c r="N146" s="87"/>
      <c r="O146" s="87"/>
      <c r="P146" s="87"/>
      <c r="Q146" s="87"/>
    </row>
    <row r="147" spans="1:18" ht="12.75" thickTop="1">
      <c r="A147" s="94"/>
      <c r="B147" s="114">
        <v>24</v>
      </c>
      <c r="C147" s="115" t="s">
        <v>248</v>
      </c>
      <c r="D147" s="115"/>
      <c r="E147" s="115" t="s">
        <v>249</v>
      </c>
      <c r="F147" s="115" t="s">
        <v>24</v>
      </c>
      <c r="G147" s="116" t="s">
        <v>109</v>
      </c>
      <c r="H147" s="141">
        <v>90</v>
      </c>
      <c r="I147" s="127">
        <f>ROUND(0,0)</f>
      </c>
      <c r="J147" s="146">
        <f>ROUND(I147*H147,0)</f>
      </c>
      <c r="K147" s="129">
        <v>0.20999999999999999</v>
      </c>
      <c r="L147" s="128">
        <f>IF(ISNUMBER(K147),ROUND(J147*(K147+1),0),0)</f>
      </c>
      <c r="M147" s="96"/>
      <c r="N147" s="87"/>
      <c r="O147" s="87"/>
      <c r="P147" s="87"/>
      <c r="Q147" s="106">
        <f>IF(ISNUMBER(K147),IF(H147&gt;0,IF(I147&gt;0,J147,0),0),0)</f>
      </c>
      <c r="R147" s="9">
        <f>IF(ISNUMBER(K147)=FALSE,J147,0)</f>
      </c>
    </row>
    <row r="148" spans="1:17" ht="12.75">
      <c r="A148" s="94"/>
      <c r="B148" s="121" t="s">
        <v>27</v>
      </c>
      <c r="C148" s="86"/>
      <c r="D148" s="86"/>
      <c r="E148" s="122" t="s">
        <v>250</v>
      </c>
      <c r="F148" s="86"/>
      <c r="G148" s="86"/>
      <c r="H148" s="138"/>
      <c r="I148" s="86"/>
      <c r="J148" s="138"/>
      <c r="K148" s="86"/>
      <c r="L148" s="86"/>
      <c r="M148" s="96"/>
      <c r="N148" s="87"/>
      <c r="O148" s="87"/>
      <c r="P148" s="87"/>
      <c r="Q148" s="87"/>
    </row>
    <row r="149" spans="1:17" ht="12.75">
      <c r="A149" s="94"/>
      <c r="B149" s="121" t="s">
        <v>28</v>
      </c>
      <c r="C149" s="86"/>
      <c r="D149" s="86"/>
      <c r="E149" s="122" t="s">
        <v>251</v>
      </c>
      <c r="F149" s="86"/>
      <c r="G149" s="86"/>
      <c r="H149" s="138"/>
      <c r="I149" s="86"/>
      <c r="J149" s="138"/>
      <c r="K149" s="86"/>
      <c r="L149" s="86"/>
      <c r="M149" s="96"/>
      <c r="N149" s="87"/>
      <c r="O149" s="87"/>
      <c r="P149" s="87"/>
      <c r="Q149" s="87"/>
    </row>
    <row r="150" spans="1:17" ht="12.75">
      <c r="A150" s="94"/>
      <c r="B150" s="121" t="s">
        <v>30</v>
      </c>
      <c r="C150" s="86"/>
      <c r="D150" s="86"/>
      <c r="E150" s="122" t="s">
        <v>153</v>
      </c>
      <c r="F150" s="86"/>
      <c r="G150" s="86"/>
      <c r="H150" s="138"/>
      <c r="I150" s="86"/>
      <c r="J150" s="138"/>
      <c r="K150" s="86"/>
      <c r="L150" s="86"/>
      <c r="M150" s="96"/>
      <c r="N150" s="87"/>
      <c r="O150" s="87"/>
      <c r="P150" s="87"/>
      <c r="Q150" s="87"/>
    </row>
    <row r="151" spans="1:17" ht="12.75" thickBot="1">
      <c r="A151" s="94"/>
      <c r="B151" s="123" t="s">
        <v>31</v>
      </c>
      <c r="C151" s="124"/>
      <c r="D151" s="124"/>
      <c r="E151" s="125"/>
      <c r="F151" s="124"/>
      <c r="G151" s="124"/>
      <c r="H151" s="140"/>
      <c r="I151" s="124"/>
      <c r="J151" s="140"/>
      <c r="K151" s="124"/>
      <c r="L151" s="124"/>
      <c r="M151" s="96"/>
      <c r="N151" s="87"/>
      <c r="O151" s="87"/>
      <c r="P151" s="87"/>
      <c r="Q151" s="87"/>
    </row>
    <row r="152" spans="1:18" ht="12.75" thickTop="1">
      <c r="A152" s="94"/>
      <c r="B152" s="114">
        <v>25</v>
      </c>
      <c r="C152" s="115" t="s">
        <v>252</v>
      </c>
      <c r="D152" s="115"/>
      <c r="E152" s="115" t="s">
        <v>253</v>
      </c>
      <c r="F152" s="115" t="s">
        <v>24</v>
      </c>
      <c r="G152" s="116" t="s">
        <v>109</v>
      </c>
      <c r="H152" s="141">
        <v>55</v>
      </c>
      <c r="I152" s="127">
        <f>ROUND(0,0)</f>
      </c>
      <c r="J152" s="146">
        <f>ROUND(I152*H152,0)</f>
      </c>
      <c r="K152" s="129">
        <v>0.20999999999999999</v>
      </c>
      <c r="L152" s="128">
        <f>IF(ISNUMBER(K152),ROUND(J152*(K152+1),0),0)</f>
      </c>
      <c r="M152" s="96"/>
      <c r="N152" s="87"/>
      <c r="O152" s="87"/>
      <c r="P152" s="87"/>
      <c r="Q152" s="106">
        <f>IF(ISNUMBER(K152),IF(H152&gt;0,IF(I152&gt;0,J152,0),0),0)</f>
      </c>
      <c r="R152" s="9">
        <f>IF(ISNUMBER(K152)=FALSE,J152,0)</f>
      </c>
    </row>
    <row r="153" spans="1:17" ht="12.75">
      <c r="A153" s="94"/>
      <c r="B153" s="121" t="s">
        <v>27</v>
      </c>
      <c r="C153" s="86"/>
      <c r="D153" s="86"/>
      <c r="E153" s="122" t="s">
        <v>254</v>
      </c>
      <c r="F153" s="86"/>
      <c r="G153" s="86"/>
      <c r="H153" s="138"/>
      <c r="I153" s="86"/>
      <c r="J153" s="138"/>
      <c r="K153" s="86"/>
      <c r="L153" s="86"/>
      <c r="M153" s="96"/>
      <c r="N153" s="87"/>
      <c r="O153" s="87"/>
      <c r="P153" s="87"/>
      <c r="Q153" s="87"/>
    </row>
    <row r="154" spans="1:17" ht="12.75">
      <c r="A154" s="94"/>
      <c r="B154" s="121" t="s">
        <v>28</v>
      </c>
      <c r="C154" s="86"/>
      <c r="D154" s="86"/>
      <c r="E154" s="122" t="s">
        <v>255</v>
      </c>
      <c r="F154" s="86"/>
      <c r="G154" s="86"/>
      <c r="H154" s="138"/>
      <c r="I154" s="86"/>
      <c r="J154" s="138"/>
      <c r="K154" s="86"/>
      <c r="L154" s="86"/>
      <c r="M154" s="96"/>
      <c r="N154" s="87"/>
      <c r="O154" s="87"/>
      <c r="P154" s="87"/>
      <c r="Q154" s="87"/>
    </row>
    <row r="155" spans="1:17" ht="12.75">
      <c r="A155" s="94"/>
      <c r="B155" s="121" t="s">
        <v>30</v>
      </c>
      <c r="C155" s="86"/>
      <c r="D155" s="86"/>
      <c r="E155" s="122" t="s">
        <v>153</v>
      </c>
      <c r="F155" s="86"/>
      <c r="G155" s="86"/>
      <c r="H155" s="138"/>
      <c r="I155" s="86"/>
      <c r="J155" s="138"/>
      <c r="K155" s="86"/>
      <c r="L155" s="86"/>
      <c r="M155" s="96"/>
      <c r="N155" s="87"/>
      <c r="O155" s="87"/>
      <c r="P155" s="87"/>
      <c r="Q155" s="87"/>
    </row>
    <row r="156" spans="1:17" ht="12.75" thickBot="1">
      <c r="A156" s="94"/>
      <c r="B156" s="123" t="s">
        <v>31</v>
      </c>
      <c r="C156" s="124"/>
      <c r="D156" s="124"/>
      <c r="E156" s="125"/>
      <c r="F156" s="124"/>
      <c r="G156" s="124"/>
      <c r="H156" s="140"/>
      <c r="I156" s="124"/>
      <c r="J156" s="140"/>
      <c r="K156" s="124"/>
      <c r="L156" s="124"/>
      <c r="M156" s="96"/>
      <c r="N156" s="87"/>
      <c r="O156" s="87"/>
      <c r="P156" s="87"/>
      <c r="Q156" s="87"/>
    </row>
    <row r="157" spans="1:19" ht="25" customHeight="1" thickTop="1" thickBot="1">
      <c r="A157" s="94"/>
      <c r="B157" s="86"/>
      <c r="C157" s="130">
        <v>5</v>
      </c>
      <c r="D157" s="86"/>
      <c r="E157" s="130" t="s">
        <v>161</v>
      </c>
      <c r="F157" s="86"/>
      <c r="G157" s="131" t="s">
        <v>51</v>
      </c>
      <c r="H157" s="142">
        <f>J117+J122+J127+J132+J137+J142+J147+J152</f>
      </c>
      <c r="I157" s="131" t="s">
        <v>53</v>
      </c>
      <c r="J157" s="147">
        <f>(L157-H157)</f>
      </c>
      <c r="K157" s="131" t="s">
        <v>52</v>
      </c>
      <c r="L157" s="132">
        <f>L117+L122+L127+L132+L137+L142+L147+L152</f>
      </c>
      <c r="M157" s="96"/>
      <c r="N157" s="87"/>
      <c r="O157" s="87"/>
      <c r="P157" s="87"/>
      <c r="Q157" s="106">
        <f>0+Q117+Q122+Q127+Q132+Q137+Q142+Q147+Q152</f>
      </c>
      <c r="R157" s="9">
        <f>0+R117+R122+R127+R132+R137+R142+R147+R152</f>
      </c>
      <c r="S157" s="56">
        <f>Q157*(1+J157)+R157</f>
      </c>
    </row>
    <row r="158" spans="1:17" ht="25" customHeight="1" thickTop="1" thickBot="1">
      <c r="A158" s="94"/>
      <c r="B158" s="134"/>
      <c r="C158" s="134"/>
      <c r="D158" s="134"/>
      <c r="E158" s="134"/>
      <c r="F158" s="134"/>
      <c r="G158" s="135" t="s">
        <v>54</v>
      </c>
      <c r="H158" s="143">
        <f>J117+J122+J127+J132+J137+J142+J147+J152</f>
      </c>
      <c r="I158" s="135" t="s">
        <v>55</v>
      </c>
      <c r="J158" s="148">
        <f>0+J157</f>
      </c>
      <c r="K158" s="135" t="s">
        <v>56</v>
      </c>
      <c r="L158" s="136">
        <f>L117+L122+L127+L132+L137+L142+L147+L152</f>
      </c>
      <c r="M158" s="96"/>
      <c r="N158" s="87"/>
      <c r="O158" s="87"/>
      <c r="P158" s="87"/>
      <c r="Q158" s="87"/>
    </row>
    <row r="159" spans="1:17" ht="40" customHeight="1">
      <c r="A159" s="94"/>
      <c r="B159" s="154" t="s">
        <v>293</v>
      </c>
      <c r="C159" s="86"/>
      <c r="D159" s="86"/>
      <c r="E159" s="86"/>
      <c r="F159" s="86"/>
      <c r="G159" s="86"/>
      <c r="H159" s="138"/>
      <c r="I159" s="86"/>
      <c r="J159" s="138"/>
      <c r="K159" s="86"/>
      <c r="L159" s="86"/>
      <c r="M159" s="96"/>
      <c r="N159" s="87"/>
      <c r="O159" s="87"/>
      <c r="P159" s="87"/>
      <c r="Q159" s="87"/>
    </row>
    <row r="160" spans="1:18" ht="12.75">
      <c r="A160" s="94"/>
      <c r="B160" s="114">
        <v>26</v>
      </c>
      <c r="C160" s="115" t="s">
        <v>256</v>
      </c>
      <c r="D160" s="115"/>
      <c r="E160" s="115" t="s">
        <v>257</v>
      </c>
      <c r="F160" s="115" t="s">
        <v>24</v>
      </c>
      <c r="G160" s="116" t="s">
        <v>156</v>
      </c>
      <c r="H160" s="139">
        <v>10</v>
      </c>
      <c r="I160" s="118">
        <f>ROUND(0,0)</f>
      </c>
      <c r="J160" s="145">
        <f>ROUND(I160*H160,0)</f>
      </c>
      <c r="K160" s="120">
        <v>0.20999999999999999</v>
      </c>
      <c r="L160" s="119">
        <f>IF(ISNUMBER(K160),ROUND(J160*(K160+1),0),0)</f>
      </c>
      <c r="M160" s="96"/>
      <c r="N160" s="87"/>
      <c r="O160" s="87"/>
      <c r="P160" s="87"/>
      <c r="Q160" s="106">
        <f>IF(ISNUMBER(K160),IF(H160&gt;0,IF(I160&gt;0,J160,0),0),0)</f>
      </c>
      <c r="R160" s="9">
        <f>IF(ISNUMBER(K160)=FALSE,J160,0)</f>
      </c>
    </row>
    <row r="161" spans="1:17" ht="12.75">
      <c r="A161" s="94"/>
      <c r="B161" s="121" t="s">
        <v>27</v>
      </c>
      <c r="C161" s="86"/>
      <c r="D161" s="86"/>
      <c r="E161" s="122" t="s">
        <v>258</v>
      </c>
      <c r="F161" s="86"/>
      <c r="G161" s="86"/>
      <c r="H161" s="138"/>
      <c r="I161" s="86"/>
      <c r="J161" s="138"/>
      <c r="K161" s="86"/>
      <c r="L161" s="86"/>
      <c r="M161" s="96"/>
      <c r="N161" s="87"/>
      <c r="O161" s="87"/>
      <c r="P161" s="87"/>
      <c r="Q161" s="87"/>
    </row>
    <row r="162" spans="1:17" ht="12.75">
      <c r="A162" s="94"/>
      <c r="B162" s="121" t="s">
        <v>28</v>
      </c>
      <c r="C162" s="86"/>
      <c r="D162" s="86"/>
      <c r="E162" s="122" t="s">
        <v>259</v>
      </c>
      <c r="F162" s="86"/>
      <c r="G162" s="86"/>
      <c r="H162" s="138"/>
      <c r="I162" s="86"/>
      <c r="J162" s="138"/>
      <c r="K162" s="86"/>
      <c r="L162" s="86"/>
      <c r="M162" s="96"/>
      <c r="N162" s="87"/>
      <c r="O162" s="87"/>
      <c r="P162" s="87"/>
      <c r="Q162" s="87"/>
    </row>
    <row r="163" spans="1:17" ht="12.75">
      <c r="A163" s="94"/>
      <c r="B163" s="121" t="s">
        <v>30</v>
      </c>
      <c r="C163" s="86"/>
      <c r="D163" s="86"/>
      <c r="E163" s="122" t="s">
        <v>260</v>
      </c>
      <c r="F163" s="86"/>
      <c r="G163" s="86"/>
      <c r="H163" s="138"/>
      <c r="I163" s="86"/>
      <c r="J163" s="138"/>
      <c r="K163" s="86"/>
      <c r="L163" s="86"/>
      <c r="M163" s="96"/>
      <c r="N163" s="87"/>
      <c r="O163" s="87"/>
      <c r="P163" s="87"/>
      <c r="Q163" s="87"/>
    </row>
    <row r="164" spans="1:17" ht="12.75" thickBot="1">
      <c r="A164" s="94"/>
      <c r="B164" s="123" t="s">
        <v>31</v>
      </c>
      <c r="C164" s="124"/>
      <c r="D164" s="124"/>
      <c r="E164" s="125"/>
      <c r="F164" s="124"/>
      <c r="G164" s="124"/>
      <c r="H164" s="140"/>
      <c r="I164" s="124"/>
      <c r="J164" s="140"/>
      <c r="K164" s="124"/>
      <c r="L164" s="124"/>
      <c r="M164" s="96"/>
      <c r="N164" s="87"/>
      <c r="O164" s="87"/>
      <c r="P164" s="87"/>
      <c r="Q164" s="87"/>
    </row>
    <row r="165" spans="1:18" ht="12.75" thickTop="1">
      <c r="A165" s="94"/>
      <c r="B165" s="114">
        <v>27</v>
      </c>
      <c r="C165" s="115" t="s">
        <v>261</v>
      </c>
      <c r="D165" s="115"/>
      <c r="E165" s="115" t="s">
        <v>262</v>
      </c>
      <c r="F165" s="115" t="s">
        <v>24</v>
      </c>
      <c r="G165" s="116" t="s">
        <v>156</v>
      </c>
      <c r="H165" s="141">
        <v>25</v>
      </c>
      <c r="I165" s="127">
        <f>ROUND(0,0)</f>
      </c>
      <c r="J165" s="146">
        <f>ROUND(I165*H165,0)</f>
      </c>
      <c r="K165" s="129">
        <v>0.20999999999999999</v>
      </c>
      <c r="L165" s="128">
        <f>IF(ISNUMBER(K165),ROUND(J165*(K165+1),0),0)</f>
      </c>
      <c r="M165" s="96"/>
      <c r="N165" s="87"/>
      <c r="O165" s="87"/>
      <c r="P165" s="87"/>
      <c r="Q165" s="106">
        <f>IF(ISNUMBER(K165),IF(H165&gt;0,IF(I165&gt;0,J165,0),0),0)</f>
      </c>
      <c r="R165" s="9">
        <f>IF(ISNUMBER(K165)=FALSE,J165,0)</f>
      </c>
    </row>
    <row r="166" spans="1:17" ht="12.75">
      <c r="A166" s="94"/>
      <c r="B166" s="121" t="s">
        <v>27</v>
      </c>
      <c r="C166" s="86"/>
      <c r="D166" s="86"/>
      <c r="E166" s="122" t="s">
        <v>263</v>
      </c>
      <c r="F166" s="86"/>
      <c r="G166" s="86"/>
      <c r="H166" s="138"/>
      <c r="I166" s="86"/>
      <c r="J166" s="138"/>
      <c r="K166" s="86"/>
      <c r="L166" s="86"/>
      <c r="M166" s="96"/>
      <c r="N166" s="87"/>
      <c r="O166" s="87"/>
      <c r="P166" s="87"/>
      <c r="Q166" s="87"/>
    </row>
    <row r="167" spans="1:17" ht="12.75">
      <c r="A167" s="94"/>
      <c r="B167" s="121" t="s">
        <v>28</v>
      </c>
      <c r="C167" s="86"/>
      <c r="D167" s="86"/>
      <c r="E167" s="122" t="s">
        <v>264</v>
      </c>
      <c r="F167" s="86"/>
      <c r="G167" s="86"/>
      <c r="H167" s="138"/>
      <c r="I167" s="86"/>
      <c r="J167" s="138"/>
      <c r="K167" s="86"/>
      <c r="L167" s="86"/>
      <c r="M167" s="96"/>
      <c r="N167" s="87"/>
      <c r="O167" s="87"/>
      <c r="P167" s="87"/>
      <c r="Q167" s="87"/>
    </row>
    <row r="168" spans="1:17" ht="12.75">
      <c r="A168" s="94"/>
      <c r="B168" s="121" t="s">
        <v>30</v>
      </c>
      <c r="C168" s="86"/>
      <c r="D168" s="86"/>
      <c r="E168" s="122" t="s">
        <v>260</v>
      </c>
      <c r="F168" s="86"/>
      <c r="G168" s="86"/>
      <c r="H168" s="138"/>
      <c r="I168" s="86"/>
      <c r="J168" s="138"/>
      <c r="K168" s="86"/>
      <c r="L168" s="86"/>
      <c r="M168" s="96"/>
      <c r="N168" s="87"/>
      <c r="O168" s="87"/>
      <c r="P168" s="87"/>
      <c r="Q168" s="87"/>
    </row>
    <row r="169" spans="1:17" ht="12.75" thickBot="1">
      <c r="A169" s="94"/>
      <c r="B169" s="123" t="s">
        <v>31</v>
      </c>
      <c r="C169" s="124"/>
      <c r="D169" s="124"/>
      <c r="E169" s="125"/>
      <c r="F169" s="124"/>
      <c r="G169" s="124"/>
      <c r="H169" s="140"/>
      <c r="I169" s="124"/>
      <c r="J169" s="140"/>
      <c r="K169" s="124"/>
      <c r="L169" s="124"/>
      <c r="M169" s="96"/>
      <c r="N169" s="87"/>
      <c r="O169" s="87"/>
      <c r="P169" s="87"/>
      <c r="Q169" s="87"/>
    </row>
    <row r="170" spans="1:18" ht="12.75" thickTop="1">
      <c r="A170" s="94"/>
      <c r="B170" s="114">
        <v>28</v>
      </c>
      <c r="C170" s="115" t="s">
        <v>265</v>
      </c>
      <c r="D170" s="115"/>
      <c r="E170" s="115" t="s">
        <v>266</v>
      </c>
      <c r="F170" s="115" t="s">
        <v>24</v>
      </c>
      <c r="G170" s="116" t="s">
        <v>25</v>
      </c>
      <c r="H170" s="141">
        <v>2</v>
      </c>
      <c r="I170" s="127">
        <f>ROUND(0,0)</f>
      </c>
      <c r="J170" s="146">
        <f>ROUND(I170*H170,0)</f>
      </c>
      <c r="K170" s="129">
        <v>0.20999999999999999</v>
      </c>
      <c r="L170" s="128">
        <f>IF(ISNUMBER(K170),ROUND(J170*(K170+1),0),0)</f>
      </c>
      <c r="M170" s="96"/>
      <c r="N170" s="87"/>
      <c r="O170" s="87"/>
      <c r="P170" s="87"/>
      <c r="Q170" s="106">
        <f>IF(ISNUMBER(K170),IF(H170&gt;0,IF(I170&gt;0,J170,0),0),0)</f>
      </c>
      <c r="R170" s="9">
        <f>IF(ISNUMBER(K170)=FALSE,J170,0)</f>
      </c>
    </row>
    <row r="171" spans="1:17" ht="12.75">
      <c r="A171" s="94"/>
      <c r="B171" s="121" t="s">
        <v>27</v>
      </c>
      <c r="C171" s="86"/>
      <c r="D171" s="86"/>
      <c r="E171" s="122" t="s">
        <v>267</v>
      </c>
      <c r="F171" s="86"/>
      <c r="G171" s="86"/>
      <c r="H171" s="138"/>
      <c r="I171" s="86"/>
      <c r="J171" s="138"/>
      <c r="K171" s="86"/>
      <c r="L171" s="86"/>
      <c r="M171" s="96"/>
      <c r="N171" s="87"/>
      <c r="O171" s="87"/>
      <c r="P171" s="87"/>
      <c r="Q171" s="87"/>
    </row>
    <row r="172" spans="1:17" ht="12.75">
      <c r="A172" s="94"/>
      <c r="B172" s="121" t="s">
        <v>28</v>
      </c>
      <c r="C172" s="86"/>
      <c r="D172" s="86"/>
      <c r="E172" s="122" t="s">
        <v>24</v>
      </c>
      <c r="F172" s="86"/>
      <c r="G172" s="86"/>
      <c r="H172" s="138"/>
      <c r="I172" s="86"/>
      <c r="J172" s="138"/>
      <c r="K172" s="86"/>
      <c r="L172" s="86"/>
      <c r="M172" s="96"/>
      <c r="N172" s="87"/>
      <c r="O172" s="87"/>
      <c r="P172" s="87"/>
      <c r="Q172" s="87"/>
    </row>
    <row r="173" spans="1:17" ht="12.75">
      <c r="A173" s="94"/>
      <c r="B173" s="121" t="s">
        <v>30</v>
      </c>
      <c r="C173" s="86"/>
      <c r="D173" s="86"/>
      <c r="E173" s="122" t="s">
        <v>268</v>
      </c>
      <c r="F173" s="86"/>
      <c r="G173" s="86"/>
      <c r="H173" s="138"/>
      <c r="I173" s="86"/>
      <c r="J173" s="138"/>
      <c r="K173" s="86"/>
      <c r="L173" s="86"/>
      <c r="M173" s="96"/>
      <c r="N173" s="87"/>
      <c r="O173" s="87"/>
      <c r="P173" s="87"/>
      <c r="Q173" s="87"/>
    </row>
    <row r="174" spans="1:17" ht="12.75" thickBot="1">
      <c r="A174" s="94"/>
      <c r="B174" s="123" t="s">
        <v>31</v>
      </c>
      <c r="C174" s="124"/>
      <c r="D174" s="124"/>
      <c r="E174" s="125"/>
      <c r="F174" s="124"/>
      <c r="G174" s="124"/>
      <c r="H174" s="140"/>
      <c r="I174" s="124"/>
      <c r="J174" s="140"/>
      <c r="K174" s="124"/>
      <c r="L174" s="124"/>
      <c r="M174" s="96"/>
      <c r="N174" s="87"/>
      <c r="O174" s="87"/>
      <c r="P174" s="87"/>
      <c r="Q174" s="87"/>
    </row>
    <row r="175" spans="1:18" ht="12.75" thickTop="1">
      <c r="A175" s="94"/>
      <c r="B175" s="114">
        <v>29</v>
      </c>
      <c r="C175" s="115" t="s">
        <v>269</v>
      </c>
      <c r="D175" s="115"/>
      <c r="E175" s="115" t="s">
        <v>270</v>
      </c>
      <c r="F175" s="115" t="s">
        <v>24</v>
      </c>
      <c r="G175" s="116" t="s">
        <v>25</v>
      </c>
      <c r="H175" s="141">
        <v>3</v>
      </c>
      <c r="I175" s="127">
        <f>ROUND(0,0)</f>
      </c>
      <c r="J175" s="146">
        <f>ROUND(I175*H175,0)</f>
      </c>
      <c r="K175" s="129">
        <v>0.20999999999999999</v>
      </c>
      <c r="L175" s="128">
        <f>IF(ISNUMBER(K175),ROUND(J175*(K175+1),0),0)</f>
      </c>
      <c r="M175" s="96"/>
      <c r="N175" s="87"/>
      <c r="O175" s="87"/>
      <c r="P175" s="87"/>
      <c r="Q175" s="106">
        <f>IF(ISNUMBER(K175),IF(H175&gt;0,IF(I175&gt;0,J175,0),0),0)</f>
      </c>
      <c r="R175" s="9">
        <f>IF(ISNUMBER(K175)=FALSE,J175,0)</f>
      </c>
    </row>
    <row r="176" spans="1:17" ht="12.75">
      <c r="A176" s="94"/>
      <c r="B176" s="121" t="s">
        <v>27</v>
      </c>
      <c r="C176" s="86"/>
      <c r="D176" s="86"/>
      <c r="E176" s="122" t="s">
        <v>24</v>
      </c>
      <c r="F176" s="86"/>
      <c r="G176" s="86"/>
      <c r="H176" s="138"/>
      <c r="I176" s="86"/>
      <c r="J176" s="138"/>
      <c r="K176" s="86"/>
      <c r="L176" s="86"/>
      <c r="M176" s="96"/>
      <c r="N176" s="87"/>
      <c r="O176" s="87"/>
      <c r="P176" s="87"/>
      <c r="Q176" s="87"/>
    </row>
    <row r="177" spans="1:17" ht="12.75">
      <c r="A177" s="94"/>
      <c r="B177" s="121" t="s">
        <v>28</v>
      </c>
      <c r="C177" s="86"/>
      <c r="D177" s="86"/>
      <c r="E177" s="122" t="s">
        <v>271</v>
      </c>
      <c r="F177" s="86"/>
      <c r="G177" s="86"/>
      <c r="H177" s="138"/>
      <c r="I177" s="86"/>
      <c r="J177" s="138"/>
      <c r="K177" s="86"/>
      <c r="L177" s="86"/>
      <c r="M177" s="96"/>
      <c r="N177" s="87"/>
      <c r="O177" s="87"/>
      <c r="P177" s="87"/>
      <c r="Q177" s="87"/>
    </row>
    <row r="178" spans="1:17" ht="12.75">
      <c r="A178" s="94"/>
      <c r="B178" s="121" t="s">
        <v>30</v>
      </c>
      <c r="C178" s="86"/>
      <c r="D178" s="86"/>
      <c r="E178" s="122" t="s">
        <v>272</v>
      </c>
      <c r="F178" s="86"/>
      <c r="G178" s="86"/>
      <c r="H178" s="138"/>
      <c r="I178" s="86"/>
      <c r="J178" s="138"/>
      <c r="K178" s="86"/>
      <c r="L178" s="86"/>
      <c r="M178" s="96"/>
      <c r="N178" s="87"/>
      <c r="O178" s="87"/>
      <c r="P178" s="87"/>
      <c r="Q178" s="87"/>
    </row>
    <row r="179" spans="1:17" ht="12.75" thickBot="1">
      <c r="A179" s="94"/>
      <c r="B179" s="123" t="s">
        <v>31</v>
      </c>
      <c r="C179" s="124"/>
      <c r="D179" s="124"/>
      <c r="E179" s="125"/>
      <c r="F179" s="124"/>
      <c r="G179" s="124"/>
      <c r="H179" s="140"/>
      <c r="I179" s="124"/>
      <c r="J179" s="140"/>
      <c r="K179" s="124"/>
      <c r="L179" s="124"/>
      <c r="M179" s="96"/>
      <c r="N179" s="87"/>
      <c r="O179" s="87"/>
      <c r="P179" s="87"/>
      <c r="Q179" s="87"/>
    </row>
    <row r="180" spans="1:18" ht="12.75" thickTop="1">
      <c r="A180" s="94"/>
      <c r="B180" s="114">
        <v>30</v>
      </c>
      <c r="C180" s="115" t="s">
        <v>273</v>
      </c>
      <c r="D180" s="115"/>
      <c r="E180" s="115" t="s">
        <v>274</v>
      </c>
      <c r="F180" s="115" t="s">
        <v>24</v>
      </c>
      <c r="G180" s="116" t="s">
        <v>25</v>
      </c>
      <c r="H180" s="141">
        <v>2</v>
      </c>
      <c r="I180" s="127">
        <f>ROUND(0,0)</f>
      </c>
      <c r="J180" s="146">
        <f>ROUND(I180*H180,0)</f>
      </c>
      <c r="K180" s="129">
        <v>0.20999999999999999</v>
      </c>
      <c r="L180" s="128">
        <f>IF(ISNUMBER(K180),ROUND(J180*(K180+1),0),0)</f>
      </c>
      <c r="M180" s="96"/>
      <c r="N180" s="87"/>
      <c r="O180" s="87"/>
      <c r="P180" s="87"/>
      <c r="Q180" s="106">
        <f>IF(ISNUMBER(K180),IF(H180&gt;0,IF(I180&gt;0,J180,0),0),0)</f>
      </c>
      <c r="R180" s="9">
        <f>IF(ISNUMBER(K180)=FALSE,J180,0)</f>
      </c>
    </row>
    <row r="181" spans="1:17" ht="12.75">
      <c r="A181" s="94"/>
      <c r="B181" s="121" t="s">
        <v>27</v>
      </c>
      <c r="C181" s="86"/>
      <c r="D181" s="86"/>
      <c r="E181" s="122" t="s">
        <v>24</v>
      </c>
      <c r="F181" s="86"/>
      <c r="G181" s="86"/>
      <c r="H181" s="138"/>
      <c r="I181" s="86"/>
      <c r="J181" s="138"/>
      <c r="K181" s="86"/>
      <c r="L181" s="86"/>
      <c r="M181" s="96"/>
      <c r="N181" s="87"/>
      <c r="O181" s="87"/>
      <c r="P181" s="87"/>
      <c r="Q181" s="87"/>
    </row>
    <row r="182" spans="1:17" ht="12.75">
      <c r="A182" s="94"/>
      <c r="B182" s="121" t="s">
        <v>28</v>
      </c>
      <c r="C182" s="86"/>
      <c r="D182" s="86"/>
      <c r="E182" s="122" t="s">
        <v>275</v>
      </c>
      <c r="F182" s="86"/>
      <c r="G182" s="86"/>
      <c r="H182" s="138"/>
      <c r="I182" s="86"/>
      <c r="J182" s="138"/>
      <c r="K182" s="86"/>
      <c r="L182" s="86"/>
      <c r="M182" s="96"/>
      <c r="N182" s="87"/>
      <c r="O182" s="87"/>
      <c r="P182" s="87"/>
      <c r="Q182" s="87"/>
    </row>
    <row r="183" spans="1:17" ht="12.75">
      <c r="A183" s="94"/>
      <c r="B183" s="121" t="s">
        <v>30</v>
      </c>
      <c r="C183" s="86"/>
      <c r="D183" s="86"/>
      <c r="E183" s="122" t="s">
        <v>276</v>
      </c>
      <c r="F183" s="86"/>
      <c r="G183" s="86"/>
      <c r="H183" s="138"/>
      <c r="I183" s="86"/>
      <c r="J183" s="138"/>
      <c r="K183" s="86"/>
      <c r="L183" s="86"/>
      <c r="M183" s="96"/>
      <c r="N183" s="87"/>
      <c r="O183" s="87"/>
      <c r="P183" s="87"/>
      <c r="Q183" s="87"/>
    </row>
    <row r="184" spans="1:17" ht="12.75" thickBot="1">
      <c r="A184" s="94"/>
      <c r="B184" s="123" t="s">
        <v>31</v>
      </c>
      <c r="C184" s="124"/>
      <c r="D184" s="124"/>
      <c r="E184" s="125"/>
      <c r="F184" s="124"/>
      <c r="G184" s="124"/>
      <c r="H184" s="140"/>
      <c r="I184" s="124"/>
      <c r="J184" s="140"/>
      <c r="K184" s="124"/>
      <c r="L184" s="124"/>
      <c r="M184" s="96"/>
      <c r="N184" s="87"/>
      <c r="O184" s="87"/>
      <c r="P184" s="87"/>
      <c r="Q184" s="87"/>
    </row>
    <row r="185" spans="1:18" ht="12.75" thickTop="1">
      <c r="A185" s="94"/>
      <c r="B185" s="114">
        <v>31</v>
      </c>
      <c r="C185" s="115" t="s">
        <v>277</v>
      </c>
      <c r="D185" s="115"/>
      <c r="E185" s="115" t="s">
        <v>278</v>
      </c>
      <c r="F185" s="115" t="s">
        <v>24</v>
      </c>
      <c r="G185" s="116" t="s">
        <v>25</v>
      </c>
      <c r="H185" s="141">
        <v>11</v>
      </c>
      <c r="I185" s="127">
        <f>ROUND(0,0)</f>
      </c>
      <c r="J185" s="146">
        <f>ROUND(I185*H185,0)</f>
      </c>
      <c r="K185" s="129">
        <v>0.20999999999999999</v>
      </c>
      <c r="L185" s="128">
        <f>IF(ISNUMBER(K185),ROUND(J185*(K185+1),0),0)</f>
      </c>
      <c r="M185" s="96"/>
      <c r="N185" s="87"/>
      <c r="O185" s="87"/>
      <c r="P185" s="87"/>
      <c r="Q185" s="106">
        <f>IF(ISNUMBER(K185),IF(H185&gt;0,IF(I185&gt;0,J185,0),0),0)</f>
      </c>
      <c r="R185" s="9">
        <f>IF(ISNUMBER(K185)=FALSE,J185,0)</f>
      </c>
    </row>
    <row r="186" spans="1:17" ht="12.75">
      <c r="A186" s="94"/>
      <c r="B186" s="121" t="s">
        <v>27</v>
      </c>
      <c r="C186" s="86"/>
      <c r="D186" s="86"/>
      <c r="E186" s="122" t="s">
        <v>279</v>
      </c>
      <c r="F186" s="86"/>
      <c r="G186" s="86"/>
      <c r="H186" s="138"/>
      <c r="I186" s="86"/>
      <c r="J186" s="138"/>
      <c r="K186" s="86"/>
      <c r="L186" s="86"/>
      <c r="M186" s="96"/>
      <c r="N186" s="87"/>
      <c r="O186" s="87"/>
      <c r="P186" s="87"/>
      <c r="Q186" s="87"/>
    </row>
    <row r="187" spans="1:17" ht="12.75">
      <c r="A187" s="94"/>
      <c r="B187" s="121" t="s">
        <v>28</v>
      </c>
      <c r="C187" s="86"/>
      <c r="D187" s="86"/>
      <c r="E187" s="122" t="s">
        <v>280</v>
      </c>
      <c r="F187" s="86"/>
      <c r="G187" s="86"/>
      <c r="H187" s="138"/>
      <c r="I187" s="86"/>
      <c r="J187" s="138"/>
      <c r="K187" s="86"/>
      <c r="L187" s="86"/>
      <c r="M187" s="96"/>
      <c r="N187" s="87"/>
      <c r="O187" s="87"/>
      <c r="P187" s="87"/>
      <c r="Q187" s="87"/>
    </row>
    <row r="188" spans="1:17" ht="12.75">
      <c r="A188" s="94"/>
      <c r="B188" s="121" t="s">
        <v>30</v>
      </c>
      <c r="C188" s="86"/>
      <c r="D188" s="86"/>
      <c r="E188" s="122" t="s">
        <v>281</v>
      </c>
      <c r="F188" s="86"/>
      <c r="G188" s="86"/>
      <c r="H188" s="138"/>
      <c r="I188" s="86"/>
      <c r="J188" s="138"/>
      <c r="K188" s="86"/>
      <c r="L188" s="86"/>
      <c r="M188" s="96"/>
      <c r="N188" s="87"/>
      <c r="O188" s="87"/>
      <c r="P188" s="87"/>
      <c r="Q188" s="87"/>
    </row>
    <row r="189" spans="1:17" ht="12.75" thickBot="1">
      <c r="A189" s="94"/>
      <c r="B189" s="123" t="s">
        <v>31</v>
      </c>
      <c r="C189" s="124"/>
      <c r="D189" s="124"/>
      <c r="E189" s="125"/>
      <c r="F189" s="124"/>
      <c r="G189" s="124"/>
      <c r="H189" s="140"/>
      <c r="I189" s="124"/>
      <c r="J189" s="140"/>
      <c r="K189" s="124"/>
      <c r="L189" s="124"/>
      <c r="M189" s="96"/>
      <c r="N189" s="87"/>
      <c r="O189" s="87"/>
      <c r="P189" s="87"/>
      <c r="Q189" s="87"/>
    </row>
    <row r="190" spans="1:18" ht="12.75" thickTop="1">
      <c r="A190" s="94"/>
      <c r="B190" s="114">
        <v>32</v>
      </c>
      <c r="C190" s="115" t="s">
        <v>282</v>
      </c>
      <c r="D190" s="115"/>
      <c r="E190" s="115" t="s">
        <v>283</v>
      </c>
      <c r="F190" s="115" t="s">
        <v>24</v>
      </c>
      <c r="G190" s="116" t="s">
        <v>25</v>
      </c>
      <c r="H190" s="141">
        <v>2</v>
      </c>
      <c r="I190" s="127">
        <f>ROUND(0,0)</f>
      </c>
      <c r="J190" s="146">
        <f>ROUND(I190*H190,0)</f>
      </c>
      <c r="K190" s="129">
        <v>0.20999999999999999</v>
      </c>
      <c r="L190" s="128">
        <f>IF(ISNUMBER(K190),ROUND(J190*(K190+1),0),0)</f>
      </c>
      <c r="M190" s="96"/>
      <c r="N190" s="87"/>
      <c r="O190" s="87"/>
      <c r="P190" s="87"/>
      <c r="Q190" s="106">
        <f>IF(ISNUMBER(K190),IF(H190&gt;0,IF(I190&gt;0,J190,0),0),0)</f>
      </c>
      <c r="R190" s="9">
        <f>IF(ISNUMBER(K190)=FALSE,J190,0)</f>
      </c>
    </row>
    <row r="191" spans="1:17" ht="12.75">
      <c r="A191" s="94"/>
      <c r="B191" s="121" t="s">
        <v>27</v>
      </c>
      <c r="C191" s="86"/>
      <c r="D191" s="86"/>
      <c r="E191" s="122" t="s">
        <v>284</v>
      </c>
      <c r="F191" s="86"/>
      <c r="G191" s="86"/>
      <c r="H191" s="138"/>
      <c r="I191" s="86"/>
      <c r="J191" s="138"/>
      <c r="K191" s="86"/>
      <c r="L191" s="86"/>
      <c r="M191" s="96"/>
      <c r="N191" s="87"/>
      <c r="O191" s="87"/>
      <c r="P191" s="87"/>
      <c r="Q191" s="87"/>
    </row>
    <row r="192" spans="1:17" ht="12.75">
      <c r="A192" s="94"/>
      <c r="B192" s="121" t="s">
        <v>28</v>
      </c>
      <c r="C192" s="86"/>
      <c r="D192" s="86"/>
      <c r="E192" s="122" t="s">
        <v>285</v>
      </c>
      <c r="F192" s="86"/>
      <c r="G192" s="86"/>
      <c r="H192" s="138"/>
      <c r="I192" s="86"/>
      <c r="J192" s="138"/>
      <c r="K192" s="86"/>
      <c r="L192" s="86"/>
      <c r="M192" s="96"/>
      <c r="N192" s="87"/>
      <c r="O192" s="87"/>
      <c r="P192" s="87"/>
      <c r="Q192" s="87"/>
    </row>
    <row r="193" spans="1:17" ht="12.75">
      <c r="A193" s="94"/>
      <c r="B193" s="121" t="s">
        <v>30</v>
      </c>
      <c r="C193" s="86"/>
      <c r="D193" s="86"/>
      <c r="E193" s="122" t="s">
        <v>281</v>
      </c>
      <c r="F193" s="86"/>
      <c r="G193" s="86"/>
      <c r="H193" s="138"/>
      <c r="I193" s="86"/>
      <c r="J193" s="138"/>
      <c r="K193" s="86"/>
      <c r="L193" s="86"/>
      <c r="M193" s="96"/>
      <c r="N193" s="87"/>
      <c r="O193" s="87"/>
      <c r="P193" s="87"/>
      <c r="Q193" s="87"/>
    </row>
    <row r="194" spans="1:17" ht="12.75" thickBot="1">
      <c r="A194" s="94"/>
      <c r="B194" s="123" t="s">
        <v>31</v>
      </c>
      <c r="C194" s="124"/>
      <c r="D194" s="124"/>
      <c r="E194" s="125"/>
      <c r="F194" s="124"/>
      <c r="G194" s="124"/>
      <c r="H194" s="140"/>
      <c r="I194" s="124"/>
      <c r="J194" s="140"/>
      <c r="K194" s="124"/>
      <c r="L194" s="124"/>
      <c r="M194" s="96"/>
      <c r="N194" s="87"/>
      <c r="O194" s="87"/>
      <c r="P194" s="87"/>
      <c r="Q194" s="87"/>
    </row>
    <row r="195" spans="1:18" ht="12.75" thickTop="1">
      <c r="A195" s="94"/>
      <c r="B195" s="114">
        <v>33</v>
      </c>
      <c r="C195" s="115" t="s">
        <v>286</v>
      </c>
      <c r="D195" s="115"/>
      <c r="E195" s="115" t="s">
        <v>287</v>
      </c>
      <c r="F195" s="115" t="s">
        <v>24</v>
      </c>
      <c r="G195" s="116" t="s">
        <v>156</v>
      </c>
      <c r="H195" s="141">
        <v>10</v>
      </c>
      <c r="I195" s="127">
        <f>ROUND(0,0)</f>
      </c>
      <c r="J195" s="146">
        <f>ROUND(I195*H195,0)</f>
      </c>
      <c r="K195" s="129">
        <v>0.20999999999999999</v>
      </c>
      <c r="L195" s="128">
        <f>IF(ISNUMBER(K195),ROUND(J195*(K195+1),0),0)</f>
      </c>
      <c r="M195" s="96"/>
      <c r="N195" s="87"/>
      <c r="O195" s="87"/>
      <c r="P195" s="87"/>
      <c r="Q195" s="106">
        <f>IF(ISNUMBER(K195),IF(H195&gt;0,IF(I195&gt;0,J195,0),0),0)</f>
      </c>
      <c r="R195" s="9">
        <f>IF(ISNUMBER(K195)=FALSE,J195,0)</f>
      </c>
    </row>
    <row r="196" spans="1:17" ht="12.75">
      <c r="A196" s="94"/>
      <c r="B196" s="121" t="s">
        <v>27</v>
      </c>
      <c r="C196" s="86"/>
      <c r="D196" s="86"/>
      <c r="E196" s="122" t="s">
        <v>24</v>
      </c>
      <c r="F196" s="86"/>
      <c r="G196" s="86"/>
      <c r="H196" s="138"/>
      <c r="I196" s="86"/>
      <c r="J196" s="138"/>
      <c r="K196" s="86"/>
      <c r="L196" s="86"/>
      <c r="M196" s="96"/>
      <c r="N196" s="87"/>
      <c r="O196" s="87"/>
      <c r="P196" s="87"/>
      <c r="Q196" s="87"/>
    </row>
    <row r="197" spans="1:17" ht="12.75">
      <c r="A197" s="94"/>
      <c r="B197" s="121" t="s">
        <v>28</v>
      </c>
      <c r="C197" s="86"/>
      <c r="D197" s="86"/>
      <c r="E197" s="122" t="s">
        <v>288</v>
      </c>
      <c r="F197" s="86"/>
      <c r="G197" s="86"/>
      <c r="H197" s="138"/>
      <c r="I197" s="86"/>
      <c r="J197" s="138"/>
      <c r="K197" s="86"/>
      <c r="L197" s="86"/>
      <c r="M197" s="96"/>
      <c r="N197" s="87"/>
      <c r="O197" s="87"/>
      <c r="P197" s="87"/>
      <c r="Q197" s="87"/>
    </row>
    <row r="198" spans="1:17" ht="12.75">
      <c r="A198" s="94"/>
      <c r="B198" s="121" t="s">
        <v>30</v>
      </c>
      <c r="C198" s="86"/>
      <c r="D198" s="86"/>
      <c r="E198" s="122" t="s">
        <v>289</v>
      </c>
      <c r="F198" s="86"/>
      <c r="G198" s="86"/>
      <c r="H198" s="138"/>
      <c r="I198" s="86"/>
      <c r="J198" s="138"/>
      <c r="K198" s="86"/>
      <c r="L198" s="86"/>
      <c r="M198" s="96"/>
      <c r="N198" s="87"/>
      <c r="O198" s="87"/>
      <c r="P198" s="87"/>
      <c r="Q198" s="87"/>
    </row>
    <row r="199" spans="1:17" ht="12.75" thickBot="1">
      <c r="A199" s="94"/>
      <c r="B199" s="123" t="s">
        <v>31</v>
      </c>
      <c r="C199" s="124"/>
      <c r="D199" s="124"/>
      <c r="E199" s="125"/>
      <c r="F199" s="124"/>
      <c r="G199" s="124"/>
      <c r="H199" s="140"/>
      <c r="I199" s="124"/>
      <c r="J199" s="140"/>
      <c r="K199" s="124"/>
      <c r="L199" s="124"/>
      <c r="M199" s="96"/>
      <c r="N199" s="87"/>
      <c r="O199" s="87"/>
      <c r="P199" s="87"/>
      <c r="Q199" s="87"/>
    </row>
    <row r="200" spans="1:18" ht="12.75" thickTop="1">
      <c r="A200" s="94"/>
      <c r="B200" s="114">
        <v>34</v>
      </c>
      <c r="C200" s="115" t="s">
        <v>290</v>
      </c>
      <c r="D200" s="115"/>
      <c r="E200" s="115" t="s">
        <v>291</v>
      </c>
      <c r="F200" s="115" t="s">
        <v>24</v>
      </c>
      <c r="G200" s="116" t="s">
        <v>156</v>
      </c>
      <c r="H200" s="141">
        <v>25</v>
      </c>
      <c r="I200" s="127">
        <f>ROUND(0,0)</f>
      </c>
      <c r="J200" s="146">
        <f>ROUND(I200*H200,0)</f>
      </c>
      <c r="K200" s="129">
        <v>0.20999999999999999</v>
      </c>
      <c r="L200" s="128">
        <f>IF(ISNUMBER(K200),ROUND(J200*(K200+1),0),0)</f>
      </c>
      <c r="M200" s="96"/>
      <c r="N200" s="87"/>
      <c r="O200" s="87"/>
      <c r="P200" s="87"/>
      <c r="Q200" s="106">
        <f>IF(ISNUMBER(K200),IF(H200&gt;0,IF(I200&gt;0,J200,0),0),0)</f>
      </c>
      <c r="R200" s="9">
        <f>IF(ISNUMBER(K200)=FALSE,J200,0)</f>
      </c>
    </row>
    <row r="201" spans="1:17" ht="12.75">
      <c r="A201" s="94"/>
      <c r="B201" s="121" t="s">
        <v>27</v>
      </c>
      <c r="C201" s="86"/>
      <c r="D201" s="86"/>
      <c r="E201" s="122" t="s">
        <v>24</v>
      </c>
      <c r="F201" s="86"/>
      <c r="G201" s="86"/>
      <c r="H201" s="138"/>
      <c r="I201" s="86"/>
      <c r="J201" s="138"/>
      <c r="K201" s="86"/>
      <c r="L201" s="86"/>
      <c r="M201" s="96"/>
      <c r="N201" s="87"/>
      <c r="O201" s="87"/>
      <c r="P201" s="87"/>
      <c r="Q201" s="87"/>
    </row>
    <row r="202" spans="1:17" ht="12.75">
      <c r="A202" s="94"/>
      <c r="B202" s="121" t="s">
        <v>28</v>
      </c>
      <c r="C202" s="86"/>
      <c r="D202" s="86"/>
      <c r="E202" s="122" t="s">
        <v>292</v>
      </c>
      <c r="F202" s="86"/>
      <c r="G202" s="86"/>
      <c r="H202" s="138"/>
      <c r="I202" s="86"/>
      <c r="J202" s="138"/>
      <c r="K202" s="86"/>
      <c r="L202" s="86"/>
      <c r="M202" s="96"/>
      <c r="N202" s="87"/>
      <c r="O202" s="87"/>
      <c r="P202" s="87"/>
      <c r="Q202" s="87"/>
    </row>
    <row r="203" spans="1:17" ht="12.75">
      <c r="A203" s="94"/>
      <c r="B203" s="121" t="s">
        <v>30</v>
      </c>
      <c r="C203" s="86"/>
      <c r="D203" s="86"/>
      <c r="E203" s="122" t="s">
        <v>289</v>
      </c>
      <c r="F203" s="86"/>
      <c r="G203" s="86"/>
      <c r="H203" s="138"/>
      <c r="I203" s="86"/>
      <c r="J203" s="138"/>
      <c r="K203" s="86"/>
      <c r="L203" s="86"/>
      <c r="M203" s="96"/>
      <c r="N203" s="87"/>
      <c r="O203" s="87"/>
      <c r="P203" s="87"/>
      <c r="Q203" s="87"/>
    </row>
    <row r="204" spans="1:17" ht="12.75" thickBot="1">
      <c r="A204" s="94"/>
      <c r="B204" s="123" t="s">
        <v>31</v>
      </c>
      <c r="C204" s="124"/>
      <c r="D204" s="124"/>
      <c r="E204" s="125"/>
      <c r="F204" s="124"/>
      <c r="G204" s="124"/>
      <c r="H204" s="140"/>
      <c r="I204" s="124"/>
      <c r="J204" s="140"/>
      <c r="K204" s="124"/>
      <c r="L204" s="124"/>
      <c r="M204" s="96"/>
      <c r="N204" s="87"/>
      <c r="O204" s="87"/>
      <c r="P204" s="87"/>
      <c r="Q204" s="87"/>
    </row>
    <row r="205" spans="1:19" ht="25" customHeight="1" thickTop="1" thickBot="1">
      <c r="A205" s="94"/>
      <c r="B205" s="86"/>
      <c r="C205" s="130">
        <v>8</v>
      </c>
      <c r="D205" s="86"/>
      <c r="E205" s="130" t="s">
        <v>294</v>
      </c>
      <c r="F205" s="86"/>
      <c r="G205" s="131" t="s">
        <v>51</v>
      </c>
      <c r="H205" s="142">
        <f>J160+J165+J170+J175+J180+J185+J190+J195+J200</f>
      </c>
      <c r="I205" s="131" t="s">
        <v>53</v>
      </c>
      <c r="J205" s="147">
        <f>(L205-H205)</f>
      </c>
      <c r="K205" s="131" t="s">
        <v>52</v>
      </c>
      <c r="L205" s="132">
        <f>L160+L165+L170+L175+L180+L185+L190+L195+L200</f>
      </c>
      <c r="M205" s="96"/>
      <c r="N205" s="87"/>
      <c r="O205" s="87"/>
      <c r="P205" s="87"/>
      <c r="Q205" s="106">
        <f>0+Q160+Q165+Q170+Q175+Q180+Q185+Q190+Q195+Q200</f>
      </c>
      <c r="R205" s="9">
        <f>0+R160+R165+R170+R175+R180+R185+R190+R195+R200</f>
      </c>
      <c r="S205" s="56">
        <f>Q205*(1+J205)+R205</f>
      </c>
    </row>
    <row r="206" spans="1:17" ht="25" customHeight="1" thickTop="1" thickBot="1">
      <c r="A206" s="94"/>
      <c r="B206" s="134"/>
      <c r="C206" s="134"/>
      <c r="D206" s="134"/>
      <c r="E206" s="134"/>
      <c r="F206" s="134"/>
      <c r="G206" s="135" t="s">
        <v>54</v>
      </c>
      <c r="H206" s="143">
        <f>J160+J165+J170+J175+J180+J185+J190+J195+J200</f>
      </c>
      <c r="I206" s="135" t="s">
        <v>55</v>
      </c>
      <c r="J206" s="148">
        <f>0+J205</f>
      </c>
      <c r="K206" s="135" t="s">
        <v>56</v>
      </c>
      <c r="L206" s="136">
        <f>L160+L165+L170+L175+L180+L185+L190+L195+L200</f>
      </c>
      <c r="M206" s="96"/>
      <c r="N206" s="87"/>
      <c r="O206" s="87"/>
      <c r="P206" s="87"/>
      <c r="Q206" s="87"/>
    </row>
    <row r="207" spans="1:17" ht="40" customHeight="1">
      <c r="A207" s="94"/>
      <c r="B207" s="154" t="s">
        <v>358</v>
      </c>
      <c r="C207" s="86"/>
      <c r="D207" s="86"/>
      <c r="E207" s="86"/>
      <c r="F207" s="86"/>
      <c r="G207" s="86"/>
      <c r="H207" s="138"/>
      <c r="I207" s="86"/>
      <c r="J207" s="138"/>
      <c r="K207" s="86"/>
      <c r="L207" s="86"/>
      <c r="M207" s="96"/>
      <c r="N207" s="87"/>
      <c r="O207" s="87"/>
      <c r="P207" s="87"/>
      <c r="Q207" s="87"/>
    </row>
    <row r="208" spans="1:18" ht="12.75">
      <c r="A208" s="94"/>
      <c r="B208" s="114">
        <v>35</v>
      </c>
      <c r="C208" s="115" t="s">
        <v>295</v>
      </c>
      <c r="D208" s="115"/>
      <c r="E208" s="115" t="s">
        <v>296</v>
      </c>
      <c r="F208" s="115" t="s">
        <v>24</v>
      </c>
      <c r="G208" s="116" t="s">
        <v>25</v>
      </c>
      <c r="H208" s="139">
        <v>6</v>
      </c>
      <c r="I208" s="118">
        <f>ROUND(0,0)</f>
      </c>
      <c r="J208" s="145">
        <f>ROUND(I208*H208,0)</f>
      </c>
      <c r="K208" s="120">
        <v>0.20999999999999999</v>
      </c>
      <c r="L208" s="119">
        <f>IF(ISNUMBER(K208),ROUND(J208*(K208+1),0),0)</f>
      </c>
      <c r="M208" s="96"/>
      <c r="N208" s="87"/>
      <c r="O208" s="87"/>
      <c r="P208" s="87"/>
      <c r="Q208" s="106">
        <f>IF(ISNUMBER(K208),IF(H208&gt;0,IF(I208&gt;0,J208,0),0),0)</f>
      </c>
      <c r="R208" s="9">
        <f>IF(ISNUMBER(K208)=FALSE,J208,0)</f>
      </c>
    </row>
    <row r="209" spans="1:17" ht="12.75">
      <c r="A209" s="94"/>
      <c r="B209" s="121" t="s">
        <v>27</v>
      </c>
      <c r="C209" s="86"/>
      <c r="D209" s="86"/>
      <c r="E209" s="122" t="s">
        <v>24</v>
      </c>
      <c r="F209" s="86"/>
      <c r="G209" s="86"/>
      <c r="H209" s="138"/>
      <c r="I209" s="86"/>
      <c r="J209" s="138"/>
      <c r="K209" s="86"/>
      <c r="L209" s="86"/>
      <c r="M209" s="96"/>
      <c r="N209" s="87"/>
      <c r="O209" s="87"/>
      <c r="P209" s="87"/>
      <c r="Q209" s="87"/>
    </row>
    <row r="210" spans="1:17" ht="12.75">
      <c r="A210" s="94"/>
      <c r="B210" s="121" t="s">
        <v>28</v>
      </c>
      <c r="C210" s="86"/>
      <c r="D210" s="86"/>
      <c r="E210" s="122" t="s">
        <v>297</v>
      </c>
      <c r="F210" s="86"/>
      <c r="G210" s="86"/>
      <c r="H210" s="138"/>
      <c r="I210" s="86"/>
      <c r="J210" s="138"/>
      <c r="K210" s="86"/>
      <c r="L210" s="86"/>
      <c r="M210" s="96"/>
      <c r="N210" s="87"/>
      <c r="O210" s="87"/>
      <c r="P210" s="87"/>
      <c r="Q210" s="87"/>
    </row>
    <row r="211" spans="1:17" ht="12.75">
      <c r="A211" s="94"/>
      <c r="B211" s="121" t="s">
        <v>30</v>
      </c>
      <c r="C211" s="86"/>
      <c r="D211" s="86"/>
      <c r="E211" s="122" t="s">
        <v>298</v>
      </c>
      <c r="F211" s="86"/>
      <c r="G211" s="86"/>
      <c r="H211" s="138"/>
      <c r="I211" s="86"/>
      <c r="J211" s="138"/>
      <c r="K211" s="86"/>
      <c r="L211" s="86"/>
      <c r="M211" s="96"/>
      <c r="N211" s="87"/>
      <c r="O211" s="87"/>
      <c r="P211" s="87"/>
      <c r="Q211" s="87"/>
    </row>
    <row r="212" spans="1:17" ht="12.75" thickBot="1">
      <c r="A212" s="94"/>
      <c r="B212" s="123" t="s">
        <v>31</v>
      </c>
      <c r="C212" s="124"/>
      <c r="D212" s="124"/>
      <c r="E212" s="125"/>
      <c r="F212" s="124"/>
      <c r="G212" s="124"/>
      <c r="H212" s="140"/>
      <c r="I212" s="124"/>
      <c r="J212" s="140"/>
      <c r="K212" s="124"/>
      <c r="L212" s="124"/>
      <c r="M212" s="96"/>
      <c r="N212" s="87"/>
      <c r="O212" s="87"/>
      <c r="P212" s="87"/>
      <c r="Q212" s="87"/>
    </row>
    <row r="213" spans="1:18" ht="12.75" thickTop="1">
      <c r="A213" s="94"/>
      <c r="B213" s="114">
        <v>36</v>
      </c>
      <c r="C213" s="115" t="s">
        <v>299</v>
      </c>
      <c r="D213" s="115"/>
      <c r="E213" s="115" t="s">
        <v>300</v>
      </c>
      <c r="F213" s="115" t="s">
        <v>24</v>
      </c>
      <c r="G213" s="116" t="s">
        <v>25</v>
      </c>
      <c r="H213" s="141">
        <v>3</v>
      </c>
      <c r="I213" s="127">
        <f>ROUND(0,0)</f>
      </c>
      <c r="J213" s="146">
        <f>ROUND(I213*H213,0)</f>
      </c>
      <c r="K213" s="129">
        <v>0.20999999999999999</v>
      </c>
      <c r="L213" s="128">
        <f>IF(ISNUMBER(K213),ROUND(J213*(K213+1),0),0)</f>
      </c>
      <c r="M213" s="96"/>
      <c r="N213" s="87"/>
      <c r="O213" s="87"/>
      <c r="P213" s="87"/>
      <c r="Q213" s="106">
        <f>IF(ISNUMBER(K213),IF(H213&gt;0,IF(I213&gt;0,J213,0),0),0)</f>
      </c>
      <c r="R213" s="9">
        <f>IF(ISNUMBER(K213)=FALSE,J213,0)</f>
      </c>
    </row>
    <row r="214" spans="1:17" ht="12.75">
      <c r="A214" s="94"/>
      <c r="B214" s="121" t="s">
        <v>27</v>
      </c>
      <c r="C214" s="86"/>
      <c r="D214" s="86"/>
      <c r="E214" s="122" t="s">
        <v>301</v>
      </c>
      <c r="F214" s="86"/>
      <c r="G214" s="86"/>
      <c r="H214" s="138"/>
      <c r="I214" s="86"/>
      <c r="J214" s="138"/>
      <c r="K214" s="86"/>
      <c r="L214" s="86"/>
      <c r="M214" s="96"/>
      <c r="N214" s="87"/>
      <c r="O214" s="87"/>
      <c r="P214" s="87"/>
      <c r="Q214" s="87"/>
    </row>
    <row r="215" spans="1:17" ht="12.75">
      <c r="A215" s="94"/>
      <c r="B215" s="121" t="s">
        <v>28</v>
      </c>
      <c r="C215" s="86"/>
      <c r="D215" s="86"/>
      <c r="E215" s="122" t="s">
        <v>302</v>
      </c>
      <c r="F215" s="86"/>
      <c r="G215" s="86"/>
      <c r="H215" s="138"/>
      <c r="I215" s="86"/>
      <c r="J215" s="138"/>
      <c r="K215" s="86"/>
      <c r="L215" s="86"/>
      <c r="M215" s="96"/>
      <c r="N215" s="87"/>
      <c r="O215" s="87"/>
      <c r="P215" s="87"/>
      <c r="Q215" s="87"/>
    </row>
    <row r="216" spans="1:17" ht="12.75">
      <c r="A216" s="94"/>
      <c r="B216" s="121" t="s">
        <v>30</v>
      </c>
      <c r="C216" s="86"/>
      <c r="D216" s="86"/>
      <c r="E216" s="122" t="s">
        <v>303</v>
      </c>
      <c r="F216" s="86"/>
      <c r="G216" s="86"/>
      <c r="H216" s="138"/>
      <c r="I216" s="86"/>
      <c r="J216" s="138"/>
      <c r="K216" s="86"/>
      <c r="L216" s="86"/>
      <c r="M216" s="96"/>
      <c r="N216" s="87"/>
      <c r="O216" s="87"/>
      <c r="P216" s="87"/>
      <c r="Q216" s="87"/>
    </row>
    <row r="217" spans="1:17" ht="12.75" thickBot="1">
      <c r="A217" s="94"/>
      <c r="B217" s="123" t="s">
        <v>31</v>
      </c>
      <c r="C217" s="124"/>
      <c r="D217" s="124"/>
      <c r="E217" s="125"/>
      <c r="F217" s="124"/>
      <c r="G217" s="124"/>
      <c r="H217" s="140"/>
      <c r="I217" s="124"/>
      <c r="J217" s="140"/>
      <c r="K217" s="124"/>
      <c r="L217" s="124"/>
      <c r="M217" s="96"/>
      <c r="N217" s="87"/>
      <c r="O217" s="87"/>
      <c r="P217" s="87"/>
      <c r="Q217" s="87"/>
    </row>
    <row r="218" spans="1:18" ht="12.75" thickTop="1">
      <c r="A218" s="94"/>
      <c r="B218" s="114">
        <v>37</v>
      </c>
      <c r="C218" s="115" t="s">
        <v>304</v>
      </c>
      <c r="D218" s="115" t="s">
        <v>66</v>
      </c>
      <c r="E218" s="115" t="s">
        <v>305</v>
      </c>
      <c r="F218" s="115" t="s">
        <v>24</v>
      </c>
      <c r="G218" s="116" t="s">
        <v>25</v>
      </c>
      <c r="H218" s="141">
        <v>2</v>
      </c>
      <c r="I218" s="127">
        <f>ROUND(0,0)</f>
      </c>
      <c r="J218" s="146">
        <f>ROUND(I218*H218,0)</f>
      </c>
      <c r="K218" s="129">
        <v>0.20999999999999999</v>
      </c>
      <c r="L218" s="128">
        <f>IF(ISNUMBER(K218),ROUND(J218*(K218+1),0),0)</f>
      </c>
      <c r="M218" s="96"/>
      <c r="N218" s="87"/>
      <c r="O218" s="87"/>
      <c r="P218" s="87"/>
      <c r="Q218" s="106">
        <f>IF(ISNUMBER(K218),IF(H218&gt;0,IF(I218&gt;0,J218,0),0),0)</f>
      </c>
      <c r="R218" s="9">
        <f>IF(ISNUMBER(K218)=FALSE,J218,0)</f>
      </c>
    </row>
    <row r="219" spans="1:17" ht="12.75">
      <c r="A219" s="94"/>
      <c r="B219" s="121" t="s">
        <v>27</v>
      </c>
      <c r="C219" s="86"/>
      <c r="D219" s="86"/>
      <c r="E219" s="122" t="s">
        <v>306</v>
      </c>
      <c r="F219" s="86"/>
      <c r="G219" s="86"/>
      <c r="H219" s="138"/>
      <c r="I219" s="86"/>
      <c r="J219" s="138"/>
      <c r="K219" s="86"/>
      <c r="L219" s="86"/>
      <c r="M219" s="96"/>
      <c r="N219" s="87"/>
      <c r="O219" s="87"/>
      <c r="P219" s="87"/>
      <c r="Q219" s="87"/>
    </row>
    <row r="220" spans="1:17" ht="12.75">
      <c r="A220" s="94"/>
      <c r="B220" s="121" t="s">
        <v>28</v>
      </c>
      <c r="C220" s="86"/>
      <c r="D220" s="86"/>
      <c r="E220" s="122" t="s">
        <v>307</v>
      </c>
      <c r="F220" s="86"/>
      <c r="G220" s="86"/>
      <c r="H220" s="138"/>
      <c r="I220" s="86"/>
      <c r="J220" s="138"/>
      <c r="K220" s="86"/>
      <c r="L220" s="86"/>
      <c r="M220" s="96"/>
      <c r="N220" s="87"/>
      <c r="O220" s="87"/>
      <c r="P220" s="87"/>
      <c r="Q220" s="87"/>
    </row>
    <row r="221" spans="1:17" ht="12.75">
      <c r="A221" s="94"/>
      <c r="B221" s="121" t="s">
        <v>30</v>
      </c>
      <c r="C221" s="86"/>
      <c r="D221" s="86"/>
      <c r="E221" s="122" t="s">
        <v>308</v>
      </c>
      <c r="F221" s="86"/>
      <c r="G221" s="86"/>
      <c r="H221" s="138"/>
      <c r="I221" s="86"/>
      <c r="J221" s="138"/>
      <c r="K221" s="86"/>
      <c r="L221" s="86"/>
      <c r="M221" s="96"/>
      <c r="N221" s="87"/>
      <c r="O221" s="87"/>
      <c r="P221" s="87"/>
      <c r="Q221" s="87"/>
    </row>
    <row r="222" spans="1:17" ht="12.75" thickBot="1">
      <c r="A222" s="94"/>
      <c r="B222" s="123" t="s">
        <v>31</v>
      </c>
      <c r="C222" s="124"/>
      <c r="D222" s="124"/>
      <c r="E222" s="125"/>
      <c r="F222" s="124"/>
      <c r="G222" s="124"/>
      <c r="H222" s="140"/>
      <c r="I222" s="124"/>
      <c r="J222" s="140"/>
      <c r="K222" s="124"/>
      <c r="L222" s="124"/>
      <c r="M222" s="96"/>
      <c r="N222" s="87"/>
      <c r="O222" s="87"/>
      <c r="P222" s="87"/>
      <c r="Q222" s="87"/>
    </row>
    <row r="223" spans="1:18" ht="12.75" thickTop="1">
      <c r="A223" s="94"/>
      <c r="B223" s="114">
        <v>38</v>
      </c>
      <c r="C223" s="115" t="s">
        <v>304</v>
      </c>
      <c r="D223" s="115" t="s">
        <v>72</v>
      </c>
      <c r="E223" s="115" t="s">
        <v>305</v>
      </c>
      <c r="F223" s="115" t="s">
        <v>24</v>
      </c>
      <c r="G223" s="116" t="s">
        <v>25</v>
      </c>
      <c r="H223" s="141">
        <v>3</v>
      </c>
      <c r="I223" s="127">
        <f>ROUND(0,0)</f>
      </c>
      <c r="J223" s="146">
        <f>ROUND(I223*H223,0)</f>
      </c>
      <c r="K223" s="129">
        <v>0.20999999999999999</v>
      </c>
      <c r="L223" s="128">
        <f>IF(ISNUMBER(K223),ROUND(J223*(K223+1),0),0)</f>
      </c>
      <c r="M223" s="96"/>
      <c r="N223" s="87"/>
      <c r="O223" s="87"/>
      <c r="P223" s="87"/>
      <c r="Q223" s="106">
        <f>IF(ISNUMBER(K223),IF(H223&gt;0,IF(I223&gt;0,J223,0),0),0)</f>
      </c>
      <c r="R223" s="9">
        <f>IF(ISNUMBER(K223)=FALSE,J223,0)</f>
      </c>
    </row>
    <row r="224" spans="1:17" ht="12.75">
      <c r="A224" s="94"/>
      <c r="B224" s="121" t="s">
        <v>27</v>
      </c>
      <c r="C224" s="86"/>
      <c r="D224" s="86"/>
      <c r="E224" s="122" t="s">
        <v>309</v>
      </c>
      <c r="F224" s="86"/>
      <c r="G224" s="86"/>
      <c r="H224" s="138"/>
      <c r="I224" s="86"/>
      <c r="J224" s="138"/>
      <c r="K224" s="86"/>
      <c r="L224" s="86"/>
      <c r="M224" s="96"/>
      <c r="N224" s="87"/>
      <c r="O224" s="87"/>
      <c r="P224" s="87"/>
      <c r="Q224" s="87"/>
    </row>
    <row r="225" spans="1:17" ht="12.75">
      <c r="A225" s="94"/>
      <c r="B225" s="121" t="s">
        <v>28</v>
      </c>
      <c r="C225" s="86"/>
      <c r="D225" s="86"/>
      <c r="E225" s="122" t="s">
        <v>302</v>
      </c>
      <c r="F225" s="86"/>
      <c r="G225" s="86"/>
      <c r="H225" s="138"/>
      <c r="I225" s="86"/>
      <c r="J225" s="138"/>
      <c r="K225" s="86"/>
      <c r="L225" s="86"/>
      <c r="M225" s="96"/>
      <c r="N225" s="87"/>
      <c r="O225" s="87"/>
      <c r="P225" s="87"/>
      <c r="Q225" s="87"/>
    </row>
    <row r="226" spans="1:17" ht="12.75">
      <c r="A226" s="94"/>
      <c r="B226" s="121" t="s">
        <v>30</v>
      </c>
      <c r="C226" s="86"/>
      <c r="D226" s="86"/>
      <c r="E226" s="122" t="s">
        <v>308</v>
      </c>
      <c r="F226" s="86"/>
      <c r="G226" s="86"/>
      <c r="H226" s="138"/>
      <c r="I226" s="86"/>
      <c r="J226" s="138"/>
      <c r="K226" s="86"/>
      <c r="L226" s="86"/>
      <c r="M226" s="96"/>
      <c r="N226" s="87"/>
      <c r="O226" s="87"/>
      <c r="P226" s="87"/>
      <c r="Q226" s="87"/>
    </row>
    <row r="227" spans="1:17" ht="12.75" thickBot="1">
      <c r="A227" s="94"/>
      <c r="B227" s="123" t="s">
        <v>31</v>
      </c>
      <c r="C227" s="124"/>
      <c r="D227" s="124"/>
      <c r="E227" s="125"/>
      <c r="F227" s="124"/>
      <c r="G227" s="124"/>
      <c r="H227" s="140"/>
      <c r="I227" s="124"/>
      <c r="J227" s="140"/>
      <c r="K227" s="124"/>
      <c r="L227" s="124"/>
      <c r="M227" s="96"/>
      <c r="N227" s="87"/>
      <c r="O227" s="87"/>
      <c r="P227" s="87"/>
      <c r="Q227" s="87"/>
    </row>
    <row r="228" spans="1:18" ht="12.75" thickTop="1">
      <c r="A228" s="94"/>
      <c r="B228" s="114">
        <v>39</v>
      </c>
      <c r="C228" s="115" t="s">
        <v>310</v>
      </c>
      <c r="D228" s="115"/>
      <c r="E228" s="115" t="s">
        <v>311</v>
      </c>
      <c r="F228" s="115" t="s">
        <v>24</v>
      </c>
      <c r="G228" s="116" t="s">
        <v>25</v>
      </c>
      <c r="H228" s="141">
        <v>1</v>
      </c>
      <c r="I228" s="127">
        <f>ROUND(0,0)</f>
      </c>
      <c r="J228" s="146">
        <f>ROUND(I228*H228,0)</f>
      </c>
      <c r="K228" s="129">
        <v>0.20999999999999999</v>
      </c>
      <c r="L228" s="128">
        <f>IF(ISNUMBER(K228),ROUND(J228*(K228+1),0),0)</f>
      </c>
      <c r="M228" s="96"/>
      <c r="N228" s="87"/>
      <c r="O228" s="87"/>
      <c r="P228" s="87"/>
      <c r="Q228" s="106">
        <f>IF(ISNUMBER(K228),IF(H228&gt;0,IF(I228&gt;0,J228,0),0),0)</f>
      </c>
      <c r="R228" s="9">
        <f>IF(ISNUMBER(K228)=FALSE,J228,0)</f>
      </c>
    </row>
    <row r="229" spans="1:17" ht="12.75">
      <c r="A229" s="94"/>
      <c r="B229" s="121" t="s">
        <v>27</v>
      </c>
      <c r="C229" s="86"/>
      <c r="D229" s="86"/>
      <c r="E229" s="122" t="s">
        <v>24</v>
      </c>
      <c r="F229" s="86"/>
      <c r="G229" s="86"/>
      <c r="H229" s="138"/>
      <c r="I229" s="86"/>
      <c r="J229" s="138"/>
      <c r="K229" s="86"/>
      <c r="L229" s="86"/>
      <c r="M229" s="96"/>
      <c r="N229" s="87"/>
      <c r="O229" s="87"/>
      <c r="P229" s="87"/>
      <c r="Q229" s="87"/>
    </row>
    <row r="230" spans="1:17" ht="12.75">
      <c r="A230" s="94"/>
      <c r="B230" s="121" t="s">
        <v>28</v>
      </c>
      <c r="C230" s="86"/>
      <c r="D230" s="86"/>
      <c r="E230" s="122" t="s">
        <v>312</v>
      </c>
      <c r="F230" s="86"/>
      <c r="G230" s="86"/>
      <c r="H230" s="138"/>
      <c r="I230" s="86"/>
      <c r="J230" s="138"/>
      <c r="K230" s="86"/>
      <c r="L230" s="86"/>
      <c r="M230" s="96"/>
      <c r="N230" s="87"/>
      <c r="O230" s="87"/>
      <c r="P230" s="87"/>
      <c r="Q230" s="87"/>
    </row>
    <row r="231" spans="1:17" ht="12.75">
      <c r="A231" s="94"/>
      <c r="B231" s="121" t="s">
        <v>30</v>
      </c>
      <c r="C231" s="86"/>
      <c r="D231" s="86"/>
      <c r="E231" s="122" t="s">
        <v>313</v>
      </c>
      <c r="F231" s="86"/>
      <c r="G231" s="86"/>
      <c r="H231" s="138"/>
      <c r="I231" s="86"/>
      <c r="J231" s="138"/>
      <c r="K231" s="86"/>
      <c r="L231" s="86"/>
      <c r="M231" s="96"/>
      <c r="N231" s="87"/>
      <c r="O231" s="87"/>
      <c r="P231" s="87"/>
      <c r="Q231" s="87"/>
    </row>
    <row r="232" spans="1:17" ht="12.75" thickBot="1">
      <c r="A232" s="94"/>
      <c r="B232" s="123" t="s">
        <v>31</v>
      </c>
      <c r="C232" s="124"/>
      <c r="D232" s="124"/>
      <c r="E232" s="125"/>
      <c r="F232" s="124"/>
      <c r="G232" s="124"/>
      <c r="H232" s="140"/>
      <c r="I232" s="124"/>
      <c r="J232" s="140"/>
      <c r="K232" s="124"/>
      <c r="L232" s="124"/>
      <c r="M232" s="96"/>
      <c r="N232" s="87"/>
      <c r="O232" s="87"/>
      <c r="P232" s="87"/>
      <c r="Q232" s="87"/>
    </row>
    <row r="233" spans="1:18" ht="12.75" thickTop="1">
      <c r="A233" s="94"/>
      <c r="B233" s="114">
        <v>40</v>
      </c>
      <c r="C233" s="115" t="s">
        <v>314</v>
      </c>
      <c r="D233" s="115"/>
      <c r="E233" s="115" t="s">
        <v>315</v>
      </c>
      <c r="F233" s="115" t="s">
        <v>24</v>
      </c>
      <c r="G233" s="116" t="s">
        <v>25</v>
      </c>
      <c r="H233" s="141">
        <v>2</v>
      </c>
      <c r="I233" s="127">
        <f>ROUND(0,0)</f>
      </c>
      <c r="J233" s="146">
        <f>ROUND(I233*H233,0)</f>
      </c>
      <c r="K233" s="129">
        <v>0.20999999999999999</v>
      </c>
      <c r="L233" s="128">
        <f>IF(ISNUMBER(K233),ROUND(J233*(K233+1),0),0)</f>
      </c>
      <c r="M233" s="96"/>
      <c r="N233" s="87"/>
      <c r="O233" s="87"/>
      <c r="P233" s="87"/>
      <c r="Q233" s="106">
        <f>IF(ISNUMBER(K233),IF(H233&gt;0,IF(I233&gt;0,J233,0),0),0)</f>
      </c>
      <c r="R233" s="9">
        <f>IF(ISNUMBER(K233)=FALSE,J233,0)</f>
      </c>
    </row>
    <row r="234" spans="1:17" ht="12.75">
      <c r="A234" s="94"/>
      <c r="B234" s="121" t="s">
        <v>27</v>
      </c>
      <c r="C234" s="86"/>
      <c r="D234" s="86"/>
      <c r="E234" s="122" t="s">
        <v>309</v>
      </c>
      <c r="F234" s="86"/>
      <c r="G234" s="86"/>
      <c r="H234" s="138"/>
      <c r="I234" s="86"/>
      <c r="J234" s="138"/>
      <c r="K234" s="86"/>
      <c r="L234" s="86"/>
      <c r="M234" s="96"/>
      <c r="N234" s="87"/>
      <c r="O234" s="87"/>
      <c r="P234" s="87"/>
      <c r="Q234" s="87"/>
    </row>
    <row r="235" spans="1:17" ht="12.75">
      <c r="A235" s="94"/>
      <c r="B235" s="121" t="s">
        <v>28</v>
      </c>
      <c r="C235" s="86"/>
      <c r="D235" s="86"/>
      <c r="E235" s="122" t="s">
        <v>316</v>
      </c>
      <c r="F235" s="86"/>
      <c r="G235" s="86"/>
      <c r="H235" s="138"/>
      <c r="I235" s="86"/>
      <c r="J235" s="138"/>
      <c r="K235" s="86"/>
      <c r="L235" s="86"/>
      <c r="M235" s="96"/>
      <c r="N235" s="87"/>
      <c r="O235" s="87"/>
      <c r="P235" s="87"/>
      <c r="Q235" s="87"/>
    </row>
    <row r="236" spans="1:17" ht="12.75">
      <c r="A236" s="94"/>
      <c r="B236" s="121" t="s">
        <v>30</v>
      </c>
      <c r="C236" s="86"/>
      <c r="D236" s="86"/>
      <c r="E236" s="122" t="s">
        <v>308</v>
      </c>
      <c r="F236" s="86"/>
      <c r="G236" s="86"/>
      <c r="H236" s="138"/>
      <c r="I236" s="86"/>
      <c r="J236" s="138"/>
      <c r="K236" s="86"/>
      <c r="L236" s="86"/>
      <c r="M236" s="96"/>
      <c r="N236" s="87"/>
      <c r="O236" s="87"/>
      <c r="P236" s="87"/>
      <c r="Q236" s="87"/>
    </row>
    <row r="237" spans="1:17" ht="12.75" thickBot="1">
      <c r="A237" s="94"/>
      <c r="B237" s="123" t="s">
        <v>31</v>
      </c>
      <c r="C237" s="124"/>
      <c r="D237" s="124"/>
      <c r="E237" s="125"/>
      <c r="F237" s="124"/>
      <c r="G237" s="124"/>
      <c r="H237" s="140"/>
      <c r="I237" s="124"/>
      <c r="J237" s="140"/>
      <c r="K237" s="124"/>
      <c r="L237" s="124"/>
      <c r="M237" s="96"/>
      <c r="N237" s="87"/>
      <c r="O237" s="87"/>
      <c r="P237" s="87"/>
      <c r="Q237" s="87"/>
    </row>
    <row r="238" spans="1:18" ht="12.75" thickTop="1">
      <c r="A238" s="94"/>
      <c r="B238" s="114">
        <v>41</v>
      </c>
      <c r="C238" s="115" t="s">
        <v>317</v>
      </c>
      <c r="D238" s="115"/>
      <c r="E238" s="115" t="s">
        <v>318</v>
      </c>
      <c r="F238" s="115" t="s">
        <v>24</v>
      </c>
      <c r="G238" s="116" t="s">
        <v>25</v>
      </c>
      <c r="H238" s="141">
        <v>2</v>
      </c>
      <c r="I238" s="127">
        <f>ROUND(0,0)</f>
      </c>
      <c r="J238" s="146">
        <f>ROUND(I238*H238,0)</f>
      </c>
      <c r="K238" s="129">
        <v>0.20999999999999999</v>
      </c>
      <c r="L238" s="128">
        <f>IF(ISNUMBER(K238),ROUND(J238*(K238+1),0),0)</f>
      </c>
      <c r="M238" s="96"/>
      <c r="N238" s="87"/>
      <c r="O238" s="87"/>
      <c r="P238" s="87"/>
      <c r="Q238" s="106">
        <f>IF(ISNUMBER(K238),IF(H238&gt;0,IF(I238&gt;0,J238,0),0),0)</f>
      </c>
      <c r="R238" s="9">
        <f>IF(ISNUMBER(K238)=FALSE,J238,0)</f>
      </c>
    </row>
    <row r="239" spans="1:17" ht="12.75">
      <c r="A239" s="94"/>
      <c r="B239" s="121" t="s">
        <v>27</v>
      </c>
      <c r="C239" s="86"/>
      <c r="D239" s="86"/>
      <c r="E239" s="122" t="s">
        <v>24</v>
      </c>
      <c r="F239" s="86"/>
      <c r="G239" s="86"/>
      <c r="H239" s="138"/>
      <c r="I239" s="86"/>
      <c r="J239" s="138"/>
      <c r="K239" s="86"/>
      <c r="L239" s="86"/>
      <c r="M239" s="96"/>
      <c r="N239" s="87"/>
      <c r="O239" s="87"/>
      <c r="P239" s="87"/>
      <c r="Q239" s="87"/>
    </row>
    <row r="240" spans="1:17" ht="12.75">
      <c r="A240" s="94"/>
      <c r="B240" s="121" t="s">
        <v>28</v>
      </c>
      <c r="C240" s="86"/>
      <c r="D240" s="86"/>
      <c r="E240" s="122" t="s">
        <v>316</v>
      </c>
      <c r="F240" s="86"/>
      <c r="G240" s="86"/>
      <c r="H240" s="138"/>
      <c r="I240" s="86"/>
      <c r="J240" s="138"/>
      <c r="K240" s="86"/>
      <c r="L240" s="86"/>
      <c r="M240" s="96"/>
      <c r="N240" s="87"/>
      <c r="O240" s="87"/>
      <c r="P240" s="87"/>
      <c r="Q240" s="87"/>
    </row>
    <row r="241" spans="1:17" ht="12.75">
      <c r="A241" s="94"/>
      <c r="B241" s="121" t="s">
        <v>30</v>
      </c>
      <c r="C241" s="86"/>
      <c r="D241" s="86"/>
      <c r="E241" s="122" t="s">
        <v>319</v>
      </c>
      <c r="F241" s="86"/>
      <c r="G241" s="86"/>
      <c r="H241" s="138"/>
      <c r="I241" s="86"/>
      <c r="J241" s="138"/>
      <c r="K241" s="86"/>
      <c r="L241" s="86"/>
      <c r="M241" s="96"/>
      <c r="N241" s="87"/>
      <c r="O241" s="87"/>
      <c r="P241" s="87"/>
      <c r="Q241" s="87"/>
    </row>
    <row r="242" spans="1:17" ht="12.75" thickBot="1">
      <c r="A242" s="94"/>
      <c r="B242" s="123" t="s">
        <v>31</v>
      </c>
      <c r="C242" s="124"/>
      <c r="D242" s="124"/>
      <c r="E242" s="125"/>
      <c r="F242" s="124"/>
      <c r="G242" s="124"/>
      <c r="H242" s="140"/>
      <c r="I242" s="124"/>
      <c r="J242" s="140"/>
      <c r="K242" s="124"/>
      <c r="L242" s="124"/>
      <c r="M242" s="96"/>
      <c r="N242" s="87"/>
      <c r="O242" s="87"/>
      <c r="P242" s="87"/>
      <c r="Q242" s="87"/>
    </row>
    <row r="243" spans="1:18" ht="12.75" thickTop="1">
      <c r="A243" s="94"/>
      <c r="B243" s="114">
        <v>42</v>
      </c>
      <c r="C243" s="115" t="s">
        <v>320</v>
      </c>
      <c r="D243" s="115"/>
      <c r="E243" s="115" t="s">
        <v>321</v>
      </c>
      <c r="F243" s="115" t="s">
        <v>24</v>
      </c>
      <c r="G243" s="116" t="s">
        <v>109</v>
      </c>
      <c r="H243" s="141">
        <v>187.66300000000001</v>
      </c>
      <c r="I243" s="127">
        <f>ROUND(0,0)</f>
      </c>
      <c r="J243" s="146">
        <f>ROUND(I243*H243,0)</f>
      </c>
      <c r="K243" s="129">
        <v>0.20999999999999999</v>
      </c>
      <c r="L243" s="128">
        <f>IF(ISNUMBER(K243),ROUND(J243*(K243+1),0),0)</f>
      </c>
      <c r="M243" s="96"/>
      <c r="N243" s="87"/>
      <c r="O243" s="87"/>
      <c r="P243" s="87"/>
      <c r="Q243" s="106">
        <f>IF(ISNUMBER(K243),IF(H243&gt;0,IF(I243&gt;0,J243,0),0),0)</f>
      </c>
      <c r="R243" s="9">
        <f>IF(ISNUMBER(K243)=FALSE,J243,0)</f>
      </c>
    </row>
    <row r="244" spans="1:17" ht="12.75">
      <c r="A244" s="94"/>
      <c r="B244" s="121" t="s">
        <v>27</v>
      </c>
      <c r="C244" s="86"/>
      <c r="D244" s="86"/>
      <c r="E244" s="122" t="s">
        <v>24</v>
      </c>
      <c r="F244" s="86"/>
      <c r="G244" s="86"/>
      <c r="H244" s="138"/>
      <c r="I244" s="86"/>
      <c r="J244" s="138"/>
      <c r="K244" s="86"/>
      <c r="L244" s="86"/>
      <c r="M244" s="96"/>
      <c r="N244" s="87"/>
      <c r="O244" s="87"/>
      <c r="P244" s="87"/>
      <c r="Q244" s="87"/>
    </row>
    <row r="245" spans="1:17" ht="12.75">
      <c r="A245" s="94"/>
      <c r="B245" s="121" t="s">
        <v>28</v>
      </c>
      <c r="C245" s="86"/>
      <c r="D245" s="86"/>
      <c r="E245" s="122" t="s">
        <v>322</v>
      </c>
      <c r="F245" s="86"/>
      <c r="G245" s="86"/>
      <c r="H245" s="138"/>
      <c r="I245" s="86"/>
      <c r="J245" s="138"/>
      <c r="K245" s="86"/>
      <c r="L245" s="86"/>
      <c r="M245" s="96"/>
      <c r="N245" s="87"/>
      <c r="O245" s="87"/>
      <c r="P245" s="87"/>
      <c r="Q245" s="87"/>
    </row>
    <row r="246" spans="1:17" ht="12.75">
      <c r="A246" s="94"/>
      <c r="B246" s="121" t="s">
        <v>30</v>
      </c>
      <c r="C246" s="86"/>
      <c r="D246" s="86"/>
      <c r="E246" s="122" t="s">
        <v>323</v>
      </c>
      <c r="F246" s="86"/>
      <c r="G246" s="86"/>
      <c r="H246" s="138"/>
      <c r="I246" s="86"/>
      <c r="J246" s="138"/>
      <c r="K246" s="86"/>
      <c r="L246" s="86"/>
      <c r="M246" s="96"/>
      <c r="N246" s="87"/>
      <c r="O246" s="87"/>
      <c r="P246" s="87"/>
      <c r="Q246" s="87"/>
    </row>
    <row r="247" spans="1:17" ht="12.75" thickBot="1">
      <c r="A247" s="94"/>
      <c r="B247" s="123" t="s">
        <v>31</v>
      </c>
      <c r="C247" s="124"/>
      <c r="D247" s="124"/>
      <c r="E247" s="125"/>
      <c r="F247" s="124"/>
      <c r="G247" s="124"/>
      <c r="H247" s="140"/>
      <c r="I247" s="124"/>
      <c r="J247" s="140"/>
      <c r="K247" s="124"/>
      <c r="L247" s="124"/>
      <c r="M247" s="96"/>
      <c r="N247" s="87"/>
      <c r="O247" s="87"/>
      <c r="P247" s="87"/>
      <c r="Q247" s="87"/>
    </row>
    <row r="248" spans="1:18" ht="12.75" thickTop="1">
      <c r="A248" s="94"/>
      <c r="B248" s="114">
        <v>43</v>
      </c>
      <c r="C248" s="115" t="s">
        <v>324</v>
      </c>
      <c r="D248" s="115"/>
      <c r="E248" s="115" t="s">
        <v>325</v>
      </c>
      <c r="F248" s="115" t="s">
        <v>24</v>
      </c>
      <c r="G248" s="116" t="s">
        <v>109</v>
      </c>
      <c r="H248" s="141">
        <v>187.66300000000001</v>
      </c>
      <c r="I248" s="127">
        <f>ROUND(0,0)</f>
      </c>
      <c r="J248" s="146">
        <f>ROUND(I248*H248,0)</f>
      </c>
      <c r="K248" s="129">
        <v>0.20999999999999999</v>
      </c>
      <c r="L248" s="128">
        <f>IF(ISNUMBER(K248),ROUND(J248*(K248+1),0),0)</f>
      </c>
      <c r="M248" s="96"/>
      <c r="N248" s="87"/>
      <c r="O248" s="87"/>
      <c r="P248" s="87"/>
      <c r="Q248" s="106">
        <f>IF(ISNUMBER(K248),IF(H248&gt;0,IF(I248&gt;0,J248,0),0),0)</f>
      </c>
      <c r="R248" s="9">
        <f>IF(ISNUMBER(K248)=FALSE,J248,0)</f>
      </c>
    </row>
    <row r="249" spans="1:17" ht="12.75">
      <c r="A249" s="94"/>
      <c r="B249" s="121" t="s">
        <v>27</v>
      </c>
      <c r="C249" s="86"/>
      <c r="D249" s="86"/>
      <c r="E249" s="122" t="s">
        <v>24</v>
      </c>
      <c r="F249" s="86"/>
      <c r="G249" s="86"/>
      <c r="H249" s="138"/>
      <c r="I249" s="86"/>
      <c r="J249" s="138"/>
      <c r="K249" s="86"/>
      <c r="L249" s="86"/>
      <c r="M249" s="96"/>
      <c r="N249" s="87"/>
      <c r="O249" s="87"/>
      <c r="P249" s="87"/>
      <c r="Q249" s="87"/>
    </row>
    <row r="250" spans="1:17" ht="12.75">
      <c r="A250" s="94"/>
      <c r="B250" s="121" t="s">
        <v>28</v>
      </c>
      <c r="C250" s="86"/>
      <c r="D250" s="86"/>
      <c r="E250" s="122" t="s">
        <v>322</v>
      </c>
      <c r="F250" s="86"/>
      <c r="G250" s="86"/>
      <c r="H250" s="138"/>
      <c r="I250" s="86"/>
      <c r="J250" s="138"/>
      <c r="K250" s="86"/>
      <c r="L250" s="86"/>
      <c r="M250" s="96"/>
      <c r="N250" s="87"/>
      <c r="O250" s="87"/>
      <c r="P250" s="87"/>
      <c r="Q250" s="87"/>
    </row>
    <row r="251" spans="1:17" ht="12.75">
      <c r="A251" s="94"/>
      <c r="B251" s="121" t="s">
        <v>30</v>
      </c>
      <c r="C251" s="86"/>
      <c r="D251" s="86"/>
      <c r="E251" s="122" t="s">
        <v>323</v>
      </c>
      <c r="F251" s="86"/>
      <c r="G251" s="86"/>
      <c r="H251" s="138"/>
      <c r="I251" s="86"/>
      <c r="J251" s="138"/>
      <c r="K251" s="86"/>
      <c r="L251" s="86"/>
      <c r="M251" s="96"/>
      <c r="N251" s="87"/>
      <c r="O251" s="87"/>
      <c r="P251" s="87"/>
      <c r="Q251" s="87"/>
    </row>
    <row r="252" spans="1:17" ht="12.75" thickBot="1">
      <c r="A252" s="94"/>
      <c r="B252" s="123" t="s">
        <v>31</v>
      </c>
      <c r="C252" s="124"/>
      <c r="D252" s="124"/>
      <c r="E252" s="125"/>
      <c r="F252" s="124"/>
      <c r="G252" s="124"/>
      <c r="H252" s="140"/>
      <c r="I252" s="124"/>
      <c r="J252" s="140"/>
      <c r="K252" s="124"/>
      <c r="L252" s="124"/>
      <c r="M252" s="96"/>
      <c r="N252" s="87"/>
      <c r="O252" s="87"/>
      <c r="P252" s="87"/>
      <c r="Q252" s="87"/>
    </row>
    <row r="253" spans="1:18" ht="12.75" thickTop="1">
      <c r="A253" s="94"/>
      <c r="B253" s="114">
        <v>44</v>
      </c>
      <c r="C253" s="115" t="s">
        <v>326</v>
      </c>
      <c r="D253" s="115"/>
      <c r="E253" s="115" t="s">
        <v>327</v>
      </c>
      <c r="F253" s="115" t="s">
        <v>24</v>
      </c>
      <c r="G253" s="116" t="s">
        <v>109</v>
      </c>
      <c r="H253" s="141">
        <v>14.75</v>
      </c>
      <c r="I253" s="127">
        <f>ROUND(0,0)</f>
      </c>
      <c r="J253" s="146">
        <f>ROUND(I253*H253,0)</f>
      </c>
      <c r="K253" s="129">
        <v>0.20999999999999999</v>
      </c>
      <c r="L253" s="128">
        <f>IF(ISNUMBER(K253),ROUND(J253*(K253+1),0),0)</f>
      </c>
      <c r="M253" s="96"/>
      <c r="N253" s="87"/>
      <c r="O253" s="87"/>
      <c r="P253" s="87"/>
      <c r="Q253" s="106">
        <f>IF(ISNUMBER(K253),IF(H253&gt;0,IF(I253&gt;0,J253,0),0),0)</f>
      </c>
      <c r="R253" s="9">
        <f>IF(ISNUMBER(K253)=FALSE,J253,0)</f>
      </c>
    </row>
    <row r="254" spans="1:17" ht="12.75">
      <c r="A254" s="94"/>
      <c r="B254" s="121" t="s">
        <v>27</v>
      </c>
      <c r="C254" s="86"/>
      <c r="D254" s="86"/>
      <c r="E254" s="122" t="s">
        <v>24</v>
      </c>
      <c r="F254" s="86"/>
      <c r="G254" s="86"/>
      <c r="H254" s="138"/>
      <c r="I254" s="86"/>
      <c r="J254" s="138"/>
      <c r="K254" s="86"/>
      <c r="L254" s="86"/>
      <c r="M254" s="96"/>
      <c r="N254" s="87"/>
      <c r="O254" s="87"/>
      <c r="P254" s="87"/>
      <c r="Q254" s="87"/>
    </row>
    <row r="255" spans="1:17" ht="12.75">
      <c r="A255" s="94"/>
      <c r="B255" s="121" t="s">
        <v>28</v>
      </c>
      <c r="C255" s="86"/>
      <c r="D255" s="86"/>
      <c r="E255" s="122" t="s">
        <v>328</v>
      </c>
      <c r="F255" s="86"/>
      <c r="G255" s="86"/>
      <c r="H255" s="138"/>
      <c r="I255" s="86"/>
      <c r="J255" s="138"/>
      <c r="K255" s="86"/>
      <c r="L255" s="86"/>
      <c r="M255" s="96"/>
      <c r="N255" s="87"/>
      <c r="O255" s="87"/>
      <c r="P255" s="87"/>
      <c r="Q255" s="87"/>
    </row>
    <row r="256" spans="1:17" ht="12.75">
      <c r="A256" s="94"/>
      <c r="B256" s="121" t="s">
        <v>30</v>
      </c>
      <c r="C256" s="86"/>
      <c r="D256" s="86"/>
      <c r="E256" s="122" t="s">
        <v>329</v>
      </c>
      <c r="F256" s="86"/>
      <c r="G256" s="86"/>
      <c r="H256" s="138"/>
      <c r="I256" s="86"/>
      <c r="J256" s="138"/>
      <c r="K256" s="86"/>
      <c r="L256" s="86"/>
      <c r="M256" s="96"/>
      <c r="N256" s="87"/>
      <c r="O256" s="87"/>
      <c r="P256" s="87"/>
      <c r="Q256" s="87"/>
    </row>
    <row r="257" spans="1:17" ht="12.75" thickBot="1">
      <c r="A257" s="94"/>
      <c r="B257" s="123" t="s">
        <v>31</v>
      </c>
      <c r="C257" s="124"/>
      <c r="D257" s="124"/>
      <c r="E257" s="125"/>
      <c r="F257" s="124"/>
      <c r="G257" s="124"/>
      <c r="H257" s="140"/>
      <c r="I257" s="124"/>
      <c r="J257" s="140"/>
      <c r="K257" s="124"/>
      <c r="L257" s="124"/>
      <c r="M257" s="96"/>
      <c r="N257" s="87"/>
      <c r="O257" s="87"/>
      <c r="P257" s="87"/>
      <c r="Q257" s="87"/>
    </row>
    <row r="258" spans="1:18" ht="12.75" thickTop="1">
      <c r="A258" s="94"/>
      <c r="B258" s="114">
        <v>45</v>
      </c>
      <c r="C258" s="115" t="s">
        <v>330</v>
      </c>
      <c r="D258" s="115"/>
      <c r="E258" s="115" t="s">
        <v>331</v>
      </c>
      <c r="F258" s="115" t="s">
        <v>24</v>
      </c>
      <c r="G258" s="116" t="s">
        <v>25</v>
      </c>
      <c r="H258" s="141">
        <v>6</v>
      </c>
      <c r="I258" s="127">
        <f>ROUND(0,0)</f>
      </c>
      <c r="J258" s="146">
        <f>ROUND(I258*H258,0)</f>
      </c>
      <c r="K258" s="129">
        <v>0.20999999999999999</v>
      </c>
      <c r="L258" s="128">
        <f>IF(ISNUMBER(K258),ROUND(J258*(K258+1),0),0)</f>
      </c>
      <c r="M258" s="96"/>
      <c r="N258" s="87"/>
      <c r="O258" s="87"/>
      <c r="P258" s="87"/>
      <c r="Q258" s="106">
        <f>IF(ISNUMBER(K258),IF(H258&gt;0,IF(I258&gt;0,J258,0),0),0)</f>
      </c>
      <c r="R258" s="9">
        <f>IF(ISNUMBER(K258)=FALSE,J258,0)</f>
      </c>
    </row>
    <row r="259" spans="1:17" ht="12.75">
      <c r="A259" s="94"/>
      <c r="B259" s="121" t="s">
        <v>27</v>
      </c>
      <c r="C259" s="86"/>
      <c r="D259" s="86"/>
      <c r="E259" s="122" t="s">
        <v>332</v>
      </c>
      <c r="F259" s="86"/>
      <c r="G259" s="86"/>
      <c r="H259" s="138"/>
      <c r="I259" s="86"/>
      <c r="J259" s="138"/>
      <c r="K259" s="86"/>
      <c r="L259" s="86"/>
      <c r="M259" s="96"/>
      <c r="N259" s="87"/>
      <c r="O259" s="87"/>
      <c r="P259" s="87"/>
      <c r="Q259" s="87"/>
    </row>
    <row r="260" spans="1:17" ht="12.75">
      <c r="A260" s="94"/>
      <c r="B260" s="121" t="s">
        <v>28</v>
      </c>
      <c r="C260" s="86"/>
      <c r="D260" s="86"/>
      <c r="E260" s="122" t="s">
        <v>24</v>
      </c>
      <c r="F260" s="86"/>
      <c r="G260" s="86"/>
      <c r="H260" s="138"/>
      <c r="I260" s="86"/>
      <c r="J260" s="138"/>
      <c r="K260" s="86"/>
      <c r="L260" s="86"/>
      <c r="M260" s="96"/>
      <c r="N260" s="87"/>
      <c r="O260" s="87"/>
      <c r="P260" s="87"/>
      <c r="Q260" s="87"/>
    </row>
    <row r="261" spans="1:17" ht="12.75">
      <c r="A261" s="94"/>
      <c r="B261" s="121" t="s">
        <v>30</v>
      </c>
      <c r="C261" s="86"/>
      <c r="D261" s="86"/>
      <c r="E261" s="122" t="s">
        <v>333</v>
      </c>
      <c r="F261" s="86"/>
      <c r="G261" s="86"/>
      <c r="H261" s="138"/>
      <c r="I261" s="86"/>
      <c r="J261" s="138"/>
      <c r="K261" s="86"/>
      <c r="L261" s="86"/>
      <c r="M261" s="96"/>
      <c r="N261" s="87"/>
      <c r="O261" s="87"/>
      <c r="P261" s="87"/>
      <c r="Q261" s="87"/>
    </row>
    <row r="262" spans="1:17" ht="12.75" thickBot="1">
      <c r="A262" s="94"/>
      <c r="B262" s="123" t="s">
        <v>31</v>
      </c>
      <c r="C262" s="124"/>
      <c r="D262" s="124"/>
      <c r="E262" s="125"/>
      <c r="F262" s="124"/>
      <c r="G262" s="124"/>
      <c r="H262" s="140"/>
      <c r="I262" s="124"/>
      <c r="J262" s="140"/>
      <c r="K262" s="124"/>
      <c r="L262" s="124"/>
      <c r="M262" s="96"/>
      <c r="N262" s="87"/>
      <c r="O262" s="87"/>
      <c r="P262" s="87"/>
      <c r="Q262" s="87"/>
    </row>
    <row r="263" spans="1:18" ht="12.75" thickTop="1">
      <c r="A263" s="94"/>
      <c r="B263" s="114">
        <v>46</v>
      </c>
      <c r="C263" s="115" t="s">
        <v>334</v>
      </c>
      <c r="D263" s="115"/>
      <c r="E263" s="115" t="s">
        <v>335</v>
      </c>
      <c r="F263" s="115" t="s">
        <v>24</v>
      </c>
      <c r="G263" s="116" t="s">
        <v>25</v>
      </c>
      <c r="H263" s="141">
        <v>7</v>
      </c>
      <c r="I263" s="127">
        <f>ROUND(0,0)</f>
      </c>
      <c r="J263" s="146">
        <f>ROUND(I263*H263,0)</f>
      </c>
      <c r="K263" s="129">
        <v>0.20999999999999999</v>
      </c>
      <c r="L263" s="128">
        <f>IF(ISNUMBER(K263),ROUND(J263*(K263+1),0),0)</f>
      </c>
      <c r="M263" s="96"/>
      <c r="N263" s="87"/>
      <c r="O263" s="87"/>
      <c r="P263" s="87"/>
      <c r="Q263" s="106">
        <f>IF(ISNUMBER(K263),IF(H263&gt;0,IF(I263&gt;0,J263,0),0),0)</f>
      </c>
      <c r="R263" s="9">
        <f>IF(ISNUMBER(K263)=FALSE,J263,0)</f>
      </c>
    </row>
    <row r="264" spans="1:17" ht="12.75">
      <c r="A264" s="94"/>
      <c r="B264" s="121" t="s">
        <v>27</v>
      </c>
      <c r="C264" s="86"/>
      <c r="D264" s="86"/>
      <c r="E264" s="122" t="s">
        <v>336</v>
      </c>
      <c r="F264" s="86"/>
      <c r="G264" s="86"/>
      <c r="H264" s="138"/>
      <c r="I264" s="86"/>
      <c r="J264" s="138"/>
      <c r="K264" s="86"/>
      <c r="L264" s="86"/>
      <c r="M264" s="96"/>
      <c r="N264" s="87"/>
      <c r="O264" s="87"/>
      <c r="P264" s="87"/>
      <c r="Q264" s="87"/>
    </row>
    <row r="265" spans="1:17" ht="12.75">
      <c r="A265" s="94"/>
      <c r="B265" s="121" t="s">
        <v>28</v>
      </c>
      <c r="C265" s="86"/>
      <c r="D265" s="86"/>
      <c r="E265" s="122" t="s">
        <v>337</v>
      </c>
      <c r="F265" s="86"/>
      <c r="G265" s="86"/>
      <c r="H265" s="138"/>
      <c r="I265" s="86"/>
      <c r="J265" s="138"/>
      <c r="K265" s="86"/>
      <c r="L265" s="86"/>
      <c r="M265" s="96"/>
      <c r="N265" s="87"/>
      <c r="O265" s="87"/>
      <c r="P265" s="87"/>
      <c r="Q265" s="87"/>
    </row>
    <row r="266" spans="1:17" ht="12.75">
      <c r="A266" s="94"/>
      <c r="B266" s="121" t="s">
        <v>30</v>
      </c>
      <c r="C266" s="86"/>
      <c r="D266" s="86"/>
      <c r="E266" s="122" t="s">
        <v>338</v>
      </c>
      <c r="F266" s="86"/>
      <c r="G266" s="86"/>
      <c r="H266" s="138"/>
      <c r="I266" s="86"/>
      <c r="J266" s="138"/>
      <c r="K266" s="86"/>
      <c r="L266" s="86"/>
      <c r="M266" s="96"/>
      <c r="N266" s="87"/>
      <c r="O266" s="87"/>
      <c r="P266" s="87"/>
      <c r="Q266" s="87"/>
    </row>
    <row r="267" spans="1:17" ht="12.75" thickBot="1">
      <c r="A267" s="94"/>
      <c r="B267" s="123" t="s">
        <v>31</v>
      </c>
      <c r="C267" s="124"/>
      <c r="D267" s="124"/>
      <c r="E267" s="125"/>
      <c r="F267" s="124"/>
      <c r="G267" s="124"/>
      <c r="H267" s="140"/>
      <c r="I267" s="124"/>
      <c r="J267" s="140"/>
      <c r="K267" s="124"/>
      <c r="L267" s="124"/>
      <c r="M267" s="96"/>
      <c r="N267" s="87"/>
      <c r="O267" s="87"/>
      <c r="P267" s="87"/>
      <c r="Q267" s="87"/>
    </row>
    <row r="268" spans="1:18" ht="12.75" thickTop="1">
      <c r="A268" s="94"/>
      <c r="B268" s="114">
        <v>47</v>
      </c>
      <c r="C268" s="115" t="s">
        <v>339</v>
      </c>
      <c r="D268" s="115"/>
      <c r="E268" s="115" t="s">
        <v>340</v>
      </c>
      <c r="F268" s="115" t="s">
        <v>24</v>
      </c>
      <c r="G268" s="116" t="s">
        <v>156</v>
      </c>
      <c r="H268" s="141">
        <v>5</v>
      </c>
      <c r="I268" s="127">
        <f>ROUND(0,0)</f>
      </c>
      <c r="J268" s="146">
        <f>ROUND(I268*H268,0)</f>
      </c>
      <c r="K268" s="129">
        <v>0.20999999999999999</v>
      </c>
      <c r="L268" s="128">
        <f>IF(ISNUMBER(K268),ROUND(J268*(K268+1),0),0)</f>
      </c>
      <c r="M268" s="96"/>
      <c r="N268" s="87"/>
      <c r="O268" s="87"/>
      <c r="P268" s="87"/>
      <c r="Q268" s="106">
        <f>IF(ISNUMBER(K268),IF(H268&gt;0,IF(I268&gt;0,J268,0),0),0)</f>
      </c>
      <c r="R268" s="9">
        <f>IF(ISNUMBER(K268)=FALSE,J268,0)</f>
      </c>
    </row>
    <row r="269" spans="1:17" ht="12.75">
      <c r="A269" s="94"/>
      <c r="B269" s="121" t="s">
        <v>27</v>
      </c>
      <c r="C269" s="86"/>
      <c r="D269" s="86"/>
      <c r="E269" s="122" t="s">
        <v>341</v>
      </c>
      <c r="F269" s="86"/>
      <c r="G269" s="86"/>
      <c r="H269" s="138"/>
      <c r="I269" s="86"/>
      <c r="J269" s="138"/>
      <c r="K269" s="86"/>
      <c r="L269" s="86"/>
      <c r="M269" s="96"/>
      <c r="N269" s="87"/>
      <c r="O269" s="87"/>
      <c r="P269" s="87"/>
      <c r="Q269" s="87"/>
    </row>
    <row r="270" spans="1:17" ht="12.75">
      <c r="A270" s="94"/>
      <c r="B270" s="121" t="s">
        <v>28</v>
      </c>
      <c r="C270" s="86"/>
      <c r="D270" s="86"/>
      <c r="E270" s="122" t="s">
        <v>342</v>
      </c>
      <c r="F270" s="86"/>
      <c r="G270" s="86"/>
      <c r="H270" s="138"/>
      <c r="I270" s="86"/>
      <c r="J270" s="138"/>
      <c r="K270" s="86"/>
      <c r="L270" s="86"/>
      <c r="M270" s="96"/>
      <c r="N270" s="87"/>
      <c r="O270" s="87"/>
      <c r="P270" s="87"/>
      <c r="Q270" s="87"/>
    </row>
    <row r="271" spans="1:17" ht="12.75">
      <c r="A271" s="94"/>
      <c r="B271" s="121" t="s">
        <v>30</v>
      </c>
      <c r="C271" s="86"/>
      <c r="D271" s="86"/>
      <c r="E271" s="122" t="s">
        <v>343</v>
      </c>
      <c r="F271" s="86"/>
      <c r="G271" s="86"/>
      <c r="H271" s="138"/>
      <c r="I271" s="86"/>
      <c r="J271" s="138"/>
      <c r="K271" s="86"/>
      <c r="L271" s="86"/>
      <c r="M271" s="96"/>
      <c r="N271" s="87"/>
      <c r="O271" s="87"/>
      <c r="P271" s="87"/>
      <c r="Q271" s="87"/>
    </row>
    <row r="272" spans="1:17" ht="12.75" thickBot="1">
      <c r="A272" s="94"/>
      <c r="B272" s="123" t="s">
        <v>31</v>
      </c>
      <c r="C272" s="124"/>
      <c r="D272" s="124"/>
      <c r="E272" s="125"/>
      <c r="F272" s="124"/>
      <c r="G272" s="124"/>
      <c r="H272" s="140"/>
      <c r="I272" s="124"/>
      <c r="J272" s="140"/>
      <c r="K272" s="124"/>
      <c r="L272" s="124"/>
      <c r="M272" s="96"/>
      <c r="N272" s="87"/>
      <c r="O272" s="87"/>
      <c r="P272" s="87"/>
      <c r="Q272" s="87"/>
    </row>
    <row r="273" spans="1:18" ht="12.75" thickTop="1">
      <c r="A273" s="94"/>
      <c r="B273" s="114">
        <v>48</v>
      </c>
      <c r="C273" s="115" t="s">
        <v>344</v>
      </c>
      <c r="D273" s="115"/>
      <c r="E273" s="115" t="s">
        <v>345</v>
      </c>
      <c r="F273" s="115" t="s">
        <v>24</v>
      </c>
      <c r="G273" s="116" t="s">
        <v>156</v>
      </c>
      <c r="H273" s="141">
        <v>145</v>
      </c>
      <c r="I273" s="127">
        <f>ROUND(0,0)</f>
      </c>
      <c r="J273" s="146">
        <f>ROUND(I273*H273,0)</f>
      </c>
      <c r="K273" s="129">
        <v>0.20999999999999999</v>
      </c>
      <c r="L273" s="128">
        <f>IF(ISNUMBER(K273),ROUND(J273*(K273+1),0),0)</f>
      </c>
      <c r="M273" s="96"/>
      <c r="N273" s="87"/>
      <c r="O273" s="87"/>
      <c r="P273" s="87"/>
      <c r="Q273" s="106">
        <f>IF(ISNUMBER(K273),IF(H273&gt;0,IF(I273&gt;0,J273,0),0),0)</f>
      </c>
      <c r="R273" s="9">
        <f>IF(ISNUMBER(K273)=FALSE,J273,0)</f>
      </c>
    </row>
    <row r="274" spans="1:17" ht="12.75">
      <c r="A274" s="94"/>
      <c r="B274" s="121" t="s">
        <v>27</v>
      </c>
      <c r="C274" s="86"/>
      <c r="D274" s="86"/>
      <c r="E274" s="122" t="s">
        <v>346</v>
      </c>
      <c r="F274" s="86"/>
      <c r="G274" s="86"/>
      <c r="H274" s="138"/>
      <c r="I274" s="86"/>
      <c r="J274" s="138"/>
      <c r="K274" s="86"/>
      <c r="L274" s="86"/>
      <c r="M274" s="96"/>
      <c r="N274" s="87"/>
      <c r="O274" s="87"/>
      <c r="P274" s="87"/>
      <c r="Q274" s="87"/>
    </row>
    <row r="275" spans="1:17" ht="12.75">
      <c r="A275" s="94"/>
      <c r="B275" s="121" t="s">
        <v>28</v>
      </c>
      <c r="C275" s="86"/>
      <c r="D275" s="86"/>
      <c r="E275" s="122" t="s">
        <v>347</v>
      </c>
      <c r="F275" s="86"/>
      <c r="G275" s="86"/>
      <c r="H275" s="138"/>
      <c r="I275" s="86"/>
      <c r="J275" s="138"/>
      <c r="K275" s="86"/>
      <c r="L275" s="86"/>
      <c r="M275" s="96"/>
      <c r="N275" s="87"/>
      <c r="O275" s="87"/>
      <c r="P275" s="87"/>
      <c r="Q275" s="87"/>
    </row>
    <row r="276" spans="1:17" ht="12.75">
      <c r="A276" s="94"/>
      <c r="B276" s="121" t="s">
        <v>30</v>
      </c>
      <c r="C276" s="86"/>
      <c r="D276" s="86"/>
      <c r="E276" s="122" t="s">
        <v>343</v>
      </c>
      <c r="F276" s="86"/>
      <c r="G276" s="86"/>
      <c r="H276" s="138"/>
      <c r="I276" s="86"/>
      <c r="J276" s="138"/>
      <c r="K276" s="86"/>
      <c r="L276" s="86"/>
      <c r="M276" s="96"/>
      <c r="N276" s="87"/>
      <c r="O276" s="87"/>
      <c r="P276" s="87"/>
      <c r="Q276" s="87"/>
    </row>
    <row r="277" spans="1:17" ht="12.75" thickBot="1">
      <c r="A277" s="94"/>
      <c r="B277" s="123" t="s">
        <v>31</v>
      </c>
      <c r="C277" s="124"/>
      <c r="D277" s="124"/>
      <c r="E277" s="125"/>
      <c r="F277" s="124"/>
      <c r="G277" s="124"/>
      <c r="H277" s="140"/>
      <c r="I277" s="124"/>
      <c r="J277" s="140"/>
      <c r="K277" s="124"/>
      <c r="L277" s="124"/>
      <c r="M277" s="96"/>
      <c r="N277" s="87"/>
      <c r="O277" s="87"/>
      <c r="P277" s="87"/>
      <c r="Q277" s="87"/>
    </row>
    <row r="278" spans="1:18" ht="12.75" thickTop="1">
      <c r="A278" s="94"/>
      <c r="B278" s="114">
        <v>49</v>
      </c>
      <c r="C278" s="115" t="s">
        <v>348</v>
      </c>
      <c r="D278" s="115"/>
      <c r="E278" s="115" t="s">
        <v>349</v>
      </c>
      <c r="F278" s="115" t="s">
        <v>24</v>
      </c>
      <c r="G278" s="116" t="s">
        <v>156</v>
      </c>
      <c r="H278" s="141">
        <v>33</v>
      </c>
      <c r="I278" s="127">
        <f>ROUND(0,0)</f>
      </c>
      <c r="J278" s="146">
        <f>ROUND(I278*H278,0)</f>
      </c>
      <c r="K278" s="129">
        <v>0.20999999999999999</v>
      </c>
      <c r="L278" s="128">
        <f>IF(ISNUMBER(K278),ROUND(J278*(K278+1),0),0)</f>
      </c>
      <c r="M278" s="96"/>
      <c r="N278" s="87"/>
      <c r="O278" s="87"/>
      <c r="P278" s="87"/>
      <c r="Q278" s="106">
        <f>IF(ISNUMBER(K278),IF(H278&gt;0,IF(I278&gt;0,J278,0),0),0)</f>
      </c>
      <c r="R278" s="9">
        <f>IF(ISNUMBER(K278)=FALSE,J278,0)</f>
      </c>
    </row>
    <row r="279" spans="1:17" ht="12.75">
      <c r="A279" s="94"/>
      <c r="B279" s="121" t="s">
        <v>27</v>
      </c>
      <c r="C279" s="86"/>
      <c r="D279" s="86"/>
      <c r="E279" s="122" t="s">
        <v>350</v>
      </c>
      <c r="F279" s="86"/>
      <c r="G279" s="86"/>
      <c r="H279" s="138"/>
      <c r="I279" s="86"/>
      <c r="J279" s="138"/>
      <c r="K279" s="86"/>
      <c r="L279" s="86"/>
      <c r="M279" s="96"/>
      <c r="N279" s="87"/>
      <c r="O279" s="87"/>
      <c r="P279" s="87"/>
      <c r="Q279" s="87"/>
    </row>
    <row r="280" spans="1:17" ht="12.75">
      <c r="A280" s="94"/>
      <c r="B280" s="121" t="s">
        <v>28</v>
      </c>
      <c r="C280" s="86"/>
      <c r="D280" s="86"/>
      <c r="E280" s="122" t="s">
        <v>351</v>
      </c>
      <c r="F280" s="86"/>
      <c r="G280" s="86"/>
      <c r="H280" s="138"/>
      <c r="I280" s="86"/>
      <c r="J280" s="138"/>
      <c r="K280" s="86"/>
      <c r="L280" s="86"/>
      <c r="M280" s="96"/>
      <c r="N280" s="87"/>
      <c r="O280" s="87"/>
      <c r="P280" s="87"/>
      <c r="Q280" s="87"/>
    </row>
    <row r="281" spans="1:17" ht="12.75">
      <c r="A281" s="94"/>
      <c r="B281" s="121" t="s">
        <v>30</v>
      </c>
      <c r="C281" s="86"/>
      <c r="D281" s="86"/>
      <c r="E281" s="122" t="s">
        <v>352</v>
      </c>
      <c r="F281" s="86"/>
      <c r="G281" s="86"/>
      <c r="H281" s="138"/>
      <c r="I281" s="86"/>
      <c r="J281" s="138"/>
      <c r="K281" s="86"/>
      <c r="L281" s="86"/>
      <c r="M281" s="96"/>
      <c r="N281" s="87"/>
      <c r="O281" s="87"/>
      <c r="P281" s="87"/>
      <c r="Q281" s="87"/>
    </row>
    <row r="282" spans="1:17" ht="12.75" thickBot="1">
      <c r="A282" s="94"/>
      <c r="B282" s="123" t="s">
        <v>31</v>
      </c>
      <c r="C282" s="124"/>
      <c r="D282" s="124"/>
      <c r="E282" s="125"/>
      <c r="F282" s="124"/>
      <c r="G282" s="124"/>
      <c r="H282" s="140"/>
      <c r="I282" s="124"/>
      <c r="J282" s="140"/>
      <c r="K282" s="124"/>
      <c r="L282" s="124"/>
      <c r="M282" s="96"/>
      <c r="N282" s="87"/>
      <c r="O282" s="87"/>
      <c r="P282" s="87"/>
      <c r="Q282" s="87"/>
    </row>
    <row r="283" spans="1:18" ht="12.75" thickTop="1">
      <c r="A283" s="94"/>
      <c r="B283" s="114">
        <v>50</v>
      </c>
      <c r="C283" s="115" t="s">
        <v>353</v>
      </c>
      <c r="D283" s="115"/>
      <c r="E283" s="115" t="s">
        <v>354</v>
      </c>
      <c r="F283" s="115" t="s">
        <v>24</v>
      </c>
      <c r="G283" s="116" t="s">
        <v>156</v>
      </c>
      <c r="H283" s="141">
        <v>32</v>
      </c>
      <c r="I283" s="127">
        <f>ROUND(0,0)</f>
      </c>
      <c r="J283" s="146">
        <f>ROUND(I283*H283,0)</f>
      </c>
      <c r="K283" s="129">
        <v>0.20999999999999999</v>
      </c>
      <c r="L283" s="128">
        <f>IF(ISNUMBER(K283),ROUND(J283*(K283+1),0),0)</f>
      </c>
      <c r="M283" s="96"/>
      <c r="N283" s="87"/>
      <c r="O283" s="87"/>
      <c r="P283" s="87"/>
      <c r="Q283" s="106">
        <f>IF(ISNUMBER(K283),IF(H283&gt;0,IF(I283&gt;0,J283,0),0),0)</f>
      </c>
      <c r="R283" s="9">
        <f>IF(ISNUMBER(K283)=FALSE,J283,0)</f>
      </c>
    </row>
    <row r="284" spans="1:17" ht="12.75">
      <c r="A284" s="94"/>
      <c r="B284" s="121" t="s">
        <v>27</v>
      </c>
      <c r="C284" s="86"/>
      <c r="D284" s="86"/>
      <c r="E284" s="122" t="s">
        <v>355</v>
      </c>
      <c r="F284" s="86"/>
      <c r="G284" s="86"/>
      <c r="H284" s="138"/>
      <c r="I284" s="86"/>
      <c r="J284" s="138"/>
      <c r="K284" s="86"/>
      <c r="L284" s="86"/>
      <c r="M284" s="96"/>
      <c r="N284" s="87"/>
      <c r="O284" s="87"/>
      <c r="P284" s="87"/>
      <c r="Q284" s="87"/>
    </row>
    <row r="285" spans="1:17" ht="12.75">
      <c r="A285" s="94"/>
      <c r="B285" s="121" t="s">
        <v>28</v>
      </c>
      <c r="C285" s="86"/>
      <c r="D285" s="86"/>
      <c r="E285" s="122" t="s">
        <v>356</v>
      </c>
      <c r="F285" s="86"/>
      <c r="G285" s="86"/>
      <c r="H285" s="138"/>
      <c r="I285" s="86"/>
      <c r="J285" s="138"/>
      <c r="K285" s="86"/>
      <c r="L285" s="86"/>
      <c r="M285" s="96"/>
      <c r="N285" s="87"/>
      <c r="O285" s="87"/>
      <c r="P285" s="87"/>
      <c r="Q285" s="87"/>
    </row>
    <row r="286" spans="1:17" ht="12.75">
      <c r="A286" s="94"/>
      <c r="B286" s="121" t="s">
        <v>30</v>
      </c>
      <c r="C286" s="86"/>
      <c r="D286" s="86"/>
      <c r="E286" s="122" t="s">
        <v>357</v>
      </c>
      <c r="F286" s="86"/>
      <c r="G286" s="86"/>
      <c r="H286" s="138"/>
      <c r="I286" s="86"/>
      <c r="J286" s="138"/>
      <c r="K286" s="86"/>
      <c r="L286" s="86"/>
      <c r="M286" s="96"/>
      <c r="N286" s="87"/>
      <c r="O286" s="87"/>
      <c r="P286" s="87"/>
      <c r="Q286" s="87"/>
    </row>
    <row r="287" spans="1:17" ht="12.75" thickBot="1">
      <c r="A287" s="94"/>
      <c r="B287" s="123" t="s">
        <v>31</v>
      </c>
      <c r="C287" s="124"/>
      <c r="D287" s="124"/>
      <c r="E287" s="125"/>
      <c r="F287" s="124"/>
      <c r="G287" s="124"/>
      <c r="H287" s="140"/>
      <c r="I287" s="124"/>
      <c r="J287" s="140"/>
      <c r="K287" s="124"/>
      <c r="L287" s="124"/>
      <c r="M287" s="96"/>
      <c r="N287" s="87"/>
      <c r="O287" s="87"/>
      <c r="P287" s="87"/>
      <c r="Q287" s="87"/>
    </row>
    <row r="288" spans="1:19" ht="25" customHeight="1" thickTop="1" thickBot="1">
      <c r="A288" s="94"/>
      <c r="B288" s="86"/>
      <c r="C288" s="130">
        <v>9</v>
      </c>
      <c r="D288" s="86"/>
      <c r="E288" s="130" t="s">
        <v>359</v>
      </c>
      <c r="F288" s="86"/>
      <c r="G288" s="131" t="s">
        <v>51</v>
      </c>
      <c r="H288" s="142">
        <f>J208+J213+J218+J223+J228+J233+J238+J243+J248+J253+J258+J263+J268+J273+J278+J283</f>
      </c>
      <c r="I288" s="131" t="s">
        <v>53</v>
      </c>
      <c r="J288" s="147">
        <f>(L288-H288)</f>
      </c>
      <c r="K288" s="131" t="s">
        <v>52</v>
      </c>
      <c r="L288" s="132">
        <f>L208+L213+L218+L223+L228+L233+L238+L243+L248+L253+L258+L263+L268+L273+L278+L283</f>
      </c>
      <c r="M288" s="96"/>
      <c r="N288" s="87"/>
      <c r="O288" s="87"/>
      <c r="P288" s="87"/>
      <c r="Q288" s="106">
        <f>0+Q208+Q213+Q218+Q223+Q228+Q233+Q238+Q243+Q248+Q253+Q258+Q263+Q268+Q273+Q278+Q283</f>
      </c>
      <c r="R288" s="9">
        <f>0+R208+R213+R218+R223+R228+R233+R238+R243+R248+R253+R258+R263+R268+R273+R278+R283</f>
      </c>
      <c r="S288" s="56">
        <f>Q288*(1+J288)+R288</f>
      </c>
    </row>
    <row r="289" spans="1:17" ht="25" customHeight="1" thickTop="1" thickBot="1">
      <c r="A289" s="94"/>
      <c r="B289" s="134"/>
      <c r="C289" s="134"/>
      <c r="D289" s="134"/>
      <c r="E289" s="134"/>
      <c r="F289" s="134"/>
      <c r="G289" s="135" t="s">
        <v>54</v>
      </c>
      <c r="H289" s="143">
        <f>J208+J213+J218+J223+J228+J233+J238+J243+J248+J253+J258+J263+J268+J273+J278+J283</f>
      </c>
      <c r="I289" s="135" t="s">
        <v>55</v>
      </c>
      <c r="J289" s="148">
        <f>0+J288</f>
      </c>
      <c r="K289" s="135" t="s">
        <v>56</v>
      </c>
      <c r="L289" s="136">
        <f>L208+L213+L218+L223+L228+L233+L238+L243+L248+L253+L258+L263+L268+L273+L278+L283</f>
      </c>
      <c r="M289" s="96"/>
      <c r="N289" s="87"/>
      <c r="O289" s="87"/>
      <c r="P289" s="87"/>
      <c r="Q289" s="87"/>
    </row>
    <row r="290" spans="1:17" ht="12.75">
      <c r="A290" s="97"/>
      <c r="B290" s="89"/>
      <c r="C290" s="89"/>
      <c r="D290" s="89"/>
      <c r="E290" s="89"/>
      <c r="F290" s="89"/>
      <c r="G290" s="89"/>
      <c r="H290" s="144"/>
      <c r="I290" s="89"/>
      <c r="J290" s="144"/>
      <c r="K290" s="89"/>
      <c r="L290" s="89"/>
      <c r="M290" s="98"/>
      <c r="N290" s="87"/>
      <c r="O290" s="87"/>
      <c r="P290" s="87"/>
      <c r="Q290" s="87"/>
    </row>
    <row r="291" spans="1:17" ht="12.75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7"/>
      <c r="O291" s="87"/>
      <c r="P291" s="87"/>
      <c r="Q291" s="87"/>
    </row>
  </sheetData>
  <mergeCells count="221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5:C26"/>
    <mergeCell ref="B30:D30"/>
    <mergeCell ref="B31:D31"/>
    <mergeCell ref="B32:D32"/>
    <mergeCell ref="B33:D33"/>
    <mergeCell ref="B35:D35"/>
    <mergeCell ref="B36:D36"/>
    <mergeCell ref="B37:D37"/>
    <mergeCell ref="B38:D38"/>
    <mergeCell ref="B40:D40"/>
    <mergeCell ref="B41:D41"/>
    <mergeCell ref="B42:D42"/>
    <mergeCell ref="B43:D43"/>
    <mergeCell ref="B45:D45"/>
    <mergeCell ref="B46:D46"/>
    <mergeCell ref="B47:D47"/>
    <mergeCell ref="B48:D48"/>
    <mergeCell ref="B50:D50"/>
    <mergeCell ref="B51:D51"/>
    <mergeCell ref="B52:D52"/>
    <mergeCell ref="B53:D53"/>
    <mergeCell ref="B55:D55"/>
    <mergeCell ref="B56:D56"/>
    <mergeCell ref="B57:D57"/>
    <mergeCell ref="B58:D58"/>
    <mergeCell ref="B60:D60"/>
    <mergeCell ref="B61:D61"/>
    <mergeCell ref="B62:D62"/>
    <mergeCell ref="B63:D63"/>
    <mergeCell ref="B65:D65"/>
    <mergeCell ref="B66:D66"/>
    <mergeCell ref="B67:D67"/>
    <mergeCell ref="B68:D68"/>
    <mergeCell ref="B70:D70"/>
    <mergeCell ref="B71:D71"/>
    <mergeCell ref="B72:D72"/>
    <mergeCell ref="B73:D73"/>
    <mergeCell ref="B75:D75"/>
    <mergeCell ref="B76:D76"/>
    <mergeCell ref="B77:D77"/>
    <mergeCell ref="B78:D78"/>
    <mergeCell ref="B80:D80"/>
    <mergeCell ref="B81:D81"/>
    <mergeCell ref="B82:D82"/>
    <mergeCell ref="B83:D83"/>
    <mergeCell ref="B85:D85"/>
    <mergeCell ref="B86:D86"/>
    <mergeCell ref="B87:D87"/>
    <mergeCell ref="B88:D88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5:D105"/>
    <mergeCell ref="B106:D106"/>
    <mergeCell ref="B107:D107"/>
    <mergeCell ref="B108:D108"/>
    <mergeCell ref="B110:D110"/>
    <mergeCell ref="B111:D111"/>
    <mergeCell ref="B112:D112"/>
    <mergeCell ref="B113:D113"/>
    <mergeCell ref="B28:L28"/>
    <mergeCell ref="B20:D20"/>
    <mergeCell ref="B118:D118"/>
    <mergeCell ref="B119:D119"/>
    <mergeCell ref="B120:D120"/>
    <mergeCell ref="B121:D121"/>
    <mergeCell ref="B123:D123"/>
    <mergeCell ref="B124:D124"/>
    <mergeCell ref="B125:D125"/>
    <mergeCell ref="B126:D126"/>
    <mergeCell ref="B128:D128"/>
    <mergeCell ref="B129:D129"/>
    <mergeCell ref="B130:D130"/>
    <mergeCell ref="B131:D131"/>
    <mergeCell ref="B133:D133"/>
    <mergeCell ref="B134:D134"/>
    <mergeCell ref="B135:D135"/>
    <mergeCell ref="B136:D136"/>
    <mergeCell ref="B138:D138"/>
    <mergeCell ref="B139:D139"/>
    <mergeCell ref="B140:D140"/>
    <mergeCell ref="B141:D141"/>
    <mergeCell ref="B143:D143"/>
    <mergeCell ref="B144:D144"/>
    <mergeCell ref="B145:D145"/>
    <mergeCell ref="B146:D146"/>
    <mergeCell ref="B148:D148"/>
    <mergeCell ref="B149:D149"/>
    <mergeCell ref="B150:D150"/>
    <mergeCell ref="B151:D151"/>
    <mergeCell ref="B153:D153"/>
    <mergeCell ref="B154:D154"/>
    <mergeCell ref="B155:D155"/>
    <mergeCell ref="B156:D156"/>
    <mergeCell ref="B116:L116"/>
    <mergeCell ref="B21:D21"/>
    <mergeCell ref="B161:D161"/>
    <mergeCell ref="B162:D162"/>
    <mergeCell ref="B163:D163"/>
    <mergeCell ref="B164:D164"/>
    <mergeCell ref="B166:D166"/>
    <mergeCell ref="B167:D167"/>
    <mergeCell ref="B168:D168"/>
    <mergeCell ref="B169:D169"/>
    <mergeCell ref="B171:D171"/>
    <mergeCell ref="B172:D172"/>
    <mergeCell ref="B173:D173"/>
    <mergeCell ref="B174:D174"/>
    <mergeCell ref="B176:D176"/>
    <mergeCell ref="B177:D177"/>
    <mergeCell ref="B178:D178"/>
    <mergeCell ref="B179:D179"/>
    <mergeCell ref="B181:D181"/>
    <mergeCell ref="B182:D182"/>
    <mergeCell ref="B183:D183"/>
    <mergeCell ref="B184:D184"/>
    <mergeCell ref="B186:D186"/>
    <mergeCell ref="B187:D187"/>
    <mergeCell ref="B188:D188"/>
    <mergeCell ref="B189:D189"/>
    <mergeCell ref="B191:D191"/>
    <mergeCell ref="B192:D192"/>
    <mergeCell ref="B193:D193"/>
    <mergeCell ref="B194:D194"/>
    <mergeCell ref="B196:D196"/>
    <mergeCell ref="B197:D197"/>
    <mergeCell ref="B198:D198"/>
    <mergeCell ref="B199:D199"/>
    <mergeCell ref="B201:D201"/>
    <mergeCell ref="B202:D202"/>
    <mergeCell ref="B203:D203"/>
    <mergeCell ref="B204:D204"/>
    <mergeCell ref="B159:L159"/>
    <mergeCell ref="B22:D22"/>
    <mergeCell ref="B209:D209"/>
    <mergeCell ref="B210:D210"/>
    <mergeCell ref="B211:D211"/>
    <mergeCell ref="B212:D212"/>
    <mergeCell ref="B214:D214"/>
    <mergeCell ref="B215:D215"/>
    <mergeCell ref="B216:D216"/>
    <mergeCell ref="B217:D217"/>
    <mergeCell ref="B219:D219"/>
    <mergeCell ref="B220:D220"/>
    <mergeCell ref="B221:D221"/>
    <mergeCell ref="B222:D222"/>
    <mergeCell ref="B224:D224"/>
    <mergeCell ref="B225:D225"/>
    <mergeCell ref="B226:D226"/>
    <mergeCell ref="B227:D227"/>
    <mergeCell ref="B229:D229"/>
    <mergeCell ref="B230:D230"/>
    <mergeCell ref="B231:D231"/>
    <mergeCell ref="B232:D232"/>
    <mergeCell ref="B234:D234"/>
    <mergeCell ref="B235:D235"/>
    <mergeCell ref="B236:D236"/>
    <mergeCell ref="B237:D237"/>
    <mergeCell ref="B239:D239"/>
    <mergeCell ref="B240:D240"/>
    <mergeCell ref="B241:D241"/>
    <mergeCell ref="B242:D242"/>
    <mergeCell ref="B244:D244"/>
    <mergeCell ref="B245:D245"/>
    <mergeCell ref="B246:D246"/>
    <mergeCell ref="B247:D247"/>
    <mergeCell ref="B249:D249"/>
    <mergeCell ref="B250:D250"/>
    <mergeCell ref="B251:D251"/>
    <mergeCell ref="B252:D252"/>
    <mergeCell ref="B254:D254"/>
    <mergeCell ref="B255:D255"/>
    <mergeCell ref="B256:D256"/>
    <mergeCell ref="B257:D257"/>
    <mergeCell ref="B259:D259"/>
    <mergeCell ref="B260:D260"/>
    <mergeCell ref="B261:D261"/>
    <mergeCell ref="B262:D262"/>
    <mergeCell ref="B264:D264"/>
    <mergeCell ref="B265:D265"/>
    <mergeCell ref="B266:D266"/>
    <mergeCell ref="B267:D267"/>
    <mergeCell ref="B269:D269"/>
    <mergeCell ref="B270:D270"/>
    <mergeCell ref="B271:D271"/>
    <mergeCell ref="B272:D272"/>
    <mergeCell ref="B274:D274"/>
    <mergeCell ref="B275:D275"/>
    <mergeCell ref="B276:D276"/>
    <mergeCell ref="B277:D277"/>
    <mergeCell ref="B279:D279"/>
    <mergeCell ref="B280:D280"/>
    <mergeCell ref="B281:D281"/>
    <mergeCell ref="B282:D282"/>
    <mergeCell ref="B284:D284"/>
    <mergeCell ref="B285:D285"/>
    <mergeCell ref="B286:D286"/>
    <mergeCell ref="B287:D287"/>
    <mergeCell ref="B207:L207"/>
    <mergeCell ref="B23:D23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5 - SO101ZV.1_cm">
    <pageSetUpPr fitToPage="1"/>
  </sheetPr>
  <dimension ref="A1:S82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H49+H57+H80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360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L49+L57+L80</f>
      </c>
      <c r="K11" s="86"/>
      <c r="L11" s="86"/>
      <c r="M11" s="96"/>
      <c r="N11" s="87"/>
      <c r="O11" s="87"/>
      <c r="P11" s="87"/>
      <c r="Q11" s="106">
        <f>IF(SUM(K20:K22)&gt;0,ROUND(SUM(S20:S22)/SUM(K20:K22)-1,8),0)</f>
      </c>
      <c r="R11" s="9">
        <f>AVERAGE(J48,J56,J79)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H49</f>
      </c>
      <c r="L20" s="112">
        <f>L49</f>
      </c>
      <c r="M20" s="96"/>
      <c r="N20" s="87"/>
      <c r="O20" s="87"/>
      <c r="P20" s="87"/>
      <c r="Q20" s="87"/>
      <c r="S20" s="9">
        <f>S48</f>
      </c>
    </row>
    <row r="21" spans="1:19" ht="12.75">
      <c r="A21" s="94"/>
      <c r="B21" s="110">
        <v>7</v>
      </c>
      <c r="C21" s="86"/>
      <c r="D21" s="86"/>
      <c r="E21" s="111" t="s">
        <v>373</v>
      </c>
      <c r="F21" s="86"/>
      <c r="G21" s="86"/>
      <c r="H21" s="86"/>
      <c r="I21" s="86"/>
      <c r="J21" s="86"/>
      <c r="K21" s="112">
        <f>H57</f>
      </c>
      <c r="L21" s="112">
        <f>L57</f>
      </c>
      <c r="M21" s="96"/>
      <c r="N21" s="87"/>
      <c r="O21" s="87"/>
      <c r="P21" s="87"/>
      <c r="Q21" s="87"/>
      <c r="S21" s="9">
        <f>S56</f>
      </c>
    </row>
    <row r="22" spans="1:19" ht="12.75">
      <c r="A22" s="94"/>
      <c r="B22" s="110">
        <v>8</v>
      </c>
      <c r="C22" s="86"/>
      <c r="D22" s="86"/>
      <c r="E22" s="111" t="s">
        <v>294</v>
      </c>
      <c r="F22" s="86"/>
      <c r="G22" s="86"/>
      <c r="H22" s="86"/>
      <c r="I22" s="86"/>
      <c r="J22" s="86"/>
      <c r="K22" s="112">
        <f>H80</f>
      </c>
      <c r="L22" s="112">
        <f>L80</f>
      </c>
      <c r="M22" s="96"/>
      <c r="N22" s="87"/>
      <c r="O22" s="87"/>
      <c r="P22" s="87"/>
      <c r="Q22" s="87"/>
      <c r="S22" s="9">
        <f>S79</f>
      </c>
    </row>
    <row r="23" spans="1:17" ht="12.75">
      <c r="A23" s="97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8"/>
      <c r="N23" s="87"/>
      <c r="O23" s="87"/>
      <c r="P23" s="87"/>
      <c r="Q23" s="87"/>
    </row>
    <row r="24" spans="1:17" ht="14" customHeight="1">
      <c r="A24" s="89"/>
      <c r="B24" s="90" t="s">
        <v>14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7"/>
      <c r="O24" s="87"/>
      <c r="P24" s="87"/>
      <c r="Q24" s="87"/>
    </row>
    <row r="25" spans="1:17" ht="18" customHeight="1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157"/>
      <c r="N25" s="87"/>
      <c r="O25" s="87"/>
      <c r="P25" s="87"/>
      <c r="Q25" s="87"/>
    </row>
    <row r="26" spans="1:17" ht="18" customHeight="1">
      <c r="A26" s="94"/>
      <c r="B26" s="107" t="s">
        <v>15</v>
      </c>
      <c r="C26" s="107" t="s">
        <v>10</v>
      </c>
      <c r="D26" s="107" t="s">
        <v>16</v>
      </c>
      <c r="E26" s="107" t="s">
        <v>11</v>
      </c>
      <c r="F26" s="107" t="s">
        <v>17</v>
      </c>
      <c r="G26" s="108" t="s">
        <v>18</v>
      </c>
      <c r="H26" s="109" t="s">
        <v>19</v>
      </c>
      <c r="I26" s="109" t="s">
        <v>20</v>
      </c>
      <c r="J26" s="109" t="s">
        <v>12</v>
      </c>
      <c r="K26" s="108" t="s">
        <v>21</v>
      </c>
      <c r="L26" s="109" t="s">
        <v>13</v>
      </c>
      <c r="M26" s="153"/>
      <c r="N26" s="87"/>
      <c r="O26" s="87"/>
      <c r="P26" s="87"/>
      <c r="Q26" s="87"/>
    </row>
    <row r="27" spans="1:17" ht="40" customHeight="1">
      <c r="A27" s="94"/>
      <c r="B27" s="113" t="s">
        <v>49</v>
      </c>
      <c r="C27" s="86"/>
      <c r="D27" s="86"/>
      <c r="E27" s="86"/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8" ht="12.75">
      <c r="A28" s="94"/>
      <c r="B28" s="114">
        <v>1</v>
      </c>
      <c r="C28" s="115" t="s">
        <v>361</v>
      </c>
      <c r="D28" s="115" t="s">
        <v>66</v>
      </c>
      <c r="E28" s="115" t="s">
        <v>362</v>
      </c>
      <c r="F28" s="115" t="s">
        <v>24</v>
      </c>
      <c r="G28" s="116" t="s">
        <v>25</v>
      </c>
      <c r="H28" s="139">
        <v>1</v>
      </c>
      <c r="I28" s="118">
        <f>ROUND(0,0)</f>
      </c>
      <c r="J28" s="145">
        <f>ROUND(I28*H28,0)</f>
      </c>
      <c r="K28" s="120">
        <v>0.20999999999999999</v>
      </c>
      <c r="L28" s="119">
        <f>IF(ISNUMBER(K28),ROUND(J28*(K28+1),0),0)</f>
      </c>
      <c r="M28" s="96"/>
      <c r="N28" s="87"/>
      <c r="O28" s="87"/>
      <c r="P28" s="87"/>
      <c r="Q28" s="106">
        <f>IF(ISNUMBER(K28),IF(H28&gt;0,IF(I28&gt;0,J28,0),0),0)</f>
      </c>
      <c r="R28" s="9">
        <f>IF(ISNUMBER(K28)=FALSE,J28,0)</f>
      </c>
    </row>
    <row r="29" spans="1:17" ht="12.75">
      <c r="A29" s="94"/>
      <c r="B29" s="121" t="s">
        <v>27</v>
      </c>
      <c r="C29" s="86"/>
      <c r="D29" s="86"/>
      <c r="E29" s="122" t="s">
        <v>363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>
      <c r="A30" s="94"/>
      <c r="B30" s="121" t="s">
        <v>28</v>
      </c>
      <c r="C30" s="86"/>
      <c r="D30" s="86"/>
      <c r="E30" s="122" t="s">
        <v>24</v>
      </c>
      <c r="F30" s="86"/>
      <c r="G30" s="86"/>
      <c r="H30" s="138"/>
      <c r="I30" s="86"/>
      <c r="J30" s="138"/>
      <c r="K30" s="86"/>
      <c r="L30" s="86"/>
      <c r="M30" s="96"/>
      <c r="N30" s="87"/>
      <c r="O30" s="87"/>
      <c r="P30" s="87"/>
      <c r="Q30" s="87"/>
    </row>
    <row r="31" spans="1:17" ht="12.75">
      <c r="A31" s="94"/>
      <c r="B31" s="121" t="s">
        <v>30</v>
      </c>
      <c r="C31" s="86"/>
      <c r="D31" s="86"/>
      <c r="E31" s="122" t="s">
        <v>364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 thickBot="1">
      <c r="A32" s="94"/>
      <c r="B32" s="123" t="s">
        <v>31</v>
      </c>
      <c r="C32" s="124"/>
      <c r="D32" s="124"/>
      <c r="E32" s="125"/>
      <c r="F32" s="124"/>
      <c r="G32" s="124"/>
      <c r="H32" s="140"/>
      <c r="I32" s="124"/>
      <c r="J32" s="140"/>
      <c r="K32" s="124"/>
      <c r="L32" s="124"/>
      <c r="M32" s="96"/>
      <c r="N32" s="87"/>
      <c r="O32" s="87"/>
      <c r="P32" s="87"/>
      <c r="Q32" s="87"/>
    </row>
    <row r="33" spans="1:18" ht="12.75" thickTop="1">
      <c r="A33" s="94"/>
      <c r="B33" s="114">
        <v>2</v>
      </c>
      <c r="C33" s="115" t="s">
        <v>361</v>
      </c>
      <c r="D33" s="115" t="s">
        <v>72</v>
      </c>
      <c r="E33" s="115" t="s">
        <v>362</v>
      </c>
      <c r="F33" s="115" t="s">
        <v>24</v>
      </c>
      <c r="G33" s="116" t="s">
        <v>25</v>
      </c>
      <c r="H33" s="141">
        <v>1</v>
      </c>
      <c r="I33" s="127">
        <f>ROUND(0,0)</f>
      </c>
      <c r="J33" s="146">
        <f>ROUND(I33*H33,0)</f>
      </c>
      <c r="K33" s="129">
        <v>0.20999999999999999</v>
      </c>
      <c r="L33" s="128">
        <f>IF(ISNUMBER(K33),ROUND(J33*(K33+1),0),0)</f>
      </c>
      <c r="M33" s="96"/>
      <c r="N33" s="87"/>
      <c r="O33" s="87"/>
      <c r="P33" s="87"/>
      <c r="Q33" s="106">
        <f>IF(ISNUMBER(K33),IF(H33&gt;0,IF(I33&gt;0,J33,0),0),0)</f>
      </c>
      <c r="R33" s="9">
        <f>IF(ISNUMBER(K33)=FALSE,J33,0)</f>
      </c>
    </row>
    <row r="34" spans="1:17" ht="12.75">
      <c r="A34" s="94"/>
      <c r="B34" s="121" t="s">
        <v>27</v>
      </c>
      <c r="C34" s="86"/>
      <c r="D34" s="86"/>
      <c r="E34" s="122" t="s">
        <v>365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>
      <c r="A35" s="94"/>
      <c r="B35" s="121" t="s">
        <v>28</v>
      </c>
      <c r="C35" s="86"/>
      <c r="D35" s="86"/>
      <c r="E35" s="122" t="s">
        <v>24</v>
      </c>
      <c r="F35" s="86"/>
      <c r="G35" s="86"/>
      <c r="H35" s="138"/>
      <c r="I35" s="86"/>
      <c r="J35" s="138"/>
      <c r="K35" s="86"/>
      <c r="L35" s="86"/>
      <c r="M35" s="96"/>
      <c r="N35" s="87"/>
      <c r="O35" s="87"/>
      <c r="P35" s="87"/>
      <c r="Q35" s="87"/>
    </row>
    <row r="36" spans="1:17" ht="12.75">
      <c r="A36" s="94"/>
      <c r="B36" s="121" t="s">
        <v>30</v>
      </c>
      <c r="C36" s="86"/>
      <c r="D36" s="86"/>
      <c r="E36" s="122" t="s">
        <v>364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 thickBot="1">
      <c r="A37" s="94"/>
      <c r="B37" s="123" t="s">
        <v>31</v>
      </c>
      <c r="C37" s="124"/>
      <c r="D37" s="124"/>
      <c r="E37" s="125"/>
      <c r="F37" s="124"/>
      <c r="G37" s="124"/>
      <c r="H37" s="140"/>
      <c r="I37" s="124"/>
      <c r="J37" s="140"/>
      <c r="K37" s="124"/>
      <c r="L37" s="124"/>
      <c r="M37" s="96"/>
      <c r="N37" s="87"/>
      <c r="O37" s="87"/>
      <c r="P37" s="87"/>
      <c r="Q37" s="87"/>
    </row>
    <row r="38" spans="1:18" ht="12.75" thickTop="1">
      <c r="A38" s="94"/>
      <c r="B38" s="114">
        <v>3</v>
      </c>
      <c r="C38" s="115" t="s">
        <v>361</v>
      </c>
      <c r="D38" s="115" t="s">
        <v>75</v>
      </c>
      <c r="E38" s="115" t="s">
        <v>362</v>
      </c>
      <c r="F38" s="115" t="s">
        <v>24</v>
      </c>
      <c r="G38" s="116" t="s">
        <v>25</v>
      </c>
      <c r="H38" s="141">
        <v>1</v>
      </c>
      <c r="I38" s="127">
        <f>ROUND(0,0)</f>
      </c>
      <c r="J38" s="146">
        <f>ROUND(I38*H38,0)</f>
      </c>
      <c r="K38" s="129">
        <v>0.20999999999999999</v>
      </c>
      <c r="L38" s="128">
        <f>IF(ISNUMBER(K38),ROUND(J38*(K38+1),0),0)</f>
      </c>
      <c r="M38" s="96"/>
      <c r="N38" s="87"/>
      <c r="O38" s="87"/>
      <c r="P38" s="87"/>
      <c r="Q38" s="106">
        <f>IF(ISNUMBER(K38),IF(H38&gt;0,IF(I38&gt;0,J38,0),0),0)</f>
      </c>
      <c r="R38" s="9">
        <f>IF(ISNUMBER(K38)=FALSE,J38,0)</f>
      </c>
    </row>
    <row r="39" spans="1:17" ht="12.75">
      <c r="A39" s="94"/>
      <c r="B39" s="121" t="s">
        <v>27</v>
      </c>
      <c r="C39" s="86"/>
      <c r="D39" s="86"/>
      <c r="E39" s="122" t="s">
        <v>366</v>
      </c>
      <c r="F39" s="86"/>
      <c r="G39" s="86"/>
      <c r="H39" s="138"/>
      <c r="I39" s="86"/>
      <c r="J39" s="138"/>
      <c r="K39" s="86"/>
      <c r="L39" s="86"/>
      <c r="M39" s="96"/>
      <c r="N39" s="87"/>
      <c r="O39" s="87"/>
      <c r="P39" s="87"/>
      <c r="Q39" s="87"/>
    </row>
    <row r="40" spans="1:17" ht="12.75">
      <c r="A40" s="94"/>
      <c r="B40" s="121" t="s">
        <v>28</v>
      </c>
      <c r="C40" s="86"/>
      <c r="D40" s="86"/>
      <c r="E40" s="122" t="s">
        <v>24</v>
      </c>
      <c r="F40" s="86"/>
      <c r="G40" s="86"/>
      <c r="H40" s="138"/>
      <c r="I40" s="86"/>
      <c r="J40" s="138"/>
      <c r="K40" s="86"/>
      <c r="L40" s="86"/>
      <c r="M40" s="96"/>
      <c r="N40" s="87"/>
      <c r="O40" s="87"/>
      <c r="P40" s="87"/>
      <c r="Q40" s="87"/>
    </row>
    <row r="41" spans="1:17" ht="12.75">
      <c r="A41" s="94"/>
      <c r="B41" s="121" t="s">
        <v>30</v>
      </c>
      <c r="C41" s="86"/>
      <c r="D41" s="86"/>
      <c r="E41" s="122" t="s">
        <v>364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 thickBot="1">
      <c r="A42" s="94"/>
      <c r="B42" s="123" t="s">
        <v>31</v>
      </c>
      <c r="C42" s="124"/>
      <c r="D42" s="124"/>
      <c r="E42" s="125"/>
      <c r="F42" s="124"/>
      <c r="G42" s="124"/>
      <c r="H42" s="140"/>
      <c r="I42" s="124"/>
      <c r="J42" s="140"/>
      <c r="K42" s="124"/>
      <c r="L42" s="124"/>
      <c r="M42" s="96"/>
      <c r="N42" s="87"/>
      <c r="O42" s="87"/>
      <c r="P42" s="87"/>
      <c r="Q42" s="87"/>
    </row>
    <row r="43" spans="1:18" ht="12.75" thickTop="1">
      <c r="A43" s="94"/>
      <c r="B43" s="114">
        <v>4</v>
      </c>
      <c r="C43" s="115" t="s">
        <v>361</v>
      </c>
      <c r="D43" s="115" t="s">
        <v>78</v>
      </c>
      <c r="E43" s="115" t="s">
        <v>362</v>
      </c>
      <c r="F43" s="115" t="s">
        <v>24</v>
      </c>
      <c r="G43" s="116" t="s">
        <v>25</v>
      </c>
      <c r="H43" s="141">
        <v>1</v>
      </c>
      <c r="I43" s="127">
        <f>ROUND(0,0)</f>
      </c>
      <c r="J43" s="146">
        <f>ROUND(I43*H43,0)</f>
      </c>
      <c r="K43" s="129">
        <v>0.20999999999999999</v>
      </c>
      <c r="L43" s="128">
        <f>IF(ISNUMBER(K43),ROUND(J43*(K43+1),0),0)</f>
      </c>
      <c r="M43" s="96"/>
      <c r="N43" s="87"/>
      <c r="O43" s="87"/>
      <c r="P43" s="87"/>
      <c r="Q43" s="106">
        <f>IF(ISNUMBER(K43),IF(H43&gt;0,IF(I43&gt;0,J43,0),0),0)</f>
      </c>
      <c r="R43" s="9">
        <f>IF(ISNUMBER(K43)=FALSE,J43,0)</f>
      </c>
    </row>
    <row r="44" spans="1:17" ht="12.75">
      <c r="A44" s="94"/>
      <c r="B44" s="121" t="s">
        <v>27</v>
      </c>
      <c r="C44" s="86"/>
      <c r="D44" s="86"/>
      <c r="E44" s="122" t="s">
        <v>367</v>
      </c>
      <c r="F44" s="86"/>
      <c r="G44" s="86"/>
      <c r="H44" s="138"/>
      <c r="I44" s="86"/>
      <c r="J44" s="138"/>
      <c r="K44" s="86"/>
      <c r="L44" s="86"/>
      <c r="M44" s="96"/>
      <c r="N44" s="87"/>
      <c r="O44" s="87"/>
      <c r="P44" s="87"/>
      <c r="Q44" s="87"/>
    </row>
    <row r="45" spans="1:17" ht="12.75">
      <c r="A45" s="94"/>
      <c r="B45" s="121" t="s">
        <v>28</v>
      </c>
      <c r="C45" s="86"/>
      <c r="D45" s="86"/>
      <c r="E45" s="122" t="s">
        <v>24</v>
      </c>
      <c r="F45" s="86"/>
      <c r="G45" s="86"/>
      <c r="H45" s="138"/>
      <c r="I45" s="86"/>
      <c r="J45" s="138"/>
      <c r="K45" s="86"/>
      <c r="L45" s="86"/>
      <c r="M45" s="96"/>
      <c r="N45" s="87"/>
      <c r="O45" s="87"/>
      <c r="P45" s="87"/>
      <c r="Q45" s="87"/>
    </row>
    <row r="46" spans="1:17" ht="12.75">
      <c r="A46" s="94"/>
      <c r="B46" s="121" t="s">
        <v>30</v>
      </c>
      <c r="C46" s="86"/>
      <c r="D46" s="86"/>
      <c r="E46" s="122" t="s">
        <v>364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 thickBot="1">
      <c r="A47" s="94"/>
      <c r="B47" s="123" t="s">
        <v>31</v>
      </c>
      <c r="C47" s="124"/>
      <c r="D47" s="124"/>
      <c r="E47" s="125"/>
      <c r="F47" s="124"/>
      <c r="G47" s="124"/>
      <c r="H47" s="140"/>
      <c r="I47" s="124"/>
      <c r="J47" s="140"/>
      <c r="K47" s="124"/>
      <c r="L47" s="124"/>
      <c r="M47" s="96"/>
      <c r="N47" s="87"/>
      <c r="O47" s="87"/>
      <c r="P47" s="87"/>
      <c r="Q47" s="87"/>
    </row>
    <row r="48" spans="1:19" ht="25" customHeight="1" thickTop="1" thickBot="1">
      <c r="A48" s="94"/>
      <c r="B48" s="86"/>
      <c r="C48" s="130">
        <v>0</v>
      </c>
      <c r="D48" s="86"/>
      <c r="E48" s="130" t="s">
        <v>50</v>
      </c>
      <c r="F48" s="86"/>
      <c r="G48" s="131" t="s">
        <v>51</v>
      </c>
      <c r="H48" s="142">
        <f>J28+J33+J38+J43</f>
      </c>
      <c r="I48" s="131" t="s">
        <v>53</v>
      </c>
      <c r="J48" s="147">
        <f>(L48-H48)</f>
      </c>
      <c r="K48" s="131" t="s">
        <v>52</v>
      </c>
      <c r="L48" s="132">
        <f>L28+L33+L38+L43</f>
      </c>
      <c r="M48" s="96"/>
      <c r="N48" s="87"/>
      <c r="O48" s="87"/>
      <c r="P48" s="87"/>
      <c r="Q48" s="106">
        <f>0+Q28+Q33+Q38+Q43</f>
      </c>
      <c r="R48" s="9">
        <f>0+R28+R33+R38+R43</f>
      </c>
      <c r="S48" s="56">
        <f>Q48*(1+J48)+R48</f>
      </c>
    </row>
    <row r="49" spans="1:17" ht="25" customHeight="1" thickTop="1" thickBot="1">
      <c r="A49" s="94"/>
      <c r="B49" s="134"/>
      <c r="C49" s="134"/>
      <c r="D49" s="134"/>
      <c r="E49" s="134"/>
      <c r="F49" s="134"/>
      <c r="G49" s="135" t="s">
        <v>54</v>
      </c>
      <c r="H49" s="143">
        <f>J28+J33+J38+J43</f>
      </c>
      <c r="I49" s="135" t="s">
        <v>55</v>
      </c>
      <c r="J49" s="148">
        <f>0+J48</f>
      </c>
      <c r="K49" s="135" t="s">
        <v>56</v>
      </c>
      <c r="L49" s="136">
        <f>L28+L33+L38+L43</f>
      </c>
      <c r="M49" s="96"/>
      <c r="N49" s="87"/>
      <c r="O49" s="87"/>
      <c r="P49" s="87"/>
      <c r="Q49" s="87"/>
    </row>
    <row r="50" spans="1:17" ht="40" customHeight="1">
      <c r="A50" s="94"/>
      <c r="B50" s="154" t="s">
        <v>372</v>
      </c>
      <c r="C50" s="86"/>
      <c r="D50" s="86"/>
      <c r="E50" s="86"/>
      <c r="F50" s="86"/>
      <c r="G50" s="86"/>
      <c r="H50" s="138"/>
      <c r="I50" s="86"/>
      <c r="J50" s="138"/>
      <c r="K50" s="86"/>
      <c r="L50" s="86"/>
      <c r="M50" s="96"/>
      <c r="N50" s="87"/>
      <c r="O50" s="87"/>
      <c r="P50" s="87"/>
      <c r="Q50" s="87"/>
    </row>
    <row r="51" spans="1:18" ht="12.75">
      <c r="A51" s="94"/>
      <c r="B51" s="114">
        <v>5</v>
      </c>
      <c r="C51" s="115" t="s">
        <v>368</v>
      </c>
      <c r="D51" s="115"/>
      <c r="E51" s="115" t="s">
        <v>369</v>
      </c>
      <c r="F51" s="115" t="s">
        <v>24</v>
      </c>
      <c r="G51" s="116" t="s">
        <v>25</v>
      </c>
      <c r="H51" s="139">
        <v>6</v>
      </c>
      <c r="I51" s="118">
        <f>ROUND(0,0)</f>
      </c>
      <c r="J51" s="145">
        <f>ROUND(I51*H51,0)</f>
      </c>
      <c r="K51" s="120">
        <v>0.20999999999999999</v>
      </c>
      <c r="L51" s="119">
        <f>IF(ISNUMBER(K51),ROUND(J51*(K51+1),0),0)</f>
      </c>
      <c r="M51" s="96"/>
      <c r="N51" s="87"/>
      <c r="O51" s="87"/>
      <c r="P51" s="87"/>
      <c r="Q51" s="106">
        <f>IF(ISNUMBER(K51),IF(H51&gt;0,IF(I51&gt;0,J51,0),0),0)</f>
      </c>
      <c r="R51" s="9">
        <f>IF(ISNUMBER(K51)=FALSE,J51,0)</f>
      </c>
    </row>
    <row r="52" spans="1:17" ht="12.75">
      <c r="A52" s="94"/>
      <c r="B52" s="121" t="s">
        <v>27</v>
      </c>
      <c r="C52" s="86"/>
      <c r="D52" s="86"/>
      <c r="E52" s="122" t="s">
        <v>370</v>
      </c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7" ht="12.75">
      <c r="A53" s="94"/>
      <c r="B53" s="121" t="s">
        <v>28</v>
      </c>
      <c r="C53" s="86"/>
      <c r="D53" s="86"/>
      <c r="E53" s="122" t="s">
        <v>24</v>
      </c>
      <c r="F53" s="86"/>
      <c r="G53" s="86"/>
      <c r="H53" s="138"/>
      <c r="I53" s="86"/>
      <c r="J53" s="138"/>
      <c r="K53" s="86"/>
      <c r="L53" s="86"/>
      <c r="M53" s="96"/>
      <c r="N53" s="87"/>
      <c r="O53" s="87"/>
      <c r="P53" s="87"/>
      <c r="Q53" s="87"/>
    </row>
    <row r="54" spans="1:17" ht="12.75">
      <c r="A54" s="94"/>
      <c r="B54" s="121" t="s">
        <v>30</v>
      </c>
      <c r="C54" s="86"/>
      <c r="D54" s="86"/>
      <c r="E54" s="122" t="s">
        <v>371</v>
      </c>
      <c r="F54" s="86"/>
      <c r="G54" s="86"/>
      <c r="H54" s="138"/>
      <c r="I54" s="86"/>
      <c r="J54" s="138"/>
      <c r="K54" s="86"/>
      <c r="L54" s="86"/>
      <c r="M54" s="96"/>
      <c r="N54" s="87"/>
      <c r="O54" s="87"/>
      <c r="P54" s="87"/>
      <c r="Q54" s="87"/>
    </row>
    <row r="55" spans="1:17" ht="12.75" thickBot="1">
      <c r="A55" s="94"/>
      <c r="B55" s="123" t="s">
        <v>31</v>
      </c>
      <c r="C55" s="124"/>
      <c r="D55" s="124"/>
      <c r="E55" s="125"/>
      <c r="F55" s="124"/>
      <c r="G55" s="124"/>
      <c r="H55" s="140"/>
      <c r="I55" s="124"/>
      <c r="J55" s="140"/>
      <c r="K55" s="124"/>
      <c r="L55" s="124"/>
      <c r="M55" s="96"/>
      <c r="N55" s="87"/>
      <c r="O55" s="87"/>
      <c r="P55" s="87"/>
      <c r="Q55" s="87"/>
    </row>
    <row r="56" spans="1:19" ht="25" customHeight="1" thickTop="1" thickBot="1">
      <c r="A56" s="94"/>
      <c r="B56" s="86"/>
      <c r="C56" s="130">
        <v>7</v>
      </c>
      <c r="D56" s="86"/>
      <c r="E56" s="130" t="s">
        <v>373</v>
      </c>
      <c r="F56" s="86"/>
      <c r="G56" s="131" t="s">
        <v>51</v>
      </c>
      <c r="H56" s="142">
        <f>0+J51</f>
      </c>
      <c r="I56" s="131" t="s">
        <v>53</v>
      </c>
      <c r="J56" s="147">
        <f>(L56-H56)</f>
      </c>
      <c r="K56" s="131" t="s">
        <v>52</v>
      </c>
      <c r="L56" s="132">
        <f>0+L51</f>
      </c>
      <c r="M56" s="96"/>
      <c r="N56" s="87"/>
      <c r="O56" s="87"/>
      <c r="P56" s="87"/>
      <c r="Q56" s="106">
        <f>0+Q51</f>
      </c>
      <c r="R56" s="9">
        <f>0+R51</f>
      </c>
      <c r="S56" s="56">
        <f>Q56*(1+J56)+R56</f>
      </c>
    </row>
    <row r="57" spans="1:17" ht="25" customHeight="1" thickTop="1" thickBot="1">
      <c r="A57" s="94"/>
      <c r="B57" s="134"/>
      <c r="C57" s="134"/>
      <c r="D57" s="134"/>
      <c r="E57" s="134"/>
      <c r="F57" s="134"/>
      <c r="G57" s="135" t="s">
        <v>54</v>
      </c>
      <c r="H57" s="143">
        <f>0+J51</f>
      </c>
      <c r="I57" s="135" t="s">
        <v>55</v>
      </c>
      <c r="J57" s="148">
        <f>0+J56</f>
      </c>
      <c r="K57" s="135" t="s">
        <v>56</v>
      </c>
      <c r="L57" s="136">
        <f>0+L51</f>
      </c>
      <c r="M57" s="96"/>
      <c r="N57" s="87"/>
      <c r="O57" s="87"/>
      <c r="P57" s="87"/>
      <c r="Q57" s="87"/>
    </row>
    <row r="58" spans="1:17" ht="40" customHeight="1">
      <c r="A58" s="94"/>
      <c r="B58" s="154" t="s">
        <v>293</v>
      </c>
      <c r="C58" s="86"/>
      <c r="D58" s="86"/>
      <c r="E58" s="86"/>
      <c r="F58" s="86"/>
      <c r="G58" s="86"/>
      <c r="H58" s="138"/>
      <c r="I58" s="86"/>
      <c r="J58" s="138"/>
      <c r="K58" s="86"/>
      <c r="L58" s="86"/>
      <c r="M58" s="96"/>
      <c r="N58" s="87"/>
      <c r="O58" s="87"/>
      <c r="P58" s="87"/>
      <c r="Q58" s="87"/>
    </row>
    <row r="59" spans="1:18" ht="12.75">
      <c r="A59" s="94"/>
      <c r="B59" s="114">
        <v>6</v>
      </c>
      <c r="C59" s="115" t="s">
        <v>374</v>
      </c>
      <c r="D59" s="115"/>
      <c r="E59" s="115" t="s">
        <v>375</v>
      </c>
      <c r="F59" s="115" t="s">
        <v>24</v>
      </c>
      <c r="G59" s="116" t="s">
        <v>156</v>
      </c>
      <c r="H59" s="139">
        <v>815</v>
      </c>
      <c r="I59" s="118">
        <f>ROUND(0,0)</f>
      </c>
      <c r="J59" s="145">
        <f>ROUND(I59*H59,0)</f>
      </c>
      <c r="K59" s="120">
        <v>0.20999999999999999</v>
      </c>
      <c r="L59" s="119">
        <f>IF(ISNUMBER(K59),ROUND(J59*(K59+1),0),0)</f>
      </c>
      <c r="M59" s="96"/>
      <c r="N59" s="87"/>
      <c r="O59" s="87"/>
      <c r="P59" s="87"/>
      <c r="Q59" s="106">
        <f>IF(ISNUMBER(K59),IF(H59&gt;0,IF(I59&gt;0,J59,0),0),0)</f>
      </c>
      <c r="R59" s="9">
        <f>IF(ISNUMBER(K59)=FALSE,J59,0)</f>
      </c>
    </row>
    <row r="60" spans="1:17" ht="12.75">
      <c r="A60" s="94"/>
      <c r="B60" s="121" t="s">
        <v>27</v>
      </c>
      <c r="C60" s="86"/>
      <c r="D60" s="86"/>
      <c r="E60" s="122" t="s">
        <v>24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>
      <c r="A61" s="94"/>
      <c r="B61" s="121" t="s">
        <v>28</v>
      </c>
      <c r="C61" s="86"/>
      <c r="D61" s="86"/>
      <c r="E61" s="122" t="s">
        <v>376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>
      <c r="A62" s="94"/>
      <c r="B62" s="121" t="s">
        <v>30</v>
      </c>
      <c r="C62" s="86"/>
      <c r="D62" s="86"/>
      <c r="E62" s="122" t="s">
        <v>377</v>
      </c>
      <c r="F62" s="86"/>
      <c r="G62" s="86"/>
      <c r="H62" s="138"/>
      <c r="I62" s="86"/>
      <c r="J62" s="138"/>
      <c r="K62" s="86"/>
      <c r="L62" s="86"/>
      <c r="M62" s="96"/>
      <c r="N62" s="87"/>
      <c r="O62" s="87"/>
      <c r="P62" s="87"/>
      <c r="Q62" s="87"/>
    </row>
    <row r="63" spans="1:17" ht="12.75" thickBot="1">
      <c r="A63" s="94"/>
      <c r="B63" s="123" t="s">
        <v>31</v>
      </c>
      <c r="C63" s="124"/>
      <c r="D63" s="124"/>
      <c r="E63" s="125"/>
      <c r="F63" s="124"/>
      <c r="G63" s="124"/>
      <c r="H63" s="140"/>
      <c r="I63" s="124"/>
      <c r="J63" s="140"/>
      <c r="K63" s="124"/>
      <c r="L63" s="124"/>
      <c r="M63" s="96"/>
      <c r="N63" s="87"/>
      <c r="O63" s="87"/>
      <c r="P63" s="87"/>
      <c r="Q63" s="87"/>
    </row>
    <row r="64" spans="1:18" ht="12.75" thickTop="1">
      <c r="A64" s="94"/>
      <c r="B64" s="114">
        <v>7</v>
      </c>
      <c r="C64" s="115" t="s">
        <v>378</v>
      </c>
      <c r="D64" s="115"/>
      <c r="E64" s="115" t="s">
        <v>379</v>
      </c>
      <c r="F64" s="115" t="s">
        <v>24</v>
      </c>
      <c r="G64" s="116" t="s">
        <v>25</v>
      </c>
      <c r="H64" s="141">
        <v>2</v>
      </c>
      <c r="I64" s="127">
        <f>ROUND(0,0)</f>
      </c>
      <c r="J64" s="146">
        <f>ROUND(I64*H64,0)</f>
      </c>
      <c r="K64" s="129">
        <v>0.20999999999999999</v>
      </c>
      <c r="L64" s="128">
        <f>IF(ISNUMBER(K64),ROUND(J64*(K64+1),0),0)</f>
      </c>
      <c r="M64" s="96"/>
      <c r="N64" s="87"/>
      <c r="O64" s="87"/>
      <c r="P64" s="87"/>
      <c r="Q64" s="106">
        <f>IF(ISNUMBER(K64),IF(H64&gt;0,IF(I64&gt;0,J64,0),0),0)</f>
      </c>
      <c r="R64" s="9">
        <f>IF(ISNUMBER(K64)=FALSE,J64,0)</f>
      </c>
    </row>
    <row r="65" spans="1:17" ht="12.75">
      <c r="A65" s="94"/>
      <c r="B65" s="121" t="s">
        <v>27</v>
      </c>
      <c r="C65" s="86"/>
      <c r="D65" s="86"/>
      <c r="E65" s="122" t="s">
        <v>380</v>
      </c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7" ht="12.75">
      <c r="A66" s="94"/>
      <c r="B66" s="121" t="s">
        <v>28</v>
      </c>
      <c r="C66" s="86"/>
      <c r="D66" s="86"/>
      <c r="E66" s="122" t="s">
        <v>24</v>
      </c>
      <c r="F66" s="86"/>
      <c r="G66" s="86"/>
      <c r="H66" s="138"/>
      <c r="I66" s="86"/>
      <c r="J66" s="138"/>
      <c r="K66" s="86"/>
      <c r="L66" s="86"/>
      <c r="M66" s="96"/>
      <c r="N66" s="87"/>
      <c r="O66" s="87"/>
      <c r="P66" s="87"/>
      <c r="Q66" s="87"/>
    </row>
    <row r="67" spans="1:17" ht="12.75">
      <c r="A67" s="94"/>
      <c r="B67" s="121" t="s">
        <v>30</v>
      </c>
      <c r="C67" s="86"/>
      <c r="D67" s="86"/>
      <c r="E67" s="122" t="s">
        <v>381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 thickBot="1">
      <c r="A68" s="94"/>
      <c r="B68" s="123" t="s">
        <v>31</v>
      </c>
      <c r="C68" s="124"/>
      <c r="D68" s="124"/>
      <c r="E68" s="125"/>
      <c r="F68" s="124"/>
      <c r="G68" s="124"/>
      <c r="H68" s="140"/>
      <c r="I68" s="124"/>
      <c r="J68" s="140"/>
      <c r="K68" s="124"/>
      <c r="L68" s="124"/>
      <c r="M68" s="96"/>
      <c r="N68" s="87"/>
      <c r="O68" s="87"/>
      <c r="P68" s="87"/>
      <c r="Q68" s="87"/>
    </row>
    <row r="69" spans="1:18" ht="12.75" thickTop="1">
      <c r="A69" s="94"/>
      <c r="B69" s="114">
        <v>8</v>
      </c>
      <c r="C69" s="115" t="s">
        <v>382</v>
      </c>
      <c r="D69" s="115"/>
      <c r="E69" s="115" t="s">
        <v>383</v>
      </c>
      <c r="F69" s="115" t="s">
        <v>24</v>
      </c>
      <c r="G69" s="116" t="s">
        <v>25</v>
      </c>
      <c r="H69" s="141">
        <v>2</v>
      </c>
      <c r="I69" s="127">
        <f>ROUND(0,0)</f>
      </c>
      <c r="J69" s="146">
        <f>ROUND(I69*H69,0)</f>
      </c>
      <c r="K69" s="129">
        <v>0.20999999999999999</v>
      </c>
      <c r="L69" s="128">
        <f>IF(ISNUMBER(K69),ROUND(J69*(K69+1),0),0)</f>
      </c>
      <c r="M69" s="96"/>
      <c r="N69" s="87"/>
      <c r="O69" s="87"/>
      <c r="P69" s="87"/>
      <c r="Q69" s="106">
        <f>IF(ISNUMBER(K69),IF(H69&gt;0,IF(I69&gt;0,J69,0),0),0)</f>
      </c>
      <c r="R69" s="9">
        <f>IF(ISNUMBER(K69)=FALSE,J69,0)</f>
      </c>
    </row>
    <row r="70" spans="1:17" ht="12.75">
      <c r="A70" s="94"/>
      <c r="B70" s="121" t="s">
        <v>27</v>
      </c>
      <c r="C70" s="86"/>
      <c r="D70" s="86"/>
      <c r="E70" s="122" t="s">
        <v>384</v>
      </c>
      <c r="F70" s="86"/>
      <c r="G70" s="86"/>
      <c r="H70" s="138"/>
      <c r="I70" s="86"/>
      <c r="J70" s="138"/>
      <c r="K70" s="86"/>
      <c r="L70" s="86"/>
      <c r="M70" s="96"/>
      <c r="N70" s="87"/>
      <c r="O70" s="87"/>
      <c r="P70" s="87"/>
      <c r="Q70" s="87"/>
    </row>
    <row r="71" spans="1:17" ht="12.75">
      <c r="A71" s="94"/>
      <c r="B71" s="121" t="s">
        <v>28</v>
      </c>
      <c r="C71" s="86"/>
      <c r="D71" s="86"/>
      <c r="E71" s="122" t="s">
        <v>385</v>
      </c>
      <c r="F71" s="86"/>
      <c r="G71" s="86"/>
      <c r="H71" s="138"/>
      <c r="I71" s="86"/>
      <c r="J71" s="138"/>
      <c r="K71" s="86"/>
      <c r="L71" s="86"/>
      <c r="M71" s="96"/>
      <c r="N71" s="87"/>
      <c r="O71" s="87"/>
      <c r="P71" s="87"/>
      <c r="Q71" s="87"/>
    </row>
    <row r="72" spans="1:17" ht="12.75">
      <c r="A72" s="94"/>
      <c r="B72" s="121" t="s">
        <v>30</v>
      </c>
      <c r="C72" s="86"/>
      <c r="D72" s="86"/>
      <c r="E72" s="122" t="s">
        <v>276</v>
      </c>
      <c r="F72" s="86"/>
      <c r="G72" s="86"/>
      <c r="H72" s="138"/>
      <c r="I72" s="86"/>
      <c r="J72" s="138"/>
      <c r="K72" s="86"/>
      <c r="L72" s="86"/>
      <c r="M72" s="96"/>
      <c r="N72" s="87"/>
      <c r="O72" s="87"/>
      <c r="P72" s="87"/>
      <c r="Q72" s="87"/>
    </row>
    <row r="73" spans="1:17" ht="12.75" thickBot="1">
      <c r="A73" s="94"/>
      <c r="B73" s="123" t="s">
        <v>31</v>
      </c>
      <c r="C73" s="124"/>
      <c r="D73" s="124"/>
      <c r="E73" s="125"/>
      <c r="F73" s="124"/>
      <c r="G73" s="124"/>
      <c r="H73" s="140"/>
      <c r="I73" s="124"/>
      <c r="J73" s="140"/>
      <c r="K73" s="124"/>
      <c r="L73" s="124"/>
      <c r="M73" s="96"/>
      <c r="N73" s="87"/>
      <c r="O73" s="87"/>
      <c r="P73" s="87"/>
      <c r="Q73" s="87"/>
    </row>
    <row r="74" spans="1:18" ht="12.75" thickTop="1">
      <c r="A74" s="94"/>
      <c r="B74" s="114">
        <v>9</v>
      </c>
      <c r="C74" s="115" t="s">
        <v>277</v>
      </c>
      <c r="D74" s="115"/>
      <c r="E74" s="115" t="s">
        <v>278</v>
      </c>
      <c r="F74" s="115" t="s">
        <v>24</v>
      </c>
      <c r="G74" s="116" t="s">
        <v>25</v>
      </c>
      <c r="H74" s="141">
        <v>8</v>
      </c>
      <c r="I74" s="127">
        <f>ROUND(0,0)</f>
      </c>
      <c r="J74" s="146">
        <f>ROUND(I74*H74,0)</f>
      </c>
      <c r="K74" s="129">
        <v>0.20999999999999999</v>
      </c>
      <c r="L74" s="128">
        <f>IF(ISNUMBER(K74),ROUND(J74*(K74+1),0),0)</f>
      </c>
      <c r="M74" s="96"/>
      <c r="N74" s="87"/>
      <c r="O74" s="87"/>
      <c r="P74" s="87"/>
      <c r="Q74" s="106">
        <f>IF(ISNUMBER(K74),IF(H74&gt;0,IF(I74&gt;0,J74,0),0),0)</f>
      </c>
      <c r="R74" s="9">
        <f>IF(ISNUMBER(K74)=FALSE,J74,0)</f>
      </c>
    </row>
    <row r="75" spans="1:17" ht="12.75">
      <c r="A75" s="94"/>
      <c r="B75" s="121" t="s">
        <v>27</v>
      </c>
      <c r="C75" s="86"/>
      <c r="D75" s="86"/>
      <c r="E75" s="122" t="s">
        <v>279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>
      <c r="A76" s="94"/>
      <c r="B76" s="121" t="s">
        <v>28</v>
      </c>
      <c r="C76" s="86"/>
      <c r="D76" s="86"/>
      <c r="E76" s="122" t="s">
        <v>386</v>
      </c>
      <c r="F76" s="86"/>
      <c r="G76" s="86"/>
      <c r="H76" s="138"/>
      <c r="I76" s="86"/>
      <c r="J76" s="138"/>
      <c r="K76" s="86"/>
      <c r="L76" s="86"/>
      <c r="M76" s="96"/>
      <c r="N76" s="87"/>
      <c r="O76" s="87"/>
      <c r="P76" s="87"/>
      <c r="Q76" s="87"/>
    </row>
    <row r="77" spans="1:17" ht="12.75">
      <c r="A77" s="94"/>
      <c r="B77" s="121" t="s">
        <v>30</v>
      </c>
      <c r="C77" s="86"/>
      <c r="D77" s="86"/>
      <c r="E77" s="122" t="s">
        <v>281</v>
      </c>
      <c r="F77" s="86"/>
      <c r="G77" s="86"/>
      <c r="H77" s="138"/>
      <c r="I77" s="86"/>
      <c r="J77" s="138"/>
      <c r="K77" s="86"/>
      <c r="L77" s="86"/>
      <c r="M77" s="96"/>
      <c r="N77" s="87"/>
      <c r="O77" s="87"/>
      <c r="P77" s="87"/>
      <c r="Q77" s="87"/>
    </row>
    <row r="78" spans="1:17" ht="12.75" thickBot="1">
      <c r="A78" s="94"/>
      <c r="B78" s="123" t="s">
        <v>31</v>
      </c>
      <c r="C78" s="124"/>
      <c r="D78" s="124"/>
      <c r="E78" s="125"/>
      <c r="F78" s="124"/>
      <c r="G78" s="124"/>
      <c r="H78" s="140"/>
      <c r="I78" s="124"/>
      <c r="J78" s="140"/>
      <c r="K78" s="124"/>
      <c r="L78" s="124"/>
      <c r="M78" s="96"/>
      <c r="N78" s="87"/>
      <c r="O78" s="87"/>
      <c r="P78" s="87"/>
      <c r="Q78" s="87"/>
    </row>
    <row r="79" spans="1:19" ht="25" customHeight="1" thickTop="1" thickBot="1">
      <c r="A79" s="94"/>
      <c r="B79" s="86"/>
      <c r="C79" s="130">
        <v>8</v>
      </c>
      <c r="D79" s="86"/>
      <c r="E79" s="130" t="s">
        <v>294</v>
      </c>
      <c r="F79" s="86"/>
      <c r="G79" s="131" t="s">
        <v>51</v>
      </c>
      <c r="H79" s="142">
        <f>J59+J64+J69+J74</f>
      </c>
      <c r="I79" s="131" t="s">
        <v>53</v>
      </c>
      <c r="J79" s="147">
        <f>(L79-H79)</f>
      </c>
      <c r="K79" s="131" t="s">
        <v>52</v>
      </c>
      <c r="L79" s="132">
        <f>L59+L64+L69+L74</f>
      </c>
      <c r="M79" s="96"/>
      <c r="N79" s="87"/>
      <c r="O79" s="87"/>
      <c r="P79" s="87"/>
      <c r="Q79" s="106">
        <f>0+Q59+Q64+Q69+Q74</f>
      </c>
      <c r="R79" s="9">
        <f>0+R59+R64+R69+R74</f>
      </c>
      <c r="S79" s="56">
        <f>Q79*(1+J79)+R79</f>
      </c>
    </row>
    <row r="80" spans="1:17" ht="25" customHeight="1" thickTop="1" thickBot="1">
      <c r="A80" s="94"/>
      <c r="B80" s="134"/>
      <c r="C80" s="134"/>
      <c r="D80" s="134"/>
      <c r="E80" s="134"/>
      <c r="F80" s="134"/>
      <c r="G80" s="135" t="s">
        <v>54</v>
      </c>
      <c r="H80" s="143">
        <f>J59+J64+J69+J74</f>
      </c>
      <c r="I80" s="135" t="s">
        <v>55</v>
      </c>
      <c r="J80" s="148">
        <f>0+J79</f>
      </c>
      <c r="K80" s="135" t="s">
        <v>56</v>
      </c>
      <c r="L80" s="136">
        <f>L59+L64+L69+L74</f>
      </c>
      <c r="M80" s="96"/>
      <c r="N80" s="87"/>
      <c r="O80" s="87"/>
      <c r="P80" s="87"/>
      <c r="Q80" s="87"/>
    </row>
    <row r="81" spans="1:17" ht="12.75">
      <c r="A81" s="97"/>
      <c r="B81" s="89"/>
      <c r="C81" s="89"/>
      <c r="D81" s="89"/>
      <c r="E81" s="89"/>
      <c r="F81" s="89"/>
      <c r="G81" s="89"/>
      <c r="H81" s="144"/>
      <c r="I81" s="89"/>
      <c r="J81" s="144"/>
      <c r="K81" s="89"/>
      <c r="L81" s="89"/>
      <c r="M81" s="98"/>
      <c r="N81" s="87"/>
      <c r="O81" s="87"/>
      <c r="P81" s="87"/>
      <c r="Q81" s="87"/>
    </row>
    <row r="82" spans="1:17" ht="12.7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7"/>
      <c r="O82" s="87"/>
      <c r="P82" s="87"/>
      <c r="Q82" s="87"/>
    </row>
  </sheetData>
  <mergeCells count="55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4:C25"/>
    <mergeCell ref="B29:D29"/>
    <mergeCell ref="B30:D30"/>
    <mergeCell ref="B31:D31"/>
    <mergeCell ref="B32:D32"/>
    <mergeCell ref="B34:D34"/>
    <mergeCell ref="B35:D35"/>
    <mergeCell ref="B36:D36"/>
    <mergeCell ref="B37:D37"/>
    <mergeCell ref="B39:D39"/>
    <mergeCell ref="B40:D40"/>
    <mergeCell ref="B41:D41"/>
    <mergeCell ref="B42:D42"/>
    <mergeCell ref="B44:D44"/>
    <mergeCell ref="B45:D45"/>
    <mergeCell ref="B46:D46"/>
    <mergeCell ref="B47:D47"/>
    <mergeCell ref="B27:L27"/>
    <mergeCell ref="B20:D20"/>
    <mergeCell ref="B52:D52"/>
    <mergeCell ref="B53:D53"/>
    <mergeCell ref="B54:D54"/>
    <mergeCell ref="B55:D55"/>
    <mergeCell ref="B50:L50"/>
    <mergeCell ref="B21:D21"/>
    <mergeCell ref="B60:D60"/>
    <mergeCell ref="B61:D61"/>
    <mergeCell ref="B62:D62"/>
    <mergeCell ref="B63:D63"/>
    <mergeCell ref="B65:D65"/>
    <mergeCell ref="B66:D66"/>
    <mergeCell ref="B67:D67"/>
    <mergeCell ref="B68:D68"/>
    <mergeCell ref="B70:D70"/>
    <mergeCell ref="B71:D71"/>
    <mergeCell ref="B72:D72"/>
    <mergeCell ref="B73:D73"/>
    <mergeCell ref="B75:D75"/>
    <mergeCell ref="B76:D76"/>
    <mergeCell ref="B77:D77"/>
    <mergeCell ref="B78:D78"/>
    <mergeCell ref="B58:L58"/>
    <mergeCell ref="B22:D22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6 - SO101ZV.2_cm">
    <pageSetUpPr fitToPage="1"/>
  </sheetPr>
  <dimension ref="A1:S176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H70+H108+H131+H174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387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L70+L108+L131+L174</f>
      </c>
      <c r="K11" s="86"/>
      <c r="L11" s="86"/>
      <c r="M11" s="96"/>
      <c r="N11" s="87"/>
      <c r="O11" s="87"/>
      <c r="P11" s="87"/>
      <c r="Q11" s="106">
        <f>IF(SUM(K20:K23)&gt;0,ROUND(SUM(S20:S23)/SUM(K20:K23)-1,8),0)</f>
      </c>
      <c r="R11" s="9">
        <f>AVERAGE(J69,J107,J130,J173)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1</v>
      </c>
      <c r="C20" s="86"/>
      <c r="D20" s="86"/>
      <c r="E20" s="111" t="s">
        <v>105</v>
      </c>
      <c r="F20" s="86"/>
      <c r="G20" s="86"/>
      <c r="H20" s="86"/>
      <c r="I20" s="86"/>
      <c r="J20" s="86"/>
      <c r="K20" s="112">
        <f>H70</f>
      </c>
      <c r="L20" s="112">
        <f>L70</f>
      </c>
      <c r="M20" s="96"/>
      <c r="N20" s="87"/>
      <c r="O20" s="87"/>
      <c r="P20" s="87"/>
      <c r="Q20" s="87"/>
      <c r="S20" s="9">
        <f>S69</f>
      </c>
    </row>
    <row r="21" spans="1:19" ht="12.75">
      <c r="A21" s="94"/>
      <c r="B21" s="110">
        <v>2</v>
      </c>
      <c r="C21" s="86"/>
      <c r="D21" s="86"/>
      <c r="E21" s="111" t="s">
        <v>442</v>
      </c>
      <c r="F21" s="86"/>
      <c r="G21" s="86"/>
      <c r="H21" s="86"/>
      <c r="I21" s="86"/>
      <c r="J21" s="86"/>
      <c r="K21" s="112">
        <f>H108</f>
      </c>
      <c r="L21" s="112">
        <f>L108</f>
      </c>
      <c r="M21" s="96"/>
      <c r="N21" s="87"/>
      <c r="O21" s="87"/>
      <c r="P21" s="87"/>
      <c r="Q21" s="87"/>
      <c r="S21" s="9">
        <f>S107</f>
      </c>
    </row>
    <row r="22" spans="1:19" ht="12.75">
      <c r="A22" s="94"/>
      <c r="B22" s="110">
        <v>4</v>
      </c>
      <c r="C22" s="86"/>
      <c r="D22" s="86"/>
      <c r="E22" s="111" t="s">
        <v>461</v>
      </c>
      <c r="F22" s="86"/>
      <c r="G22" s="86"/>
      <c r="H22" s="86"/>
      <c r="I22" s="86"/>
      <c r="J22" s="86"/>
      <c r="K22" s="112">
        <f>H131</f>
      </c>
      <c r="L22" s="112">
        <f>L131</f>
      </c>
      <c r="M22" s="96"/>
      <c r="N22" s="87"/>
      <c r="O22" s="87"/>
      <c r="P22" s="87"/>
      <c r="Q22" s="87"/>
      <c r="S22" s="9">
        <f>S130</f>
      </c>
    </row>
    <row r="23" spans="1:19" ht="12.75">
      <c r="A23" s="94"/>
      <c r="B23" s="110">
        <v>9</v>
      </c>
      <c r="C23" s="86"/>
      <c r="D23" s="86"/>
      <c r="E23" s="111" t="s">
        <v>359</v>
      </c>
      <c r="F23" s="86"/>
      <c r="G23" s="86"/>
      <c r="H23" s="86"/>
      <c r="I23" s="86"/>
      <c r="J23" s="86"/>
      <c r="K23" s="112">
        <f>H174</f>
      </c>
      <c r="L23" s="112">
        <f>L174</f>
      </c>
      <c r="M23" s="96"/>
      <c r="N23" s="87"/>
      <c r="O23" s="87"/>
      <c r="P23" s="87"/>
      <c r="Q23" s="87"/>
      <c r="S23" s="9">
        <f>S173</f>
      </c>
    </row>
    <row r="24" spans="1:17" ht="12.75">
      <c r="A24" s="9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8"/>
      <c r="N24" s="87"/>
      <c r="O24" s="87"/>
      <c r="P24" s="87"/>
      <c r="Q24" s="87"/>
    </row>
    <row r="25" spans="1:17" ht="14" customHeight="1">
      <c r="A25" s="89"/>
      <c r="B25" s="90" t="s">
        <v>14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7"/>
      <c r="N25" s="87"/>
      <c r="O25" s="87"/>
      <c r="P25" s="87"/>
      <c r="Q25" s="87"/>
    </row>
    <row r="26" spans="1:17" ht="18" customHeight="1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157"/>
      <c r="N26" s="87"/>
      <c r="O26" s="87"/>
      <c r="P26" s="87"/>
      <c r="Q26" s="87"/>
    </row>
    <row r="27" spans="1:17" ht="18" customHeight="1">
      <c r="A27" s="94"/>
      <c r="B27" s="107" t="s">
        <v>15</v>
      </c>
      <c r="C27" s="107" t="s">
        <v>10</v>
      </c>
      <c r="D27" s="107" t="s">
        <v>16</v>
      </c>
      <c r="E27" s="107" t="s">
        <v>11</v>
      </c>
      <c r="F27" s="107" t="s">
        <v>17</v>
      </c>
      <c r="G27" s="108" t="s">
        <v>18</v>
      </c>
      <c r="H27" s="109" t="s">
        <v>19</v>
      </c>
      <c r="I27" s="109" t="s">
        <v>20</v>
      </c>
      <c r="J27" s="109" t="s">
        <v>12</v>
      </c>
      <c r="K27" s="108" t="s">
        <v>21</v>
      </c>
      <c r="L27" s="109" t="s">
        <v>13</v>
      </c>
      <c r="M27" s="153"/>
      <c r="N27" s="87"/>
      <c r="O27" s="87"/>
      <c r="P27" s="87"/>
      <c r="Q27" s="87"/>
    </row>
    <row r="28" spans="1:17" ht="40" customHeight="1">
      <c r="A28" s="94"/>
      <c r="B28" s="113" t="s">
        <v>104</v>
      </c>
      <c r="C28" s="86"/>
      <c r="D28" s="86"/>
      <c r="E28" s="86"/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8" ht="12.75">
      <c r="A29" s="94"/>
      <c r="B29" s="114">
        <v>1</v>
      </c>
      <c r="C29" s="115" t="s">
        <v>181</v>
      </c>
      <c r="D29" s="115" t="s">
        <v>66</v>
      </c>
      <c r="E29" s="115" t="s">
        <v>182</v>
      </c>
      <c r="F29" s="115" t="s">
        <v>24</v>
      </c>
      <c r="G29" s="116" t="s">
        <v>98</v>
      </c>
      <c r="H29" s="139">
        <v>5.7000000000000002</v>
      </c>
      <c r="I29" s="118">
        <f>ROUND(0,0)</f>
      </c>
      <c r="J29" s="145">
        <f>ROUND(I29*H29,0)</f>
      </c>
      <c r="K29" s="120">
        <v>0.20999999999999999</v>
      </c>
      <c r="L29" s="119">
        <f>IF(ISNUMBER(K29),ROUND(J29*(K29+1),0),0)</f>
      </c>
      <c r="M29" s="96"/>
      <c r="N29" s="87"/>
      <c r="O29" s="87"/>
      <c r="P29" s="87"/>
      <c r="Q29" s="106">
        <f>IF(ISNUMBER(K29),IF(H29&gt;0,IF(I29&gt;0,J29,0),0),0)</f>
      </c>
      <c r="R29" s="9">
        <f>IF(ISNUMBER(K29)=FALSE,J29,0)</f>
      </c>
    </row>
    <row r="30" spans="1:17" ht="12.75">
      <c r="A30" s="94"/>
      <c r="B30" s="121" t="s">
        <v>27</v>
      </c>
      <c r="C30" s="86"/>
      <c r="D30" s="86"/>
      <c r="E30" s="122" t="s">
        <v>388</v>
      </c>
      <c r="F30" s="86"/>
      <c r="G30" s="86"/>
      <c r="H30" s="138"/>
      <c r="I30" s="86"/>
      <c r="J30" s="138"/>
      <c r="K30" s="86"/>
      <c r="L30" s="86"/>
      <c r="M30" s="96"/>
      <c r="N30" s="87"/>
      <c r="O30" s="87"/>
      <c r="P30" s="87"/>
      <c r="Q30" s="87"/>
    </row>
    <row r="31" spans="1:17" ht="12.75">
      <c r="A31" s="94"/>
      <c r="B31" s="121" t="s">
        <v>28</v>
      </c>
      <c r="C31" s="86"/>
      <c r="D31" s="86"/>
      <c r="E31" s="122" t="s">
        <v>389</v>
      </c>
      <c r="F31" s="86"/>
      <c r="G31" s="86"/>
      <c r="H31" s="138"/>
      <c r="I31" s="86"/>
      <c r="J31" s="138"/>
      <c r="K31" s="86"/>
      <c r="L31" s="86"/>
      <c r="M31" s="96"/>
      <c r="N31" s="87"/>
      <c r="O31" s="87"/>
      <c r="P31" s="87"/>
      <c r="Q31" s="87"/>
    </row>
    <row r="32" spans="1:17" ht="12.75">
      <c r="A32" s="94"/>
      <c r="B32" s="121" t="s">
        <v>30</v>
      </c>
      <c r="C32" s="86"/>
      <c r="D32" s="86"/>
      <c r="E32" s="122" t="s">
        <v>171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 thickBot="1">
      <c r="A33" s="94"/>
      <c r="B33" s="123" t="s">
        <v>31</v>
      </c>
      <c r="C33" s="124"/>
      <c r="D33" s="124"/>
      <c r="E33" s="125"/>
      <c r="F33" s="124"/>
      <c r="G33" s="124"/>
      <c r="H33" s="140"/>
      <c r="I33" s="124"/>
      <c r="J33" s="140"/>
      <c r="K33" s="124"/>
      <c r="L33" s="124"/>
      <c r="M33" s="96"/>
      <c r="N33" s="87"/>
      <c r="O33" s="87"/>
      <c r="P33" s="87"/>
      <c r="Q33" s="87"/>
    </row>
    <row r="34" spans="1:18" ht="12.75" thickTop="1">
      <c r="A34" s="94"/>
      <c r="B34" s="114">
        <v>2</v>
      </c>
      <c r="C34" s="115" t="s">
        <v>185</v>
      </c>
      <c r="D34" s="115"/>
      <c r="E34" s="115" t="s">
        <v>186</v>
      </c>
      <c r="F34" s="115" t="s">
        <v>24</v>
      </c>
      <c r="G34" s="116" t="s">
        <v>98</v>
      </c>
      <c r="H34" s="141">
        <v>7.5999999999999996</v>
      </c>
      <c r="I34" s="127">
        <f>ROUND(0,0)</f>
      </c>
      <c r="J34" s="146">
        <f>ROUND(I34*H34,0)</f>
      </c>
      <c r="K34" s="129">
        <v>0.20999999999999999</v>
      </c>
      <c r="L34" s="128">
        <f>IF(ISNUMBER(K34),ROUND(J34*(K34+1),0),0)</f>
      </c>
      <c r="M34" s="96"/>
      <c r="N34" s="87"/>
      <c r="O34" s="87"/>
      <c r="P34" s="87"/>
      <c r="Q34" s="106">
        <f>IF(ISNUMBER(K34),IF(H34&gt;0,IF(I34&gt;0,J34,0),0),0)</f>
      </c>
      <c r="R34" s="9">
        <f>IF(ISNUMBER(K34)=FALSE,J34,0)</f>
      </c>
    </row>
    <row r="35" spans="1:17" ht="12.75">
      <c r="A35" s="94"/>
      <c r="B35" s="121" t="s">
        <v>27</v>
      </c>
      <c r="C35" s="86"/>
      <c r="D35" s="86"/>
      <c r="E35" s="122" t="s">
        <v>187</v>
      </c>
      <c r="F35" s="86"/>
      <c r="G35" s="86"/>
      <c r="H35" s="138"/>
      <c r="I35" s="86"/>
      <c r="J35" s="138"/>
      <c r="K35" s="86"/>
      <c r="L35" s="86"/>
      <c r="M35" s="96"/>
      <c r="N35" s="87"/>
      <c r="O35" s="87"/>
      <c r="P35" s="87"/>
      <c r="Q35" s="87"/>
    </row>
    <row r="36" spans="1:17" ht="12.75">
      <c r="A36" s="94"/>
      <c r="B36" s="121" t="s">
        <v>28</v>
      </c>
      <c r="C36" s="86"/>
      <c r="D36" s="86"/>
      <c r="E36" s="122" t="s">
        <v>390</v>
      </c>
      <c r="F36" s="86"/>
      <c r="G36" s="86"/>
      <c r="H36" s="138"/>
      <c r="I36" s="86"/>
      <c r="J36" s="138"/>
      <c r="K36" s="86"/>
      <c r="L36" s="86"/>
      <c r="M36" s="96"/>
      <c r="N36" s="87"/>
      <c r="O36" s="87"/>
      <c r="P36" s="87"/>
      <c r="Q36" s="87"/>
    </row>
    <row r="37" spans="1:17" ht="12.75">
      <c r="A37" s="94"/>
      <c r="B37" s="121" t="s">
        <v>30</v>
      </c>
      <c r="C37" s="86"/>
      <c r="D37" s="86"/>
      <c r="E37" s="122" t="s">
        <v>171</v>
      </c>
      <c r="F37" s="86"/>
      <c r="G37" s="86"/>
      <c r="H37" s="138"/>
      <c r="I37" s="86"/>
      <c r="J37" s="138"/>
      <c r="K37" s="86"/>
      <c r="L37" s="86"/>
      <c r="M37" s="96"/>
      <c r="N37" s="87"/>
      <c r="O37" s="87"/>
      <c r="P37" s="87"/>
      <c r="Q37" s="87"/>
    </row>
    <row r="38" spans="1:17" ht="12.75" thickBot="1">
      <c r="A38" s="94"/>
      <c r="B38" s="123" t="s">
        <v>31</v>
      </c>
      <c r="C38" s="124"/>
      <c r="D38" s="124"/>
      <c r="E38" s="125"/>
      <c r="F38" s="124"/>
      <c r="G38" s="124"/>
      <c r="H38" s="140"/>
      <c r="I38" s="124"/>
      <c r="J38" s="140"/>
      <c r="K38" s="124"/>
      <c r="L38" s="124"/>
      <c r="M38" s="96"/>
      <c r="N38" s="87"/>
      <c r="O38" s="87"/>
      <c r="P38" s="87"/>
      <c r="Q38" s="87"/>
    </row>
    <row r="39" spans="1:18" ht="12.75" thickTop="1">
      <c r="A39" s="94"/>
      <c r="B39" s="114">
        <v>3</v>
      </c>
      <c r="C39" s="115" t="s">
        <v>391</v>
      </c>
      <c r="D39" s="115" t="s">
        <v>66</v>
      </c>
      <c r="E39" s="115" t="s">
        <v>392</v>
      </c>
      <c r="F39" s="115" t="s">
        <v>24</v>
      </c>
      <c r="G39" s="116" t="s">
        <v>98</v>
      </c>
      <c r="H39" s="141">
        <v>104.2</v>
      </c>
      <c r="I39" s="127">
        <f>ROUND(0,0)</f>
      </c>
      <c r="J39" s="146">
        <f>ROUND(I39*H39,0)</f>
      </c>
      <c r="K39" s="129">
        <v>0.20999999999999999</v>
      </c>
      <c r="L39" s="128">
        <f>IF(ISNUMBER(K39),ROUND(J39*(K39+1),0),0)</f>
      </c>
      <c r="M39" s="96"/>
      <c r="N39" s="87"/>
      <c r="O39" s="87"/>
      <c r="P39" s="87"/>
      <c r="Q39" s="106">
        <f>IF(ISNUMBER(K39),IF(H39&gt;0,IF(I39&gt;0,J39,0),0),0)</f>
      </c>
      <c r="R39" s="9">
        <f>IF(ISNUMBER(K39)=FALSE,J39,0)</f>
      </c>
    </row>
    <row r="40" spans="1:17" ht="12.75">
      <c r="A40" s="94"/>
      <c r="B40" s="121" t="s">
        <v>27</v>
      </c>
      <c r="C40" s="86"/>
      <c r="D40" s="86"/>
      <c r="E40" s="122" t="s">
        <v>393</v>
      </c>
      <c r="F40" s="86"/>
      <c r="G40" s="86"/>
      <c r="H40" s="138"/>
      <c r="I40" s="86"/>
      <c r="J40" s="138"/>
      <c r="K40" s="86"/>
      <c r="L40" s="86"/>
      <c r="M40" s="96"/>
      <c r="N40" s="87"/>
      <c r="O40" s="87"/>
      <c r="P40" s="87"/>
      <c r="Q40" s="87"/>
    </row>
    <row r="41" spans="1:17" ht="12.75">
      <c r="A41" s="94"/>
      <c r="B41" s="121" t="s">
        <v>28</v>
      </c>
      <c r="C41" s="86"/>
      <c r="D41" s="86"/>
      <c r="E41" s="122" t="s">
        <v>394</v>
      </c>
      <c r="F41" s="86"/>
      <c r="G41" s="86"/>
      <c r="H41" s="138"/>
      <c r="I41" s="86"/>
      <c r="J41" s="138"/>
      <c r="K41" s="86"/>
      <c r="L41" s="86"/>
      <c r="M41" s="96"/>
      <c r="N41" s="87"/>
      <c r="O41" s="87"/>
      <c r="P41" s="87"/>
      <c r="Q41" s="87"/>
    </row>
    <row r="42" spans="1:17" ht="12.75">
      <c r="A42" s="94"/>
      <c r="B42" s="121" t="s">
        <v>30</v>
      </c>
      <c r="C42" s="86"/>
      <c r="D42" s="86"/>
      <c r="E42" s="122" t="s">
        <v>171</v>
      </c>
      <c r="F42" s="86"/>
      <c r="G42" s="86"/>
      <c r="H42" s="138"/>
      <c r="I42" s="86"/>
      <c r="J42" s="138"/>
      <c r="K42" s="86"/>
      <c r="L42" s="86"/>
      <c r="M42" s="96"/>
      <c r="N42" s="87"/>
      <c r="O42" s="87"/>
      <c r="P42" s="87"/>
      <c r="Q42" s="87"/>
    </row>
    <row r="43" spans="1:17" ht="12.75" thickBot="1">
      <c r="A43" s="94"/>
      <c r="B43" s="123" t="s">
        <v>31</v>
      </c>
      <c r="C43" s="124"/>
      <c r="D43" s="124"/>
      <c r="E43" s="125"/>
      <c r="F43" s="124"/>
      <c r="G43" s="124"/>
      <c r="H43" s="140"/>
      <c r="I43" s="124"/>
      <c r="J43" s="140"/>
      <c r="K43" s="124"/>
      <c r="L43" s="124"/>
      <c r="M43" s="96"/>
      <c r="N43" s="87"/>
      <c r="O43" s="87"/>
      <c r="P43" s="87"/>
      <c r="Q43" s="87"/>
    </row>
    <row r="44" spans="1:18" ht="12.75" thickTop="1">
      <c r="A44" s="94"/>
      <c r="B44" s="114">
        <v>4</v>
      </c>
      <c r="C44" s="115" t="s">
        <v>395</v>
      </c>
      <c r="D44" s="115"/>
      <c r="E44" s="115" t="s">
        <v>396</v>
      </c>
      <c r="F44" s="115" t="s">
        <v>24</v>
      </c>
      <c r="G44" s="116" t="s">
        <v>156</v>
      </c>
      <c r="H44" s="141">
        <v>380.39999999999998</v>
      </c>
      <c r="I44" s="127">
        <f>ROUND(0,0)</f>
      </c>
      <c r="J44" s="146">
        <f>ROUND(I44*H44,0)</f>
      </c>
      <c r="K44" s="129">
        <v>0.20999999999999999</v>
      </c>
      <c r="L44" s="128">
        <f>IF(ISNUMBER(K44),ROUND(J44*(K44+1),0),0)</f>
      </c>
      <c r="M44" s="96"/>
      <c r="N44" s="87"/>
      <c r="O44" s="87"/>
      <c r="P44" s="87"/>
      <c r="Q44" s="106">
        <f>IF(ISNUMBER(K44),IF(H44&gt;0,IF(I44&gt;0,J44,0),0),0)</f>
      </c>
      <c r="R44" s="9">
        <f>IF(ISNUMBER(K44)=FALSE,J44,0)</f>
      </c>
    </row>
    <row r="45" spans="1:17" ht="12.75">
      <c r="A45" s="94"/>
      <c r="B45" s="121" t="s">
        <v>27</v>
      </c>
      <c r="C45" s="86"/>
      <c r="D45" s="86"/>
      <c r="E45" s="122" t="s">
        <v>157</v>
      </c>
      <c r="F45" s="86"/>
      <c r="G45" s="86"/>
      <c r="H45" s="138"/>
      <c r="I45" s="86"/>
      <c r="J45" s="138"/>
      <c r="K45" s="86"/>
      <c r="L45" s="86"/>
      <c r="M45" s="96"/>
      <c r="N45" s="87"/>
      <c r="O45" s="87"/>
      <c r="P45" s="87"/>
      <c r="Q45" s="87"/>
    </row>
    <row r="46" spans="1:17" ht="12.75">
      <c r="A46" s="94"/>
      <c r="B46" s="121" t="s">
        <v>28</v>
      </c>
      <c r="C46" s="86"/>
      <c r="D46" s="86"/>
      <c r="E46" s="122" t="s">
        <v>397</v>
      </c>
      <c r="F46" s="86"/>
      <c r="G46" s="86"/>
      <c r="H46" s="138"/>
      <c r="I46" s="86"/>
      <c r="J46" s="138"/>
      <c r="K46" s="86"/>
      <c r="L46" s="86"/>
      <c r="M46" s="96"/>
      <c r="N46" s="87"/>
      <c r="O46" s="87"/>
      <c r="P46" s="87"/>
      <c r="Q46" s="87"/>
    </row>
    <row r="47" spans="1:17" ht="12.75">
      <c r="A47" s="94"/>
      <c r="B47" s="121" t="s">
        <v>30</v>
      </c>
      <c r="C47" s="86"/>
      <c r="D47" s="86"/>
      <c r="E47" s="122" t="s">
        <v>398</v>
      </c>
      <c r="F47" s="86"/>
      <c r="G47" s="86"/>
      <c r="H47" s="138"/>
      <c r="I47" s="86"/>
      <c r="J47" s="138"/>
      <c r="K47" s="86"/>
      <c r="L47" s="86"/>
      <c r="M47" s="96"/>
      <c r="N47" s="87"/>
      <c r="O47" s="87"/>
      <c r="P47" s="87"/>
      <c r="Q47" s="87"/>
    </row>
    <row r="48" spans="1:17" ht="12.75" thickBot="1">
      <c r="A48" s="94"/>
      <c r="B48" s="123" t="s">
        <v>31</v>
      </c>
      <c r="C48" s="124"/>
      <c r="D48" s="124"/>
      <c r="E48" s="125"/>
      <c r="F48" s="124"/>
      <c r="G48" s="124"/>
      <c r="H48" s="140"/>
      <c r="I48" s="124"/>
      <c r="J48" s="140"/>
      <c r="K48" s="124"/>
      <c r="L48" s="124"/>
      <c r="M48" s="96"/>
      <c r="N48" s="87"/>
      <c r="O48" s="87"/>
      <c r="P48" s="87"/>
      <c r="Q48" s="87"/>
    </row>
    <row r="49" spans="1:18" ht="12.75" thickTop="1">
      <c r="A49" s="94"/>
      <c r="B49" s="114">
        <v>5</v>
      </c>
      <c r="C49" s="115" t="s">
        <v>399</v>
      </c>
      <c r="D49" s="115" t="s">
        <v>66</v>
      </c>
      <c r="E49" s="115" t="s">
        <v>400</v>
      </c>
      <c r="F49" s="115" t="s">
        <v>24</v>
      </c>
      <c r="G49" s="116" t="s">
        <v>98</v>
      </c>
      <c r="H49" s="141">
        <v>326</v>
      </c>
      <c r="I49" s="127">
        <f>ROUND(0,0)</f>
      </c>
      <c r="J49" s="146">
        <f>ROUND(I49*H49,0)</f>
      </c>
      <c r="K49" s="129">
        <v>0.20999999999999999</v>
      </c>
      <c r="L49" s="128">
        <f>IF(ISNUMBER(K49),ROUND(J49*(K49+1),0),0)</f>
      </c>
      <c r="M49" s="96"/>
      <c r="N49" s="87"/>
      <c r="O49" s="87"/>
      <c r="P49" s="87"/>
      <c r="Q49" s="106">
        <f>IF(ISNUMBER(K49),IF(H49&gt;0,IF(I49&gt;0,J49,0),0),0)</f>
      </c>
      <c r="R49" s="9">
        <f>IF(ISNUMBER(K49)=FALSE,J49,0)</f>
      </c>
    </row>
    <row r="50" spans="1:17" ht="12.75">
      <c r="A50" s="94"/>
      <c r="B50" s="121" t="s">
        <v>27</v>
      </c>
      <c r="C50" s="86"/>
      <c r="D50" s="86"/>
      <c r="E50" s="122" t="s">
        <v>208</v>
      </c>
      <c r="F50" s="86"/>
      <c r="G50" s="86"/>
      <c r="H50" s="138"/>
      <c r="I50" s="86"/>
      <c r="J50" s="138"/>
      <c r="K50" s="86"/>
      <c r="L50" s="86"/>
      <c r="M50" s="96"/>
      <c r="N50" s="87"/>
      <c r="O50" s="87"/>
      <c r="P50" s="87"/>
      <c r="Q50" s="87"/>
    </row>
    <row r="51" spans="1:17" ht="12.75">
      <c r="A51" s="94"/>
      <c r="B51" s="121" t="s">
        <v>28</v>
      </c>
      <c r="C51" s="86"/>
      <c r="D51" s="86"/>
      <c r="E51" s="122" t="s">
        <v>401</v>
      </c>
      <c r="F51" s="86"/>
      <c r="G51" s="86"/>
      <c r="H51" s="138"/>
      <c r="I51" s="86"/>
      <c r="J51" s="138"/>
      <c r="K51" s="86"/>
      <c r="L51" s="86"/>
      <c r="M51" s="96"/>
      <c r="N51" s="87"/>
      <c r="O51" s="87"/>
      <c r="P51" s="87"/>
      <c r="Q51" s="87"/>
    </row>
    <row r="52" spans="1:17" ht="12.75">
      <c r="A52" s="94"/>
      <c r="B52" s="121" t="s">
        <v>30</v>
      </c>
      <c r="C52" s="86"/>
      <c r="D52" s="86"/>
      <c r="E52" s="122" t="s">
        <v>402</v>
      </c>
      <c r="F52" s="86"/>
      <c r="G52" s="86"/>
      <c r="H52" s="138"/>
      <c r="I52" s="86"/>
      <c r="J52" s="138"/>
      <c r="K52" s="86"/>
      <c r="L52" s="86"/>
      <c r="M52" s="96"/>
      <c r="N52" s="87"/>
      <c r="O52" s="87"/>
      <c r="P52" s="87"/>
      <c r="Q52" s="87"/>
    </row>
    <row r="53" spans="1:17" ht="12.75" thickBot="1">
      <c r="A53" s="94"/>
      <c r="B53" s="123" t="s">
        <v>31</v>
      </c>
      <c r="C53" s="124"/>
      <c r="D53" s="124"/>
      <c r="E53" s="125"/>
      <c r="F53" s="124"/>
      <c r="G53" s="124"/>
      <c r="H53" s="140"/>
      <c r="I53" s="124"/>
      <c r="J53" s="140"/>
      <c r="K53" s="124"/>
      <c r="L53" s="124"/>
      <c r="M53" s="96"/>
      <c r="N53" s="87"/>
      <c r="O53" s="87"/>
      <c r="P53" s="87"/>
      <c r="Q53" s="87"/>
    </row>
    <row r="54" spans="1:18" ht="12.75" thickTop="1">
      <c r="A54" s="94"/>
      <c r="B54" s="114">
        <v>6</v>
      </c>
      <c r="C54" s="115" t="s">
        <v>399</v>
      </c>
      <c r="D54" s="115" t="s">
        <v>72</v>
      </c>
      <c r="E54" s="115" t="s">
        <v>400</v>
      </c>
      <c r="F54" s="115" t="s">
        <v>24</v>
      </c>
      <c r="G54" s="116" t="s">
        <v>98</v>
      </c>
      <c r="H54" s="141">
        <v>391</v>
      </c>
      <c r="I54" s="127">
        <f>ROUND(0,0)</f>
      </c>
      <c r="J54" s="146">
        <f>ROUND(I54*H54,0)</f>
      </c>
      <c r="K54" s="129">
        <v>0.20999999999999999</v>
      </c>
      <c r="L54" s="128">
        <f>IF(ISNUMBER(K54),ROUND(J54*(K54+1),0),0)</f>
      </c>
      <c r="M54" s="96"/>
      <c r="N54" s="87"/>
      <c r="O54" s="87"/>
      <c r="P54" s="87"/>
      <c r="Q54" s="106">
        <f>IF(ISNUMBER(K54),IF(H54&gt;0,IF(I54&gt;0,J54,0),0),0)</f>
      </c>
      <c r="R54" s="9">
        <f>IF(ISNUMBER(K54)=FALSE,J54,0)</f>
      </c>
    </row>
    <row r="55" spans="1:17" ht="12.75">
      <c r="A55" s="94"/>
      <c r="B55" s="121" t="s">
        <v>27</v>
      </c>
      <c r="C55" s="86"/>
      <c r="D55" s="86"/>
      <c r="E55" s="122" t="s">
        <v>403</v>
      </c>
      <c r="F55" s="86"/>
      <c r="G55" s="86"/>
      <c r="H55" s="138"/>
      <c r="I55" s="86"/>
      <c r="J55" s="138"/>
      <c r="K55" s="86"/>
      <c r="L55" s="86"/>
      <c r="M55" s="96"/>
      <c r="N55" s="87"/>
      <c r="O55" s="87"/>
      <c r="P55" s="87"/>
      <c r="Q55" s="87"/>
    </row>
    <row r="56" spans="1:17" ht="12.75">
      <c r="A56" s="94"/>
      <c r="B56" s="121" t="s">
        <v>28</v>
      </c>
      <c r="C56" s="86"/>
      <c r="D56" s="86"/>
      <c r="E56" s="122" t="s">
        <v>404</v>
      </c>
      <c r="F56" s="86"/>
      <c r="G56" s="86"/>
      <c r="H56" s="138"/>
      <c r="I56" s="86"/>
      <c r="J56" s="138"/>
      <c r="K56" s="86"/>
      <c r="L56" s="86"/>
      <c r="M56" s="96"/>
      <c r="N56" s="87"/>
      <c r="O56" s="87"/>
      <c r="P56" s="87"/>
      <c r="Q56" s="87"/>
    </row>
    <row r="57" spans="1:17" ht="12.75">
      <c r="A57" s="94"/>
      <c r="B57" s="121" t="s">
        <v>30</v>
      </c>
      <c r="C57" s="86"/>
      <c r="D57" s="86"/>
      <c r="E57" s="122" t="s">
        <v>402</v>
      </c>
      <c r="F57" s="86"/>
      <c r="G57" s="86"/>
      <c r="H57" s="138"/>
      <c r="I57" s="86"/>
      <c r="J57" s="138"/>
      <c r="K57" s="86"/>
      <c r="L57" s="86"/>
      <c r="M57" s="96"/>
      <c r="N57" s="87"/>
      <c r="O57" s="87"/>
      <c r="P57" s="87"/>
      <c r="Q57" s="87"/>
    </row>
    <row r="58" spans="1:17" ht="12.75" thickBot="1">
      <c r="A58" s="94"/>
      <c r="B58" s="123" t="s">
        <v>31</v>
      </c>
      <c r="C58" s="124"/>
      <c r="D58" s="124"/>
      <c r="E58" s="125"/>
      <c r="F58" s="124"/>
      <c r="G58" s="124"/>
      <c r="H58" s="140"/>
      <c r="I58" s="124"/>
      <c r="J58" s="140"/>
      <c r="K58" s="124"/>
      <c r="L58" s="124"/>
      <c r="M58" s="96"/>
      <c r="N58" s="87"/>
      <c r="O58" s="87"/>
      <c r="P58" s="87"/>
      <c r="Q58" s="87"/>
    </row>
    <row r="59" spans="1:18" ht="12.75" thickTop="1">
      <c r="A59" s="94"/>
      <c r="B59" s="114">
        <v>7</v>
      </c>
      <c r="C59" s="115" t="s">
        <v>405</v>
      </c>
      <c r="D59" s="115"/>
      <c r="E59" s="115" t="s">
        <v>406</v>
      </c>
      <c r="F59" s="115" t="s">
        <v>24</v>
      </c>
      <c r="G59" s="116" t="s">
        <v>25</v>
      </c>
      <c r="H59" s="141">
        <v>4</v>
      </c>
      <c r="I59" s="127">
        <f>ROUND(0,0)</f>
      </c>
      <c r="J59" s="146">
        <f>ROUND(I59*H59,0)</f>
      </c>
      <c r="K59" s="129">
        <v>0.20999999999999999</v>
      </c>
      <c r="L59" s="128">
        <f>IF(ISNUMBER(K59),ROUND(J59*(K59+1),0),0)</f>
      </c>
      <c r="M59" s="96"/>
      <c r="N59" s="87"/>
      <c r="O59" s="87"/>
      <c r="P59" s="87"/>
      <c r="Q59" s="106">
        <f>IF(ISNUMBER(K59),IF(H59&gt;0,IF(I59&gt;0,J59,0),0),0)</f>
      </c>
      <c r="R59" s="9">
        <f>IF(ISNUMBER(K59)=FALSE,J59,0)</f>
      </c>
    </row>
    <row r="60" spans="1:17" ht="12.75">
      <c r="A60" s="94"/>
      <c r="B60" s="121" t="s">
        <v>27</v>
      </c>
      <c r="C60" s="86"/>
      <c r="D60" s="86"/>
      <c r="E60" s="122" t="s">
        <v>407</v>
      </c>
      <c r="F60" s="86"/>
      <c r="G60" s="86"/>
      <c r="H60" s="138"/>
      <c r="I60" s="86"/>
      <c r="J60" s="138"/>
      <c r="K60" s="86"/>
      <c r="L60" s="86"/>
      <c r="M60" s="96"/>
      <c r="N60" s="87"/>
      <c r="O60" s="87"/>
      <c r="P60" s="87"/>
      <c r="Q60" s="87"/>
    </row>
    <row r="61" spans="1:17" ht="12.75">
      <c r="A61" s="94"/>
      <c r="B61" s="121" t="s">
        <v>28</v>
      </c>
      <c r="C61" s="86"/>
      <c r="D61" s="86"/>
      <c r="E61" s="122" t="s">
        <v>24</v>
      </c>
      <c r="F61" s="86"/>
      <c r="G61" s="86"/>
      <c r="H61" s="138"/>
      <c r="I61" s="86"/>
      <c r="J61" s="138"/>
      <c r="K61" s="86"/>
      <c r="L61" s="86"/>
      <c r="M61" s="96"/>
      <c r="N61" s="87"/>
      <c r="O61" s="87"/>
      <c r="P61" s="87"/>
      <c r="Q61" s="87"/>
    </row>
    <row r="62" spans="1:17" ht="12.75">
      <c r="A62" s="94"/>
      <c r="B62" s="121" t="s">
        <v>30</v>
      </c>
      <c r="C62" s="86"/>
      <c r="D62" s="86"/>
      <c r="E62" s="122" t="s">
        <v>408</v>
      </c>
      <c r="F62" s="86"/>
      <c r="G62" s="86"/>
      <c r="H62" s="138"/>
      <c r="I62" s="86"/>
      <c r="J62" s="138"/>
      <c r="K62" s="86"/>
      <c r="L62" s="86"/>
      <c r="M62" s="96"/>
      <c r="N62" s="87"/>
      <c r="O62" s="87"/>
      <c r="P62" s="87"/>
      <c r="Q62" s="87"/>
    </row>
    <row r="63" spans="1:17" ht="12.75" thickBot="1">
      <c r="A63" s="94"/>
      <c r="B63" s="123" t="s">
        <v>31</v>
      </c>
      <c r="C63" s="124"/>
      <c r="D63" s="124"/>
      <c r="E63" s="125"/>
      <c r="F63" s="124"/>
      <c r="G63" s="124"/>
      <c r="H63" s="140"/>
      <c r="I63" s="124"/>
      <c r="J63" s="140"/>
      <c r="K63" s="124"/>
      <c r="L63" s="124"/>
      <c r="M63" s="96"/>
      <c r="N63" s="87"/>
      <c r="O63" s="87"/>
      <c r="P63" s="87"/>
      <c r="Q63" s="87"/>
    </row>
    <row r="64" spans="1:18" ht="12.75" thickTop="1">
      <c r="A64" s="94"/>
      <c r="B64" s="114">
        <v>8</v>
      </c>
      <c r="C64" s="115" t="s">
        <v>217</v>
      </c>
      <c r="D64" s="115"/>
      <c r="E64" s="115" t="s">
        <v>218</v>
      </c>
      <c r="F64" s="115" t="s">
        <v>24</v>
      </c>
      <c r="G64" s="116" t="s">
        <v>109</v>
      </c>
      <c r="H64" s="141">
        <v>911.39999999999998</v>
      </c>
      <c r="I64" s="127">
        <f>ROUND(0,0)</f>
      </c>
      <c r="J64" s="146">
        <f>ROUND(I64*H64,0)</f>
      </c>
      <c r="K64" s="129">
        <v>0.20999999999999999</v>
      </c>
      <c r="L64" s="128">
        <f>IF(ISNUMBER(K64),ROUND(J64*(K64+1),0),0)</f>
      </c>
      <c r="M64" s="96"/>
      <c r="N64" s="87"/>
      <c r="O64" s="87"/>
      <c r="P64" s="87"/>
      <c r="Q64" s="106">
        <f>IF(ISNUMBER(K64),IF(H64&gt;0,IF(I64&gt;0,J64,0),0),0)</f>
      </c>
      <c r="R64" s="9">
        <f>IF(ISNUMBER(K64)=FALSE,J64,0)</f>
      </c>
    </row>
    <row r="65" spans="1:17" ht="12.75">
      <c r="A65" s="94"/>
      <c r="B65" s="121" t="s">
        <v>27</v>
      </c>
      <c r="C65" s="86"/>
      <c r="D65" s="86"/>
      <c r="E65" s="122" t="s">
        <v>24</v>
      </c>
      <c r="F65" s="86"/>
      <c r="G65" s="86"/>
      <c r="H65" s="138"/>
      <c r="I65" s="86"/>
      <c r="J65" s="138"/>
      <c r="K65" s="86"/>
      <c r="L65" s="86"/>
      <c r="M65" s="96"/>
      <c r="N65" s="87"/>
      <c r="O65" s="87"/>
      <c r="P65" s="87"/>
      <c r="Q65" s="87"/>
    </row>
    <row r="66" spans="1:17" ht="12.75">
      <c r="A66" s="94"/>
      <c r="B66" s="121" t="s">
        <v>28</v>
      </c>
      <c r="C66" s="86"/>
      <c r="D66" s="86"/>
      <c r="E66" s="122" t="s">
        <v>409</v>
      </c>
      <c r="F66" s="86"/>
      <c r="G66" s="86"/>
      <c r="H66" s="138"/>
      <c r="I66" s="86"/>
      <c r="J66" s="138"/>
      <c r="K66" s="86"/>
      <c r="L66" s="86"/>
      <c r="M66" s="96"/>
      <c r="N66" s="87"/>
      <c r="O66" s="87"/>
      <c r="P66" s="87"/>
      <c r="Q66" s="87"/>
    </row>
    <row r="67" spans="1:17" ht="12.75">
      <c r="A67" s="94"/>
      <c r="B67" s="121" t="s">
        <v>30</v>
      </c>
      <c r="C67" s="86"/>
      <c r="D67" s="86"/>
      <c r="E67" s="122" t="s">
        <v>220</v>
      </c>
      <c r="F67" s="86"/>
      <c r="G67" s="86"/>
      <c r="H67" s="138"/>
      <c r="I67" s="86"/>
      <c r="J67" s="138"/>
      <c r="K67" s="86"/>
      <c r="L67" s="86"/>
      <c r="M67" s="96"/>
      <c r="N67" s="87"/>
      <c r="O67" s="87"/>
      <c r="P67" s="87"/>
      <c r="Q67" s="87"/>
    </row>
    <row r="68" spans="1:17" ht="12.75" thickBot="1">
      <c r="A68" s="94"/>
      <c r="B68" s="123" t="s">
        <v>31</v>
      </c>
      <c r="C68" s="124"/>
      <c r="D68" s="124"/>
      <c r="E68" s="125"/>
      <c r="F68" s="124"/>
      <c r="G68" s="124"/>
      <c r="H68" s="140"/>
      <c r="I68" s="124"/>
      <c r="J68" s="140"/>
      <c r="K68" s="124"/>
      <c r="L68" s="124"/>
      <c r="M68" s="96"/>
      <c r="N68" s="87"/>
      <c r="O68" s="87"/>
      <c r="P68" s="87"/>
      <c r="Q68" s="87"/>
    </row>
    <row r="69" spans="1:19" ht="25" customHeight="1" thickTop="1" thickBot="1">
      <c r="A69" s="94"/>
      <c r="B69" s="86"/>
      <c r="C69" s="130">
        <v>1</v>
      </c>
      <c r="D69" s="86"/>
      <c r="E69" s="130" t="s">
        <v>105</v>
      </c>
      <c r="F69" s="86"/>
      <c r="G69" s="131" t="s">
        <v>51</v>
      </c>
      <c r="H69" s="142">
        <f>J29+J34+J39+J44+J49+J54+J59+J64</f>
      </c>
      <c r="I69" s="131" t="s">
        <v>53</v>
      </c>
      <c r="J69" s="147">
        <f>(L69-H69)</f>
      </c>
      <c r="K69" s="131" t="s">
        <v>52</v>
      </c>
      <c r="L69" s="132">
        <f>L29+L34+L39+L44+L49+L54+L59+L64</f>
      </c>
      <c r="M69" s="96"/>
      <c r="N69" s="87"/>
      <c r="O69" s="87"/>
      <c r="P69" s="87"/>
      <c r="Q69" s="106">
        <f>0+Q29+Q34+Q39+Q44+Q49+Q54+Q59+Q64</f>
      </c>
      <c r="R69" s="9">
        <f>0+R29+R34+R39+R44+R49+R54+R59+R64</f>
      </c>
      <c r="S69" s="56">
        <f>Q69*(1+J69)+R69</f>
      </c>
    </row>
    <row r="70" spans="1:17" ht="25" customHeight="1" thickTop="1" thickBot="1">
      <c r="A70" s="94"/>
      <c r="B70" s="134"/>
      <c r="C70" s="134"/>
      <c r="D70" s="134"/>
      <c r="E70" s="134"/>
      <c r="F70" s="134"/>
      <c r="G70" s="135" t="s">
        <v>54</v>
      </c>
      <c r="H70" s="143">
        <f>J29+J34+J39+J44+J49+J54+J59+J64</f>
      </c>
      <c r="I70" s="135" t="s">
        <v>55</v>
      </c>
      <c r="J70" s="148">
        <f>0+J69</f>
      </c>
      <c r="K70" s="135" t="s">
        <v>56</v>
      </c>
      <c r="L70" s="136">
        <f>L29+L34+L39+L44+L49+L54+L59+L64</f>
      </c>
      <c r="M70" s="96"/>
      <c r="N70" s="87"/>
      <c r="O70" s="87"/>
      <c r="P70" s="87"/>
      <c r="Q70" s="87"/>
    </row>
    <row r="71" spans="1:17" ht="40" customHeight="1">
      <c r="A71" s="94"/>
      <c r="B71" s="154" t="s">
        <v>441</v>
      </c>
      <c r="C71" s="86"/>
      <c r="D71" s="86"/>
      <c r="E71" s="86"/>
      <c r="F71" s="86"/>
      <c r="G71" s="86"/>
      <c r="H71" s="138"/>
      <c r="I71" s="86"/>
      <c r="J71" s="138"/>
      <c r="K71" s="86"/>
      <c r="L71" s="86"/>
      <c r="M71" s="96"/>
      <c r="N71" s="87"/>
      <c r="O71" s="87"/>
      <c r="P71" s="87"/>
      <c r="Q71" s="87"/>
    </row>
    <row r="72" spans="1:18" ht="12.75">
      <c r="A72" s="94"/>
      <c r="B72" s="114">
        <v>9</v>
      </c>
      <c r="C72" s="115" t="s">
        <v>410</v>
      </c>
      <c r="D72" s="115"/>
      <c r="E72" s="115" t="s">
        <v>411</v>
      </c>
      <c r="F72" s="115" t="s">
        <v>24</v>
      </c>
      <c r="G72" s="116" t="s">
        <v>156</v>
      </c>
      <c r="H72" s="139">
        <v>127</v>
      </c>
      <c r="I72" s="118">
        <f>ROUND(0,0)</f>
      </c>
      <c r="J72" s="145">
        <f>ROUND(I72*H72,0)</f>
      </c>
      <c r="K72" s="120">
        <v>0.20999999999999999</v>
      </c>
      <c r="L72" s="119">
        <f>IF(ISNUMBER(K72),ROUND(J72*(K72+1),0),0)</f>
      </c>
      <c r="M72" s="96"/>
      <c r="N72" s="87"/>
      <c r="O72" s="87"/>
      <c r="P72" s="87"/>
      <c r="Q72" s="106">
        <f>IF(ISNUMBER(K72),IF(H72&gt;0,IF(I72&gt;0,J72,0),0),0)</f>
      </c>
      <c r="R72" s="9">
        <f>IF(ISNUMBER(K72)=FALSE,J72,0)</f>
      </c>
    </row>
    <row r="73" spans="1:17" ht="12.75">
      <c r="A73" s="94"/>
      <c r="B73" s="121" t="s">
        <v>27</v>
      </c>
      <c r="C73" s="86"/>
      <c r="D73" s="86"/>
      <c r="E73" s="122" t="s">
        <v>412</v>
      </c>
      <c r="F73" s="86"/>
      <c r="G73" s="86"/>
      <c r="H73" s="138"/>
      <c r="I73" s="86"/>
      <c r="J73" s="138"/>
      <c r="K73" s="86"/>
      <c r="L73" s="86"/>
      <c r="M73" s="96"/>
      <c r="N73" s="87"/>
      <c r="O73" s="87"/>
      <c r="P73" s="87"/>
      <c r="Q73" s="87"/>
    </row>
    <row r="74" spans="1:17" ht="12.75">
      <c r="A74" s="94"/>
      <c r="B74" s="121" t="s">
        <v>28</v>
      </c>
      <c r="C74" s="86"/>
      <c r="D74" s="86"/>
      <c r="E74" s="122" t="s">
        <v>413</v>
      </c>
      <c r="F74" s="86"/>
      <c r="G74" s="86"/>
      <c r="H74" s="138"/>
      <c r="I74" s="86"/>
      <c r="J74" s="138"/>
      <c r="K74" s="86"/>
      <c r="L74" s="86"/>
      <c r="M74" s="96"/>
      <c r="N74" s="87"/>
      <c r="O74" s="87"/>
      <c r="P74" s="87"/>
      <c r="Q74" s="87"/>
    </row>
    <row r="75" spans="1:17" ht="12.75">
      <c r="A75" s="94"/>
      <c r="B75" s="121" t="s">
        <v>30</v>
      </c>
      <c r="C75" s="86"/>
      <c r="D75" s="86"/>
      <c r="E75" s="122" t="s">
        <v>414</v>
      </c>
      <c r="F75" s="86"/>
      <c r="G75" s="86"/>
      <c r="H75" s="138"/>
      <c r="I75" s="86"/>
      <c r="J75" s="138"/>
      <c r="K75" s="86"/>
      <c r="L75" s="86"/>
      <c r="M75" s="96"/>
      <c r="N75" s="87"/>
      <c r="O75" s="87"/>
      <c r="P75" s="87"/>
      <c r="Q75" s="87"/>
    </row>
    <row r="76" spans="1:17" ht="12.75" thickBot="1">
      <c r="A76" s="94"/>
      <c r="B76" s="123" t="s">
        <v>31</v>
      </c>
      <c r="C76" s="124"/>
      <c r="D76" s="124"/>
      <c r="E76" s="125"/>
      <c r="F76" s="124"/>
      <c r="G76" s="124"/>
      <c r="H76" s="140"/>
      <c r="I76" s="124"/>
      <c r="J76" s="140"/>
      <c r="K76" s="124"/>
      <c r="L76" s="124"/>
      <c r="M76" s="96"/>
      <c r="N76" s="87"/>
      <c r="O76" s="87"/>
      <c r="P76" s="87"/>
      <c r="Q76" s="87"/>
    </row>
    <row r="77" spans="1:18" ht="12.75" thickTop="1">
      <c r="A77" s="94"/>
      <c r="B77" s="114">
        <v>10</v>
      </c>
      <c r="C77" s="115" t="s">
        <v>415</v>
      </c>
      <c r="D77" s="115"/>
      <c r="E77" s="115" t="s">
        <v>416</v>
      </c>
      <c r="F77" s="115" t="s">
        <v>24</v>
      </c>
      <c r="G77" s="116" t="s">
        <v>98</v>
      </c>
      <c r="H77" s="141">
        <v>391</v>
      </c>
      <c r="I77" s="127">
        <f>ROUND(0,0)</f>
      </c>
      <c r="J77" s="146">
        <f>ROUND(I77*H77,0)</f>
      </c>
      <c r="K77" s="129">
        <v>0.20999999999999999</v>
      </c>
      <c r="L77" s="128">
        <f>IF(ISNUMBER(K77),ROUND(J77*(K77+1),0),0)</f>
      </c>
      <c r="M77" s="96"/>
      <c r="N77" s="87"/>
      <c r="O77" s="87"/>
      <c r="P77" s="87"/>
      <c r="Q77" s="106">
        <f>IF(ISNUMBER(K77),IF(H77&gt;0,IF(I77&gt;0,J77,0),0),0)</f>
      </c>
      <c r="R77" s="9">
        <f>IF(ISNUMBER(K77)=FALSE,J77,0)</f>
      </c>
    </row>
    <row r="78" spans="1:17" ht="12.75">
      <c r="A78" s="94"/>
      <c r="B78" s="121" t="s">
        <v>27</v>
      </c>
      <c r="C78" s="86"/>
      <c r="D78" s="86"/>
      <c r="E78" s="122" t="s">
        <v>417</v>
      </c>
      <c r="F78" s="86"/>
      <c r="G78" s="86"/>
      <c r="H78" s="138"/>
      <c r="I78" s="86"/>
      <c r="J78" s="138"/>
      <c r="K78" s="86"/>
      <c r="L78" s="86"/>
      <c r="M78" s="96"/>
      <c r="N78" s="87"/>
      <c r="O78" s="87"/>
      <c r="P78" s="87"/>
      <c r="Q78" s="87"/>
    </row>
    <row r="79" spans="1:17" ht="12.75">
      <c r="A79" s="94"/>
      <c r="B79" s="121" t="s">
        <v>28</v>
      </c>
      <c r="C79" s="86"/>
      <c r="D79" s="86"/>
      <c r="E79" s="122" t="s">
        <v>418</v>
      </c>
      <c r="F79" s="86"/>
      <c r="G79" s="86"/>
      <c r="H79" s="138"/>
      <c r="I79" s="86"/>
      <c r="J79" s="138"/>
      <c r="K79" s="86"/>
      <c r="L79" s="86"/>
      <c r="M79" s="96"/>
      <c r="N79" s="87"/>
      <c r="O79" s="87"/>
      <c r="P79" s="87"/>
      <c r="Q79" s="87"/>
    </row>
    <row r="80" spans="1:17" ht="12.75">
      <c r="A80" s="94"/>
      <c r="B80" s="121" t="s">
        <v>30</v>
      </c>
      <c r="C80" s="86"/>
      <c r="D80" s="86"/>
      <c r="E80" s="122" t="s">
        <v>419</v>
      </c>
      <c r="F80" s="86"/>
      <c r="G80" s="86"/>
      <c r="H80" s="138"/>
      <c r="I80" s="86"/>
      <c r="J80" s="138"/>
      <c r="K80" s="86"/>
      <c r="L80" s="86"/>
      <c r="M80" s="96"/>
      <c r="N80" s="87"/>
      <c r="O80" s="87"/>
      <c r="P80" s="87"/>
      <c r="Q80" s="87"/>
    </row>
    <row r="81" spans="1:17" ht="12.75" thickBot="1">
      <c r="A81" s="94"/>
      <c r="B81" s="123" t="s">
        <v>31</v>
      </c>
      <c r="C81" s="124"/>
      <c r="D81" s="124"/>
      <c r="E81" s="125"/>
      <c r="F81" s="124"/>
      <c r="G81" s="124"/>
      <c r="H81" s="140"/>
      <c r="I81" s="124"/>
      <c r="J81" s="140"/>
      <c r="K81" s="124"/>
      <c r="L81" s="124"/>
      <c r="M81" s="96"/>
      <c r="N81" s="87"/>
      <c r="O81" s="87"/>
      <c r="P81" s="87"/>
      <c r="Q81" s="87"/>
    </row>
    <row r="82" spans="1:18" ht="12.75" thickTop="1">
      <c r="A82" s="94"/>
      <c r="B82" s="114">
        <v>11</v>
      </c>
      <c r="C82" s="115" t="s">
        <v>420</v>
      </c>
      <c r="D82" s="115"/>
      <c r="E82" s="115" t="s">
        <v>421</v>
      </c>
      <c r="F82" s="115" t="s">
        <v>24</v>
      </c>
      <c r="G82" s="116" t="s">
        <v>98</v>
      </c>
      <c r="H82" s="141">
        <v>2.1699999999999999</v>
      </c>
      <c r="I82" s="127">
        <f>ROUND(0,0)</f>
      </c>
      <c r="J82" s="146">
        <f>ROUND(I82*H82,0)</f>
      </c>
      <c r="K82" s="129">
        <v>0.20999999999999999</v>
      </c>
      <c r="L82" s="128">
        <f>IF(ISNUMBER(K82),ROUND(J82*(K82+1),0),0)</f>
      </c>
      <c r="M82" s="96"/>
      <c r="N82" s="87"/>
      <c r="O82" s="87"/>
      <c r="P82" s="87"/>
      <c r="Q82" s="106">
        <f>IF(ISNUMBER(K82),IF(H82&gt;0,IF(I82&gt;0,J82,0),0),0)</f>
      </c>
      <c r="R82" s="9">
        <f>IF(ISNUMBER(K82)=FALSE,J82,0)</f>
      </c>
    </row>
    <row r="83" spans="1:17" ht="12.75">
      <c r="A83" s="94"/>
      <c r="B83" s="121" t="s">
        <v>27</v>
      </c>
      <c r="C83" s="86"/>
      <c r="D83" s="86"/>
      <c r="E83" s="122" t="s">
        <v>422</v>
      </c>
      <c r="F83" s="86"/>
      <c r="G83" s="86"/>
      <c r="H83" s="138"/>
      <c r="I83" s="86"/>
      <c r="J83" s="138"/>
      <c r="K83" s="86"/>
      <c r="L83" s="86"/>
      <c r="M83" s="96"/>
      <c r="N83" s="87"/>
      <c r="O83" s="87"/>
      <c r="P83" s="87"/>
      <c r="Q83" s="87"/>
    </row>
    <row r="84" spans="1:17" ht="12.75">
      <c r="A84" s="94"/>
      <c r="B84" s="121" t="s">
        <v>28</v>
      </c>
      <c r="C84" s="86"/>
      <c r="D84" s="86"/>
      <c r="E84" s="122" t="s">
        <v>423</v>
      </c>
      <c r="F84" s="86"/>
      <c r="G84" s="86"/>
      <c r="H84" s="138"/>
      <c r="I84" s="86"/>
      <c r="J84" s="138"/>
      <c r="K84" s="86"/>
      <c r="L84" s="86"/>
      <c r="M84" s="96"/>
      <c r="N84" s="87"/>
      <c r="O84" s="87"/>
      <c r="P84" s="87"/>
      <c r="Q84" s="87"/>
    </row>
    <row r="85" spans="1:17" ht="12.75">
      <c r="A85" s="94"/>
      <c r="B85" s="121" t="s">
        <v>30</v>
      </c>
      <c r="C85" s="86"/>
      <c r="D85" s="86"/>
      <c r="E85" s="122" t="s">
        <v>424</v>
      </c>
      <c r="F85" s="86"/>
      <c r="G85" s="86"/>
      <c r="H85" s="138"/>
      <c r="I85" s="86"/>
      <c r="J85" s="138"/>
      <c r="K85" s="86"/>
      <c r="L85" s="86"/>
      <c r="M85" s="96"/>
      <c r="N85" s="87"/>
      <c r="O85" s="87"/>
      <c r="P85" s="87"/>
      <c r="Q85" s="87"/>
    </row>
    <row r="86" spans="1:17" ht="12.75" thickBot="1">
      <c r="A86" s="94"/>
      <c r="B86" s="123" t="s">
        <v>31</v>
      </c>
      <c r="C86" s="124"/>
      <c r="D86" s="124"/>
      <c r="E86" s="125"/>
      <c r="F86" s="124"/>
      <c r="G86" s="124"/>
      <c r="H86" s="140"/>
      <c r="I86" s="124"/>
      <c r="J86" s="140"/>
      <c r="K86" s="124"/>
      <c r="L86" s="124"/>
      <c r="M86" s="96"/>
      <c r="N86" s="87"/>
      <c r="O86" s="87"/>
      <c r="P86" s="87"/>
      <c r="Q86" s="87"/>
    </row>
    <row r="87" spans="1:18" ht="12.75" thickTop="1">
      <c r="A87" s="94"/>
      <c r="B87" s="114">
        <v>12</v>
      </c>
      <c r="C87" s="115" t="s">
        <v>425</v>
      </c>
      <c r="D87" s="115"/>
      <c r="E87" s="115" t="s">
        <v>426</v>
      </c>
      <c r="F87" s="115" t="s">
        <v>24</v>
      </c>
      <c r="G87" s="116" t="s">
        <v>68</v>
      </c>
      <c r="H87" s="141">
        <v>0.070000000000000007</v>
      </c>
      <c r="I87" s="127">
        <f>ROUND(0,0)</f>
      </c>
      <c r="J87" s="146">
        <f>ROUND(I87*H87,0)</f>
      </c>
      <c r="K87" s="129">
        <v>0.20999999999999999</v>
      </c>
      <c r="L87" s="128">
        <f>IF(ISNUMBER(K87),ROUND(J87*(K87+1),0),0)</f>
      </c>
      <c r="M87" s="96"/>
      <c r="N87" s="87"/>
      <c r="O87" s="87"/>
      <c r="P87" s="87"/>
      <c r="Q87" s="106">
        <f>IF(ISNUMBER(K87),IF(H87&gt;0,IF(I87&gt;0,J87,0),0),0)</f>
      </c>
      <c r="R87" s="9">
        <f>IF(ISNUMBER(K87)=FALSE,J87,0)</f>
      </c>
    </row>
    <row r="88" spans="1:17" ht="12.75">
      <c r="A88" s="94"/>
      <c r="B88" s="121" t="s">
        <v>27</v>
      </c>
      <c r="C88" s="86"/>
      <c r="D88" s="86"/>
      <c r="E88" s="122" t="s">
        <v>427</v>
      </c>
      <c r="F88" s="86"/>
      <c r="G88" s="86"/>
      <c r="H88" s="138"/>
      <c r="I88" s="86"/>
      <c r="J88" s="138"/>
      <c r="K88" s="86"/>
      <c r="L88" s="86"/>
      <c r="M88" s="96"/>
      <c r="N88" s="87"/>
      <c r="O88" s="87"/>
      <c r="P88" s="87"/>
      <c r="Q88" s="87"/>
    </row>
    <row r="89" spans="1:17" ht="12.75">
      <c r="A89" s="94"/>
      <c r="B89" s="121" t="s">
        <v>28</v>
      </c>
      <c r="C89" s="86"/>
      <c r="D89" s="86"/>
      <c r="E89" s="122" t="s">
        <v>428</v>
      </c>
      <c r="F89" s="86"/>
      <c r="G89" s="86"/>
      <c r="H89" s="138"/>
      <c r="I89" s="86"/>
      <c r="J89" s="138"/>
      <c r="K89" s="86"/>
      <c r="L89" s="86"/>
      <c r="M89" s="96"/>
      <c r="N89" s="87"/>
      <c r="O89" s="87"/>
      <c r="P89" s="87"/>
      <c r="Q89" s="87"/>
    </row>
    <row r="90" spans="1:17" ht="12.75">
      <c r="A90" s="94"/>
      <c r="B90" s="121" t="s">
        <v>30</v>
      </c>
      <c r="C90" s="86"/>
      <c r="D90" s="86"/>
      <c r="E90" s="122" t="s">
        <v>429</v>
      </c>
      <c r="F90" s="86"/>
      <c r="G90" s="86"/>
      <c r="H90" s="138"/>
      <c r="I90" s="86"/>
      <c r="J90" s="138"/>
      <c r="K90" s="86"/>
      <c r="L90" s="86"/>
      <c r="M90" s="96"/>
      <c r="N90" s="87"/>
      <c r="O90" s="87"/>
      <c r="P90" s="87"/>
      <c r="Q90" s="87"/>
    </row>
    <row r="91" spans="1:17" ht="12.75" thickBot="1">
      <c r="A91" s="94"/>
      <c r="B91" s="123" t="s">
        <v>31</v>
      </c>
      <c r="C91" s="124"/>
      <c r="D91" s="124"/>
      <c r="E91" s="125"/>
      <c r="F91" s="124"/>
      <c r="G91" s="124"/>
      <c r="H91" s="140"/>
      <c r="I91" s="124"/>
      <c r="J91" s="140"/>
      <c r="K91" s="124"/>
      <c r="L91" s="124"/>
      <c r="M91" s="96"/>
      <c r="N91" s="87"/>
      <c r="O91" s="87"/>
      <c r="P91" s="87"/>
      <c r="Q91" s="87"/>
    </row>
    <row r="92" spans="1:18" ht="12.75" thickTop="1">
      <c r="A92" s="94"/>
      <c r="B92" s="114">
        <v>13</v>
      </c>
      <c r="C92" s="115" t="s">
        <v>430</v>
      </c>
      <c r="D92" s="115" t="s">
        <v>66</v>
      </c>
      <c r="E92" s="115" t="s">
        <v>431</v>
      </c>
      <c r="F92" s="115" t="s">
        <v>24</v>
      </c>
      <c r="G92" s="116" t="s">
        <v>109</v>
      </c>
      <c r="H92" s="141">
        <v>67</v>
      </c>
      <c r="I92" s="127">
        <f>ROUND(0,0)</f>
      </c>
      <c r="J92" s="146">
        <f>ROUND(I92*H92,0)</f>
      </c>
      <c r="K92" s="129">
        <v>0.20999999999999999</v>
      </c>
      <c r="L92" s="128">
        <f>IF(ISNUMBER(K92),ROUND(J92*(K92+1),0),0)</f>
      </c>
      <c r="M92" s="96"/>
      <c r="N92" s="87"/>
      <c r="O92" s="87"/>
      <c r="P92" s="87"/>
      <c r="Q92" s="106">
        <f>IF(ISNUMBER(K92),IF(H92&gt;0,IF(I92&gt;0,J92,0),0),0)</f>
      </c>
      <c r="R92" s="9">
        <f>IF(ISNUMBER(K92)=FALSE,J92,0)</f>
      </c>
    </row>
    <row r="93" spans="1:17" ht="12.75">
      <c r="A93" s="94"/>
      <c r="B93" s="121" t="s">
        <v>27</v>
      </c>
      <c r="C93" s="86"/>
      <c r="D93" s="86"/>
      <c r="E93" s="122" t="s">
        <v>432</v>
      </c>
      <c r="F93" s="86"/>
      <c r="G93" s="86"/>
      <c r="H93" s="138"/>
      <c r="I93" s="86"/>
      <c r="J93" s="138"/>
      <c r="K93" s="86"/>
      <c r="L93" s="86"/>
      <c r="M93" s="96"/>
      <c r="N93" s="87"/>
      <c r="O93" s="87"/>
      <c r="P93" s="87"/>
      <c r="Q93" s="87"/>
    </row>
    <row r="94" spans="1:17" ht="12.75">
      <c r="A94" s="94"/>
      <c r="B94" s="121" t="s">
        <v>28</v>
      </c>
      <c r="C94" s="86"/>
      <c r="D94" s="86"/>
      <c r="E94" s="122" t="s">
        <v>433</v>
      </c>
      <c r="F94" s="86"/>
      <c r="G94" s="86"/>
      <c r="H94" s="138"/>
      <c r="I94" s="86"/>
      <c r="J94" s="138"/>
      <c r="K94" s="86"/>
      <c r="L94" s="86"/>
      <c r="M94" s="96"/>
      <c r="N94" s="87"/>
      <c r="O94" s="87"/>
      <c r="P94" s="87"/>
      <c r="Q94" s="87"/>
    </row>
    <row r="95" spans="1:17" ht="12.75">
      <c r="A95" s="94"/>
      <c r="B95" s="121" t="s">
        <v>30</v>
      </c>
      <c r="C95" s="86"/>
      <c r="D95" s="86"/>
      <c r="E95" s="122" t="s">
        <v>434</v>
      </c>
      <c r="F95" s="86"/>
      <c r="G95" s="86"/>
      <c r="H95" s="138"/>
      <c r="I95" s="86"/>
      <c r="J95" s="138"/>
      <c r="K95" s="86"/>
      <c r="L95" s="86"/>
      <c r="M95" s="96"/>
      <c r="N95" s="87"/>
      <c r="O95" s="87"/>
      <c r="P95" s="87"/>
      <c r="Q95" s="87"/>
    </row>
    <row r="96" spans="1:17" ht="12.75" thickBot="1">
      <c r="A96" s="94"/>
      <c r="B96" s="123" t="s">
        <v>31</v>
      </c>
      <c r="C96" s="124"/>
      <c r="D96" s="124"/>
      <c r="E96" s="125"/>
      <c r="F96" s="124"/>
      <c r="G96" s="124"/>
      <c r="H96" s="140"/>
      <c r="I96" s="124"/>
      <c r="J96" s="140"/>
      <c r="K96" s="124"/>
      <c r="L96" s="124"/>
      <c r="M96" s="96"/>
      <c r="N96" s="87"/>
      <c r="O96" s="87"/>
      <c r="P96" s="87"/>
      <c r="Q96" s="87"/>
    </row>
    <row r="97" spans="1:18" ht="12.75" thickTop="1">
      <c r="A97" s="94"/>
      <c r="B97" s="114">
        <v>14</v>
      </c>
      <c r="C97" s="115" t="s">
        <v>430</v>
      </c>
      <c r="D97" s="115" t="s">
        <v>72</v>
      </c>
      <c r="E97" s="115" t="s">
        <v>431</v>
      </c>
      <c r="F97" s="115" t="s">
        <v>24</v>
      </c>
      <c r="G97" s="116" t="s">
        <v>109</v>
      </c>
      <c r="H97" s="141">
        <v>887</v>
      </c>
      <c r="I97" s="127">
        <f>ROUND(0,0)</f>
      </c>
      <c r="J97" s="146">
        <f>ROUND(I97*H97,0)</f>
      </c>
      <c r="K97" s="129">
        <v>0.20999999999999999</v>
      </c>
      <c r="L97" s="128">
        <f>IF(ISNUMBER(K97),ROUND(J97*(K97+1),0),0)</f>
      </c>
      <c r="M97" s="96"/>
      <c r="N97" s="87"/>
      <c r="O97" s="87"/>
      <c r="P97" s="87"/>
      <c r="Q97" s="106">
        <f>IF(ISNUMBER(K97),IF(H97&gt;0,IF(I97&gt;0,J97,0),0),0)</f>
      </c>
      <c r="R97" s="9">
        <f>IF(ISNUMBER(K97)=FALSE,J97,0)</f>
      </c>
    </row>
    <row r="98" spans="1:17" ht="12.75">
      <c r="A98" s="94"/>
      <c r="B98" s="121" t="s">
        <v>27</v>
      </c>
      <c r="C98" s="86"/>
      <c r="D98" s="86"/>
      <c r="E98" s="122" t="s">
        <v>435</v>
      </c>
      <c r="F98" s="86"/>
      <c r="G98" s="86"/>
      <c r="H98" s="138"/>
      <c r="I98" s="86"/>
      <c r="J98" s="138"/>
      <c r="K98" s="86"/>
      <c r="L98" s="86"/>
      <c r="M98" s="96"/>
      <c r="N98" s="87"/>
      <c r="O98" s="87"/>
      <c r="P98" s="87"/>
      <c r="Q98" s="87"/>
    </row>
    <row r="99" spans="1:17" ht="12.75">
      <c r="A99" s="94"/>
      <c r="B99" s="121" t="s">
        <v>28</v>
      </c>
      <c r="C99" s="86"/>
      <c r="D99" s="86"/>
      <c r="E99" s="122" t="s">
        <v>436</v>
      </c>
      <c r="F99" s="86"/>
      <c r="G99" s="86"/>
      <c r="H99" s="138"/>
      <c r="I99" s="86"/>
      <c r="J99" s="138"/>
      <c r="K99" s="86"/>
      <c r="L99" s="86"/>
      <c r="M99" s="96"/>
      <c r="N99" s="87"/>
      <c r="O99" s="87"/>
      <c r="P99" s="87"/>
      <c r="Q99" s="87"/>
    </row>
    <row r="100" spans="1:17" ht="12.75">
      <c r="A100" s="94"/>
      <c r="B100" s="121" t="s">
        <v>30</v>
      </c>
      <c r="C100" s="86"/>
      <c r="D100" s="86"/>
      <c r="E100" s="122" t="s">
        <v>434</v>
      </c>
      <c r="F100" s="86"/>
      <c r="G100" s="86"/>
      <c r="H100" s="138"/>
      <c r="I100" s="86"/>
      <c r="J100" s="138"/>
      <c r="K100" s="86"/>
      <c r="L100" s="86"/>
      <c r="M100" s="96"/>
      <c r="N100" s="87"/>
      <c r="O100" s="87"/>
      <c r="P100" s="87"/>
      <c r="Q100" s="87"/>
    </row>
    <row r="101" spans="1:17" ht="12.75" thickBot="1">
      <c r="A101" s="94"/>
      <c r="B101" s="123" t="s">
        <v>31</v>
      </c>
      <c r="C101" s="124"/>
      <c r="D101" s="124"/>
      <c r="E101" s="125"/>
      <c r="F101" s="124"/>
      <c r="G101" s="124"/>
      <c r="H101" s="140"/>
      <c r="I101" s="124"/>
      <c r="J101" s="140"/>
      <c r="K101" s="124"/>
      <c r="L101" s="124"/>
      <c r="M101" s="96"/>
      <c r="N101" s="87"/>
      <c r="O101" s="87"/>
      <c r="P101" s="87"/>
      <c r="Q101" s="87"/>
    </row>
    <row r="102" spans="1:18" ht="12.75" thickTop="1">
      <c r="A102" s="94"/>
      <c r="B102" s="114">
        <v>15</v>
      </c>
      <c r="C102" s="115" t="s">
        <v>437</v>
      </c>
      <c r="D102" s="115"/>
      <c r="E102" s="115" t="s">
        <v>438</v>
      </c>
      <c r="F102" s="115" t="s">
        <v>24</v>
      </c>
      <c r="G102" s="116" t="s">
        <v>109</v>
      </c>
      <c r="H102" s="141">
        <v>67</v>
      </c>
      <c r="I102" s="127">
        <f>ROUND(0,0)</f>
      </c>
      <c r="J102" s="146">
        <f>ROUND(I102*H102,0)</f>
      </c>
      <c r="K102" s="129">
        <v>0.20999999999999999</v>
      </c>
      <c r="L102" s="128">
        <f>IF(ISNUMBER(K102),ROUND(J102*(K102+1),0),0)</f>
      </c>
      <c r="M102" s="96"/>
      <c r="N102" s="87"/>
      <c r="O102" s="87"/>
      <c r="P102" s="87"/>
      <c r="Q102" s="106">
        <f>IF(ISNUMBER(K102),IF(H102&gt;0,IF(I102&gt;0,J102,0),0),0)</f>
      </c>
      <c r="R102" s="9">
        <f>IF(ISNUMBER(K102)=FALSE,J102,0)</f>
      </c>
    </row>
    <row r="103" spans="1:17" ht="12.75">
      <c r="A103" s="94"/>
      <c r="B103" s="121" t="s">
        <v>27</v>
      </c>
      <c r="C103" s="86"/>
      <c r="D103" s="86"/>
      <c r="E103" s="122" t="s">
        <v>439</v>
      </c>
      <c r="F103" s="86"/>
      <c r="G103" s="86"/>
      <c r="H103" s="138"/>
      <c r="I103" s="86"/>
      <c r="J103" s="138"/>
      <c r="K103" s="86"/>
      <c r="L103" s="86"/>
      <c r="M103" s="96"/>
      <c r="N103" s="87"/>
      <c r="O103" s="87"/>
      <c r="P103" s="87"/>
      <c r="Q103" s="87"/>
    </row>
    <row r="104" spans="1:17" ht="12.75">
      <c r="A104" s="94"/>
      <c r="B104" s="121" t="s">
        <v>28</v>
      </c>
      <c r="C104" s="86"/>
      <c r="D104" s="86"/>
      <c r="E104" s="122" t="s">
        <v>433</v>
      </c>
      <c r="F104" s="86"/>
      <c r="G104" s="86"/>
      <c r="H104" s="138"/>
      <c r="I104" s="86"/>
      <c r="J104" s="138"/>
      <c r="K104" s="86"/>
      <c r="L104" s="86"/>
      <c r="M104" s="96"/>
      <c r="N104" s="87"/>
      <c r="O104" s="87"/>
      <c r="P104" s="87"/>
      <c r="Q104" s="87"/>
    </row>
    <row r="105" spans="1:17" ht="12.75">
      <c r="A105" s="94"/>
      <c r="B105" s="121" t="s">
        <v>30</v>
      </c>
      <c r="C105" s="86"/>
      <c r="D105" s="86"/>
      <c r="E105" s="122" t="s">
        <v>440</v>
      </c>
      <c r="F105" s="86"/>
      <c r="G105" s="86"/>
      <c r="H105" s="138"/>
      <c r="I105" s="86"/>
      <c r="J105" s="138"/>
      <c r="K105" s="86"/>
      <c r="L105" s="86"/>
      <c r="M105" s="96"/>
      <c r="N105" s="87"/>
      <c r="O105" s="87"/>
      <c r="P105" s="87"/>
      <c r="Q105" s="87"/>
    </row>
    <row r="106" spans="1:17" ht="12.75" thickBot="1">
      <c r="A106" s="94"/>
      <c r="B106" s="123" t="s">
        <v>31</v>
      </c>
      <c r="C106" s="124"/>
      <c r="D106" s="124"/>
      <c r="E106" s="125"/>
      <c r="F106" s="124"/>
      <c r="G106" s="124"/>
      <c r="H106" s="140"/>
      <c r="I106" s="124"/>
      <c r="J106" s="140"/>
      <c r="K106" s="124"/>
      <c r="L106" s="124"/>
      <c r="M106" s="96"/>
      <c r="N106" s="87"/>
      <c r="O106" s="87"/>
      <c r="P106" s="87"/>
      <c r="Q106" s="87"/>
    </row>
    <row r="107" spans="1:19" ht="25" customHeight="1" thickTop="1" thickBot="1">
      <c r="A107" s="94"/>
      <c r="B107" s="86"/>
      <c r="C107" s="130">
        <v>2</v>
      </c>
      <c r="D107" s="86"/>
      <c r="E107" s="130" t="s">
        <v>442</v>
      </c>
      <c r="F107" s="86"/>
      <c r="G107" s="131" t="s">
        <v>51</v>
      </c>
      <c r="H107" s="142">
        <f>J72+J77+J82+J87+J92+J97+J102</f>
      </c>
      <c r="I107" s="131" t="s">
        <v>53</v>
      </c>
      <c r="J107" s="147">
        <f>(L107-H107)</f>
      </c>
      <c r="K107" s="131" t="s">
        <v>52</v>
      </c>
      <c r="L107" s="132">
        <f>L72+L77+L82+L87+L92+L97+L102</f>
      </c>
      <c r="M107" s="96"/>
      <c r="N107" s="87"/>
      <c r="O107" s="87"/>
      <c r="P107" s="87"/>
      <c r="Q107" s="106">
        <f>0+Q72+Q77+Q82+Q87+Q92+Q97+Q102</f>
      </c>
      <c r="R107" s="9">
        <f>0+R72+R77+R82+R87+R92+R97+R102</f>
      </c>
      <c r="S107" s="56">
        <f>Q107*(1+J107)+R107</f>
      </c>
    </row>
    <row r="108" spans="1:17" ht="25" customHeight="1" thickTop="1" thickBot="1">
      <c r="A108" s="94"/>
      <c r="B108" s="134"/>
      <c r="C108" s="134"/>
      <c r="D108" s="134"/>
      <c r="E108" s="134"/>
      <c r="F108" s="134"/>
      <c r="G108" s="135" t="s">
        <v>54</v>
      </c>
      <c r="H108" s="143">
        <f>J72+J77+J82+J87+J92+J97+J102</f>
      </c>
      <c r="I108" s="135" t="s">
        <v>55</v>
      </c>
      <c r="J108" s="148">
        <f>0+J107</f>
      </c>
      <c r="K108" s="135" t="s">
        <v>56</v>
      </c>
      <c r="L108" s="136">
        <f>L72+L77+L82+L87+L92+L97+L102</f>
      </c>
      <c r="M108" s="96"/>
      <c r="N108" s="87"/>
      <c r="O108" s="87"/>
      <c r="P108" s="87"/>
      <c r="Q108" s="87"/>
    </row>
    <row r="109" spans="1:17" ht="40" customHeight="1">
      <c r="A109" s="94"/>
      <c r="B109" s="154" t="s">
        <v>460</v>
      </c>
      <c r="C109" s="86"/>
      <c r="D109" s="86"/>
      <c r="E109" s="86"/>
      <c r="F109" s="86"/>
      <c r="G109" s="86"/>
      <c r="H109" s="138"/>
      <c r="I109" s="86"/>
      <c r="J109" s="138"/>
      <c r="K109" s="86"/>
      <c r="L109" s="86"/>
      <c r="M109" s="96"/>
      <c r="N109" s="87"/>
      <c r="O109" s="87"/>
      <c r="P109" s="87"/>
      <c r="Q109" s="87"/>
    </row>
    <row r="110" spans="1:18" ht="12.75">
      <c r="A110" s="94"/>
      <c r="B110" s="114">
        <v>16</v>
      </c>
      <c r="C110" s="115" t="s">
        <v>443</v>
      </c>
      <c r="D110" s="115"/>
      <c r="E110" s="115" t="s">
        <v>444</v>
      </c>
      <c r="F110" s="115" t="s">
        <v>24</v>
      </c>
      <c r="G110" s="116" t="s">
        <v>98</v>
      </c>
      <c r="H110" s="139">
        <v>30.744</v>
      </c>
      <c r="I110" s="118">
        <f>ROUND(0,0)</f>
      </c>
      <c r="J110" s="145">
        <f>ROUND(I110*H110,0)</f>
      </c>
      <c r="K110" s="120">
        <v>0.20999999999999999</v>
      </c>
      <c r="L110" s="119">
        <f>IF(ISNUMBER(K110),ROUND(J110*(K110+1),0),0)</f>
      </c>
      <c r="M110" s="96"/>
      <c r="N110" s="87"/>
      <c r="O110" s="87"/>
      <c r="P110" s="87"/>
      <c r="Q110" s="106">
        <f>IF(ISNUMBER(K110),IF(H110&gt;0,IF(I110&gt;0,J110,0),0),0)</f>
      </c>
      <c r="R110" s="9">
        <f>IF(ISNUMBER(K110)=FALSE,J110,0)</f>
      </c>
    </row>
    <row r="111" spans="1:17" ht="12.75">
      <c r="A111" s="94"/>
      <c r="B111" s="121" t="s">
        <v>27</v>
      </c>
      <c r="C111" s="86"/>
      <c r="D111" s="86"/>
      <c r="E111" s="122" t="s">
        <v>445</v>
      </c>
      <c r="F111" s="86"/>
      <c r="G111" s="86"/>
      <c r="H111" s="138"/>
      <c r="I111" s="86"/>
      <c r="J111" s="138"/>
      <c r="K111" s="86"/>
      <c r="L111" s="86"/>
      <c r="M111" s="96"/>
      <c r="N111" s="87"/>
      <c r="O111" s="87"/>
      <c r="P111" s="87"/>
      <c r="Q111" s="87"/>
    </row>
    <row r="112" spans="1:17" ht="12.75">
      <c r="A112" s="94"/>
      <c r="B112" s="121" t="s">
        <v>28</v>
      </c>
      <c r="C112" s="86"/>
      <c r="D112" s="86"/>
      <c r="E112" s="122" t="s">
        <v>446</v>
      </c>
      <c r="F112" s="86"/>
      <c r="G112" s="86"/>
      <c r="H112" s="138"/>
      <c r="I112" s="86"/>
      <c r="J112" s="138"/>
      <c r="K112" s="86"/>
      <c r="L112" s="86"/>
      <c r="M112" s="96"/>
      <c r="N112" s="87"/>
      <c r="O112" s="87"/>
      <c r="P112" s="87"/>
      <c r="Q112" s="87"/>
    </row>
    <row r="113" spans="1:17" ht="12.75">
      <c r="A113" s="94"/>
      <c r="B113" s="121" t="s">
        <v>30</v>
      </c>
      <c r="C113" s="86"/>
      <c r="D113" s="86"/>
      <c r="E113" s="122" t="s">
        <v>424</v>
      </c>
      <c r="F113" s="86"/>
      <c r="G113" s="86"/>
      <c r="H113" s="138"/>
      <c r="I113" s="86"/>
      <c r="J113" s="138"/>
      <c r="K113" s="86"/>
      <c r="L113" s="86"/>
      <c r="M113" s="96"/>
      <c r="N113" s="87"/>
      <c r="O113" s="87"/>
      <c r="P113" s="87"/>
      <c r="Q113" s="87"/>
    </row>
    <row r="114" spans="1:17" ht="12.75" thickBot="1">
      <c r="A114" s="94"/>
      <c r="B114" s="123" t="s">
        <v>31</v>
      </c>
      <c r="C114" s="124"/>
      <c r="D114" s="124"/>
      <c r="E114" s="125"/>
      <c r="F114" s="124"/>
      <c r="G114" s="124"/>
      <c r="H114" s="140"/>
      <c r="I114" s="124"/>
      <c r="J114" s="140"/>
      <c r="K114" s="124"/>
      <c r="L114" s="124"/>
      <c r="M114" s="96"/>
      <c r="N114" s="87"/>
      <c r="O114" s="87"/>
      <c r="P114" s="87"/>
      <c r="Q114" s="87"/>
    </row>
    <row r="115" spans="1:18" ht="12.75" thickTop="1">
      <c r="A115" s="94"/>
      <c r="B115" s="114">
        <v>17</v>
      </c>
      <c r="C115" s="115" t="s">
        <v>447</v>
      </c>
      <c r="D115" s="115"/>
      <c r="E115" s="115" t="s">
        <v>448</v>
      </c>
      <c r="F115" s="115" t="s">
        <v>24</v>
      </c>
      <c r="G115" s="116" t="s">
        <v>68</v>
      </c>
      <c r="H115" s="141">
        <v>3.4700000000000002</v>
      </c>
      <c r="I115" s="127">
        <f>ROUND(0,0)</f>
      </c>
      <c r="J115" s="146">
        <f>ROUND(I115*H115,0)</f>
      </c>
      <c r="K115" s="129">
        <v>0.20999999999999999</v>
      </c>
      <c r="L115" s="128">
        <f>IF(ISNUMBER(K115),ROUND(J115*(K115+1),0),0)</f>
      </c>
      <c r="M115" s="96"/>
      <c r="N115" s="87"/>
      <c r="O115" s="87"/>
      <c r="P115" s="87"/>
      <c r="Q115" s="106">
        <f>IF(ISNUMBER(K115),IF(H115&gt;0,IF(I115&gt;0,J115,0),0),0)</f>
      </c>
      <c r="R115" s="9">
        <f>IF(ISNUMBER(K115)=FALSE,J115,0)</f>
      </c>
    </row>
    <row r="116" spans="1:17" ht="12.75">
      <c r="A116" s="94"/>
      <c r="B116" s="121" t="s">
        <v>27</v>
      </c>
      <c r="C116" s="86"/>
      <c r="D116" s="86"/>
      <c r="E116" s="122" t="s">
        <v>449</v>
      </c>
      <c r="F116" s="86"/>
      <c r="G116" s="86"/>
      <c r="H116" s="138"/>
      <c r="I116" s="86"/>
      <c r="J116" s="138"/>
      <c r="K116" s="86"/>
      <c r="L116" s="86"/>
      <c r="M116" s="96"/>
      <c r="N116" s="87"/>
      <c r="O116" s="87"/>
      <c r="P116" s="87"/>
      <c r="Q116" s="87"/>
    </row>
    <row r="117" spans="1:17" ht="12.75">
      <c r="A117" s="94"/>
      <c r="B117" s="121" t="s">
        <v>28</v>
      </c>
      <c r="C117" s="86"/>
      <c r="D117" s="86"/>
      <c r="E117" s="122" t="s">
        <v>450</v>
      </c>
      <c r="F117" s="86"/>
      <c r="G117" s="86"/>
      <c r="H117" s="138"/>
      <c r="I117" s="86"/>
      <c r="J117" s="138"/>
      <c r="K117" s="86"/>
      <c r="L117" s="86"/>
      <c r="M117" s="96"/>
      <c r="N117" s="87"/>
      <c r="O117" s="87"/>
      <c r="P117" s="87"/>
      <c r="Q117" s="87"/>
    </row>
    <row r="118" spans="1:17" ht="12.75">
      <c r="A118" s="94"/>
      <c r="B118" s="121" t="s">
        <v>30</v>
      </c>
      <c r="C118" s="86"/>
      <c r="D118" s="86"/>
      <c r="E118" s="122" t="s">
        <v>451</v>
      </c>
      <c r="F118" s="86"/>
      <c r="G118" s="86"/>
      <c r="H118" s="138"/>
      <c r="I118" s="86"/>
      <c r="J118" s="138"/>
      <c r="K118" s="86"/>
      <c r="L118" s="86"/>
      <c r="M118" s="96"/>
      <c r="N118" s="87"/>
      <c r="O118" s="87"/>
      <c r="P118" s="87"/>
      <c r="Q118" s="87"/>
    </row>
    <row r="119" spans="1:17" ht="12.75" thickBot="1">
      <c r="A119" s="94"/>
      <c r="B119" s="123" t="s">
        <v>31</v>
      </c>
      <c r="C119" s="124"/>
      <c r="D119" s="124"/>
      <c r="E119" s="125"/>
      <c r="F119" s="124"/>
      <c r="G119" s="124"/>
      <c r="H119" s="140"/>
      <c r="I119" s="124"/>
      <c r="J119" s="140"/>
      <c r="K119" s="124"/>
      <c r="L119" s="124"/>
      <c r="M119" s="96"/>
      <c r="N119" s="87"/>
      <c r="O119" s="87"/>
      <c r="P119" s="87"/>
      <c r="Q119" s="87"/>
    </row>
    <row r="120" spans="1:18" ht="12.75" thickTop="1">
      <c r="A120" s="94"/>
      <c r="B120" s="114">
        <v>18</v>
      </c>
      <c r="C120" s="115" t="s">
        <v>452</v>
      </c>
      <c r="D120" s="115"/>
      <c r="E120" s="115" t="s">
        <v>453</v>
      </c>
      <c r="F120" s="115" t="s">
        <v>24</v>
      </c>
      <c r="G120" s="116" t="s">
        <v>98</v>
      </c>
      <c r="H120" s="141">
        <v>0.050000000000000003</v>
      </c>
      <c r="I120" s="127">
        <f>ROUND(0,0)</f>
      </c>
      <c r="J120" s="146">
        <f>ROUND(I120*H120,0)</f>
      </c>
      <c r="K120" s="129">
        <v>0.20999999999999999</v>
      </c>
      <c r="L120" s="128">
        <f>IF(ISNUMBER(K120),ROUND(J120*(K120+1),0),0)</f>
      </c>
      <c r="M120" s="96"/>
      <c r="N120" s="87"/>
      <c r="O120" s="87"/>
      <c r="P120" s="87"/>
      <c r="Q120" s="106">
        <f>IF(ISNUMBER(K120),IF(H120&gt;0,IF(I120&gt;0,J120,0),0),0)</f>
      </c>
      <c r="R120" s="9">
        <f>IF(ISNUMBER(K120)=FALSE,J120,0)</f>
      </c>
    </row>
    <row r="121" spans="1:17" ht="12.75">
      <c r="A121" s="94"/>
      <c r="B121" s="121" t="s">
        <v>27</v>
      </c>
      <c r="C121" s="86"/>
      <c r="D121" s="86"/>
      <c r="E121" s="122" t="s">
        <v>454</v>
      </c>
      <c r="F121" s="86"/>
      <c r="G121" s="86"/>
      <c r="H121" s="138"/>
      <c r="I121" s="86"/>
      <c r="J121" s="138"/>
      <c r="K121" s="86"/>
      <c r="L121" s="86"/>
      <c r="M121" s="96"/>
      <c r="N121" s="87"/>
      <c r="O121" s="87"/>
      <c r="P121" s="87"/>
      <c r="Q121" s="87"/>
    </row>
    <row r="122" spans="1:17" ht="12.75">
      <c r="A122" s="94"/>
      <c r="B122" s="121" t="s">
        <v>28</v>
      </c>
      <c r="C122" s="86"/>
      <c r="D122" s="86"/>
      <c r="E122" s="122" t="s">
        <v>455</v>
      </c>
      <c r="F122" s="86"/>
      <c r="G122" s="86"/>
      <c r="H122" s="138"/>
      <c r="I122" s="86"/>
      <c r="J122" s="138"/>
      <c r="K122" s="86"/>
      <c r="L122" s="86"/>
      <c r="M122" s="96"/>
      <c r="N122" s="87"/>
      <c r="O122" s="87"/>
      <c r="P122" s="87"/>
      <c r="Q122" s="87"/>
    </row>
    <row r="123" spans="1:17" ht="12.75">
      <c r="A123" s="94"/>
      <c r="B123" s="121" t="s">
        <v>30</v>
      </c>
      <c r="C123" s="86"/>
      <c r="D123" s="86"/>
      <c r="E123" s="122" t="s">
        <v>419</v>
      </c>
      <c r="F123" s="86"/>
      <c r="G123" s="86"/>
      <c r="H123" s="138"/>
      <c r="I123" s="86"/>
      <c r="J123" s="138"/>
      <c r="K123" s="86"/>
      <c r="L123" s="86"/>
      <c r="M123" s="96"/>
      <c r="N123" s="87"/>
      <c r="O123" s="87"/>
      <c r="P123" s="87"/>
      <c r="Q123" s="87"/>
    </row>
    <row r="124" spans="1:17" ht="12.75" thickBot="1">
      <c r="A124" s="94"/>
      <c r="B124" s="123" t="s">
        <v>31</v>
      </c>
      <c r="C124" s="124"/>
      <c r="D124" s="124"/>
      <c r="E124" s="125"/>
      <c r="F124" s="124"/>
      <c r="G124" s="124"/>
      <c r="H124" s="140"/>
      <c r="I124" s="124"/>
      <c r="J124" s="140"/>
      <c r="K124" s="124"/>
      <c r="L124" s="124"/>
      <c r="M124" s="96"/>
      <c r="N124" s="87"/>
      <c r="O124" s="87"/>
      <c r="P124" s="87"/>
      <c r="Q124" s="87"/>
    </row>
    <row r="125" spans="1:18" ht="12.75" thickTop="1">
      <c r="A125" s="94"/>
      <c r="B125" s="114">
        <v>19</v>
      </c>
      <c r="C125" s="115" t="s">
        <v>456</v>
      </c>
      <c r="D125" s="115"/>
      <c r="E125" s="115" t="s">
        <v>457</v>
      </c>
      <c r="F125" s="115" t="s">
        <v>24</v>
      </c>
      <c r="G125" s="116" t="s">
        <v>98</v>
      </c>
      <c r="H125" s="141">
        <v>2.2799999999999998</v>
      </c>
      <c r="I125" s="127">
        <f>ROUND(0,0)</f>
      </c>
      <c r="J125" s="146">
        <f>ROUND(I125*H125,0)</f>
      </c>
      <c r="K125" s="129">
        <v>0.20999999999999999</v>
      </c>
      <c r="L125" s="128">
        <f>IF(ISNUMBER(K125),ROUND(J125*(K125+1),0),0)</f>
      </c>
      <c r="M125" s="96"/>
      <c r="N125" s="87"/>
      <c r="O125" s="87"/>
      <c r="P125" s="87"/>
      <c r="Q125" s="106">
        <f>IF(ISNUMBER(K125),IF(H125&gt;0,IF(I125&gt;0,J125,0),0),0)</f>
      </c>
      <c r="R125" s="9">
        <f>IF(ISNUMBER(K125)=FALSE,J125,0)</f>
      </c>
    </row>
    <row r="126" spans="1:17" ht="12.75">
      <c r="A126" s="94"/>
      <c r="B126" s="121" t="s">
        <v>27</v>
      </c>
      <c r="C126" s="86"/>
      <c r="D126" s="86"/>
      <c r="E126" s="122" t="s">
        <v>458</v>
      </c>
      <c r="F126" s="86"/>
      <c r="G126" s="86"/>
      <c r="H126" s="138"/>
      <c r="I126" s="86"/>
      <c r="J126" s="138"/>
      <c r="K126" s="86"/>
      <c r="L126" s="86"/>
      <c r="M126" s="96"/>
      <c r="N126" s="87"/>
      <c r="O126" s="87"/>
      <c r="P126" s="87"/>
      <c r="Q126" s="87"/>
    </row>
    <row r="127" spans="1:17" ht="12.75">
      <c r="A127" s="94"/>
      <c r="B127" s="121" t="s">
        <v>28</v>
      </c>
      <c r="C127" s="86"/>
      <c r="D127" s="86"/>
      <c r="E127" s="122" t="s">
        <v>459</v>
      </c>
      <c r="F127" s="86"/>
      <c r="G127" s="86"/>
      <c r="H127" s="138"/>
      <c r="I127" s="86"/>
      <c r="J127" s="138"/>
      <c r="K127" s="86"/>
      <c r="L127" s="86"/>
      <c r="M127" s="96"/>
      <c r="N127" s="87"/>
      <c r="O127" s="87"/>
      <c r="P127" s="87"/>
      <c r="Q127" s="87"/>
    </row>
    <row r="128" spans="1:17" ht="12.75">
      <c r="A128" s="94"/>
      <c r="B128" s="121" t="s">
        <v>30</v>
      </c>
      <c r="C128" s="86"/>
      <c r="D128" s="86"/>
      <c r="E128" s="122" t="s">
        <v>419</v>
      </c>
      <c r="F128" s="86"/>
      <c r="G128" s="86"/>
      <c r="H128" s="138"/>
      <c r="I128" s="86"/>
      <c r="J128" s="138"/>
      <c r="K128" s="86"/>
      <c r="L128" s="86"/>
      <c r="M128" s="96"/>
      <c r="N128" s="87"/>
      <c r="O128" s="87"/>
      <c r="P128" s="87"/>
      <c r="Q128" s="87"/>
    </row>
    <row r="129" spans="1:17" ht="12.75" thickBot="1">
      <c r="A129" s="94"/>
      <c r="B129" s="123" t="s">
        <v>31</v>
      </c>
      <c r="C129" s="124"/>
      <c r="D129" s="124"/>
      <c r="E129" s="125"/>
      <c r="F129" s="124"/>
      <c r="G129" s="124"/>
      <c r="H129" s="140"/>
      <c r="I129" s="124"/>
      <c r="J129" s="140"/>
      <c r="K129" s="124"/>
      <c r="L129" s="124"/>
      <c r="M129" s="96"/>
      <c r="N129" s="87"/>
      <c r="O129" s="87"/>
      <c r="P129" s="87"/>
      <c r="Q129" s="87"/>
    </row>
    <row r="130" spans="1:19" ht="25" customHeight="1" thickTop="1" thickBot="1">
      <c r="A130" s="94"/>
      <c r="B130" s="86"/>
      <c r="C130" s="130">
        <v>4</v>
      </c>
      <c r="D130" s="86"/>
      <c r="E130" s="130" t="s">
        <v>461</v>
      </c>
      <c r="F130" s="86"/>
      <c r="G130" s="131" t="s">
        <v>51</v>
      </c>
      <c r="H130" s="142">
        <f>J110+J115+J120+J125</f>
      </c>
      <c r="I130" s="131" t="s">
        <v>53</v>
      </c>
      <c r="J130" s="147">
        <f>(L130-H130)</f>
      </c>
      <c r="K130" s="131" t="s">
        <v>52</v>
      </c>
      <c r="L130" s="132">
        <f>L110+L115+L120+L125</f>
      </c>
      <c r="M130" s="96"/>
      <c r="N130" s="87"/>
      <c r="O130" s="87"/>
      <c r="P130" s="87"/>
      <c r="Q130" s="106">
        <f>0+Q110+Q115+Q120+Q125</f>
      </c>
      <c r="R130" s="9">
        <f>0+R110+R115+R120+R125</f>
      </c>
      <c r="S130" s="56">
        <f>Q130*(1+J130)+R130</f>
      </c>
    </row>
    <row r="131" spans="1:17" ht="25" customHeight="1" thickTop="1" thickBot="1">
      <c r="A131" s="94"/>
      <c r="B131" s="134"/>
      <c r="C131" s="134"/>
      <c r="D131" s="134"/>
      <c r="E131" s="134"/>
      <c r="F131" s="134"/>
      <c r="G131" s="135" t="s">
        <v>54</v>
      </c>
      <c r="H131" s="143">
        <f>J110+J115+J120+J125</f>
      </c>
      <c r="I131" s="135" t="s">
        <v>55</v>
      </c>
      <c r="J131" s="148">
        <f>0+J130</f>
      </c>
      <c r="K131" s="135" t="s">
        <v>56</v>
      </c>
      <c r="L131" s="136">
        <f>L110+L115+L120+L125</f>
      </c>
      <c r="M131" s="96"/>
      <c r="N131" s="87"/>
      <c r="O131" s="87"/>
      <c r="P131" s="87"/>
      <c r="Q131" s="87"/>
    </row>
    <row r="132" spans="1:17" ht="40" customHeight="1">
      <c r="A132" s="94"/>
      <c r="B132" s="154" t="s">
        <v>358</v>
      </c>
      <c r="C132" s="86"/>
      <c r="D132" s="86"/>
      <c r="E132" s="86"/>
      <c r="F132" s="86"/>
      <c r="G132" s="86"/>
      <c r="H132" s="138"/>
      <c r="I132" s="86"/>
      <c r="J132" s="138"/>
      <c r="K132" s="86"/>
      <c r="L132" s="86"/>
      <c r="M132" s="96"/>
      <c r="N132" s="87"/>
      <c r="O132" s="87"/>
      <c r="P132" s="87"/>
      <c r="Q132" s="87"/>
    </row>
    <row r="133" spans="1:18" ht="12.75">
      <c r="A133" s="94"/>
      <c r="B133" s="114">
        <v>20</v>
      </c>
      <c r="C133" s="115" t="s">
        <v>462</v>
      </c>
      <c r="D133" s="115"/>
      <c r="E133" s="115" t="s">
        <v>463</v>
      </c>
      <c r="F133" s="115" t="s">
        <v>24</v>
      </c>
      <c r="G133" s="116" t="s">
        <v>156</v>
      </c>
      <c r="H133" s="139">
        <v>160.90000000000001</v>
      </c>
      <c r="I133" s="118">
        <f>ROUND(0,0)</f>
      </c>
      <c r="J133" s="145">
        <f>ROUND(I133*H133,0)</f>
      </c>
      <c r="K133" s="120">
        <v>0.20999999999999999</v>
      </c>
      <c r="L133" s="119">
        <f>IF(ISNUMBER(K133),ROUND(J133*(K133+1),0),0)</f>
      </c>
      <c r="M133" s="96"/>
      <c r="N133" s="87"/>
      <c r="O133" s="87"/>
      <c r="P133" s="87"/>
      <c r="Q133" s="106">
        <f>IF(ISNUMBER(K133),IF(H133&gt;0,IF(I133&gt;0,J133,0),0),0)</f>
      </c>
      <c r="R133" s="9">
        <f>IF(ISNUMBER(K133)=FALSE,J133,0)</f>
      </c>
    </row>
    <row r="134" spans="1:17" ht="12.75">
      <c r="A134" s="94"/>
      <c r="B134" s="121" t="s">
        <v>27</v>
      </c>
      <c r="C134" s="86"/>
      <c r="D134" s="86"/>
      <c r="E134" s="122" t="s">
        <v>464</v>
      </c>
      <c r="F134" s="86"/>
      <c r="G134" s="86"/>
      <c r="H134" s="138"/>
      <c r="I134" s="86"/>
      <c r="J134" s="138"/>
      <c r="K134" s="86"/>
      <c r="L134" s="86"/>
      <c r="M134" s="96"/>
      <c r="N134" s="87"/>
      <c r="O134" s="87"/>
      <c r="P134" s="87"/>
      <c r="Q134" s="87"/>
    </row>
    <row r="135" spans="1:17" ht="12.75">
      <c r="A135" s="94"/>
      <c r="B135" s="121" t="s">
        <v>28</v>
      </c>
      <c r="C135" s="86"/>
      <c r="D135" s="86"/>
      <c r="E135" s="122" t="s">
        <v>465</v>
      </c>
      <c r="F135" s="86"/>
      <c r="G135" s="86"/>
      <c r="H135" s="138"/>
      <c r="I135" s="86"/>
      <c r="J135" s="138"/>
      <c r="K135" s="86"/>
      <c r="L135" s="86"/>
      <c r="M135" s="96"/>
      <c r="N135" s="87"/>
      <c r="O135" s="87"/>
      <c r="P135" s="87"/>
      <c r="Q135" s="87"/>
    </row>
    <row r="136" spans="1:17" ht="12.75">
      <c r="A136" s="94"/>
      <c r="B136" s="121" t="s">
        <v>30</v>
      </c>
      <c r="C136" s="86"/>
      <c r="D136" s="86"/>
      <c r="E136" s="122" t="s">
        <v>466</v>
      </c>
      <c r="F136" s="86"/>
      <c r="G136" s="86"/>
      <c r="H136" s="138"/>
      <c r="I136" s="86"/>
      <c r="J136" s="138"/>
      <c r="K136" s="86"/>
      <c r="L136" s="86"/>
      <c r="M136" s="96"/>
      <c r="N136" s="87"/>
      <c r="O136" s="87"/>
      <c r="P136" s="87"/>
      <c r="Q136" s="87"/>
    </row>
    <row r="137" spans="1:17" ht="12.75" thickBot="1">
      <c r="A137" s="94"/>
      <c r="B137" s="123" t="s">
        <v>31</v>
      </c>
      <c r="C137" s="124"/>
      <c r="D137" s="124"/>
      <c r="E137" s="125"/>
      <c r="F137" s="124"/>
      <c r="G137" s="124"/>
      <c r="H137" s="140"/>
      <c r="I137" s="124"/>
      <c r="J137" s="140"/>
      <c r="K137" s="124"/>
      <c r="L137" s="124"/>
      <c r="M137" s="96"/>
      <c r="N137" s="87"/>
      <c r="O137" s="87"/>
      <c r="P137" s="87"/>
      <c r="Q137" s="87"/>
    </row>
    <row r="138" spans="1:18" ht="12.75" thickTop="1">
      <c r="A138" s="94"/>
      <c r="B138" s="114">
        <v>21</v>
      </c>
      <c r="C138" s="115" t="s">
        <v>467</v>
      </c>
      <c r="D138" s="115" t="s">
        <v>468</v>
      </c>
      <c r="E138" s="115" t="s">
        <v>469</v>
      </c>
      <c r="F138" s="115" t="s">
        <v>24</v>
      </c>
      <c r="G138" s="116" t="s">
        <v>25</v>
      </c>
      <c r="H138" s="141">
        <v>1</v>
      </c>
      <c r="I138" s="127">
        <f>ROUND(0,0)</f>
      </c>
      <c r="J138" s="146">
        <f>ROUND(I138*H138,0)</f>
      </c>
      <c r="K138" s="129">
        <v>0.20999999999999999</v>
      </c>
      <c r="L138" s="128">
        <f>IF(ISNUMBER(K138),ROUND(J138*(K138+1),0),0)</f>
      </c>
      <c r="M138" s="96"/>
      <c r="N138" s="87"/>
      <c r="O138" s="87"/>
      <c r="P138" s="87"/>
      <c r="Q138" s="106">
        <f>IF(ISNUMBER(K138),IF(H138&gt;0,IF(I138&gt;0,J138,0),0),0)</f>
      </c>
      <c r="R138" s="9">
        <f>IF(ISNUMBER(K138)=FALSE,J138,0)</f>
      </c>
    </row>
    <row r="139" spans="1:17" ht="12.75">
      <c r="A139" s="94"/>
      <c r="B139" s="121" t="s">
        <v>27</v>
      </c>
      <c r="C139" s="86"/>
      <c r="D139" s="86"/>
      <c r="E139" s="122" t="s">
        <v>470</v>
      </c>
      <c r="F139" s="86"/>
      <c r="G139" s="86"/>
      <c r="H139" s="138"/>
      <c r="I139" s="86"/>
      <c r="J139" s="138"/>
      <c r="K139" s="86"/>
      <c r="L139" s="86"/>
      <c r="M139" s="96"/>
      <c r="N139" s="87"/>
      <c r="O139" s="87"/>
      <c r="P139" s="87"/>
      <c r="Q139" s="87"/>
    </row>
    <row r="140" spans="1:17" ht="12.75">
      <c r="A140" s="94"/>
      <c r="B140" s="121" t="s">
        <v>28</v>
      </c>
      <c r="C140" s="86"/>
      <c r="D140" s="86"/>
      <c r="E140" s="122" t="s">
        <v>24</v>
      </c>
      <c r="F140" s="86"/>
      <c r="G140" s="86"/>
      <c r="H140" s="138"/>
      <c r="I140" s="86"/>
      <c r="J140" s="138"/>
      <c r="K140" s="86"/>
      <c r="L140" s="86"/>
      <c r="M140" s="96"/>
      <c r="N140" s="87"/>
      <c r="O140" s="87"/>
      <c r="P140" s="87"/>
      <c r="Q140" s="87"/>
    </row>
    <row r="141" spans="1:17" ht="12.75">
      <c r="A141" s="94"/>
      <c r="B141" s="121" t="s">
        <v>30</v>
      </c>
      <c r="C141" s="86"/>
      <c r="D141" s="86"/>
      <c r="E141" s="122" t="s">
        <v>471</v>
      </c>
      <c r="F141" s="86"/>
      <c r="G141" s="86"/>
      <c r="H141" s="138"/>
      <c r="I141" s="86"/>
      <c r="J141" s="138"/>
      <c r="K141" s="86"/>
      <c r="L141" s="86"/>
      <c r="M141" s="96"/>
      <c r="N141" s="87"/>
      <c r="O141" s="87"/>
      <c r="P141" s="87"/>
      <c r="Q141" s="87"/>
    </row>
    <row r="142" spans="1:17" ht="12.75" thickBot="1">
      <c r="A142" s="94"/>
      <c r="B142" s="123" t="s">
        <v>31</v>
      </c>
      <c r="C142" s="124"/>
      <c r="D142" s="124"/>
      <c r="E142" s="125"/>
      <c r="F142" s="124"/>
      <c r="G142" s="124"/>
      <c r="H142" s="140"/>
      <c r="I142" s="124"/>
      <c r="J142" s="140"/>
      <c r="K142" s="124"/>
      <c r="L142" s="124"/>
      <c r="M142" s="96"/>
      <c r="N142" s="87"/>
      <c r="O142" s="87"/>
      <c r="P142" s="87"/>
      <c r="Q142" s="87"/>
    </row>
    <row r="143" spans="1:18" ht="12.75" thickTop="1">
      <c r="A143" s="94"/>
      <c r="B143" s="114">
        <v>22</v>
      </c>
      <c r="C143" s="115" t="s">
        <v>472</v>
      </c>
      <c r="D143" s="115" t="s">
        <v>468</v>
      </c>
      <c r="E143" s="115" t="s">
        <v>473</v>
      </c>
      <c r="F143" s="115" t="s">
        <v>24</v>
      </c>
      <c r="G143" s="116" t="s">
        <v>25</v>
      </c>
      <c r="H143" s="141">
        <v>1</v>
      </c>
      <c r="I143" s="127">
        <f>ROUND(0,0)</f>
      </c>
      <c r="J143" s="146">
        <f>ROUND(I143*H143,0)</f>
      </c>
      <c r="K143" s="129">
        <v>0.20999999999999999</v>
      </c>
      <c r="L143" s="128">
        <f>IF(ISNUMBER(K143),ROUND(J143*(K143+1),0),0)</f>
      </c>
      <c r="M143" s="96"/>
      <c r="N143" s="87"/>
      <c r="O143" s="87"/>
      <c r="P143" s="87"/>
      <c r="Q143" s="106">
        <f>IF(ISNUMBER(K143),IF(H143&gt;0,IF(I143&gt;0,J143,0),0),0)</f>
      </c>
      <c r="R143" s="9">
        <f>IF(ISNUMBER(K143)=FALSE,J143,0)</f>
      </c>
    </row>
    <row r="144" spans="1:17" ht="12.75">
      <c r="A144" s="94"/>
      <c r="B144" s="121" t="s">
        <v>27</v>
      </c>
      <c r="C144" s="86"/>
      <c r="D144" s="86"/>
      <c r="E144" s="122" t="s">
        <v>474</v>
      </c>
      <c r="F144" s="86"/>
      <c r="G144" s="86"/>
      <c r="H144" s="138"/>
      <c r="I144" s="86"/>
      <c r="J144" s="138"/>
      <c r="K144" s="86"/>
      <c r="L144" s="86"/>
      <c r="M144" s="96"/>
      <c r="N144" s="87"/>
      <c r="O144" s="87"/>
      <c r="P144" s="87"/>
      <c r="Q144" s="87"/>
    </row>
    <row r="145" spans="1:17" ht="12.75">
      <c r="A145" s="94"/>
      <c r="B145" s="121" t="s">
        <v>28</v>
      </c>
      <c r="C145" s="86"/>
      <c r="D145" s="86"/>
      <c r="E145" s="122" t="s">
        <v>24</v>
      </c>
      <c r="F145" s="86"/>
      <c r="G145" s="86"/>
      <c r="H145" s="138"/>
      <c r="I145" s="86"/>
      <c r="J145" s="138"/>
      <c r="K145" s="86"/>
      <c r="L145" s="86"/>
      <c r="M145" s="96"/>
      <c r="N145" s="87"/>
      <c r="O145" s="87"/>
      <c r="P145" s="87"/>
      <c r="Q145" s="87"/>
    </row>
    <row r="146" spans="1:17" ht="12.75">
      <c r="A146" s="94"/>
      <c r="B146" s="121" t="s">
        <v>30</v>
      </c>
      <c r="C146" s="86"/>
      <c r="D146" s="86"/>
      <c r="E146" s="122" t="s">
        <v>475</v>
      </c>
      <c r="F146" s="86"/>
      <c r="G146" s="86"/>
      <c r="H146" s="138"/>
      <c r="I146" s="86"/>
      <c r="J146" s="138"/>
      <c r="K146" s="86"/>
      <c r="L146" s="86"/>
      <c r="M146" s="96"/>
      <c r="N146" s="87"/>
      <c r="O146" s="87"/>
      <c r="P146" s="87"/>
      <c r="Q146" s="87"/>
    </row>
    <row r="147" spans="1:17" ht="12.75" thickBot="1">
      <c r="A147" s="94"/>
      <c r="B147" s="123" t="s">
        <v>31</v>
      </c>
      <c r="C147" s="124"/>
      <c r="D147" s="124"/>
      <c r="E147" s="125"/>
      <c r="F147" s="124"/>
      <c r="G147" s="124"/>
      <c r="H147" s="140"/>
      <c r="I147" s="124"/>
      <c r="J147" s="140"/>
      <c r="K147" s="124"/>
      <c r="L147" s="124"/>
      <c r="M147" s="96"/>
      <c r="N147" s="87"/>
      <c r="O147" s="87"/>
      <c r="P147" s="87"/>
      <c r="Q147" s="87"/>
    </row>
    <row r="148" spans="1:18" ht="12.75" thickTop="1">
      <c r="A148" s="94"/>
      <c r="B148" s="114">
        <v>23</v>
      </c>
      <c r="C148" s="115" t="s">
        <v>476</v>
      </c>
      <c r="D148" s="115"/>
      <c r="E148" s="115" t="s">
        <v>477</v>
      </c>
      <c r="F148" s="115" t="s">
        <v>24</v>
      </c>
      <c r="G148" s="116" t="s">
        <v>25</v>
      </c>
      <c r="H148" s="141">
        <v>2</v>
      </c>
      <c r="I148" s="127">
        <f>ROUND(0,0)</f>
      </c>
      <c r="J148" s="146">
        <f>ROUND(I148*H148,0)</f>
      </c>
      <c r="K148" s="129">
        <v>0.20999999999999999</v>
      </c>
      <c r="L148" s="128">
        <f>IF(ISNUMBER(K148),ROUND(J148*(K148+1),0),0)</f>
      </c>
      <c r="M148" s="96"/>
      <c r="N148" s="87"/>
      <c r="O148" s="87"/>
      <c r="P148" s="87"/>
      <c r="Q148" s="106">
        <f>IF(ISNUMBER(K148),IF(H148&gt;0,IF(I148&gt;0,J148,0),0),0)</f>
      </c>
      <c r="R148" s="9">
        <f>IF(ISNUMBER(K148)=FALSE,J148,0)</f>
      </c>
    </row>
    <row r="149" spans="1:17" ht="12.75">
      <c r="A149" s="94"/>
      <c r="B149" s="121" t="s">
        <v>27</v>
      </c>
      <c r="C149" s="86"/>
      <c r="D149" s="86"/>
      <c r="E149" s="122" t="s">
        <v>478</v>
      </c>
      <c r="F149" s="86"/>
      <c r="G149" s="86"/>
      <c r="H149" s="138"/>
      <c r="I149" s="86"/>
      <c r="J149" s="138"/>
      <c r="K149" s="86"/>
      <c r="L149" s="86"/>
      <c r="M149" s="96"/>
      <c r="N149" s="87"/>
      <c r="O149" s="87"/>
      <c r="P149" s="87"/>
      <c r="Q149" s="87"/>
    </row>
    <row r="150" spans="1:17" ht="12.75">
      <c r="A150" s="94"/>
      <c r="B150" s="121" t="s">
        <v>28</v>
      </c>
      <c r="C150" s="86"/>
      <c r="D150" s="86"/>
      <c r="E150" s="122" t="s">
        <v>24</v>
      </c>
      <c r="F150" s="86"/>
      <c r="G150" s="86"/>
      <c r="H150" s="138"/>
      <c r="I150" s="86"/>
      <c r="J150" s="138"/>
      <c r="K150" s="86"/>
      <c r="L150" s="86"/>
      <c r="M150" s="96"/>
      <c r="N150" s="87"/>
      <c r="O150" s="87"/>
      <c r="P150" s="87"/>
      <c r="Q150" s="87"/>
    </row>
    <row r="151" spans="1:17" ht="12.75">
      <c r="A151" s="94"/>
      <c r="B151" s="121" t="s">
        <v>30</v>
      </c>
      <c r="C151" s="86"/>
      <c r="D151" s="86"/>
      <c r="E151" s="122" t="s">
        <v>479</v>
      </c>
      <c r="F151" s="86"/>
      <c r="G151" s="86"/>
      <c r="H151" s="138"/>
      <c r="I151" s="86"/>
      <c r="J151" s="138"/>
      <c r="K151" s="86"/>
      <c r="L151" s="86"/>
      <c r="M151" s="96"/>
      <c r="N151" s="87"/>
      <c r="O151" s="87"/>
      <c r="P151" s="87"/>
      <c r="Q151" s="87"/>
    </row>
    <row r="152" spans="1:17" ht="12.75" thickBot="1">
      <c r="A152" s="94"/>
      <c r="B152" s="123" t="s">
        <v>31</v>
      </c>
      <c r="C152" s="124"/>
      <c r="D152" s="124"/>
      <c r="E152" s="125"/>
      <c r="F152" s="124"/>
      <c r="G152" s="124"/>
      <c r="H152" s="140"/>
      <c r="I152" s="124"/>
      <c r="J152" s="140"/>
      <c r="K152" s="124"/>
      <c r="L152" s="124"/>
      <c r="M152" s="96"/>
      <c r="N152" s="87"/>
      <c r="O152" s="87"/>
      <c r="P152" s="87"/>
      <c r="Q152" s="87"/>
    </row>
    <row r="153" spans="1:18" ht="12.75" thickTop="1">
      <c r="A153" s="94"/>
      <c r="B153" s="114">
        <v>24</v>
      </c>
      <c r="C153" s="115" t="s">
        <v>480</v>
      </c>
      <c r="D153" s="115"/>
      <c r="E153" s="115" t="s">
        <v>481</v>
      </c>
      <c r="F153" s="115" t="s">
        <v>24</v>
      </c>
      <c r="G153" s="116" t="s">
        <v>25</v>
      </c>
      <c r="H153" s="141">
        <v>1</v>
      </c>
      <c r="I153" s="127">
        <f>ROUND(0,0)</f>
      </c>
      <c r="J153" s="146">
        <f>ROUND(I153*H153,0)</f>
      </c>
      <c r="K153" s="129">
        <v>0.20999999999999999</v>
      </c>
      <c r="L153" s="128">
        <f>IF(ISNUMBER(K153),ROUND(J153*(K153+1),0),0)</f>
      </c>
      <c r="M153" s="96"/>
      <c r="N153" s="87"/>
      <c r="O153" s="87"/>
      <c r="P153" s="87"/>
      <c r="Q153" s="106">
        <f>IF(ISNUMBER(K153),IF(H153&gt;0,IF(I153&gt;0,J153,0),0),0)</f>
      </c>
      <c r="R153" s="9">
        <f>IF(ISNUMBER(K153)=FALSE,J153,0)</f>
      </c>
    </row>
    <row r="154" spans="1:17" ht="12.75">
      <c r="A154" s="94"/>
      <c r="B154" s="121" t="s">
        <v>27</v>
      </c>
      <c r="C154" s="86"/>
      <c r="D154" s="86"/>
      <c r="E154" s="122" t="s">
        <v>482</v>
      </c>
      <c r="F154" s="86"/>
      <c r="G154" s="86"/>
      <c r="H154" s="138"/>
      <c r="I154" s="86"/>
      <c r="J154" s="138"/>
      <c r="K154" s="86"/>
      <c r="L154" s="86"/>
      <c r="M154" s="96"/>
      <c r="N154" s="87"/>
      <c r="O154" s="87"/>
      <c r="P154" s="87"/>
      <c r="Q154" s="87"/>
    </row>
    <row r="155" spans="1:17" ht="12.75">
      <c r="A155" s="94"/>
      <c r="B155" s="121" t="s">
        <v>28</v>
      </c>
      <c r="C155" s="86"/>
      <c r="D155" s="86"/>
      <c r="E155" s="122" t="s">
        <v>24</v>
      </c>
      <c r="F155" s="86"/>
      <c r="G155" s="86"/>
      <c r="H155" s="138"/>
      <c r="I155" s="86"/>
      <c r="J155" s="138"/>
      <c r="K155" s="86"/>
      <c r="L155" s="86"/>
      <c r="M155" s="96"/>
      <c r="N155" s="87"/>
      <c r="O155" s="87"/>
      <c r="P155" s="87"/>
      <c r="Q155" s="87"/>
    </row>
    <row r="156" spans="1:17" ht="12.75">
      <c r="A156" s="94"/>
      <c r="B156" s="121" t="s">
        <v>30</v>
      </c>
      <c r="C156" s="86"/>
      <c r="D156" s="86"/>
      <c r="E156" s="122" t="s">
        <v>479</v>
      </c>
      <c r="F156" s="86"/>
      <c r="G156" s="86"/>
      <c r="H156" s="138"/>
      <c r="I156" s="86"/>
      <c r="J156" s="138"/>
      <c r="K156" s="86"/>
      <c r="L156" s="86"/>
      <c r="M156" s="96"/>
      <c r="N156" s="87"/>
      <c r="O156" s="87"/>
      <c r="P156" s="87"/>
      <c r="Q156" s="87"/>
    </row>
    <row r="157" spans="1:17" ht="12.75" thickBot="1">
      <c r="A157" s="94"/>
      <c r="B157" s="123" t="s">
        <v>31</v>
      </c>
      <c r="C157" s="124"/>
      <c r="D157" s="124"/>
      <c r="E157" s="125"/>
      <c r="F157" s="124"/>
      <c r="G157" s="124"/>
      <c r="H157" s="140"/>
      <c r="I157" s="124"/>
      <c r="J157" s="140"/>
      <c r="K157" s="124"/>
      <c r="L157" s="124"/>
      <c r="M157" s="96"/>
      <c r="N157" s="87"/>
      <c r="O157" s="87"/>
      <c r="P157" s="87"/>
      <c r="Q157" s="87"/>
    </row>
    <row r="158" spans="1:18" ht="12.75" thickTop="1">
      <c r="A158" s="94"/>
      <c r="B158" s="114">
        <v>25</v>
      </c>
      <c r="C158" s="115" t="s">
        <v>483</v>
      </c>
      <c r="D158" s="115"/>
      <c r="E158" s="115" t="s">
        <v>484</v>
      </c>
      <c r="F158" s="115" t="s">
        <v>24</v>
      </c>
      <c r="G158" s="116" t="s">
        <v>25</v>
      </c>
      <c r="H158" s="141">
        <v>1</v>
      </c>
      <c r="I158" s="127">
        <f>ROUND(0,0)</f>
      </c>
      <c r="J158" s="146">
        <f>ROUND(I158*H158,0)</f>
      </c>
      <c r="K158" s="129">
        <v>0.20999999999999999</v>
      </c>
      <c r="L158" s="128">
        <f>IF(ISNUMBER(K158),ROUND(J158*(K158+1),0),0)</f>
      </c>
      <c r="M158" s="96"/>
      <c r="N158" s="87"/>
      <c r="O158" s="87"/>
      <c r="P158" s="87"/>
      <c r="Q158" s="106">
        <f>IF(ISNUMBER(K158),IF(H158&gt;0,IF(I158&gt;0,J158,0),0),0)</f>
      </c>
      <c r="R158" s="9">
        <f>IF(ISNUMBER(K158)=FALSE,J158,0)</f>
      </c>
    </row>
    <row r="159" spans="1:17" ht="12.75">
      <c r="A159" s="94"/>
      <c r="B159" s="121" t="s">
        <v>27</v>
      </c>
      <c r="C159" s="86"/>
      <c r="D159" s="86"/>
      <c r="E159" s="122" t="s">
        <v>485</v>
      </c>
      <c r="F159" s="86"/>
      <c r="G159" s="86"/>
      <c r="H159" s="138"/>
      <c r="I159" s="86"/>
      <c r="J159" s="138"/>
      <c r="K159" s="86"/>
      <c r="L159" s="86"/>
      <c r="M159" s="96"/>
      <c r="N159" s="87"/>
      <c r="O159" s="87"/>
      <c r="P159" s="87"/>
      <c r="Q159" s="87"/>
    </row>
    <row r="160" spans="1:17" ht="12.75">
      <c r="A160" s="94"/>
      <c r="B160" s="121" t="s">
        <v>28</v>
      </c>
      <c r="C160" s="86"/>
      <c r="D160" s="86"/>
      <c r="E160" s="122" t="s">
        <v>24</v>
      </c>
      <c r="F160" s="86"/>
      <c r="G160" s="86"/>
      <c r="H160" s="138"/>
      <c r="I160" s="86"/>
      <c r="J160" s="138"/>
      <c r="K160" s="86"/>
      <c r="L160" s="86"/>
      <c r="M160" s="96"/>
      <c r="N160" s="87"/>
      <c r="O160" s="87"/>
      <c r="P160" s="87"/>
      <c r="Q160" s="87"/>
    </row>
    <row r="161" spans="1:17" ht="12.75">
      <c r="A161" s="94"/>
      <c r="B161" s="121" t="s">
        <v>30</v>
      </c>
      <c r="C161" s="86"/>
      <c r="D161" s="86"/>
      <c r="E161" s="122" t="s">
        <v>479</v>
      </c>
      <c r="F161" s="86"/>
      <c r="G161" s="86"/>
      <c r="H161" s="138"/>
      <c r="I161" s="86"/>
      <c r="J161" s="138"/>
      <c r="K161" s="86"/>
      <c r="L161" s="86"/>
      <c r="M161" s="96"/>
      <c r="N161" s="87"/>
      <c r="O161" s="87"/>
      <c r="P161" s="87"/>
      <c r="Q161" s="87"/>
    </row>
    <row r="162" spans="1:17" ht="12.75" thickBot="1">
      <c r="A162" s="94"/>
      <c r="B162" s="123" t="s">
        <v>31</v>
      </c>
      <c r="C162" s="124"/>
      <c r="D162" s="124"/>
      <c r="E162" s="125"/>
      <c r="F162" s="124"/>
      <c r="G162" s="124"/>
      <c r="H162" s="140"/>
      <c r="I162" s="124"/>
      <c r="J162" s="140"/>
      <c r="K162" s="124"/>
      <c r="L162" s="124"/>
      <c r="M162" s="96"/>
      <c r="N162" s="87"/>
      <c r="O162" s="87"/>
      <c r="P162" s="87"/>
      <c r="Q162" s="87"/>
    </row>
    <row r="163" spans="1:18" ht="12.75" thickTop="1">
      <c r="A163" s="94"/>
      <c r="B163" s="114">
        <v>26</v>
      </c>
      <c r="C163" s="115" t="s">
        <v>486</v>
      </c>
      <c r="D163" s="115"/>
      <c r="E163" s="115" t="s">
        <v>487</v>
      </c>
      <c r="F163" s="115" t="s">
        <v>24</v>
      </c>
      <c r="G163" s="116" t="s">
        <v>156</v>
      </c>
      <c r="H163" s="141">
        <v>15.5</v>
      </c>
      <c r="I163" s="127">
        <f>ROUND(0,0)</f>
      </c>
      <c r="J163" s="146">
        <f>ROUND(I163*H163,0)</f>
      </c>
      <c r="K163" s="129">
        <v>0.20999999999999999</v>
      </c>
      <c r="L163" s="128">
        <f>IF(ISNUMBER(K163),ROUND(J163*(K163+1),0),0)</f>
      </c>
      <c r="M163" s="96"/>
      <c r="N163" s="87"/>
      <c r="O163" s="87"/>
      <c r="P163" s="87"/>
      <c r="Q163" s="106">
        <f>IF(ISNUMBER(K163),IF(H163&gt;0,IF(I163&gt;0,J163,0),0),0)</f>
      </c>
      <c r="R163" s="9">
        <f>IF(ISNUMBER(K163)=FALSE,J163,0)</f>
      </c>
    </row>
    <row r="164" spans="1:17" ht="12.75">
      <c r="A164" s="94"/>
      <c r="B164" s="121" t="s">
        <v>27</v>
      </c>
      <c r="C164" s="86"/>
      <c r="D164" s="86"/>
      <c r="E164" s="122" t="s">
        <v>191</v>
      </c>
      <c r="F164" s="86"/>
      <c r="G164" s="86"/>
      <c r="H164" s="138"/>
      <c r="I164" s="86"/>
      <c r="J164" s="138"/>
      <c r="K164" s="86"/>
      <c r="L164" s="86"/>
      <c r="M164" s="96"/>
      <c r="N164" s="87"/>
      <c r="O164" s="87"/>
      <c r="P164" s="87"/>
      <c r="Q164" s="87"/>
    </row>
    <row r="165" spans="1:17" ht="12.75">
      <c r="A165" s="94"/>
      <c r="B165" s="121" t="s">
        <v>28</v>
      </c>
      <c r="C165" s="86"/>
      <c r="D165" s="86"/>
      <c r="E165" s="122" t="s">
        <v>488</v>
      </c>
      <c r="F165" s="86"/>
      <c r="G165" s="86"/>
      <c r="H165" s="138"/>
      <c r="I165" s="86"/>
      <c r="J165" s="138"/>
      <c r="K165" s="86"/>
      <c r="L165" s="86"/>
      <c r="M165" s="96"/>
      <c r="N165" s="87"/>
      <c r="O165" s="87"/>
      <c r="P165" s="87"/>
      <c r="Q165" s="87"/>
    </row>
    <row r="166" spans="1:17" ht="12.75">
      <c r="A166" s="94"/>
      <c r="B166" s="121" t="s">
        <v>30</v>
      </c>
      <c r="C166" s="86"/>
      <c r="D166" s="86"/>
      <c r="E166" s="122" t="s">
        <v>489</v>
      </c>
      <c r="F166" s="86"/>
      <c r="G166" s="86"/>
      <c r="H166" s="138"/>
      <c r="I166" s="86"/>
      <c r="J166" s="138"/>
      <c r="K166" s="86"/>
      <c r="L166" s="86"/>
      <c r="M166" s="96"/>
      <c r="N166" s="87"/>
      <c r="O166" s="87"/>
      <c r="P166" s="87"/>
      <c r="Q166" s="87"/>
    </row>
    <row r="167" spans="1:17" ht="12.75" thickBot="1">
      <c r="A167" s="94"/>
      <c r="B167" s="123" t="s">
        <v>31</v>
      </c>
      <c r="C167" s="124"/>
      <c r="D167" s="124"/>
      <c r="E167" s="125"/>
      <c r="F167" s="124"/>
      <c r="G167" s="124"/>
      <c r="H167" s="140"/>
      <c r="I167" s="124"/>
      <c r="J167" s="140"/>
      <c r="K167" s="124"/>
      <c r="L167" s="124"/>
      <c r="M167" s="96"/>
      <c r="N167" s="87"/>
      <c r="O167" s="87"/>
      <c r="P167" s="87"/>
      <c r="Q167" s="87"/>
    </row>
    <row r="168" spans="1:18" ht="12.75" thickTop="1">
      <c r="A168" s="94"/>
      <c r="B168" s="114">
        <v>27</v>
      </c>
      <c r="C168" s="115" t="s">
        <v>490</v>
      </c>
      <c r="D168" s="115"/>
      <c r="E168" s="115" t="s">
        <v>491</v>
      </c>
      <c r="F168" s="115" t="s">
        <v>24</v>
      </c>
      <c r="G168" s="116" t="s">
        <v>25</v>
      </c>
      <c r="H168" s="141">
        <v>4</v>
      </c>
      <c r="I168" s="127">
        <f>ROUND(0,0)</f>
      </c>
      <c r="J168" s="146">
        <f>ROUND(I168*H168,0)</f>
      </c>
      <c r="K168" s="129">
        <v>0.20999999999999999</v>
      </c>
      <c r="L168" s="128">
        <f>IF(ISNUMBER(K168),ROUND(J168*(K168+1),0),0)</f>
      </c>
      <c r="M168" s="96"/>
      <c r="N168" s="87"/>
      <c r="O168" s="87"/>
      <c r="P168" s="87"/>
      <c r="Q168" s="106">
        <f>IF(ISNUMBER(K168),IF(H168&gt;0,IF(I168&gt;0,J168,0),0),0)</f>
      </c>
      <c r="R168" s="9">
        <f>IF(ISNUMBER(K168)=FALSE,J168,0)</f>
      </c>
    </row>
    <row r="169" spans="1:17" ht="12.75">
      <c r="A169" s="94"/>
      <c r="B169" s="121" t="s">
        <v>27</v>
      </c>
      <c r="C169" s="86"/>
      <c r="D169" s="86"/>
      <c r="E169" s="122" t="s">
        <v>492</v>
      </c>
      <c r="F169" s="86"/>
      <c r="G169" s="86"/>
      <c r="H169" s="138"/>
      <c r="I169" s="86"/>
      <c r="J169" s="138"/>
      <c r="K169" s="86"/>
      <c r="L169" s="86"/>
      <c r="M169" s="96"/>
      <c r="N169" s="87"/>
      <c r="O169" s="87"/>
      <c r="P169" s="87"/>
      <c r="Q169" s="87"/>
    </row>
    <row r="170" spans="1:17" ht="12.75">
      <c r="A170" s="94"/>
      <c r="B170" s="121" t="s">
        <v>28</v>
      </c>
      <c r="C170" s="86"/>
      <c r="D170" s="86"/>
      <c r="E170" s="122" t="s">
        <v>493</v>
      </c>
      <c r="F170" s="86"/>
      <c r="G170" s="86"/>
      <c r="H170" s="138"/>
      <c r="I170" s="86"/>
      <c r="J170" s="138"/>
      <c r="K170" s="86"/>
      <c r="L170" s="86"/>
      <c r="M170" s="96"/>
      <c r="N170" s="87"/>
      <c r="O170" s="87"/>
      <c r="P170" s="87"/>
      <c r="Q170" s="87"/>
    </row>
    <row r="171" spans="1:17" ht="12.75">
      <c r="A171" s="94"/>
      <c r="B171" s="121" t="s">
        <v>30</v>
      </c>
      <c r="C171" s="86"/>
      <c r="D171" s="86"/>
      <c r="E171" s="122" t="s">
        <v>494</v>
      </c>
      <c r="F171" s="86"/>
      <c r="G171" s="86"/>
      <c r="H171" s="138"/>
      <c r="I171" s="86"/>
      <c r="J171" s="138"/>
      <c r="K171" s="86"/>
      <c r="L171" s="86"/>
      <c r="M171" s="96"/>
      <c r="N171" s="87"/>
      <c r="O171" s="87"/>
      <c r="P171" s="87"/>
      <c r="Q171" s="87"/>
    </row>
    <row r="172" spans="1:17" ht="12.75" thickBot="1">
      <c r="A172" s="94"/>
      <c r="B172" s="123" t="s">
        <v>31</v>
      </c>
      <c r="C172" s="124"/>
      <c r="D172" s="124"/>
      <c r="E172" s="125"/>
      <c r="F172" s="124"/>
      <c r="G172" s="124"/>
      <c r="H172" s="140"/>
      <c r="I172" s="124"/>
      <c r="J172" s="140"/>
      <c r="K172" s="124"/>
      <c r="L172" s="124"/>
      <c r="M172" s="96"/>
      <c r="N172" s="87"/>
      <c r="O172" s="87"/>
      <c r="P172" s="87"/>
      <c r="Q172" s="87"/>
    </row>
    <row r="173" spans="1:19" ht="25" customHeight="1" thickTop="1" thickBot="1">
      <c r="A173" s="94"/>
      <c r="B173" s="86"/>
      <c r="C173" s="130">
        <v>9</v>
      </c>
      <c r="D173" s="86"/>
      <c r="E173" s="130" t="s">
        <v>359</v>
      </c>
      <c r="F173" s="86"/>
      <c r="G173" s="131" t="s">
        <v>51</v>
      </c>
      <c r="H173" s="142">
        <f>J133+J138+J143+J148+J153+J158+J163+J168</f>
      </c>
      <c r="I173" s="131" t="s">
        <v>53</v>
      </c>
      <c r="J173" s="147">
        <f>(L173-H173)</f>
      </c>
      <c r="K173" s="131" t="s">
        <v>52</v>
      </c>
      <c r="L173" s="132">
        <f>L133+L138+L143+L148+L153+L158+L163+L168</f>
      </c>
      <c r="M173" s="96"/>
      <c r="N173" s="87"/>
      <c r="O173" s="87"/>
      <c r="P173" s="87"/>
      <c r="Q173" s="106">
        <f>0+Q133+Q138+Q143+Q148+Q153+Q158+Q163+Q168</f>
      </c>
      <c r="R173" s="9">
        <f>0+R133+R138+R143+R148+R153+R158+R163+R168</f>
      </c>
      <c r="S173" s="56">
        <f>Q173*(1+J173)+R173</f>
      </c>
    </row>
    <row r="174" spans="1:17" ht="25" customHeight="1" thickTop="1" thickBot="1">
      <c r="A174" s="94"/>
      <c r="B174" s="134"/>
      <c r="C174" s="134"/>
      <c r="D174" s="134"/>
      <c r="E174" s="134"/>
      <c r="F174" s="134"/>
      <c r="G174" s="135" t="s">
        <v>54</v>
      </c>
      <c r="H174" s="143">
        <f>J133+J138+J143+J148+J153+J158+J163+J168</f>
      </c>
      <c r="I174" s="135" t="s">
        <v>55</v>
      </c>
      <c r="J174" s="148">
        <f>0+J173</f>
      </c>
      <c r="K174" s="135" t="s">
        <v>56</v>
      </c>
      <c r="L174" s="136">
        <f>L133+L138+L143+L148+L153+L158+L163+L168</f>
      </c>
      <c r="M174" s="96"/>
      <c r="N174" s="87"/>
      <c r="O174" s="87"/>
      <c r="P174" s="87"/>
      <c r="Q174" s="87"/>
    </row>
    <row r="175" spans="1:17" ht="12.75">
      <c r="A175" s="97"/>
      <c r="B175" s="89"/>
      <c r="C175" s="89"/>
      <c r="D175" s="89"/>
      <c r="E175" s="89"/>
      <c r="F175" s="89"/>
      <c r="G175" s="89"/>
      <c r="H175" s="144"/>
      <c r="I175" s="89"/>
      <c r="J175" s="144"/>
      <c r="K175" s="89"/>
      <c r="L175" s="89"/>
      <c r="M175" s="98"/>
      <c r="N175" s="87"/>
      <c r="O175" s="87"/>
      <c r="P175" s="87"/>
      <c r="Q175" s="87"/>
    </row>
    <row r="176" spans="1:17" ht="12.7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87"/>
      <c r="P176" s="87"/>
      <c r="Q176" s="87"/>
    </row>
  </sheetData>
  <mergeCells count="129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5:C26"/>
    <mergeCell ref="B30:D30"/>
    <mergeCell ref="B31:D31"/>
    <mergeCell ref="B32:D32"/>
    <mergeCell ref="B33:D33"/>
    <mergeCell ref="B35:D35"/>
    <mergeCell ref="B36:D36"/>
    <mergeCell ref="B37:D37"/>
    <mergeCell ref="B38:D38"/>
    <mergeCell ref="B40:D40"/>
    <mergeCell ref="B41:D41"/>
    <mergeCell ref="B42:D42"/>
    <mergeCell ref="B43:D43"/>
    <mergeCell ref="B45:D45"/>
    <mergeCell ref="B46:D46"/>
    <mergeCell ref="B47:D47"/>
    <mergeCell ref="B48:D48"/>
    <mergeCell ref="B50:D50"/>
    <mergeCell ref="B51:D51"/>
    <mergeCell ref="B52:D52"/>
    <mergeCell ref="B53:D53"/>
    <mergeCell ref="B55:D55"/>
    <mergeCell ref="B56:D56"/>
    <mergeCell ref="B57:D57"/>
    <mergeCell ref="B58:D58"/>
    <mergeCell ref="B60:D60"/>
    <mergeCell ref="B61:D61"/>
    <mergeCell ref="B62:D62"/>
    <mergeCell ref="B63:D63"/>
    <mergeCell ref="B65:D65"/>
    <mergeCell ref="B66:D66"/>
    <mergeCell ref="B67:D67"/>
    <mergeCell ref="B68:D68"/>
    <mergeCell ref="B28:L28"/>
    <mergeCell ref="B20:D20"/>
    <mergeCell ref="B73:D73"/>
    <mergeCell ref="B74:D74"/>
    <mergeCell ref="B75:D75"/>
    <mergeCell ref="B76:D76"/>
    <mergeCell ref="B78:D78"/>
    <mergeCell ref="B79:D79"/>
    <mergeCell ref="B80:D80"/>
    <mergeCell ref="B81:D81"/>
    <mergeCell ref="B83:D83"/>
    <mergeCell ref="B84:D84"/>
    <mergeCell ref="B85:D85"/>
    <mergeCell ref="B86:D86"/>
    <mergeCell ref="B88:D88"/>
    <mergeCell ref="B89:D89"/>
    <mergeCell ref="B90:D90"/>
    <mergeCell ref="B91:D91"/>
    <mergeCell ref="B93:D93"/>
    <mergeCell ref="B94:D94"/>
    <mergeCell ref="B95:D95"/>
    <mergeCell ref="B96:D96"/>
    <mergeCell ref="B98:D98"/>
    <mergeCell ref="B99:D99"/>
    <mergeCell ref="B100:D100"/>
    <mergeCell ref="B101:D101"/>
    <mergeCell ref="B103:D103"/>
    <mergeCell ref="B104:D104"/>
    <mergeCell ref="B105:D105"/>
    <mergeCell ref="B106:D106"/>
    <mergeCell ref="B71:L71"/>
    <mergeCell ref="B21:D21"/>
    <mergeCell ref="B111:D111"/>
    <mergeCell ref="B112:D112"/>
    <mergeCell ref="B113:D113"/>
    <mergeCell ref="B114:D114"/>
    <mergeCell ref="B116:D116"/>
    <mergeCell ref="B117:D117"/>
    <mergeCell ref="B118:D118"/>
    <mergeCell ref="B119:D119"/>
    <mergeCell ref="B121:D121"/>
    <mergeCell ref="B122:D122"/>
    <mergeCell ref="B123:D123"/>
    <mergeCell ref="B124:D124"/>
    <mergeCell ref="B126:D126"/>
    <mergeCell ref="B127:D127"/>
    <mergeCell ref="B128:D128"/>
    <mergeCell ref="B129:D129"/>
    <mergeCell ref="B109:L109"/>
    <mergeCell ref="B22:D22"/>
    <mergeCell ref="B134:D134"/>
    <mergeCell ref="B135:D135"/>
    <mergeCell ref="B136:D136"/>
    <mergeCell ref="B137:D137"/>
    <mergeCell ref="B139:D139"/>
    <mergeCell ref="B140:D140"/>
    <mergeCell ref="B141:D141"/>
    <mergeCell ref="B142:D142"/>
    <mergeCell ref="B144:D144"/>
    <mergeCell ref="B145:D145"/>
    <mergeCell ref="B146:D146"/>
    <mergeCell ref="B147:D147"/>
    <mergeCell ref="B149:D149"/>
    <mergeCell ref="B150:D150"/>
    <mergeCell ref="B151:D151"/>
    <mergeCell ref="B152:D152"/>
    <mergeCell ref="B154:D154"/>
    <mergeCell ref="B155:D155"/>
    <mergeCell ref="B156:D156"/>
    <mergeCell ref="B157:D157"/>
    <mergeCell ref="B159:D159"/>
    <mergeCell ref="B160:D160"/>
    <mergeCell ref="B161:D161"/>
    <mergeCell ref="B162:D162"/>
    <mergeCell ref="B164:D164"/>
    <mergeCell ref="B165:D165"/>
    <mergeCell ref="B166:D166"/>
    <mergeCell ref="B167:D167"/>
    <mergeCell ref="B169:D169"/>
    <mergeCell ref="B170:D170"/>
    <mergeCell ref="B171:D171"/>
    <mergeCell ref="B172:D172"/>
    <mergeCell ref="B132:L132"/>
    <mergeCell ref="B23:D23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7 - SO401NV_cm">
    <pageSetUpPr fitToPage="1"/>
  </sheetPr>
  <dimension ref="A1:S39"/>
  <sheetViews>
    <sheetView workbookViewId="0" topLeftCell="A1"/>
  </sheetViews>
  <sheetFormatPr defaultRowHeight="12.75"/>
  <cols>
    <col min="1" max="1" width="4.714285714285714"/>
    <col min="2" max="2" width="5.714285714285714"/>
    <col min="3" max="3" width="11.714285714285714"/>
    <col min="4" max="4" width="5.714285714285714"/>
    <col min="5" max="5" width="80.71428571428571"/>
    <col min="6" max="6" width="0" hidden="1"/>
    <col min="7" max="7" width="20.714285714285715"/>
    <col min="8" max="12" width="22.714285714285715"/>
    <col min="13" max="13" width="4.714285714285714"/>
    <col min="17" max="19" width="0" hidden="1"/>
  </cols>
  <sheetData>
    <row r="1" spans="1:17" ht="12.7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  <c r="Q1" s="87"/>
    </row>
    <row r="2" spans="1:17" ht="12.7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  <c r="Q2" s="87"/>
    </row>
    <row r="3" spans="1:17" ht="24" customHeight="1">
      <c r="A3" s="88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</row>
    <row r="4" spans="1:17" ht="6" customHeight="1">
      <c r="A4" s="89"/>
      <c r="B4" s="90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7"/>
      <c r="O4" s="87"/>
      <c r="P4" s="87"/>
      <c r="Q4" s="87"/>
    </row>
    <row r="5" spans="1:17" ht="6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87"/>
      <c r="O5" s="87"/>
      <c r="P5" s="87"/>
      <c r="Q5" s="87"/>
    </row>
    <row r="6" spans="1:17" ht="34" customHeight="1">
      <c r="A6" s="94"/>
      <c r="B6" s="9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87"/>
      <c r="O6" s="87"/>
      <c r="P6" s="87"/>
      <c r="Q6" s="87"/>
    </row>
    <row r="7" spans="1:17" ht="12.75">
      <c r="A7" s="9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8"/>
      <c r="N7" s="87"/>
      <c r="O7" s="87"/>
      <c r="P7" s="87"/>
      <c r="Q7" s="87"/>
    </row>
    <row r="8" spans="1:17" ht="14" customHeight="1">
      <c r="A8" s="89"/>
      <c r="B8" s="99" t="s">
        <v>3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</row>
    <row r="9" spans="1:17" ht="8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87"/>
      <c r="O9" s="87"/>
      <c r="P9" s="87"/>
      <c r="Q9" s="87"/>
    </row>
    <row r="10" spans="1:17" ht="12.75">
      <c r="A10" s="100" t="s">
        <v>4</v>
      </c>
      <c r="B10" s="86"/>
      <c r="C10" s="101"/>
      <c r="D10" s="86"/>
      <c r="E10" s="86"/>
      <c r="F10" s="86"/>
      <c r="G10" s="102"/>
      <c r="H10" s="86"/>
      <c r="I10" s="103" t="s">
        <v>57</v>
      </c>
      <c r="J10" s="104">
        <f>H37</f>
      </c>
      <c r="K10" s="86"/>
      <c r="L10" s="86"/>
      <c r="M10" s="96"/>
      <c r="N10" s="87"/>
      <c r="O10" s="87"/>
      <c r="P10" s="87"/>
      <c r="Q10" s="87"/>
    </row>
    <row r="11" spans="1:19" ht="16" customHeight="1">
      <c r="A11" s="105" t="s">
        <v>495</v>
      </c>
      <c r="B11" s="86"/>
      <c r="C11" s="86"/>
      <c r="D11" s="86"/>
      <c r="E11" s="86"/>
      <c r="F11" s="86"/>
      <c r="G11" s="103"/>
      <c r="H11" s="86"/>
      <c r="I11" s="103" t="s">
        <v>58</v>
      </c>
      <c r="J11" s="104">
        <f>L37</f>
      </c>
      <c r="K11" s="86"/>
      <c r="L11" s="86"/>
      <c r="M11" s="96"/>
      <c r="N11" s="87"/>
      <c r="O11" s="87"/>
      <c r="P11" s="87"/>
      <c r="Q11" s="106">
        <f>IF(SUM(K20:K20)&gt;0,ROUND(SUM(S20:S20)/SUM(K20:K20)-1,8),0)</f>
      </c>
      <c r="R11" s="9">
        <f>AVERAGE(J36)</f>
      </c>
      <c r="S11" s="9">
        <f>J10*(1+Q11)</f>
      </c>
    </row>
    <row r="12" spans="1:17" ht="12.75">
      <c r="A12" s="100" t="s">
        <v>6</v>
      </c>
      <c r="B12" s="86"/>
      <c r="C12" s="101"/>
      <c r="D12" s="86"/>
      <c r="E12" s="86"/>
      <c r="F12" s="86"/>
      <c r="G12" s="102"/>
      <c r="H12" s="86"/>
      <c r="I12" s="86"/>
      <c r="J12" s="86"/>
      <c r="K12" s="86"/>
      <c r="L12" s="86"/>
      <c r="M12" s="96"/>
      <c r="N12" s="87"/>
      <c r="O12" s="87"/>
      <c r="P12" s="87"/>
      <c r="Q12" s="87"/>
    </row>
    <row r="13" spans="1:17" ht="16" customHeight="1">
      <c r="A13" s="105">
        <f>Souhrn!A13</f>
      </c>
      <c r="B13" s="86"/>
      <c r="C13" s="86"/>
      <c r="D13" s="86"/>
      <c r="E13" s="86"/>
      <c r="F13" s="86"/>
      <c r="G13" s="103"/>
      <c r="H13" s="86"/>
      <c r="I13" s="103" t="s">
        <v>7</v>
      </c>
      <c r="J13" s="101"/>
      <c r="K13" s="86"/>
      <c r="L13" s="86"/>
      <c r="M13" s="96"/>
      <c r="N13" s="87"/>
      <c r="O13" s="87"/>
      <c r="P13" s="87"/>
      <c r="Q13" s="87"/>
    </row>
    <row r="14" spans="1:17" ht="12.75">
      <c r="A14" s="94"/>
      <c r="B14" s="86"/>
      <c r="C14" s="86"/>
      <c r="D14" s="86"/>
      <c r="E14" s="86"/>
      <c r="F14" s="86"/>
      <c r="G14" s="86"/>
      <c r="H14" s="86"/>
      <c r="I14" s="103" t="s">
        <v>8</v>
      </c>
      <c r="J14" s="101"/>
      <c r="K14" s="86"/>
      <c r="L14" s="86"/>
      <c r="M14" s="96"/>
      <c r="N14" s="87"/>
      <c r="O14" s="87"/>
      <c r="P14" s="87"/>
      <c r="Q14" s="87"/>
    </row>
    <row r="15" spans="1:17" ht="12.75" hidden="1">
      <c r="A15" s="94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6"/>
      <c r="N15" s="87"/>
      <c r="O15" s="87"/>
      <c r="P15" s="87"/>
      <c r="Q15" s="87"/>
    </row>
    <row r="16" spans="1:17" ht="10" customHeight="1">
      <c r="A16" s="9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8"/>
      <c r="N16" s="87"/>
      <c r="O16" s="87"/>
      <c r="P16" s="87"/>
      <c r="Q16" s="87"/>
    </row>
    <row r="17" spans="1:17" ht="14" customHeight="1">
      <c r="A17" s="89"/>
      <c r="B17" s="90" t="s">
        <v>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7"/>
      <c r="O17" s="87"/>
      <c r="P17" s="87"/>
      <c r="Q17" s="87"/>
    </row>
    <row r="18" spans="1:17" ht="6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87"/>
      <c r="O18" s="87"/>
      <c r="P18" s="87"/>
      <c r="Q18" s="87"/>
    </row>
    <row r="19" spans="1:17" ht="18" customHeight="1">
      <c r="A19" s="94"/>
      <c r="B19" s="107" t="s">
        <v>10</v>
      </c>
      <c r="C19" s="107"/>
      <c r="D19" s="107"/>
      <c r="E19" s="107" t="s">
        <v>11</v>
      </c>
      <c r="F19" s="107"/>
      <c r="G19" s="108"/>
      <c r="H19" s="109"/>
      <c r="I19" s="109"/>
      <c r="J19" s="109"/>
      <c r="K19" s="109" t="s">
        <v>12</v>
      </c>
      <c r="L19" s="109" t="s">
        <v>13</v>
      </c>
      <c r="M19" s="96"/>
      <c r="N19" s="87"/>
      <c r="O19" s="87"/>
      <c r="P19" s="87"/>
      <c r="Q19" s="87"/>
    </row>
    <row r="20" spans="1:19" ht="12.75">
      <c r="A20" s="94"/>
      <c r="B20" s="110">
        <v>0</v>
      </c>
      <c r="C20" s="86"/>
      <c r="D20" s="86"/>
      <c r="E20" s="111" t="s">
        <v>50</v>
      </c>
      <c r="F20" s="86"/>
      <c r="G20" s="86"/>
      <c r="H20" s="86"/>
      <c r="I20" s="86"/>
      <c r="J20" s="86"/>
      <c r="K20" s="112">
        <f>H37</f>
      </c>
      <c r="L20" s="112">
        <f>L37</f>
      </c>
      <c r="M20" s="96"/>
      <c r="N20" s="87"/>
      <c r="O20" s="87"/>
      <c r="P20" s="87"/>
      <c r="Q20" s="87"/>
      <c r="S20" s="9">
        <f>S36</f>
      </c>
    </row>
    <row r="21" spans="1:17" ht="12.75">
      <c r="A21" s="97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8"/>
      <c r="N21" s="87"/>
      <c r="O21" s="87"/>
      <c r="P21" s="87"/>
      <c r="Q21" s="87"/>
    </row>
    <row r="22" spans="1:17" ht="14" customHeight="1">
      <c r="A22" s="89"/>
      <c r="B22" s="90" t="s">
        <v>14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7"/>
      <c r="O22" s="87"/>
      <c r="P22" s="87"/>
      <c r="Q22" s="87"/>
    </row>
    <row r="23" spans="1:17" ht="18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87"/>
      <c r="O23" s="87"/>
      <c r="P23" s="87"/>
      <c r="Q23" s="87"/>
    </row>
    <row r="24" spans="1:17" ht="18" customHeight="1">
      <c r="A24" s="94"/>
      <c r="B24" s="107" t="s">
        <v>15</v>
      </c>
      <c r="C24" s="107" t="s">
        <v>10</v>
      </c>
      <c r="D24" s="107" t="s">
        <v>16</v>
      </c>
      <c r="E24" s="107" t="s">
        <v>11</v>
      </c>
      <c r="F24" s="107" t="s">
        <v>17</v>
      </c>
      <c r="G24" s="108" t="s">
        <v>18</v>
      </c>
      <c r="H24" s="109" t="s">
        <v>19</v>
      </c>
      <c r="I24" s="109" t="s">
        <v>20</v>
      </c>
      <c r="J24" s="109" t="s">
        <v>12</v>
      </c>
      <c r="K24" s="108" t="s">
        <v>21</v>
      </c>
      <c r="L24" s="109" t="s">
        <v>13</v>
      </c>
      <c r="M24" s="96"/>
      <c r="N24" s="87"/>
      <c r="O24" s="87"/>
      <c r="P24" s="87"/>
      <c r="Q24" s="87"/>
    </row>
    <row r="25" spans="1:17" ht="40" customHeight="1">
      <c r="A25" s="94"/>
      <c r="B25" s="113" t="s">
        <v>49</v>
      </c>
      <c r="C25" s="86"/>
      <c r="D25" s="86"/>
      <c r="E25" s="86"/>
      <c r="F25" s="86"/>
      <c r="G25" s="86"/>
      <c r="H25" s="138"/>
      <c r="I25" s="86"/>
      <c r="J25" s="138"/>
      <c r="K25" s="86"/>
      <c r="L25" s="86"/>
      <c r="M25" s="96"/>
      <c r="N25" s="87"/>
      <c r="O25" s="87"/>
      <c r="P25" s="87"/>
      <c r="Q25" s="87"/>
    </row>
    <row r="26" spans="1:18" ht="12.75">
      <c r="A26" s="94"/>
      <c r="B26" s="114">
        <v>1</v>
      </c>
      <c r="C26" s="115" t="s">
        <v>65</v>
      </c>
      <c r="D26" s="115" t="s">
        <v>66</v>
      </c>
      <c r="E26" s="115" t="s">
        <v>67</v>
      </c>
      <c r="F26" s="115" t="s">
        <v>24</v>
      </c>
      <c r="G26" s="116" t="s">
        <v>68</v>
      </c>
      <c r="H26" s="139">
        <v>12.853999999999999</v>
      </c>
      <c r="I26" s="118">
        <f>ROUND(0,0)</f>
      </c>
      <c r="J26" s="145">
        <f>ROUND(I26*H26,0)</f>
      </c>
      <c r="K26" s="120">
        <v>0.20999999999999999</v>
      </c>
      <c r="L26" s="119">
        <f>IF(ISNUMBER(K26),ROUND(J26*(K26+1),0),0)</f>
      </c>
      <c r="M26" s="96"/>
      <c r="N26" s="87"/>
      <c r="O26" s="87"/>
      <c r="P26" s="87"/>
      <c r="Q26" s="106">
        <f>IF(ISNUMBER(K26),IF(H26&gt;0,IF(I26&gt;0,J26,0),0),0)</f>
      </c>
      <c r="R26" s="9">
        <f>IF(ISNUMBER(K26)=FALSE,J26,0)</f>
      </c>
    </row>
    <row r="27" spans="1:17" ht="12.75">
      <c r="A27" s="94"/>
      <c r="B27" s="121" t="s">
        <v>27</v>
      </c>
      <c r="C27" s="86"/>
      <c r="D27" s="86"/>
      <c r="E27" s="122" t="s">
        <v>69</v>
      </c>
      <c r="F27" s="86"/>
      <c r="G27" s="86"/>
      <c r="H27" s="138"/>
      <c r="I27" s="86"/>
      <c r="J27" s="138"/>
      <c r="K27" s="86"/>
      <c r="L27" s="86"/>
      <c r="M27" s="96"/>
      <c r="N27" s="87"/>
      <c r="O27" s="87"/>
      <c r="P27" s="87"/>
      <c r="Q27" s="87"/>
    </row>
    <row r="28" spans="1:17" ht="12.75">
      <c r="A28" s="94"/>
      <c r="B28" s="121" t="s">
        <v>28</v>
      </c>
      <c r="C28" s="86"/>
      <c r="D28" s="86"/>
      <c r="E28" s="122" t="s">
        <v>496</v>
      </c>
      <c r="F28" s="86"/>
      <c r="G28" s="86"/>
      <c r="H28" s="138"/>
      <c r="I28" s="86"/>
      <c r="J28" s="138"/>
      <c r="K28" s="86"/>
      <c r="L28" s="86"/>
      <c r="M28" s="96"/>
      <c r="N28" s="87"/>
      <c r="O28" s="87"/>
      <c r="P28" s="87"/>
      <c r="Q28" s="87"/>
    </row>
    <row r="29" spans="1:17" ht="12.75">
      <c r="A29" s="94"/>
      <c r="B29" s="121" t="s">
        <v>30</v>
      </c>
      <c r="C29" s="86"/>
      <c r="D29" s="86"/>
      <c r="E29" s="122" t="s">
        <v>71</v>
      </c>
      <c r="F29" s="86"/>
      <c r="G29" s="86"/>
      <c r="H29" s="138"/>
      <c r="I29" s="86"/>
      <c r="J29" s="138"/>
      <c r="K29" s="86"/>
      <c r="L29" s="86"/>
      <c r="M29" s="96"/>
      <c r="N29" s="87"/>
      <c r="O29" s="87"/>
      <c r="P29" s="87"/>
      <c r="Q29" s="87"/>
    </row>
    <row r="30" spans="1:17" ht="12.75" thickBot="1">
      <c r="A30" s="94"/>
      <c r="B30" s="123" t="s">
        <v>31</v>
      </c>
      <c r="C30" s="124"/>
      <c r="D30" s="124"/>
      <c r="E30" s="125"/>
      <c r="F30" s="124"/>
      <c r="G30" s="124"/>
      <c r="H30" s="140"/>
      <c r="I30" s="124"/>
      <c r="J30" s="140"/>
      <c r="K30" s="124"/>
      <c r="L30" s="124"/>
      <c r="M30" s="96"/>
      <c r="N30" s="87"/>
      <c r="O30" s="87"/>
      <c r="P30" s="87"/>
      <c r="Q30" s="87"/>
    </row>
    <row r="31" spans="1:18" ht="12.75" thickTop="1">
      <c r="A31" s="94"/>
      <c r="B31" s="114">
        <v>2</v>
      </c>
      <c r="C31" s="115" t="s">
        <v>497</v>
      </c>
      <c r="D31" s="115"/>
      <c r="E31" s="115" t="s">
        <v>498</v>
      </c>
      <c r="F31" s="115" t="s">
        <v>24</v>
      </c>
      <c r="G31" s="116" t="s">
        <v>25</v>
      </c>
      <c r="H31" s="141">
        <v>2</v>
      </c>
      <c r="I31" s="127">
        <f>ROUND(0,0)</f>
      </c>
      <c r="J31" s="146">
        <f>ROUND(I31*H31,0)</f>
      </c>
      <c r="K31" s="129">
        <v>0.20999999999999999</v>
      </c>
      <c r="L31" s="128">
        <f>IF(ISNUMBER(K31),ROUND(J31*(K31+1),0),0)</f>
      </c>
      <c r="M31" s="96"/>
      <c r="N31" s="87"/>
      <c r="O31" s="87"/>
      <c r="P31" s="87"/>
      <c r="Q31" s="106">
        <f>IF(ISNUMBER(K31),IF(H31&gt;0,IF(I31&gt;0,J31,0),0),0)</f>
      </c>
      <c r="R31" s="9">
        <f>IF(ISNUMBER(K31)=FALSE,J31,0)</f>
      </c>
    </row>
    <row r="32" spans="1:17" ht="12.75">
      <c r="A32" s="94"/>
      <c r="B32" s="121" t="s">
        <v>27</v>
      </c>
      <c r="C32" s="86"/>
      <c r="D32" s="86"/>
      <c r="E32" s="122" t="s">
        <v>499</v>
      </c>
      <c r="F32" s="86"/>
      <c r="G32" s="86"/>
      <c r="H32" s="138"/>
      <c r="I32" s="86"/>
      <c r="J32" s="138"/>
      <c r="K32" s="86"/>
      <c r="L32" s="86"/>
      <c r="M32" s="96"/>
      <c r="N32" s="87"/>
      <c r="O32" s="87"/>
      <c r="P32" s="87"/>
      <c r="Q32" s="87"/>
    </row>
    <row r="33" spans="1:17" ht="12.75">
      <c r="A33" s="94"/>
      <c r="B33" s="121" t="s">
        <v>28</v>
      </c>
      <c r="C33" s="86"/>
      <c r="D33" s="86"/>
      <c r="E33" s="122" t="s">
        <v>24</v>
      </c>
      <c r="F33" s="86"/>
      <c r="G33" s="86"/>
      <c r="H33" s="138"/>
      <c r="I33" s="86"/>
      <c r="J33" s="138"/>
      <c r="K33" s="86"/>
      <c r="L33" s="86"/>
      <c r="M33" s="96"/>
      <c r="N33" s="87"/>
      <c r="O33" s="87"/>
      <c r="P33" s="87"/>
      <c r="Q33" s="87"/>
    </row>
    <row r="34" spans="1:17" ht="12.75">
      <c r="A34" s="94"/>
      <c r="B34" s="121" t="s">
        <v>30</v>
      </c>
      <c r="C34" s="86"/>
      <c r="D34" s="86"/>
      <c r="E34" s="122" t="s">
        <v>35</v>
      </c>
      <c r="F34" s="86"/>
      <c r="G34" s="86"/>
      <c r="H34" s="138"/>
      <c r="I34" s="86"/>
      <c r="J34" s="138"/>
      <c r="K34" s="86"/>
      <c r="L34" s="86"/>
      <c r="M34" s="96"/>
      <c r="N34" s="87"/>
      <c r="O34" s="87"/>
      <c r="P34" s="87"/>
      <c r="Q34" s="87"/>
    </row>
    <row r="35" spans="1:17" ht="12.75" thickBot="1">
      <c r="A35" s="94"/>
      <c r="B35" s="123" t="s">
        <v>31</v>
      </c>
      <c r="C35" s="124"/>
      <c r="D35" s="124"/>
      <c r="E35" s="125"/>
      <c r="F35" s="124"/>
      <c r="G35" s="124"/>
      <c r="H35" s="140"/>
      <c r="I35" s="124"/>
      <c r="J35" s="140"/>
      <c r="K35" s="124"/>
      <c r="L35" s="124"/>
      <c r="M35" s="96"/>
      <c r="N35" s="87"/>
      <c r="O35" s="87"/>
      <c r="P35" s="87"/>
      <c r="Q35" s="87"/>
    </row>
    <row r="36" spans="1:19" ht="25" customHeight="1" thickTop="1" thickBot="1">
      <c r="A36" s="94"/>
      <c r="B36" s="86"/>
      <c r="C36" s="130">
        <v>0</v>
      </c>
      <c r="D36" s="86"/>
      <c r="E36" s="130" t="s">
        <v>50</v>
      </c>
      <c r="F36" s="86"/>
      <c r="G36" s="131" t="s">
        <v>51</v>
      </c>
      <c r="H36" s="142">
        <f>J26+J31</f>
      </c>
      <c r="I36" s="131" t="s">
        <v>53</v>
      </c>
      <c r="J36" s="147">
        <f>(L36-H36)</f>
      </c>
      <c r="K36" s="131" t="s">
        <v>52</v>
      </c>
      <c r="L36" s="132">
        <f>L26+L31</f>
      </c>
      <c r="M36" s="96"/>
      <c r="N36" s="87"/>
      <c r="O36" s="87"/>
      <c r="P36" s="87"/>
      <c r="Q36" s="106">
        <f>0+Q26+Q31</f>
      </c>
      <c r="R36" s="9">
        <f>0+R26+R31</f>
      </c>
      <c r="S36" s="56">
        <f>Q36*(1+J36)+R36</f>
      </c>
    </row>
    <row r="37" spans="1:17" ht="25" customHeight="1" thickTop="1" thickBot="1">
      <c r="A37" s="94"/>
      <c r="B37" s="134"/>
      <c r="C37" s="134"/>
      <c r="D37" s="134"/>
      <c r="E37" s="134"/>
      <c r="F37" s="134"/>
      <c r="G37" s="135" t="s">
        <v>54</v>
      </c>
      <c r="H37" s="143">
        <f>J26+J31</f>
      </c>
      <c r="I37" s="135" t="s">
        <v>55</v>
      </c>
      <c r="J37" s="148">
        <f>0+J36</f>
      </c>
      <c r="K37" s="135" t="s">
        <v>56</v>
      </c>
      <c r="L37" s="136">
        <f>L26+L31</f>
      </c>
      <c r="M37" s="96"/>
      <c r="N37" s="87"/>
      <c r="O37" s="87"/>
      <c r="P37" s="87"/>
      <c r="Q37" s="87"/>
    </row>
    <row r="38" spans="1:17" ht="12.75">
      <c r="A38" s="97"/>
      <c r="B38" s="89"/>
      <c r="C38" s="89"/>
      <c r="D38" s="89"/>
      <c r="E38" s="89"/>
      <c r="F38" s="89"/>
      <c r="G38" s="89"/>
      <c r="H38" s="144"/>
      <c r="I38" s="89"/>
      <c r="J38" s="144"/>
      <c r="K38" s="89"/>
      <c r="L38" s="89"/>
      <c r="M38" s="98"/>
      <c r="N38" s="87"/>
      <c r="O38" s="87"/>
      <c r="P38" s="87"/>
      <c r="Q38" s="87"/>
    </row>
    <row r="39" spans="1:17" ht="12.7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87"/>
      <c r="P39" s="87"/>
      <c r="Q39" s="87"/>
    </row>
  </sheetData>
  <mergeCells count="2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0:D30"/>
    <mergeCell ref="B32:D32"/>
    <mergeCell ref="B33:D33"/>
    <mergeCell ref="B34:D34"/>
    <mergeCell ref="B35:D35"/>
    <mergeCell ref="B25:L25"/>
    <mergeCell ref="B20:D20"/>
  </mergeCells>
  <pageMargins left="0.39370078740157477" right="0.39370078740157477" top="0.5905511811023622" bottom="0.39370078740157477" header="0.19685039370078738" footer="0.15748031496062992"/>
  <pageSetup fitToHeight="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Souhrn</vt:lpstr>
      <vt:lpstr>0 - SO000NV</vt:lpstr>
      <vt:lpstr>1 - SO000NVD</vt:lpstr>
      <vt:lpstr>2 - SO101NV</vt:lpstr>
      <vt:lpstr>3 - SO101NZV</vt:lpstr>
      <vt:lpstr>4 - SO101PH</vt:lpstr>
      <vt:lpstr>5 - SO101ZV.1</vt:lpstr>
      <vt:lpstr>6 - SO101ZV.2</vt:lpstr>
      <vt:lpstr>7 - SO401NV</vt:lpstr>
      <vt:lpstr>8 - SO401PH</vt:lpstr>
      <vt:lpstr>9 - SO421NV</vt:lpstr>
      <vt:lpstr>10 - SO421PH</vt:lpstr>
      <vt:lpstr>11 - SO422NV</vt:lpstr>
      <vt:lpstr>12 - SO422PH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