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BUDOVA H ..." sheetId="2" r:id="rId2"/>
    <sheet name="Pokyny pro vyplnění" sheetId="3" r:id="rId3"/>
  </sheets>
  <definedNames>
    <definedName name="_xlnm.Print_Titles" localSheetId="1">'BUDOVA H ...'!$75:$75</definedName>
    <definedName name="_xlnm.Print_Titles" localSheetId="0">'Rekapitulace stavby'!$47:$47</definedName>
    <definedName name="_xlnm.Print_Area" localSheetId="1">'BUDOVA H ...'!$C$4:$P$32,'BUDOVA H ...'!$C$38:$Q$60,'BUDOVA H ...'!$C$66:$R$109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<sst xmlns="http://schemas.openxmlformats.org/spreadsheetml/2006/main" count="949" uniqueCount="350">
  <si>
    <t>List obsahuje:</t>
  </si>
  <si>
    <t>1.0</t>
  </si>
  <si>
    <t>False</t>
  </si>
  <si>
    <t>{664FCB32-A96E-4C66-A982-0C53ED5CEA55}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</si>
  <si>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</si>
  <si>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</si>
  <si>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</si>
  <si>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</si>
  <si>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</si>
  <si>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</si>
  <si>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</si>
  <si>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</si>
  <si>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</si>
  <si>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</si>
  <si>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</si>
  <si>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</si>
  <si>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1</t>
  </si>
  <si>
    <t>Místo:</t>
  </si>
  <si>
    <t>Datum:</t>
  </si>
  <si>
    <t>Zadavatel:</t>
  </si>
  <si>
    <t>IČ:</t>
  </si>
  <si>
    <t>DIČ:</t>
  </si>
  <si>
    <t>Uchazeč:</t>
  </si>
  <si>
    <t>Vyplň údaj</t>
  </si>
  <si>
    <t>True</t>
  </si>
  <si>
    <t>Projektant:</t>
  </si>
  <si>
    <t>ATELIER PŘÍPEŘ - ING. J.VLK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</si>
  <si>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</si>
  <si>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</si>
  <si>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</si>
  <si>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</si>
  <si>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</si>
  <si>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</si>
  <si>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</si>
  <si>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</si>
  <si>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</si>
  <si>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</si>
  <si>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</si>
  <si>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</si>
  <si>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</si>
  <si>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</si>
  <si>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</si>
  <si>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</si>
  <si>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</si>
  <si>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</si>
  <si>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</si>
  <si>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</si>
  <si>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</si>
  <si>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</si>
  <si>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</si>
  <si>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</si>
  <si>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</si>
  <si>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</si>
  <si>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</si>
  <si>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</si>
  <si>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</si>
  <si>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</si>
  <si>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</si>
  <si>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</si>
  <si>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</si>
  <si>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</si>
  <si>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</si>
  <si>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</si>
  <si>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</si>
  <si>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</si>
  <si>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</si>
  <si>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</si>
  <si>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</si>
  <si>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KSO:</t>
  </si>
  <si>
    <t>dle výběrového řízení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</si>
  <si>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</si>
  <si>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</si>
  <si>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</si>
  <si>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</si>
  <si>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</si>
  <si>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</si>
  <si>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povrchu, podlahy, osazení</t>
  </si>
  <si>
    <t xml:space="preserve">      61 - Úprava povrchů vnitřní</t>
  </si>
  <si>
    <t xml:space="preserve">    9 - Ostatní konstrukce a práce-bourání</t>
  </si>
  <si>
    <t xml:space="preserve">      96 - Bourání konstrukcí</t>
  </si>
  <si>
    <t xml:space="preserve">      99 - Přesun hmot</t>
  </si>
  <si>
    <t>PSV - Práce a dodávky PSV</t>
  </si>
  <si>
    <t xml:space="preserve">    766 - Konstrukce truhlářské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</si>
  <si>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</si>
  <si>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</si>
  <si>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</si>
  <si>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</si>
  <si>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</si>
  <si>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</si>
  <si>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</si>
  <si>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</si>
  <si>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</si>
  <si>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</si>
  <si>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</si>
  <si>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</si>
  <si>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</si>
  <si>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</si>
  <si>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</si>
  <si>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</si>
  <si>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</si>
  <si>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</si>
  <si>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</si>
  <si>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619995001</t>
  </si>
  <si>
    <t>Začištění omítek kolem oken, dveří, podlah nebo obkladů</t>
  </si>
  <si>
    <t>m</t>
  </si>
  <si>
    <t>CS ÚRS 2013 01</t>
  </si>
  <si>
    <t>4</t>
  </si>
  <si>
    <t>3</t>
  </si>
  <si>
    <t>-1012868200</t>
  </si>
  <si>
    <t>20,46*2+2,4*2</t>
  </si>
  <si>
    <t>VV</t>
  </si>
  <si>
    <t>629135101.1</t>
  </si>
  <si>
    <t>Vyrovnávací vrstva pod parapety z MC š do 150 mm</t>
  </si>
  <si>
    <t>-849362766</t>
  </si>
  <si>
    <t>2,4*5+1,2*3</t>
  </si>
  <si>
    <t>968062377</t>
  </si>
  <si>
    <t>Vybourání dřevěných rámů oken zdvojených včetně křídel pl přes 4 m2 včetně parapetů a meziokenních vložek</t>
  </si>
  <si>
    <t>m2</t>
  </si>
  <si>
    <t>397593365</t>
  </si>
  <si>
    <t>2,4*20,46</t>
  </si>
  <si>
    <t>997013214</t>
  </si>
  <si>
    <t>Vnitrostaveništní doprava suti a vybouraných hmot pro budovy v do 15 m ručně</t>
  </si>
  <si>
    <t>t</t>
  </si>
  <si>
    <t>2007798647</t>
  </si>
  <si>
    <t>5</t>
  </si>
  <si>
    <t>997013501</t>
  </si>
  <si>
    <t>Odvoz suti na skládku a vybouraných hmot nebo meziskládku do 1 km se složením</t>
  </si>
  <si>
    <t>1593961436</t>
  </si>
  <si>
    <t>6</t>
  </si>
  <si>
    <t>997013509</t>
  </si>
  <si>
    <t>Příplatek k odvozu suti a vybouraných hmot na skládku ZKD 1 km přes 1 km</t>
  </si>
  <si>
    <t>-1754756430</t>
  </si>
  <si>
    <t>1,571*19</t>
  </si>
  <si>
    <t>7</t>
  </si>
  <si>
    <t>997013831</t>
  </si>
  <si>
    <t>Poplatek za uložení stavebního směsného odpadu na skládce (skládkovné)</t>
  </si>
  <si>
    <t>-1831043062</t>
  </si>
  <si>
    <t>8</t>
  </si>
  <si>
    <t>998018003</t>
  </si>
  <si>
    <t>Přesun hmot ruční pro budovy v do 24 m</t>
  </si>
  <si>
    <t>-470871352</t>
  </si>
  <si>
    <t>9</t>
  </si>
  <si>
    <t>766621222</t>
  </si>
  <si>
    <t>Montáž oken zdvojených otevíravých výšky přes 1,5 do 2,5m s rámem do celostěn panelů a ocel rámů</t>
  </si>
  <si>
    <t>16</t>
  </si>
  <si>
    <t>-1617852811</t>
  </si>
  <si>
    <t>2,4*20,46   "včetně meziokenních vložek"</t>
  </si>
  <si>
    <t>10</t>
  </si>
  <si>
    <t>M</t>
  </si>
  <si>
    <t>611431544</t>
  </si>
  <si>
    <t>okno plastové 2400x2400 izol.dvojsklo, plast.rolet.truhlík,předokenní roleta - poz. 6 - odhad</t>
  </si>
  <si>
    <t>kus</t>
  </si>
  <si>
    <t>32</t>
  </si>
  <si>
    <t>476827881</t>
  </si>
  <si>
    <t>11</t>
  </si>
  <si>
    <t>611431543</t>
  </si>
  <si>
    <t>okno plastové 1200x2400 izol.dvojsklo, plast.rolet.truhlík,předokenní roleta - poz. 5 - odhad</t>
  </si>
  <si>
    <t>79682113</t>
  </si>
  <si>
    <t>12</t>
  </si>
  <si>
    <t>611431549</t>
  </si>
  <si>
    <t>meziokenní vložka tepelně izol. 300x2400 mm MVB 1/05 - poz. A - odhad</t>
  </si>
  <si>
    <t>1528010740</t>
  </si>
  <si>
    <t>13</t>
  </si>
  <si>
    <t>611431560</t>
  </si>
  <si>
    <t>meziokenní vložka tepelně izol. 600x2400 mm MVB 1/05 - poz. C - odhad</t>
  </si>
  <si>
    <t>-1482205366</t>
  </si>
  <si>
    <t>14</t>
  </si>
  <si>
    <t>766694111.1</t>
  </si>
  <si>
    <t xml:space="preserve">Montáž parapetních desek šířky do 30 cm  </t>
  </si>
  <si>
    <t>391647888</t>
  </si>
  <si>
    <t>611444000</t>
  </si>
  <si>
    <t xml:space="preserve">parapet plastový vnitřní  </t>
  </si>
  <si>
    <t>2129547956</t>
  </si>
  <si>
    <t>998766202</t>
  </si>
  <si>
    <t>Přesun hmot pro konstrukce truhlářské v objektech v do 12 m</t>
  </si>
  <si>
    <t>%</t>
  </si>
  <si>
    <t>-1254223227</t>
  </si>
  <si>
    <t>17</t>
  </si>
  <si>
    <t>030001001</t>
  </si>
  <si>
    <t>Zařízení staveniště</t>
  </si>
  <si>
    <t>131072</t>
  </si>
  <si>
    <t>-997869307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</si>
  <si>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</si>
  <si>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</si>
  <si>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</si>
  <si>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</si>
  <si>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</si>
  <si>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</si>
  <si>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</si>
  <si>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</si>
  <si>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</si>
  <si>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</si>
  <si>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</si>
  <si>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</si>
  <si>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</si>
  <si>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</si>
  <si>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</si>
  <si>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</si>
  <si>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</si>
  <si>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</si>
  <si>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</si>
  <si>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</si>
  <si>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</si>
  <si>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</si>
  <si>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</si>
  <si>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</si>
  <si>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</si>
  <si>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</si>
  <si>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</si>
  <si>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</si>
  <si>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</si>
  <si>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</si>
  <si>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</si>
  <si>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</si>
  <si>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</si>
  <si>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</si>
  <si>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</si>
  <si>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</si>
  <si>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</si>
  <si>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</si>
  <si>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</si>
  <si>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</si>
  <si>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</si>
  <si>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</si>
  <si>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</si>
  <si>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</si>
  <si>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</si>
  <si>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</si>
  <si>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</si>
  <si>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</si>
  <si>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</si>
  <si>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</si>
  <si>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</si>
  <si>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</si>
  <si>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</si>
  <si>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</si>
  <si>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</si>
  <si>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</si>
  <si>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</si>
  <si>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</si>
  <si>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</si>
  <si>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</si>
  <si>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</si>
  <si>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</si>
  <si>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</si>
  <si>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</si>
  <si>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</si>
  <si>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</si>
  <si>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</si>
  <si>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</si>
  <si>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</si>
  <si>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</si>
  <si>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</si>
  <si>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</si>
  <si>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</si>
  <si>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</si>
  <si>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</si>
  <si>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</si>
  <si>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</si>
  <si>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</si>
  <si>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</si>
  <si>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</si>
  <si>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</si>
  <si>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</si>
  <si>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</si>
  <si>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</si>
  <si>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</si>
  <si>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</si>
  <si>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</si>
  <si>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</si>
  <si>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</si>
  <si>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</si>
  <si>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</si>
  <si>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</si>
  <si>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</si>
  <si>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</si>
  <si>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</si>
  <si>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</si>
  <si>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</si>
  <si>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</si>
  <si>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</si>
  <si>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</si>
  <si>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</si>
  <si>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</si>
  <si>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</si>
  <si>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</si>
  <si>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</si>
  <si>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</si>
  <si>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</si>
  <si>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</si>
  <si>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</si>
  <si>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</si>
  <si>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</si>
  <si>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</si>
  <si>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</si>
  <si>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</si>
  <si>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</si>
  <si>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</si>
  <si>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</si>
  <si>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</si>
  <si>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</si>
  <si>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</si>
  <si>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</si>
  <si>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</si>
  <si>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</si>
  <si>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</si>
  <si>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</si>
  <si>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</si>
  <si>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</si>
  <si>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</si>
  <si>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</si>
  <si>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</si>
  <si>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</si>
  <si>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</si>
  <si>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</si>
  <si>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</si>
  <si>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</si>
  <si>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</si>
  <si>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</si>
  <si>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</si>
  <si>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</si>
  <si>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</si>
  <si>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</si>
  <si>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</si>
  <si>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</si>
  <si>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</si>
  <si>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</si>
  <si>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</si>
  <si>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</si>
  <si>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</si>
  <si>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</si>
  <si>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</si>
  <si>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</si>
  <si>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</si>
  <si>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</si>
  <si>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</si>
  <si>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</si>
  <si>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</si>
  <si>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</si>
  <si>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</si>
  <si>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</si>
  <si>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</si>
  <si>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</si>
  <si>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</si>
  <si>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</si>
  <si>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</si>
  <si>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</si>
  <si>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Základní škola Děčín XXXII, Míru 152, p.o.</t>
  </si>
  <si>
    <t>Příloha č.2</t>
  </si>
  <si>
    <t>BUDOVA H - VÝMĚNA OKEN I. a II.NP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</si>
</sst>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b/>
      <sz val="12"/>
      <color indexed="10"/>
      <name val="Trebuchet MS"/>
      <family val="2"/>
    </font>
    <font>
      <b/>
      <sz val="8"/>
      <color indexed="10"/>
      <name val="Trebuchet MS"/>
      <family val="2"/>
    </font>
    <font>
      <sz val="8"/>
      <color indexed="10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  <font>
      <b/>
      <sz val="12"/>
      <color rgb="FFFF0000"/>
      <name val="Trebuchet MS"/>
      <family val="2"/>
    </font>
    <font>
      <b/>
      <sz val="8"/>
      <color rgb="FFFF0000"/>
      <name val="Trebuchet MS"/>
      <family val="2"/>
    </font>
    <font>
      <sz val="8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6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8" fillId="35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4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8" fillId="0" borderId="31" xfId="0" applyNumberFormat="1" applyFont="1" applyBorder="1" applyAlignment="1">
      <alignment horizontal="right" vertical="center"/>
    </xf>
    <xf numFmtId="164" fontId="18" fillId="0" borderId="32" xfId="0" applyNumberFormat="1" applyFont="1" applyBorder="1" applyAlignment="1">
      <alignment horizontal="right" vertical="center"/>
    </xf>
    <xf numFmtId="167" fontId="18" fillId="0" borderId="32" xfId="0" applyNumberFormat="1" applyFont="1" applyBorder="1" applyAlignment="1">
      <alignment horizontal="right" vertical="center"/>
    </xf>
    <xf numFmtId="164" fontId="18" fillId="0" borderId="3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1" fillId="0" borderId="1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left"/>
    </xf>
    <xf numFmtId="167" fontId="21" fillId="0" borderId="0" xfId="0" applyNumberFormat="1" applyFont="1" applyAlignment="1">
      <alignment horizontal="right"/>
    </xf>
    <xf numFmtId="167" fontId="21" fillId="0" borderId="24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0" fillId="34" borderId="3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7" fontId="10" fillId="0" borderId="0" xfId="0" applyNumberFormat="1" applyFont="1" applyAlignment="1">
      <alignment horizontal="right" vertical="center"/>
    </xf>
    <xf numFmtId="167" fontId="10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8" fontId="26" fillId="0" borderId="0" xfId="0" applyNumberFormat="1" applyFont="1" applyAlignment="1">
      <alignment horizontal="right" vertical="center"/>
    </xf>
    <xf numFmtId="0" fontId="26" fillId="0" borderId="30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wrapText="1"/>
    </xf>
    <xf numFmtId="168" fontId="27" fillId="0" borderId="34" xfId="0" applyNumberFormat="1" applyFont="1" applyBorder="1" applyAlignment="1">
      <alignment horizontal="righ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1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0" fillId="0" borderId="32" xfId="0" applyNumberFormat="1" applyFont="1" applyBorder="1" applyAlignment="1">
      <alignment horizontal="right" vertical="center"/>
    </xf>
    <xf numFmtId="167" fontId="10" fillId="0" borderId="33" xfId="0" applyNumberFormat="1" applyFont="1" applyBorder="1" applyAlignment="1">
      <alignment horizontal="right" vertical="center"/>
    </xf>
    <xf numFmtId="0" fontId="56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4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1" xfId="0" applyFont="1" applyBorder="1" applyAlignment="1">
      <alignment horizontal="left"/>
    </xf>
    <xf numFmtId="0" fontId="14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74" fillId="0" borderId="0" xfId="0" applyFont="1" applyAlignment="1">
      <alignment horizontal="left" vertical="center"/>
    </xf>
    <xf numFmtId="0" fontId="25" fillId="0" borderId="0" xfId="0" applyFont="1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8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35" borderId="18" xfId="0" applyFont="1" applyFill="1" applyBorder="1" applyAlignment="1">
      <alignment horizontal="left" vertical="center"/>
    </xf>
    <xf numFmtId="164" fontId="6" fillId="35" borderId="18" xfId="0" applyNumberFormat="1" applyFont="1" applyFill="1" applyBorder="1" applyAlignment="1">
      <alignment horizontal="right" vertical="center"/>
    </xf>
    <xf numFmtId="0" fontId="0" fillId="35" borderId="2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75" fillId="0" borderId="0" xfId="0" applyFont="1" applyAlignment="1">
      <alignment horizontal="left" vertical="top" wrapText="1"/>
    </xf>
    <xf numFmtId="0" fontId="76" fillId="0" borderId="0" xfId="0" applyFont="1" applyAlignment="1">
      <alignment horizontal="left" vertical="top"/>
    </xf>
    <xf numFmtId="0" fontId="76" fillId="0" borderId="0" xfId="0" applyFont="1" applyAlignment="1">
      <alignment horizontal="left" vertical="center"/>
    </xf>
    <xf numFmtId="49" fontId="8" fillId="34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164" fontId="9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73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/>
    </xf>
    <xf numFmtId="0" fontId="27" fillId="0" borderId="34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/>
    </xf>
    <xf numFmtId="164" fontId="27" fillId="34" borderId="34" xfId="0" applyNumberFormat="1" applyFont="1" applyFill="1" applyBorder="1" applyAlignment="1">
      <alignment horizontal="right" vertical="center"/>
    </xf>
    <xf numFmtId="164" fontId="27" fillId="0" borderId="34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horizontal="left" vertical="top"/>
    </xf>
    <xf numFmtId="0" fontId="8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8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0" fillId="35" borderId="18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wrapText="1"/>
    </xf>
    <xf numFmtId="14" fontId="8" fillId="34" borderId="0" xfId="0" applyNumberFormat="1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Nina\KROSplusData\System\Temp\rad6D1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Users\Nina\KROSplusData\System\Temp\rad6D19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23" activePane="bottomLeft" state="frozen"/>
      <selection pane="topLeft" activeCell="A1" sqref="A1"/>
      <selection pane="bottomLeft" activeCell="AG49" sqref="AG49:AM49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11" t="s">
        <v>348</v>
      </c>
      <c r="B1" s="133"/>
      <c r="C1" s="133"/>
      <c r="D1" s="134" t="s">
        <v>0</v>
      </c>
      <c r="E1" s="133"/>
      <c r="F1" s="133"/>
      <c r="G1" s="133"/>
      <c r="H1" s="133"/>
      <c r="I1" s="133"/>
      <c r="J1" s="133"/>
      <c r="K1" s="135" t="s">
        <v>182</v>
      </c>
      <c r="L1" s="135"/>
      <c r="M1" s="135"/>
      <c r="N1" s="135"/>
      <c r="O1" s="135"/>
      <c r="P1" s="135"/>
      <c r="Q1" s="135"/>
      <c r="R1" s="135"/>
      <c r="S1" s="135"/>
      <c r="T1" s="133"/>
      <c r="U1" s="133"/>
      <c r="V1" s="133"/>
      <c r="W1" s="135" t="s">
        <v>183</v>
      </c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1</v>
      </c>
      <c r="BT1" s="4" t="s">
        <v>2</v>
      </c>
      <c r="BU1" s="4" t="s">
        <v>2</v>
      </c>
      <c r="BV1" s="4" t="s">
        <v>3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37" t="s">
        <v>4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27" t="s">
        <v>9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38"/>
      <c r="AS4" s="12" t="s">
        <v>10</v>
      </c>
      <c r="BE4" s="210" t="s">
        <v>11</v>
      </c>
      <c r="BS4" s="6" t="s">
        <v>12</v>
      </c>
    </row>
    <row r="5" spans="2:71" s="2" customFormat="1" ht="7.5" customHeight="1">
      <c r="B5" s="10"/>
      <c r="AQ5" s="11"/>
      <c r="BE5" s="239" t="s">
        <v>13</v>
      </c>
      <c r="BS5" s="6" t="s">
        <v>6</v>
      </c>
    </row>
    <row r="6" spans="2:71" s="2" customFormat="1" ht="26.25" customHeight="1">
      <c r="B6" s="10"/>
      <c r="D6" s="13" t="s">
        <v>14</v>
      </c>
      <c r="K6" s="229" t="s">
        <v>349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Q6" s="11"/>
      <c r="BE6" s="240"/>
      <c r="BS6" s="6" t="s">
        <v>15</v>
      </c>
    </row>
    <row r="7" spans="2:71" s="2" customFormat="1" ht="7.5" customHeight="1">
      <c r="B7" s="10"/>
      <c r="AQ7" s="11"/>
      <c r="BE7" s="240"/>
      <c r="BS7" s="6" t="s">
        <v>16</v>
      </c>
    </row>
    <row r="8" spans="2:71" s="2" customFormat="1" ht="15" customHeight="1">
      <c r="B8" s="10"/>
      <c r="D8" s="14" t="s">
        <v>17</v>
      </c>
      <c r="K8" s="15" t="s">
        <v>347</v>
      </c>
      <c r="AK8" s="14" t="s">
        <v>18</v>
      </c>
      <c r="AN8" s="282">
        <v>41773</v>
      </c>
      <c r="AQ8" s="11"/>
      <c r="BE8" s="240"/>
      <c r="BS8" s="6" t="s">
        <v>15</v>
      </c>
    </row>
    <row r="9" spans="2:71" s="2" customFormat="1" ht="15" customHeight="1">
      <c r="B9" s="10"/>
      <c r="AQ9" s="11"/>
      <c r="BE9" s="240"/>
      <c r="BS9" s="6" t="s">
        <v>15</v>
      </c>
    </row>
    <row r="10" spans="2:71" s="2" customFormat="1" ht="15" customHeight="1">
      <c r="B10" s="10"/>
      <c r="D10" s="14" t="s">
        <v>19</v>
      </c>
      <c r="AK10" s="14" t="s">
        <v>20</v>
      </c>
      <c r="AN10" s="15">
        <v>72744448</v>
      </c>
      <c r="AQ10" s="11"/>
      <c r="BE10" s="240"/>
      <c r="BS10" s="6" t="s">
        <v>15</v>
      </c>
    </row>
    <row r="11" spans="2:71" s="2" customFormat="1" ht="18.75" customHeight="1">
      <c r="B11" s="10"/>
      <c r="E11" s="15" t="s">
        <v>347</v>
      </c>
      <c r="AK11" s="14" t="s">
        <v>21</v>
      </c>
      <c r="AN11" s="15"/>
      <c r="AQ11" s="11"/>
      <c r="BE11" s="240"/>
      <c r="BS11" s="6" t="s">
        <v>15</v>
      </c>
    </row>
    <row r="12" spans="2:71" s="2" customFormat="1" ht="7.5" customHeight="1">
      <c r="B12" s="10"/>
      <c r="AQ12" s="11"/>
      <c r="BE12" s="240"/>
      <c r="BS12" s="6" t="s">
        <v>15</v>
      </c>
    </row>
    <row r="13" spans="2:71" s="2" customFormat="1" ht="15" customHeight="1">
      <c r="B13" s="10"/>
      <c r="D13" s="14" t="s">
        <v>22</v>
      </c>
      <c r="AK13" s="14" t="s">
        <v>20</v>
      </c>
      <c r="AN13" s="16" t="s">
        <v>23</v>
      </c>
      <c r="AQ13" s="11"/>
      <c r="BE13" s="240"/>
      <c r="BS13" s="6" t="s">
        <v>15</v>
      </c>
    </row>
    <row r="14" spans="2:71" s="2" customFormat="1" ht="13.5" customHeight="1">
      <c r="B14" s="10"/>
      <c r="E14" s="242" t="s">
        <v>23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14" t="s">
        <v>21</v>
      </c>
      <c r="AN14" s="16" t="s">
        <v>23</v>
      </c>
      <c r="AQ14" s="11"/>
      <c r="BE14" s="240"/>
      <c r="BS14" s="6" t="s">
        <v>15</v>
      </c>
    </row>
    <row r="15" spans="2:71" s="2" customFormat="1" ht="7.5" customHeight="1">
      <c r="B15" s="10"/>
      <c r="AQ15" s="11"/>
      <c r="BE15" s="240"/>
      <c r="BS15" s="6" t="s">
        <v>24</v>
      </c>
    </row>
    <row r="16" spans="2:71" s="2" customFormat="1" ht="15" customHeight="1">
      <c r="B16" s="10"/>
      <c r="D16" s="14" t="s">
        <v>25</v>
      </c>
      <c r="AK16" s="14" t="s">
        <v>20</v>
      </c>
      <c r="AN16" s="15"/>
      <c r="AQ16" s="11"/>
      <c r="BE16" s="240"/>
      <c r="BS16" s="6" t="s">
        <v>2</v>
      </c>
    </row>
    <row r="17" spans="2:71" s="2" customFormat="1" ht="18.75" customHeight="1">
      <c r="B17" s="10"/>
      <c r="E17" s="15" t="s">
        <v>26</v>
      </c>
      <c r="AK17" s="14" t="s">
        <v>21</v>
      </c>
      <c r="AN17" s="15"/>
      <c r="AQ17" s="11"/>
      <c r="BE17" s="240"/>
      <c r="BS17" s="6" t="s">
        <v>2</v>
      </c>
    </row>
    <row r="18" spans="2:71" s="2" customFormat="1" ht="7.5" customHeight="1">
      <c r="B18" s="10"/>
      <c r="AQ18" s="11"/>
      <c r="BE18" s="240"/>
      <c r="BS18" s="6" t="s">
        <v>6</v>
      </c>
    </row>
    <row r="19" spans="2:71" s="2" customFormat="1" ht="15" customHeight="1">
      <c r="B19" s="10"/>
      <c r="D19" s="14" t="s">
        <v>27</v>
      </c>
      <c r="AQ19" s="11"/>
      <c r="BE19" s="240"/>
      <c r="BS19" s="6" t="s">
        <v>15</v>
      </c>
    </row>
    <row r="20" spans="2:71" s="2" customFormat="1" ht="13.5" customHeight="1">
      <c r="B20" s="10"/>
      <c r="E20" s="24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Q20" s="11"/>
      <c r="BE20" s="240"/>
      <c r="BS20" s="6" t="s">
        <v>24</v>
      </c>
    </row>
    <row r="21" spans="2:57" s="2" customFormat="1" ht="7.5" customHeight="1">
      <c r="B21" s="10"/>
      <c r="AQ21" s="11"/>
      <c r="BE21" s="240"/>
    </row>
    <row r="22" spans="2:57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  <c r="BE22" s="240"/>
    </row>
    <row r="23" spans="2:57" s="6" customFormat="1" ht="26.25" customHeight="1">
      <c r="B23" s="18"/>
      <c r="D23" s="19" t="s">
        <v>28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44">
        <f>ROUNDUP($AG$49,2)</f>
        <v>0</v>
      </c>
      <c r="AL23" s="245"/>
      <c r="AM23" s="245"/>
      <c r="AN23" s="245"/>
      <c r="AO23" s="245"/>
      <c r="AQ23" s="21"/>
      <c r="BE23" s="241"/>
    </row>
    <row r="24" spans="2:57" s="6" customFormat="1" ht="7.5" customHeight="1">
      <c r="B24" s="18"/>
      <c r="AQ24" s="21"/>
      <c r="BE24" s="241"/>
    </row>
    <row r="25" spans="2:57" s="6" customFormat="1" ht="15" customHeight="1">
      <c r="B25" s="22"/>
      <c r="D25" s="23" t="s">
        <v>29</v>
      </c>
      <c r="F25" s="23" t="s">
        <v>30</v>
      </c>
      <c r="L25" s="234">
        <v>0.21</v>
      </c>
      <c r="M25" s="235"/>
      <c r="N25" s="235"/>
      <c r="O25" s="235"/>
      <c r="T25" s="25" t="s">
        <v>31</v>
      </c>
      <c r="W25" s="236">
        <f>ROUNDUP($AZ$49,2)</f>
        <v>0</v>
      </c>
      <c r="X25" s="235"/>
      <c r="Y25" s="235"/>
      <c r="Z25" s="235"/>
      <c r="AA25" s="235"/>
      <c r="AB25" s="235"/>
      <c r="AC25" s="235"/>
      <c r="AD25" s="235"/>
      <c r="AE25" s="235"/>
      <c r="AK25" s="236">
        <f>ROUNDUP($AV$49,1)</f>
        <v>0</v>
      </c>
      <c r="AL25" s="235"/>
      <c r="AM25" s="235"/>
      <c r="AN25" s="235"/>
      <c r="AO25" s="235"/>
      <c r="AQ25" s="26"/>
      <c r="BE25" s="241"/>
    </row>
    <row r="26" spans="2:57" s="6" customFormat="1" ht="15" customHeight="1">
      <c r="B26" s="22"/>
      <c r="F26" s="23" t="s">
        <v>32</v>
      </c>
      <c r="L26" s="234">
        <v>0.15</v>
      </c>
      <c r="M26" s="235"/>
      <c r="N26" s="235"/>
      <c r="O26" s="235"/>
      <c r="T26" s="25" t="s">
        <v>31</v>
      </c>
      <c r="W26" s="236">
        <f>ROUNDUP($BA$49,2)</f>
        <v>0</v>
      </c>
      <c r="X26" s="235"/>
      <c r="Y26" s="235"/>
      <c r="Z26" s="235"/>
      <c r="AA26" s="235"/>
      <c r="AB26" s="235"/>
      <c r="AC26" s="235"/>
      <c r="AD26" s="235"/>
      <c r="AE26" s="235"/>
      <c r="AK26" s="236">
        <f>ROUNDUP($AW$49,1)</f>
        <v>0</v>
      </c>
      <c r="AL26" s="235"/>
      <c r="AM26" s="235"/>
      <c r="AN26" s="235"/>
      <c r="AO26" s="235"/>
      <c r="AQ26" s="26"/>
      <c r="BE26" s="241"/>
    </row>
    <row r="27" spans="2:57" s="6" customFormat="1" ht="15" customHeight="1" hidden="1">
      <c r="B27" s="22"/>
      <c r="F27" s="23" t="s">
        <v>33</v>
      </c>
      <c r="L27" s="234">
        <v>0.21</v>
      </c>
      <c r="M27" s="235"/>
      <c r="N27" s="235"/>
      <c r="O27" s="235"/>
      <c r="T27" s="25" t="s">
        <v>31</v>
      </c>
      <c r="W27" s="236">
        <f>ROUNDUP($BB$49,2)</f>
        <v>0</v>
      </c>
      <c r="X27" s="235"/>
      <c r="Y27" s="235"/>
      <c r="Z27" s="235"/>
      <c r="AA27" s="235"/>
      <c r="AB27" s="235"/>
      <c r="AC27" s="235"/>
      <c r="AD27" s="235"/>
      <c r="AE27" s="235"/>
      <c r="AK27" s="236">
        <v>0</v>
      </c>
      <c r="AL27" s="235"/>
      <c r="AM27" s="235"/>
      <c r="AN27" s="235"/>
      <c r="AO27" s="235"/>
      <c r="AQ27" s="26"/>
      <c r="BE27" s="241"/>
    </row>
    <row r="28" spans="2:57" s="6" customFormat="1" ht="15" customHeight="1" hidden="1">
      <c r="B28" s="22"/>
      <c r="F28" s="23" t="s">
        <v>34</v>
      </c>
      <c r="L28" s="234">
        <v>0.15</v>
      </c>
      <c r="M28" s="235"/>
      <c r="N28" s="235"/>
      <c r="O28" s="235"/>
      <c r="T28" s="25" t="s">
        <v>31</v>
      </c>
      <c r="W28" s="236">
        <f>ROUNDUP($BC$49,2)</f>
        <v>0</v>
      </c>
      <c r="X28" s="235"/>
      <c r="Y28" s="235"/>
      <c r="Z28" s="235"/>
      <c r="AA28" s="235"/>
      <c r="AB28" s="235"/>
      <c r="AC28" s="235"/>
      <c r="AD28" s="235"/>
      <c r="AE28" s="235"/>
      <c r="AK28" s="236">
        <v>0</v>
      </c>
      <c r="AL28" s="235"/>
      <c r="AM28" s="235"/>
      <c r="AN28" s="235"/>
      <c r="AO28" s="235"/>
      <c r="AQ28" s="26"/>
      <c r="BE28" s="241"/>
    </row>
    <row r="29" spans="2:57" s="6" customFormat="1" ht="15" customHeight="1" hidden="1">
      <c r="B29" s="22"/>
      <c r="F29" s="23" t="s">
        <v>35</v>
      </c>
      <c r="L29" s="234">
        <v>0</v>
      </c>
      <c r="M29" s="235"/>
      <c r="N29" s="235"/>
      <c r="O29" s="235"/>
      <c r="T29" s="25" t="s">
        <v>31</v>
      </c>
      <c r="W29" s="236">
        <f>ROUNDUP($BD$49,2)</f>
        <v>0</v>
      </c>
      <c r="X29" s="235"/>
      <c r="Y29" s="235"/>
      <c r="Z29" s="235"/>
      <c r="AA29" s="235"/>
      <c r="AB29" s="235"/>
      <c r="AC29" s="235"/>
      <c r="AD29" s="235"/>
      <c r="AE29" s="235"/>
      <c r="AK29" s="236">
        <v>0</v>
      </c>
      <c r="AL29" s="235"/>
      <c r="AM29" s="235"/>
      <c r="AN29" s="235"/>
      <c r="AO29" s="235"/>
      <c r="AQ29" s="26"/>
      <c r="BE29" s="241"/>
    </row>
    <row r="30" spans="2:57" s="6" customFormat="1" ht="7.5" customHeight="1">
      <c r="B30" s="18"/>
      <c r="AQ30" s="21"/>
      <c r="BE30" s="241"/>
    </row>
    <row r="31" spans="2:57" s="6" customFormat="1" ht="26.25" customHeight="1">
      <c r="B31" s="18"/>
      <c r="C31" s="27"/>
      <c r="D31" s="28" t="s">
        <v>36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 t="s">
        <v>37</v>
      </c>
      <c r="U31" s="29"/>
      <c r="V31" s="29"/>
      <c r="W31" s="29"/>
      <c r="X31" s="224" t="s">
        <v>38</v>
      </c>
      <c r="Y31" s="215"/>
      <c r="Z31" s="215"/>
      <c r="AA31" s="215"/>
      <c r="AB31" s="215"/>
      <c r="AC31" s="29"/>
      <c r="AD31" s="29"/>
      <c r="AE31" s="29"/>
      <c r="AF31" s="29"/>
      <c r="AG31" s="29"/>
      <c r="AH31" s="29"/>
      <c r="AI31" s="29"/>
      <c r="AJ31" s="29"/>
      <c r="AK31" s="225">
        <f>ROUNDUP(SUM($AK$23:$AK$29),2)</f>
        <v>0</v>
      </c>
      <c r="AL31" s="215"/>
      <c r="AM31" s="215"/>
      <c r="AN31" s="215"/>
      <c r="AO31" s="226"/>
      <c r="AP31" s="27"/>
      <c r="AQ31" s="31"/>
      <c r="BE31" s="241"/>
    </row>
    <row r="32" spans="2:57" s="6" customFormat="1" ht="7.5" customHeight="1">
      <c r="B32" s="18"/>
      <c r="AQ32" s="21"/>
      <c r="BE32" s="241"/>
    </row>
    <row r="33" spans="2:43" s="6" customFormat="1" ht="7.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4"/>
    </row>
    <row r="37" spans="2:44" s="6" customFormat="1" ht="7.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18"/>
    </row>
    <row r="38" spans="2:44" s="6" customFormat="1" ht="37.5" customHeight="1">
      <c r="B38" s="18"/>
      <c r="C38" s="227" t="s">
        <v>39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18"/>
    </row>
    <row r="39" spans="2:44" s="6" customFormat="1" ht="7.5" customHeight="1">
      <c r="B39" s="18"/>
      <c r="AR39" s="18"/>
    </row>
    <row r="40" spans="2:44" s="13" customFormat="1" ht="26.25" customHeight="1">
      <c r="B40" s="37"/>
      <c r="C40" s="13" t="s">
        <v>14</v>
      </c>
      <c r="L40" s="229" t="str">
        <f>$K$6</f>
        <v>BUDOVA H - VÝMĚNA OKEN I. a II.NP</v>
      </c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R40" s="37"/>
    </row>
    <row r="41" spans="2:44" s="6" customFormat="1" ht="7.5" customHeight="1">
      <c r="B41" s="18"/>
      <c r="AR41" s="18"/>
    </row>
    <row r="42" spans="2:44" s="6" customFormat="1" ht="13.5" customHeight="1">
      <c r="B42" s="18"/>
      <c r="C42" s="14" t="s">
        <v>17</v>
      </c>
      <c r="L42" s="38" t="str">
        <f>IF($K$8="","",$K$8)</f>
        <v>Základní škola Děčín XXXII, Míru 152, p.o.</v>
      </c>
      <c r="AI42" s="14" t="s">
        <v>18</v>
      </c>
      <c r="AM42" s="39">
        <f>IF($AN$8="","",$AN$8)</f>
        <v>41773</v>
      </c>
      <c r="AR42" s="18"/>
    </row>
    <row r="43" spans="2:44" s="6" customFormat="1" ht="7.5" customHeight="1">
      <c r="B43" s="18"/>
      <c r="AR43" s="18"/>
    </row>
    <row r="44" spans="2:56" s="6" customFormat="1" ht="17.25" customHeight="1">
      <c r="B44" s="18"/>
      <c r="C44" s="14" t="s">
        <v>19</v>
      </c>
      <c r="L44" s="15" t="str">
        <f>IF($E$11="","",$E$11)</f>
        <v>Základní škola Děčín XXXII, Míru 152, p.o.</v>
      </c>
      <c r="AI44" s="14" t="s">
        <v>25</v>
      </c>
      <c r="AM44" s="230" t="str">
        <f>IF($E$17="","",$E$17)</f>
        <v>ATELIER PŘÍPEŘ - ING. J.VLK</v>
      </c>
      <c r="AN44" s="228"/>
      <c r="AO44" s="228"/>
      <c r="AP44" s="228"/>
      <c r="AR44" s="18"/>
      <c r="AS44" s="231" t="s">
        <v>40</v>
      </c>
      <c r="AT44" s="232"/>
      <c r="AU44" s="40"/>
      <c r="AV44" s="40"/>
      <c r="AW44" s="40"/>
      <c r="AX44" s="40"/>
      <c r="AY44" s="40"/>
      <c r="AZ44" s="40"/>
      <c r="BA44" s="40"/>
      <c r="BB44" s="40"/>
      <c r="BC44" s="40"/>
      <c r="BD44" s="41"/>
    </row>
    <row r="45" spans="2:56" s="6" customFormat="1" ht="13.5" customHeight="1">
      <c r="B45" s="18"/>
      <c r="C45" s="14" t="s">
        <v>22</v>
      </c>
      <c r="L45" s="15">
        <f>IF($E$14="Vyplň údaj","",$E$14)</f>
      </c>
      <c r="AR45" s="18"/>
      <c r="AS45" s="233"/>
      <c r="AT45" s="228"/>
      <c r="BD45" s="42"/>
    </row>
    <row r="46" spans="2:56" s="6" customFormat="1" ht="11.25" customHeight="1">
      <c r="B46" s="18"/>
      <c r="AR46" s="18"/>
      <c r="AS46" s="233"/>
      <c r="AT46" s="228"/>
      <c r="BD46" s="42"/>
    </row>
    <row r="47" spans="2:56" s="6" customFormat="1" ht="30" customHeight="1">
      <c r="B47" s="18"/>
      <c r="C47" s="214" t="s">
        <v>41</v>
      </c>
      <c r="D47" s="215"/>
      <c r="E47" s="215"/>
      <c r="F47" s="215"/>
      <c r="G47" s="215"/>
      <c r="H47" s="29"/>
      <c r="I47" s="216" t="s">
        <v>42</v>
      </c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7" t="s">
        <v>43</v>
      </c>
      <c r="AH47" s="215"/>
      <c r="AI47" s="215"/>
      <c r="AJ47" s="215"/>
      <c r="AK47" s="215"/>
      <c r="AL47" s="215"/>
      <c r="AM47" s="215"/>
      <c r="AN47" s="216" t="s">
        <v>44</v>
      </c>
      <c r="AO47" s="215"/>
      <c r="AP47" s="215"/>
      <c r="AQ47" s="43" t="s">
        <v>45</v>
      </c>
      <c r="AR47" s="18"/>
      <c r="AS47" s="44" t="s">
        <v>46</v>
      </c>
      <c r="AT47" s="45" t="s">
        <v>47</v>
      </c>
      <c r="AU47" s="45" t="s">
        <v>48</v>
      </c>
      <c r="AV47" s="45" t="s">
        <v>49</v>
      </c>
      <c r="AW47" s="45" t="s">
        <v>50</v>
      </c>
      <c r="AX47" s="45" t="s">
        <v>51</v>
      </c>
      <c r="AY47" s="45" t="s">
        <v>52</v>
      </c>
      <c r="AZ47" s="45" t="s">
        <v>53</v>
      </c>
      <c r="BA47" s="45" t="s">
        <v>54</v>
      </c>
      <c r="BB47" s="45" t="s">
        <v>55</v>
      </c>
      <c r="BC47" s="45" t="s">
        <v>56</v>
      </c>
      <c r="BD47" s="46" t="s">
        <v>57</v>
      </c>
    </row>
    <row r="48" spans="2:56" s="6" customFormat="1" ht="11.25" customHeight="1">
      <c r="B48" s="18"/>
      <c r="AR48" s="18"/>
      <c r="AS48" s="47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</row>
    <row r="49" spans="2:76" s="13" customFormat="1" ht="33" customHeight="1">
      <c r="B49" s="37"/>
      <c r="C49" s="48" t="s">
        <v>58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222">
        <f>ROUNDUP($AG$50,2)</f>
        <v>0</v>
      </c>
      <c r="AH49" s="223"/>
      <c r="AI49" s="223"/>
      <c r="AJ49" s="223"/>
      <c r="AK49" s="223"/>
      <c r="AL49" s="223"/>
      <c r="AM49" s="223"/>
      <c r="AN49" s="222">
        <f>ROUNDUP(SUM($AG$49,$AT$49),2)</f>
        <v>0</v>
      </c>
      <c r="AO49" s="223"/>
      <c r="AP49" s="223"/>
      <c r="AQ49" s="49"/>
      <c r="AR49" s="37"/>
      <c r="AS49" s="50">
        <f>ROUNDUP($AS$50,2)</f>
        <v>0</v>
      </c>
      <c r="AT49" s="51">
        <f>ROUNDUP(SUM($AV$49:$AW$49),1)</f>
        <v>0</v>
      </c>
      <c r="AU49" s="52">
        <f>ROUNDUP($AU$50,5)</f>
        <v>0</v>
      </c>
      <c r="AV49" s="51">
        <f>ROUNDUP($AZ$49*$L$25,2)</f>
        <v>0</v>
      </c>
      <c r="AW49" s="51">
        <f>ROUNDUP($BA$49*$L$26,2)</f>
        <v>0</v>
      </c>
      <c r="AX49" s="51">
        <f>ROUNDUP($BB$49*$L$25,2)</f>
        <v>0</v>
      </c>
      <c r="AY49" s="51">
        <f>ROUNDUP($BC$49*$L$26,2)</f>
        <v>0</v>
      </c>
      <c r="AZ49" s="51">
        <f>ROUNDUP($AZ$50,2)</f>
        <v>0</v>
      </c>
      <c r="BA49" s="51">
        <f>ROUNDUP($BA$50,2)</f>
        <v>0</v>
      </c>
      <c r="BB49" s="51">
        <f>ROUNDUP($BB$50,2)</f>
        <v>0</v>
      </c>
      <c r="BC49" s="51">
        <f>ROUNDUP($BC$50,2)</f>
        <v>0</v>
      </c>
      <c r="BD49" s="53">
        <f>ROUNDUP($BD$50,2)</f>
        <v>0</v>
      </c>
      <c r="BS49" s="13" t="s">
        <v>59</v>
      </c>
      <c r="BT49" s="13" t="s">
        <v>60</v>
      </c>
      <c r="BV49" s="13" t="s">
        <v>61</v>
      </c>
      <c r="BW49" s="13" t="s">
        <v>3</v>
      </c>
      <c r="BX49" s="13" t="s">
        <v>62</v>
      </c>
    </row>
    <row r="50" spans="1:76" s="54" customFormat="1" ht="27.75" customHeight="1">
      <c r="A50" s="132" t="s">
        <v>184</v>
      </c>
      <c r="B50" s="55"/>
      <c r="C50" s="56"/>
      <c r="D50" s="220"/>
      <c r="E50" s="221"/>
      <c r="F50" s="221"/>
      <c r="G50" s="221"/>
      <c r="H50" s="221"/>
      <c r="I50" s="56"/>
      <c r="J50" s="220" t="s">
        <v>349</v>
      </c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18">
        <f>'BUDOVA H ...'!$M$24</f>
        <v>0</v>
      </c>
      <c r="AH50" s="219"/>
      <c r="AI50" s="219"/>
      <c r="AJ50" s="219"/>
      <c r="AK50" s="219"/>
      <c r="AL50" s="219"/>
      <c r="AM50" s="219"/>
      <c r="AN50" s="218">
        <f>ROUNDUP(SUM($AG$50,$AT$50),2)</f>
        <v>0</v>
      </c>
      <c r="AO50" s="219"/>
      <c r="AP50" s="219"/>
      <c r="AQ50" s="57" t="s">
        <v>63</v>
      </c>
      <c r="AR50" s="55"/>
      <c r="AS50" s="58">
        <v>0</v>
      </c>
      <c r="AT50" s="59">
        <f>ROUNDUP(SUM($AV$50:$AW$50),1)</f>
        <v>0</v>
      </c>
      <c r="AU50" s="60">
        <f>'BUDOVA H ...'!$W$76</f>
        <v>0</v>
      </c>
      <c r="AV50" s="59">
        <f>'BUDOVA H ...'!$M$26</f>
        <v>0</v>
      </c>
      <c r="AW50" s="59">
        <f>'BUDOVA H ...'!$M$27</f>
        <v>0</v>
      </c>
      <c r="AX50" s="59">
        <f>'BUDOVA H ...'!$M$28</f>
        <v>0</v>
      </c>
      <c r="AY50" s="59">
        <f>'BUDOVA H ...'!$M$29</f>
        <v>0</v>
      </c>
      <c r="AZ50" s="59">
        <f>'BUDOVA H ...'!$H$26</f>
        <v>0</v>
      </c>
      <c r="BA50" s="59">
        <f>'BUDOVA H ...'!$H$27</f>
        <v>0</v>
      </c>
      <c r="BB50" s="59">
        <f>'BUDOVA H ...'!$H$28</f>
        <v>0</v>
      </c>
      <c r="BC50" s="59">
        <f>'BUDOVA H ...'!$H$29</f>
        <v>0</v>
      </c>
      <c r="BD50" s="61">
        <f>'BUDOVA H ...'!$H$30</f>
        <v>0</v>
      </c>
      <c r="BT50" s="54" t="s">
        <v>16</v>
      </c>
      <c r="BU50" s="54" t="s">
        <v>64</v>
      </c>
      <c r="BV50" s="54" t="s">
        <v>61</v>
      </c>
      <c r="BW50" s="54" t="s">
        <v>3</v>
      </c>
      <c r="BX50" s="54" t="s">
        <v>62</v>
      </c>
    </row>
    <row r="51" spans="2:44" s="6" customFormat="1" ht="30" customHeight="1">
      <c r="B51" s="18"/>
      <c r="AR51" s="18"/>
    </row>
    <row r="52" spans="2:44" s="6" customFormat="1" ht="7.5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18"/>
    </row>
  </sheetData>
  <sheetProtection/>
  <mergeCells count="39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9:AP49"/>
    <mergeCell ref="X31:AB31"/>
    <mergeCell ref="AK31:AO31"/>
    <mergeCell ref="C38:AQ38"/>
    <mergeCell ref="L40:AO40"/>
    <mergeCell ref="AM44:AP44"/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PRIPER6a-1301 - BUDOVA H ...'!C2" tooltip="PRIPER6a-1301 - BUDOVA H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5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H95" sqref="AH95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7" width="12" style="2" customWidth="1"/>
    <col min="8" max="8" width="13.5" style="2" customWidth="1"/>
    <col min="9" max="9" width="7.5" style="2" customWidth="1"/>
    <col min="10" max="10" width="5.5" style="2" customWidth="1"/>
    <col min="11" max="11" width="12.33203125" style="2" customWidth="1"/>
    <col min="12" max="12" width="12.83203125" style="2" customWidth="1"/>
    <col min="13" max="14" width="6.5" style="2" customWidth="1"/>
    <col min="15" max="15" width="2.16015625" style="2" customWidth="1"/>
    <col min="16" max="16" width="13.5" style="2" customWidth="1"/>
    <col min="17" max="17" width="4.5" style="2" customWidth="1"/>
    <col min="18" max="18" width="15.66015625" style="2" customWidth="1"/>
    <col min="19" max="19" width="8.66015625" style="2" customWidth="1"/>
    <col min="20" max="20" width="31.83203125" style="2" hidden="1" customWidth="1"/>
    <col min="21" max="21" width="17.5" style="2" hidden="1" customWidth="1"/>
    <col min="22" max="22" width="13.33203125" style="2" hidden="1" customWidth="1"/>
    <col min="23" max="23" width="17.5" style="2" hidden="1" customWidth="1"/>
    <col min="24" max="24" width="13.16015625" style="2" hidden="1" customWidth="1"/>
    <col min="25" max="25" width="16.16015625" style="2" hidden="1" customWidth="1"/>
    <col min="26" max="26" width="11.83203125" style="2" hidden="1" customWidth="1"/>
    <col min="27" max="27" width="16.16015625" style="2" hidden="1" customWidth="1"/>
    <col min="28" max="28" width="17.5" style="2" hidden="1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136"/>
      <c r="B1" s="133"/>
      <c r="C1" s="133"/>
      <c r="D1" s="134" t="s">
        <v>0</v>
      </c>
      <c r="E1" s="133"/>
      <c r="F1" s="135" t="s">
        <v>185</v>
      </c>
      <c r="G1" s="135"/>
      <c r="H1" s="246" t="s">
        <v>186</v>
      </c>
      <c r="I1" s="246"/>
      <c r="J1" s="246"/>
      <c r="K1" s="246"/>
      <c r="L1" s="135" t="s">
        <v>187</v>
      </c>
      <c r="M1" s="135"/>
      <c r="N1" s="133"/>
      <c r="O1" s="134" t="s">
        <v>65</v>
      </c>
      <c r="P1" s="133"/>
      <c r="Q1" s="133"/>
      <c r="R1" s="133"/>
      <c r="S1" s="135" t="s">
        <v>188</v>
      </c>
      <c r="T1" s="135"/>
      <c r="U1" s="136"/>
      <c r="V1" s="13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7" t="s">
        <v>4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2" t="s">
        <v>5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2" t="s">
        <v>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66</v>
      </c>
    </row>
    <row r="4" spans="2:46" s="2" customFormat="1" ht="37.5" customHeight="1">
      <c r="B4" s="10"/>
      <c r="C4" s="227" t="s">
        <v>67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38"/>
      <c r="T4" s="12" t="s">
        <v>10</v>
      </c>
      <c r="AT4" s="2" t="s">
        <v>2</v>
      </c>
    </row>
    <row r="5" spans="2:18" s="2" customFormat="1" ht="7.5" customHeight="1">
      <c r="B5" s="10"/>
      <c r="R5" s="11"/>
    </row>
    <row r="6" spans="2:18" s="6" customFormat="1" ht="17.25" customHeight="1">
      <c r="B6" s="62"/>
      <c r="D6" s="13" t="s">
        <v>14</v>
      </c>
      <c r="F6" s="229" t="s">
        <v>349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63"/>
    </row>
    <row r="7" spans="2:18" s="6" customFormat="1" ht="12" customHeight="1">
      <c r="B7" s="62"/>
      <c r="R7" s="63"/>
    </row>
    <row r="8" spans="2:18" s="6" customFormat="1" ht="15" customHeight="1">
      <c r="B8" s="62"/>
      <c r="D8" s="14" t="s">
        <v>68</v>
      </c>
      <c r="F8" s="15"/>
      <c r="R8" s="63"/>
    </row>
    <row r="9" spans="2:18" s="6" customFormat="1" ht="15" customHeight="1">
      <c r="B9" s="62"/>
      <c r="D9" s="14" t="s">
        <v>17</v>
      </c>
      <c r="F9" s="15" t="s">
        <v>347</v>
      </c>
      <c r="M9" s="14" t="s">
        <v>18</v>
      </c>
      <c r="O9" s="260">
        <f>'Rekapitulace stavby'!$AN$8</f>
        <v>41773</v>
      </c>
      <c r="P9" s="228"/>
      <c r="R9" s="63"/>
    </row>
    <row r="10" spans="2:18" s="6" customFormat="1" ht="7.5" customHeight="1">
      <c r="B10" s="62"/>
      <c r="R10" s="63"/>
    </row>
    <row r="11" spans="2:18" s="6" customFormat="1" ht="15" customHeight="1">
      <c r="B11" s="62"/>
      <c r="D11" s="14" t="s">
        <v>19</v>
      </c>
      <c r="M11" s="14" t="s">
        <v>20</v>
      </c>
      <c r="O11" s="230">
        <v>72744448</v>
      </c>
      <c r="P11" s="228"/>
      <c r="R11" s="63"/>
    </row>
    <row r="12" spans="2:18" s="6" customFormat="1" ht="18" customHeight="1">
      <c r="B12" s="62"/>
      <c r="E12" s="15" t="s">
        <v>347</v>
      </c>
      <c r="M12" s="14" t="s">
        <v>21</v>
      </c>
      <c r="O12" s="230"/>
      <c r="P12" s="228"/>
      <c r="R12" s="63"/>
    </row>
    <row r="13" spans="2:18" s="6" customFormat="1" ht="7.5" customHeight="1">
      <c r="B13" s="62"/>
      <c r="R13" s="63"/>
    </row>
    <row r="14" spans="2:18" s="6" customFormat="1" ht="15" customHeight="1">
      <c r="B14" s="62"/>
      <c r="D14" s="14" t="s">
        <v>22</v>
      </c>
      <c r="M14" s="14" t="s">
        <v>20</v>
      </c>
      <c r="O14" s="230"/>
      <c r="P14" s="228"/>
      <c r="R14" s="63"/>
    </row>
    <row r="15" spans="2:18" s="6" customFormat="1" ht="18" customHeight="1">
      <c r="B15" s="62"/>
      <c r="E15" s="15" t="s">
        <v>69</v>
      </c>
      <c r="M15" s="14" t="s">
        <v>21</v>
      </c>
      <c r="O15" s="230"/>
      <c r="P15" s="228"/>
      <c r="R15" s="63"/>
    </row>
    <row r="16" spans="2:18" s="6" customFormat="1" ht="7.5" customHeight="1">
      <c r="B16" s="62"/>
      <c r="R16" s="63"/>
    </row>
    <row r="17" spans="2:18" s="6" customFormat="1" ht="15" customHeight="1">
      <c r="B17" s="62"/>
      <c r="D17" s="14" t="s">
        <v>25</v>
      </c>
      <c r="M17" s="14" t="s">
        <v>20</v>
      </c>
      <c r="O17" s="230"/>
      <c r="P17" s="228"/>
      <c r="R17" s="63"/>
    </row>
    <row r="18" spans="2:18" s="6" customFormat="1" ht="18" customHeight="1">
      <c r="B18" s="62"/>
      <c r="E18" s="15" t="s">
        <v>26</v>
      </c>
      <c r="M18" s="14" t="s">
        <v>21</v>
      </c>
      <c r="O18" s="230"/>
      <c r="P18" s="228"/>
      <c r="R18" s="63"/>
    </row>
    <row r="19" spans="2:18" s="6" customFormat="1" ht="7.5" customHeight="1">
      <c r="B19" s="62"/>
      <c r="R19" s="63"/>
    </row>
    <row r="20" spans="2:18" s="6" customFormat="1" ht="15" customHeight="1">
      <c r="B20" s="62"/>
      <c r="D20" s="14" t="s">
        <v>27</v>
      </c>
      <c r="R20" s="63"/>
    </row>
    <row r="21" spans="2:18" s="64" customFormat="1" ht="13.5" customHeight="1">
      <c r="B21" s="65"/>
      <c r="E21" s="24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R21" s="66"/>
    </row>
    <row r="22" spans="2:18" s="6" customFormat="1" ht="7.5" customHeight="1">
      <c r="B22" s="62"/>
      <c r="R22" s="63"/>
    </row>
    <row r="23" spans="2:18" s="6" customFormat="1" ht="7.5" customHeight="1">
      <c r="B23" s="62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R23" s="63"/>
    </row>
    <row r="24" spans="2:18" s="6" customFormat="1" ht="26.25" customHeight="1">
      <c r="B24" s="62"/>
      <c r="D24" s="68" t="s">
        <v>28</v>
      </c>
      <c r="M24" s="222">
        <f>ROUNDUP($N$76,2)</f>
        <v>0</v>
      </c>
      <c r="N24" s="228"/>
      <c r="O24" s="228"/>
      <c r="P24" s="228"/>
      <c r="R24" s="63"/>
    </row>
    <row r="25" spans="2:18" s="6" customFormat="1" ht="7.5" customHeight="1">
      <c r="B25" s="6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R25" s="63"/>
    </row>
    <row r="26" spans="2:18" s="6" customFormat="1" ht="15" customHeight="1">
      <c r="B26" s="62"/>
      <c r="D26" s="23" t="s">
        <v>29</v>
      </c>
      <c r="E26" s="23" t="s">
        <v>30</v>
      </c>
      <c r="F26" s="24">
        <v>0.21</v>
      </c>
      <c r="G26" s="69" t="s">
        <v>31</v>
      </c>
      <c r="H26" s="269">
        <f>SUM($BE$76:$BE$109)</f>
        <v>0</v>
      </c>
      <c r="I26" s="228"/>
      <c r="J26" s="228"/>
      <c r="M26" s="269">
        <f>SUM($BE$76:$BE$109)*$F$26</f>
        <v>0</v>
      </c>
      <c r="N26" s="228"/>
      <c r="O26" s="228"/>
      <c r="P26" s="228"/>
      <c r="R26" s="63"/>
    </row>
    <row r="27" spans="2:18" s="6" customFormat="1" ht="15" customHeight="1">
      <c r="B27" s="62"/>
      <c r="E27" s="23" t="s">
        <v>32</v>
      </c>
      <c r="F27" s="24">
        <v>0.15</v>
      </c>
      <c r="G27" s="69" t="s">
        <v>31</v>
      </c>
      <c r="H27" s="269">
        <f>SUM($BF$76:$BF$109)</f>
        <v>0</v>
      </c>
      <c r="I27" s="228"/>
      <c r="J27" s="228"/>
      <c r="M27" s="269">
        <f>SUM($BF$76:$BF$109)*$F$27</f>
        <v>0</v>
      </c>
      <c r="N27" s="228"/>
      <c r="O27" s="228"/>
      <c r="P27" s="228"/>
      <c r="R27" s="63"/>
    </row>
    <row r="28" spans="2:18" s="6" customFormat="1" ht="15" customHeight="1" hidden="1">
      <c r="B28" s="62"/>
      <c r="E28" s="23" t="s">
        <v>33</v>
      </c>
      <c r="F28" s="24">
        <v>0.21</v>
      </c>
      <c r="G28" s="69" t="s">
        <v>31</v>
      </c>
      <c r="H28" s="269">
        <f>SUM($BG$76:$BG$109)</f>
        <v>0</v>
      </c>
      <c r="I28" s="228"/>
      <c r="J28" s="228"/>
      <c r="M28" s="269">
        <v>0</v>
      </c>
      <c r="N28" s="228"/>
      <c r="O28" s="228"/>
      <c r="P28" s="228"/>
      <c r="R28" s="63"/>
    </row>
    <row r="29" spans="2:18" s="6" customFormat="1" ht="15" customHeight="1" hidden="1">
      <c r="B29" s="62"/>
      <c r="E29" s="23" t="s">
        <v>34</v>
      </c>
      <c r="F29" s="24">
        <v>0.15</v>
      </c>
      <c r="G29" s="69" t="s">
        <v>31</v>
      </c>
      <c r="H29" s="269">
        <f>SUM($BH$76:$BH$109)</f>
        <v>0</v>
      </c>
      <c r="I29" s="228"/>
      <c r="J29" s="228"/>
      <c r="M29" s="269">
        <v>0</v>
      </c>
      <c r="N29" s="228"/>
      <c r="O29" s="228"/>
      <c r="P29" s="228"/>
      <c r="R29" s="63"/>
    </row>
    <row r="30" spans="2:18" s="6" customFormat="1" ht="15" customHeight="1" hidden="1">
      <c r="B30" s="62"/>
      <c r="E30" s="23" t="s">
        <v>35</v>
      </c>
      <c r="F30" s="24">
        <v>0</v>
      </c>
      <c r="G30" s="69" t="s">
        <v>31</v>
      </c>
      <c r="H30" s="269">
        <f>SUM($BI$76:$BI$109)</f>
        <v>0</v>
      </c>
      <c r="I30" s="228"/>
      <c r="J30" s="228"/>
      <c r="M30" s="269">
        <v>0</v>
      </c>
      <c r="N30" s="228"/>
      <c r="O30" s="228"/>
      <c r="P30" s="228"/>
      <c r="R30" s="63"/>
    </row>
    <row r="31" spans="2:18" s="6" customFormat="1" ht="7.5" customHeight="1">
      <c r="B31" s="62"/>
      <c r="R31" s="63"/>
    </row>
    <row r="32" spans="2:18" s="6" customFormat="1" ht="26.25" customHeight="1">
      <c r="B32" s="62"/>
      <c r="C32" s="70"/>
      <c r="D32" s="28" t="s">
        <v>36</v>
      </c>
      <c r="E32" s="71"/>
      <c r="F32" s="71"/>
      <c r="G32" s="72" t="s">
        <v>37</v>
      </c>
      <c r="H32" s="30" t="s">
        <v>38</v>
      </c>
      <c r="I32" s="71"/>
      <c r="J32" s="71"/>
      <c r="K32" s="71"/>
      <c r="L32" s="225">
        <f>ROUNDUP(SUM($M$24:$M$30),2)</f>
        <v>0</v>
      </c>
      <c r="M32" s="270"/>
      <c r="N32" s="270"/>
      <c r="O32" s="270"/>
      <c r="P32" s="271"/>
      <c r="Q32" s="70"/>
      <c r="R32" s="73"/>
    </row>
    <row r="33" spans="2:18" s="6" customFormat="1" ht="15" customHeight="1"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</row>
    <row r="37" spans="2:18" s="6" customFormat="1" ht="7.5" customHeight="1"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2:18" s="6" customFormat="1" ht="37.5" customHeight="1">
      <c r="B38" s="62"/>
      <c r="C38" s="227" t="s">
        <v>70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72"/>
    </row>
    <row r="39" spans="2:18" s="6" customFormat="1" ht="7.5" customHeight="1">
      <c r="B39" s="62"/>
      <c r="R39" s="63"/>
    </row>
    <row r="40" spans="2:18" s="6" customFormat="1" ht="15" customHeight="1">
      <c r="B40" s="62"/>
      <c r="C40" s="13" t="s">
        <v>14</v>
      </c>
      <c r="F40" s="229" t="str">
        <f>$F$6</f>
        <v>BUDOVA H - VÝMĚNA OKEN I. a II.NP</v>
      </c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63"/>
    </row>
    <row r="41" spans="2:18" s="6" customFormat="1" ht="7.5" customHeight="1">
      <c r="B41" s="62"/>
      <c r="R41" s="63"/>
    </row>
    <row r="42" spans="2:18" s="6" customFormat="1" ht="18" customHeight="1">
      <c r="B42" s="62"/>
      <c r="C42" s="14" t="s">
        <v>17</v>
      </c>
      <c r="F42" s="15" t="str">
        <f>$F$9</f>
        <v>Základní škola Děčín XXXII, Míru 152, p.o.</v>
      </c>
      <c r="K42" s="14" t="s">
        <v>18</v>
      </c>
      <c r="M42" s="260">
        <f>IF($O$9="","",$O$9)</f>
        <v>41773</v>
      </c>
      <c r="N42" s="228"/>
      <c r="O42" s="228"/>
      <c r="P42" s="228"/>
      <c r="R42" s="63"/>
    </row>
    <row r="43" spans="2:18" s="6" customFormat="1" ht="7.5" customHeight="1">
      <c r="B43" s="62"/>
      <c r="R43" s="63"/>
    </row>
    <row r="44" spans="2:18" s="6" customFormat="1" ht="13.5" customHeight="1">
      <c r="B44" s="62"/>
      <c r="C44" s="14" t="s">
        <v>19</v>
      </c>
      <c r="F44" s="15" t="str">
        <f>$E$12</f>
        <v>Základní škola Děčín XXXII, Míru 152, p.o.</v>
      </c>
      <c r="K44" s="14" t="s">
        <v>25</v>
      </c>
      <c r="M44" s="230" t="str">
        <f>$E$18</f>
        <v>ATELIER PŘÍPEŘ - ING. J.VLK</v>
      </c>
      <c r="N44" s="228"/>
      <c r="O44" s="228"/>
      <c r="P44" s="228"/>
      <c r="Q44" s="228"/>
      <c r="R44" s="63"/>
    </row>
    <row r="45" spans="2:18" s="6" customFormat="1" ht="15" customHeight="1">
      <c r="B45" s="62"/>
      <c r="C45" s="14" t="s">
        <v>22</v>
      </c>
      <c r="F45" s="15" t="str">
        <f>IF($E$15="","",$E$15)</f>
        <v>dle výběrového řízení</v>
      </c>
      <c r="R45" s="63"/>
    </row>
    <row r="46" spans="2:18" s="6" customFormat="1" ht="11.25" customHeight="1">
      <c r="B46" s="62"/>
      <c r="R46" s="63"/>
    </row>
    <row r="47" spans="2:18" s="6" customFormat="1" ht="30" customHeight="1">
      <c r="B47" s="62"/>
      <c r="C47" s="267" t="s">
        <v>71</v>
      </c>
      <c r="D47" s="268"/>
      <c r="E47" s="268"/>
      <c r="F47" s="268"/>
      <c r="G47" s="268"/>
      <c r="H47" s="70"/>
      <c r="I47" s="70"/>
      <c r="J47" s="70"/>
      <c r="K47" s="70"/>
      <c r="L47" s="70"/>
      <c r="M47" s="70"/>
      <c r="N47" s="267" t="s">
        <v>72</v>
      </c>
      <c r="O47" s="268"/>
      <c r="P47" s="268"/>
      <c r="Q47" s="268"/>
      <c r="R47" s="73"/>
    </row>
    <row r="48" spans="2:18" s="6" customFormat="1" ht="11.25" customHeight="1">
      <c r="B48" s="62"/>
      <c r="R48" s="63"/>
    </row>
    <row r="49" spans="2:47" s="6" customFormat="1" ht="30" customHeight="1">
      <c r="B49" s="62"/>
      <c r="C49" s="48" t="s">
        <v>73</v>
      </c>
      <c r="N49" s="222">
        <f>ROUNDUP($N$76,2)</f>
        <v>0</v>
      </c>
      <c r="O49" s="228"/>
      <c r="P49" s="228"/>
      <c r="Q49" s="228"/>
      <c r="R49" s="63"/>
      <c r="AU49" s="6" t="s">
        <v>74</v>
      </c>
    </row>
    <row r="50" spans="2:18" s="80" customFormat="1" ht="25.5" customHeight="1">
      <c r="B50" s="81"/>
      <c r="D50" s="82" t="s">
        <v>75</v>
      </c>
      <c r="N50" s="264">
        <f>ROUNDUP($N$77,2)</f>
        <v>0</v>
      </c>
      <c r="O50" s="265"/>
      <c r="P50" s="265"/>
      <c r="Q50" s="265"/>
      <c r="R50" s="83"/>
    </row>
    <row r="51" spans="2:18" s="84" customFormat="1" ht="20.25" customHeight="1">
      <c r="B51" s="85"/>
      <c r="D51" s="86" t="s">
        <v>76</v>
      </c>
      <c r="N51" s="266">
        <f>ROUNDUP($N$78,2)</f>
        <v>0</v>
      </c>
      <c r="O51" s="265"/>
      <c r="P51" s="265"/>
      <c r="Q51" s="265"/>
      <c r="R51" s="87"/>
    </row>
    <row r="52" spans="2:18" s="84" customFormat="1" ht="15" customHeight="1">
      <c r="B52" s="85"/>
      <c r="D52" s="86" t="s">
        <v>77</v>
      </c>
      <c r="N52" s="266">
        <f>ROUNDUP($N$79,2)</f>
        <v>0</v>
      </c>
      <c r="O52" s="265"/>
      <c r="P52" s="265"/>
      <c r="Q52" s="265"/>
      <c r="R52" s="87"/>
    </row>
    <row r="53" spans="2:18" s="84" customFormat="1" ht="20.25" customHeight="1">
      <c r="B53" s="85"/>
      <c r="D53" s="86" t="s">
        <v>78</v>
      </c>
      <c r="N53" s="266">
        <f>ROUNDUP($N$84,2)</f>
        <v>0</v>
      </c>
      <c r="O53" s="265"/>
      <c r="P53" s="265"/>
      <c r="Q53" s="265"/>
      <c r="R53" s="87"/>
    </row>
    <row r="54" spans="2:18" s="84" customFormat="1" ht="15" customHeight="1">
      <c r="B54" s="85"/>
      <c r="D54" s="86" t="s">
        <v>79</v>
      </c>
      <c r="N54" s="266">
        <f>ROUNDUP($N$85,2)</f>
        <v>0</v>
      </c>
      <c r="O54" s="265"/>
      <c r="P54" s="265"/>
      <c r="Q54" s="265"/>
      <c r="R54" s="87"/>
    </row>
    <row r="55" spans="2:18" s="84" customFormat="1" ht="15" customHeight="1">
      <c r="B55" s="85"/>
      <c r="D55" s="86" t="s">
        <v>80</v>
      </c>
      <c r="N55" s="266">
        <f>ROUNDUP($N$93,2)</f>
        <v>0</v>
      </c>
      <c r="O55" s="265"/>
      <c r="P55" s="265"/>
      <c r="Q55" s="265"/>
      <c r="R55" s="87"/>
    </row>
    <row r="56" spans="2:18" s="80" customFormat="1" ht="25.5" customHeight="1">
      <c r="B56" s="81"/>
      <c r="D56" s="82" t="s">
        <v>81</v>
      </c>
      <c r="N56" s="264">
        <f>ROUNDUP($N$95,2)</f>
        <v>0</v>
      </c>
      <c r="O56" s="265"/>
      <c r="P56" s="265"/>
      <c r="Q56" s="265"/>
      <c r="R56" s="83"/>
    </row>
    <row r="57" spans="2:18" s="84" customFormat="1" ht="20.25" customHeight="1">
      <c r="B57" s="85"/>
      <c r="D57" s="86" t="s">
        <v>82</v>
      </c>
      <c r="N57" s="266">
        <f>ROUNDUP($N$96,2)</f>
        <v>0</v>
      </c>
      <c r="O57" s="265"/>
      <c r="P57" s="265"/>
      <c r="Q57" s="265"/>
      <c r="R57" s="87"/>
    </row>
    <row r="58" spans="2:18" s="80" customFormat="1" ht="25.5" customHeight="1">
      <c r="B58" s="81"/>
      <c r="D58" s="82" t="s">
        <v>83</v>
      </c>
      <c r="N58" s="264">
        <f>ROUNDUP($N$107,2)</f>
        <v>0</v>
      </c>
      <c r="O58" s="265"/>
      <c r="P58" s="265"/>
      <c r="Q58" s="265"/>
      <c r="R58" s="83"/>
    </row>
    <row r="59" spans="2:18" s="84" customFormat="1" ht="20.25" customHeight="1">
      <c r="B59" s="85"/>
      <c r="D59" s="86" t="s">
        <v>84</v>
      </c>
      <c r="N59" s="266">
        <f>ROUNDUP($N$108,2)</f>
        <v>0</v>
      </c>
      <c r="O59" s="265"/>
      <c r="P59" s="265"/>
      <c r="Q59" s="265"/>
      <c r="R59" s="87"/>
    </row>
    <row r="60" spans="2:18" s="6" customFormat="1" ht="22.5" customHeight="1">
      <c r="B60" s="62"/>
      <c r="R60" s="63"/>
    </row>
    <row r="61" spans="2:18" s="6" customFormat="1" ht="7.5" customHeight="1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6"/>
    </row>
    <row r="65" spans="2:19" s="6" customFormat="1" ht="7.5" customHeight="1"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62"/>
    </row>
    <row r="66" spans="2:19" s="6" customFormat="1" ht="37.5" customHeight="1">
      <c r="B66" s="62"/>
      <c r="C66" s="227" t="s">
        <v>85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62"/>
    </row>
    <row r="67" spans="2:19" s="6" customFormat="1" ht="7.5" customHeight="1">
      <c r="B67" s="62"/>
      <c r="S67" s="62"/>
    </row>
    <row r="68" spans="2:19" s="6" customFormat="1" ht="15" customHeight="1">
      <c r="B68" s="62"/>
      <c r="C68" s="13" t="s">
        <v>14</v>
      </c>
      <c r="F68" s="229" t="str">
        <f>$F$6</f>
        <v>BUDOVA H - VÝMĚNA OKEN I. a II.NP</v>
      </c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S68" s="62"/>
    </row>
    <row r="69" spans="2:19" s="6" customFormat="1" ht="7.5" customHeight="1">
      <c r="B69" s="62"/>
      <c r="S69" s="62"/>
    </row>
    <row r="70" spans="2:19" s="6" customFormat="1" ht="18" customHeight="1">
      <c r="B70" s="62"/>
      <c r="C70" s="14" t="s">
        <v>17</v>
      </c>
      <c r="F70" s="15" t="str">
        <f>$F$9</f>
        <v>Základní škola Děčín XXXII, Míru 152, p.o.</v>
      </c>
      <c r="K70" s="14" t="s">
        <v>18</v>
      </c>
      <c r="M70" s="260">
        <f>IF($O$9="","",$O$9)</f>
        <v>41773</v>
      </c>
      <c r="N70" s="228"/>
      <c r="O70" s="228"/>
      <c r="P70" s="228"/>
      <c r="S70" s="62"/>
    </row>
    <row r="71" spans="2:19" s="6" customFormat="1" ht="7.5" customHeight="1">
      <c r="B71" s="62"/>
      <c r="S71" s="62"/>
    </row>
    <row r="72" spans="2:19" s="6" customFormat="1" ht="13.5" customHeight="1">
      <c r="B72" s="62"/>
      <c r="C72" s="14" t="s">
        <v>19</v>
      </c>
      <c r="F72" s="15" t="str">
        <f>$E$12</f>
        <v>Základní škola Děčín XXXII, Míru 152, p.o.</v>
      </c>
      <c r="K72" s="14" t="s">
        <v>25</v>
      </c>
      <c r="M72" s="230" t="str">
        <f>$E$18</f>
        <v>ATELIER PŘÍPEŘ - ING. J.VLK</v>
      </c>
      <c r="N72" s="228"/>
      <c r="O72" s="228"/>
      <c r="P72" s="228"/>
      <c r="Q72" s="228"/>
      <c r="S72" s="62"/>
    </row>
    <row r="73" spans="2:19" s="6" customFormat="1" ht="15" customHeight="1">
      <c r="B73" s="62"/>
      <c r="C73" s="14" t="s">
        <v>22</v>
      </c>
      <c r="F73" s="15" t="str">
        <f>IF($E$15="","",$E$15)</f>
        <v>dle výběrového řízení</v>
      </c>
      <c r="S73" s="62"/>
    </row>
    <row r="74" spans="2:19" s="6" customFormat="1" ht="11.25" customHeight="1">
      <c r="B74" s="62"/>
      <c r="S74" s="62"/>
    </row>
    <row r="75" spans="2:27" s="88" customFormat="1" ht="30" customHeight="1">
      <c r="B75" s="89"/>
      <c r="C75" s="90" t="s">
        <v>86</v>
      </c>
      <c r="D75" s="91" t="s">
        <v>45</v>
      </c>
      <c r="E75" s="91" t="s">
        <v>41</v>
      </c>
      <c r="F75" s="261" t="s">
        <v>87</v>
      </c>
      <c r="G75" s="262"/>
      <c r="H75" s="262"/>
      <c r="I75" s="262"/>
      <c r="J75" s="91" t="s">
        <v>88</v>
      </c>
      <c r="K75" s="91" t="s">
        <v>89</v>
      </c>
      <c r="L75" s="261" t="s">
        <v>90</v>
      </c>
      <c r="M75" s="262"/>
      <c r="N75" s="261" t="s">
        <v>91</v>
      </c>
      <c r="O75" s="262"/>
      <c r="P75" s="262"/>
      <c r="Q75" s="262"/>
      <c r="R75" s="92" t="s">
        <v>92</v>
      </c>
      <c r="S75" s="89"/>
      <c r="T75" s="44" t="s">
        <v>93</v>
      </c>
      <c r="U75" s="45" t="s">
        <v>29</v>
      </c>
      <c r="V75" s="45" t="s">
        <v>94</v>
      </c>
      <c r="W75" s="45" t="s">
        <v>95</v>
      </c>
      <c r="X75" s="45" t="s">
        <v>96</v>
      </c>
      <c r="Y75" s="45" t="s">
        <v>97</v>
      </c>
      <c r="Z75" s="45" t="s">
        <v>98</v>
      </c>
      <c r="AA75" s="46" t="s">
        <v>99</v>
      </c>
    </row>
    <row r="76" spans="2:63" s="6" customFormat="1" ht="30" customHeight="1">
      <c r="B76" s="62"/>
      <c r="C76" s="48" t="s">
        <v>73</v>
      </c>
      <c r="N76" s="263">
        <f>$BK$76</f>
        <v>0</v>
      </c>
      <c r="O76" s="228"/>
      <c r="P76" s="228"/>
      <c r="Q76" s="228"/>
      <c r="S76" s="62"/>
      <c r="T76" s="93"/>
      <c r="U76" s="67"/>
      <c r="V76" s="67"/>
      <c r="W76" s="94">
        <f>$W$77+$W$95+$W$107</f>
        <v>0</v>
      </c>
      <c r="X76" s="67"/>
      <c r="Y76" s="94">
        <f>$Y$77+$Y$95+$Y$107</f>
        <v>0</v>
      </c>
      <c r="Z76" s="67"/>
      <c r="AA76" s="95">
        <f>$AA$77+$AA$95+$AA$107</f>
        <v>0</v>
      </c>
      <c r="AT76" s="6" t="s">
        <v>59</v>
      </c>
      <c r="AU76" s="6" t="s">
        <v>74</v>
      </c>
      <c r="BK76" s="96">
        <f>$BK$77+$BK$95+$BK$107</f>
        <v>0</v>
      </c>
    </row>
    <row r="77" spans="2:63" s="97" customFormat="1" ht="38.25" customHeight="1">
      <c r="B77" s="98"/>
      <c r="D77" s="99" t="s">
        <v>75</v>
      </c>
      <c r="N77" s="255">
        <f>$BK$77</f>
        <v>0</v>
      </c>
      <c r="O77" s="248"/>
      <c r="P77" s="248"/>
      <c r="Q77" s="248"/>
      <c r="S77" s="98"/>
      <c r="T77" s="101"/>
      <c r="W77" s="102">
        <f>$W$78+$W$84</f>
        <v>0</v>
      </c>
      <c r="Y77" s="102">
        <f>$Y$78+$Y$84</f>
        <v>0</v>
      </c>
      <c r="AA77" s="103">
        <f>$AA$78+$AA$84</f>
        <v>0</v>
      </c>
      <c r="AR77" s="100" t="s">
        <v>16</v>
      </c>
      <c r="AT77" s="100" t="s">
        <v>59</v>
      </c>
      <c r="AU77" s="100" t="s">
        <v>60</v>
      </c>
      <c r="AY77" s="100" t="s">
        <v>100</v>
      </c>
      <c r="BK77" s="104">
        <f>$BK$78+$BK$84</f>
        <v>0</v>
      </c>
    </row>
    <row r="78" spans="2:63" s="97" customFormat="1" ht="20.25" customHeight="1">
      <c r="B78" s="98"/>
      <c r="D78" s="105" t="s">
        <v>76</v>
      </c>
      <c r="N78" s="247">
        <f>$BK$78</f>
        <v>0</v>
      </c>
      <c r="O78" s="248"/>
      <c r="P78" s="248"/>
      <c r="Q78" s="248"/>
      <c r="S78" s="98"/>
      <c r="T78" s="101"/>
      <c r="W78" s="102">
        <f>$W$79</f>
        <v>0</v>
      </c>
      <c r="Y78" s="102">
        <f>$Y$79</f>
        <v>0</v>
      </c>
      <c r="AA78" s="103">
        <f>$AA$79</f>
        <v>0</v>
      </c>
      <c r="AR78" s="100" t="s">
        <v>16</v>
      </c>
      <c r="AT78" s="100" t="s">
        <v>59</v>
      </c>
      <c r="AU78" s="100" t="s">
        <v>16</v>
      </c>
      <c r="AY78" s="100" t="s">
        <v>100</v>
      </c>
      <c r="BK78" s="104">
        <f>$BK$79</f>
        <v>0</v>
      </c>
    </row>
    <row r="79" spans="2:63" s="97" customFormat="1" ht="15" customHeight="1">
      <c r="B79" s="98"/>
      <c r="D79" s="105" t="s">
        <v>77</v>
      </c>
      <c r="N79" s="247">
        <f>$BK$79</f>
        <v>0</v>
      </c>
      <c r="O79" s="248"/>
      <c r="P79" s="248"/>
      <c r="Q79" s="248"/>
      <c r="S79" s="98"/>
      <c r="T79" s="101"/>
      <c r="W79" s="102">
        <f>SUM($W$80:$W$83)</f>
        <v>0</v>
      </c>
      <c r="Y79" s="102">
        <f>SUM($Y$80:$Y$83)</f>
        <v>0</v>
      </c>
      <c r="AA79" s="103">
        <f>SUM($AA$80:$AA$83)</f>
        <v>0</v>
      </c>
      <c r="AR79" s="100" t="s">
        <v>16</v>
      </c>
      <c r="AT79" s="100" t="s">
        <v>59</v>
      </c>
      <c r="AU79" s="100" t="s">
        <v>66</v>
      </c>
      <c r="AY79" s="100" t="s">
        <v>100</v>
      </c>
      <c r="BK79" s="104">
        <f>SUM($BK$80:$BK$83)</f>
        <v>0</v>
      </c>
    </row>
    <row r="80" spans="2:65" s="6" customFormat="1" ht="24" customHeight="1">
      <c r="B80" s="62"/>
      <c r="C80" s="106" t="s">
        <v>16</v>
      </c>
      <c r="D80" s="106" t="s">
        <v>101</v>
      </c>
      <c r="E80" s="107" t="s">
        <v>102</v>
      </c>
      <c r="F80" s="251" t="s">
        <v>103</v>
      </c>
      <c r="G80" s="252"/>
      <c r="H80" s="252"/>
      <c r="I80" s="252"/>
      <c r="J80" s="109" t="s">
        <v>104</v>
      </c>
      <c r="K80" s="110"/>
      <c r="L80" s="253"/>
      <c r="M80" s="252"/>
      <c r="N80" s="254">
        <f>ROUND($L$80*$K$80,2)</f>
        <v>0</v>
      </c>
      <c r="O80" s="252"/>
      <c r="P80" s="252"/>
      <c r="Q80" s="252"/>
      <c r="R80" s="108" t="s">
        <v>105</v>
      </c>
      <c r="S80" s="62"/>
      <c r="T80" s="111"/>
      <c r="U80" s="112" t="s">
        <v>30</v>
      </c>
      <c r="X80" s="113">
        <v>0.0015</v>
      </c>
      <c r="Y80" s="113">
        <f>$X$80*$K$80</f>
        <v>0</v>
      </c>
      <c r="Z80" s="113">
        <v>0</v>
      </c>
      <c r="AA80" s="114">
        <f>$Z$80*$K$80</f>
        <v>0</v>
      </c>
      <c r="AR80" s="64" t="s">
        <v>106</v>
      </c>
      <c r="AT80" s="64" t="s">
        <v>101</v>
      </c>
      <c r="AU80" s="64" t="s">
        <v>107</v>
      </c>
      <c r="AY80" s="6" t="s">
        <v>100</v>
      </c>
      <c r="BE80" s="115">
        <f>IF($U$80="základní",$N$80,0)</f>
        <v>0</v>
      </c>
      <c r="BF80" s="115">
        <f>IF($U$80="snížená",$N$80,0)</f>
        <v>0</v>
      </c>
      <c r="BG80" s="115">
        <f>IF($U$80="zákl. přenesená",$N$80,0)</f>
        <v>0</v>
      </c>
      <c r="BH80" s="115">
        <f>IF($U$80="sníž. přenesená",$N$80,0)</f>
        <v>0</v>
      </c>
      <c r="BI80" s="115">
        <f>IF($U$80="nulová",$N$80,0)</f>
        <v>0</v>
      </c>
      <c r="BJ80" s="64" t="s">
        <v>16</v>
      </c>
      <c r="BK80" s="115">
        <f>ROUND($L$80*$K$80,2)</f>
        <v>0</v>
      </c>
      <c r="BL80" s="64" t="s">
        <v>106</v>
      </c>
      <c r="BM80" s="64" t="s">
        <v>108</v>
      </c>
    </row>
    <row r="81" spans="2:51" s="6" customFormat="1" ht="13.5" customHeight="1">
      <c r="B81" s="116"/>
      <c r="E81" s="117"/>
      <c r="F81" s="249" t="s">
        <v>109</v>
      </c>
      <c r="G81" s="250"/>
      <c r="H81" s="250"/>
      <c r="I81" s="250"/>
      <c r="K81" s="119"/>
      <c r="S81" s="116"/>
      <c r="T81" s="120"/>
      <c r="AA81" s="121"/>
      <c r="AT81" s="118" t="s">
        <v>110</v>
      </c>
      <c r="AU81" s="118" t="s">
        <v>107</v>
      </c>
      <c r="AV81" s="118" t="s">
        <v>66</v>
      </c>
      <c r="AW81" s="118" t="s">
        <v>74</v>
      </c>
      <c r="AX81" s="118" t="s">
        <v>16</v>
      </c>
      <c r="AY81" s="118" t="s">
        <v>100</v>
      </c>
    </row>
    <row r="82" spans="2:65" s="6" customFormat="1" ht="13.5" customHeight="1">
      <c r="B82" s="62"/>
      <c r="C82" s="106" t="s">
        <v>66</v>
      </c>
      <c r="D82" s="106" t="s">
        <v>101</v>
      </c>
      <c r="E82" s="107" t="s">
        <v>111</v>
      </c>
      <c r="F82" s="251" t="s">
        <v>112</v>
      </c>
      <c r="G82" s="252"/>
      <c r="H82" s="252"/>
      <c r="I82" s="252"/>
      <c r="J82" s="109" t="s">
        <v>104</v>
      </c>
      <c r="K82" s="110"/>
      <c r="L82" s="253"/>
      <c r="M82" s="252"/>
      <c r="N82" s="254">
        <f>ROUND($L$82*$K$82,2)</f>
        <v>0</v>
      </c>
      <c r="O82" s="252"/>
      <c r="P82" s="252"/>
      <c r="Q82" s="252"/>
      <c r="R82" s="108"/>
      <c r="S82" s="62"/>
      <c r="T82" s="111"/>
      <c r="U82" s="112" t="s">
        <v>30</v>
      </c>
      <c r="X82" s="113">
        <v>0.01032</v>
      </c>
      <c r="Y82" s="113">
        <f>$X$82*$K$82</f>
        <v>0</v>
      </c>
      <c r="Z82" s="113">
        <v>0</v>
      </c>
      <c r="AA82" s="114">
        <f>$Z$82*$K$82</f>
        <v>0</v>
      </c>
      <c r="AR82" s="64" t="s">
        <v>106</v>
      </c>
      <c r="AT82" s="64" t="s">
        <v>101</v>
      </c>
      <c r="AU82" s="64" t="s">
        <v>107</v>
      </c>
      <c r="AY82" s="6" t="s">
        <v>100</v>
      </c>
      <c r="BE82" s="115">
        <f>IF($U$82="základní",$N$82,0)</f>
        <v>0</v>
      </c>
      <c r="BF82" s="115">
        <f>IF($U$82="snížená",$N$82,0)</f>
        <v>0</v>
      </c>
      <c r="BG82" s="115">
        <f>IF($U$82="zákl. přenesená",$N$82,0)</f>
        <v>0</v>
      </c>
      <c r="BH82" s="115">
        <f>IF($U$82="sníž. přenesená",$N$82,0)</f>
        <v>0</v>
      </c>
      <c r="BI82" s="115">
        <f>IF($U$82="nulová",$N$82,0)</f>
        <v>0</v>
      </c>
      <c r="BJ82" s="64" t="s">
        <v>16</v>
      </c>
      <c r="BK82" s="115">
        <f>ROUND($L$82*$K$82,2)</f>
        <v>0</v>
      </c>
      <c r="BL82" s="64" t="s">
        <v>106</v>
      </c>
      <c r="BM82" s="64" t="s">
        <v>113</v>
      </c>
    </row>
    <row r="83" spans="2:51" s="6" customFormat="1" ht="13.5" customHeight="1">
      <c r="B83" s="116"/>
      <c r="E83" s="117"/>
      <c r="F83" s="249" t="s">
        <v>114</v>
      </c>
      <c r="G83" s="250"/>
      <c r="H83" s="250"/>
      <c r="I83" s="250"/>
      <c r="K83" s="119"/>
      <c r="S83" s="116"/>
      <c r="T83" s="120"/>
      <c r="AA83" s="121"/>
      <c r="AT83" s="118" t="s">
        <v>110</v>
      </c>
      <c r="AU83" s="118" t="s">
        <v>107</v>
      </c>
      <c r="AV83" s="118" t="s">
        <v>66</v>
      </c>
      <c r="AW83" s="118" t="s">
        <v>74</v>
      </c>
      <c r="AX83" s="118" t="s">
        <v>16</v>
      </c>
      <c r="AY83" s="118" t="s">
        <v>100</v>
      </c>
    </row>
    <row r="84" spans="2:63" s="97" customFormat="1" ht="30" customHeight="1">
      <c r="B84" s="98"/>
      <c r="D84" s="105" t="s">
        <v>78</v>
      </c>
      <c r="N84" s="247">
        <f>$BK$84</f>
        <v>0</v>
      </c>
      <c r="O84" s="248"/>
      <c r="P84" s="248"/>
      <c r="Q84" s="248"/>
      <c r="S84" s="98"/>
      <c r="T84" s="101"/>
      <c r="W84" s="102">
        <f>$W$85+$W$93</f>
        <v>0</v>
      </c>
      <c r="Y84" s="102">
        <f>$Y$85+$Y$93</f>
        <v>0</v>
      </c>
      <c r="AA84" s="103">
        <f>$AA$85+$AA$93</f>
        <v>0</v>
      </c>
      <c r="AR84" s="100" t="s">
        <v>16</v>
      </c>
      <c r="AT84" s="100" t="s">
        <v>59</v>
      </c>
      <c r="AU84" s="100" t="s">
        <v>16</v>
      </c>
      <c r="AY84" s="100" t="s">
        <v>100</v>
      </c>
      <c r="BK84" s="104">
        <f>$BK$85+$BK$93</f>
        <v>0</v>
      </c>
    </row>
    <row r="85" spans="2:63" s="97" customFormat="1" ht="15" customHeight="1">
      <c r="B85" s="98"/>
      <c r="D85" s="105" t="s">
        <v>79</v>
      </c>
      <c r="N85" s="247">
        <f>$BK$85</f>
        <v>0</v>
      </c>
      <c r="O85" s="248"/>
      <c r="P85" s="248"/>
      <c r="Q85" s="248"/>
      <c r="S85" s="98"/>
      <c r="T85" s="101"/>
      <c r="W85" s="102">
        <f>SUM($W$86:$W$92)</f>
        <v>0</v>
      </c>
      <c r="Y85" s="102">
        <f>SUM($Y$86:$Y$92)</f>
        <v>0</v>
      </c>
      <c r="AA85" s="103">
        <f>SUM($AA$86:$AA$92)</f>
        <v>0</v>
      </c>
      <c r="AR85" s="100" t="s">
        <v>16</v>
      </c>
      <c r="AT85" s="100" t="s">
        <v>59</v>
      </c>
      <c r="AU85" s="100" t="s">
        <v>66</v>
      </c>
      <c r="AY85" s="100" t="s">
        <v>100</v>
      </c>
      <c r="BK85" s="104">
        <f>SUM($BK$86:$BK$92)</f>
        <v>0</v>
      </c>
    </row>
    <row r="86" spans="2:65" s="6" customFormat="1" ht="34.5" customHeight="1">
      <c r="B86" s="62"/>
      <c r="C86" s="106" t="s">
        <v>107</v>
      </c>
      <c r="D86" s="106" t="s">
        <v>101</v>
      </c>
      <c r="E86" s="107" t="s">
        <v>115</v>
      </c>
      <c r="F86" s="251" t="s">
        <v>116</v>
      </c>
      <c r="G86" s="252"/>
      <c r="H86" s="252"/>
      <c r="I86" s="252"/>
      <c r="J86" s="109" t="s">
        <v>117</v>
      </c>
      <c r="K86" s="110"/>
      <c r="L86" s="253"/>
      <c r="M86" s="252"/>
      <c r="N86" s="254">
        <f>ROUND($L$86*$K$86,2)</f>
        <v>0</v>
      </c>
      <c r="O86" s="252"/>
      <c r="P86" s="252"/>
      <c r="Q86" s="252"/>
      <c r="R86" s="108" t="s">
        <v>105</v>
      </c>
      <c r="S86" s="62"/>
      <c r="T86" s="111"/>
      <c r="U86" s="112" t="s">
        <v>30</v>
      </c>
      <c r="X86" s="113">
        <v>0</v>
      </c>
      <c r="Y86" s="113">
        <f>$X$86*$K$86</f>
        <v>0</v>
      </c>
      <c r="Z86" s="113">
        <v>0.032</v>
      </c>
      <c r="AA86" s="114">
        <f>$Z$86*$K$86</f>
        <v>0</v>
      </c>
      <c r="AR86" s="64" t="s">
        <v>106</v>
      </c>
      <c r="AT86" s="64" t="s">
        <v>101</v>
      </c>
      <c r="AU86" s="64" t="s">
        <v>107</v>
      </c>
      <c r="AY86" s="6" t="s">
        <v>100</v>
      </c>
      <c r="BE86" s="115">
        <f>IF($U$86="základní",$N$86,0)</f>
        <v>0</v>
      </c>
      <c r="BF86" s="115">
        <f>IF($U$86="snížená",$N$86,0)</f>
        <v>0</v>
      </c>
      <c r="BG86" s="115">
        <f>IF($U$86="zákl. přenesená",$N$86,0)</f>
        <v>0</v>
      </c>
      <c r="BH86" s="115">
        <f>IF($U$86="sníž. přenesená",$N$86,0)</f>
        <v>0</v>
      </c>
      <c r="BI86" s="115">
        <f>IF($U$86="nulová",$N$86,0)</f>
        <v>0</v>
      </c>
      <c r="BJ86" s="64" t="s">
        <v>16</v>
      </c>
      <c r="BK86" s="115">
        <f>ROUND($L$86*$K$86,2)</f>
        <v>0</v>
      </c>
      <c r="BL86" s="64" t="s">
        <v>106</v>
      </c>
      <c r="BM86" s="64" t="s">
        <v>118</v>
      </c>
    </row>
    <row r="87" spans="2:51" s="6" customFormat="1" ht="13.5" customHeight="1">
      <c r="B87" s="116"/>
      <c r="E87" s="117"/>
      <c r="F87" s="249" t="s">
        <v>119</v>
      </c>
      <c r="G87" s="250"/>
      <c r="H87" s="250"/>
      <c r="I87" s="250"/>
      <c r="K87" s="119"/>
      <c r="S87" s="116"/>
      <c r="T87" s="120"/>
      <c r="AA87" s="121"/>
      <c r="AT87" s="118" t="s">
        <v>110</v>
      </c>
      <c r="AU87" s="118" t="s">
        <v>107</v>
      </c>
      <c r="AV87" s="118" t="s">
        <v>66</v>
      </c>
      <c r="AW87" s="118" t="s">
        <v>74</v>
      </c>
      <c r="AX87" s="118" t="s">
        <v>16</v>
      </c>
      <c r="AY87" s="118" t="s">
        <v>100</v>
      </c>
    </row>
    <row r="88" spans="2:65" s="6" customFormat="1" ht="24" customHeight="1">
      <c r="B88" s="62"/>
      <c r="C88" s="106" t="s">
        <v>106</v>
      </c>
      <c r="D88" s="106" t="s">
        <v>101</v>
      </c>
      <c r="E88" s="107" t="s">
        <v>120</v>
      </c>
      <c r="F88" s="251" t="s">
        <v>121</v>
      </c>
      <c r="G88" s="252"/>
      <c r="H88" s="252"/>
      <c r="I88" s="252"/>
      <c r="J88" s="109" t="s">
        <v>122</v>
      </c>
      <c r="K88" s="110"/>
      <c r="L88" s="253"/>
      <c r="M88" s="252"/>
      <c r="N88" s="254">
        <f>ROUND($L$88*$K$88,2)</f>
        <v>0</v>
      </c>
      <c r="O88" s="252"/>
      <c r="P88" s="252"/>
      <c r="Q88" s="252"/>
      <c r="R88" s="108" t="s">
        <v>105</v>
      </c>
      <c r="S88" s="62"/>
      <c r="T88" s="111"/>
      <c r="U88" s="112" t="s">
        <v>30</v>
      </c>
      <c r="X88" s="113">
        <v>0</v>
      </c>
      <c r="Y88" s="113">
        <f>$X$88*$K$88</f>
        <v>0</v>
      </c>
      <c r="Z88" s="113">
        <v>0</v>
      </c>
      <c r="AA88" s="114">
        <f>$Z$88*$K$88</f>
        <v>0</v>
      </c>
      <c r="AR88" s="64" t="s">
        <v>106</v>
      </c>
      <c r="AT88" s="64" t="s">
        <v>101</v>
      </c>
      <c r="AU88" s="64" t="s">
        <v>107</v>
      </c>
      <c r="AY88" s="6" t="s">
        <v>100</v>
      </c>
      <c r="BE88" s="115">
        <f>IF($U$88="základní",$N$88,0)</f>
        <v>0</v>
      </c>
      <c r="BF88" s="115">
        <f>IF($U$88="snížená",$N$88,0)</f>
        <v>0</v>
      </c>
      <c r="BG88" s="115">
        <f>IF($U$88="zákl. přenesená",$N$88,0)</f>
        <v>0</v>
      </c>
      <c r="BH88" s="115">
        <f>IF($U$88="sníž. přenesená",$N$88,0)</f>
        <v>0</v>
      </c>
      <c r="BI88" s="115">
        <f>IF($U$88="nulová",$N$88,0)</f>
        <v>0</v>
      </c>
      <c r="BJ88" s="64" t="s">
        <v>16</v>
      </c>
      <c r="BK88" s="115">
        <f>ROUND($L$88*$K$88,2)</f>
        <v>0</v>
      </c>
      <c r="BL88" s="64" t="s">
        <v>106</v>
      </c>
      <c r="BM88" s="64" t="s">
        <v>123</v>
      </c>
    </row>
    <row r="89" spans="2:65" s="6" customFormat="1" ht="24" customHeight="1">
      <c r="B89" s="62"/>
      <c r="C89" s="109" t="s">
        <v>124</v>
      </c>
      <c r="D89" s="109" t="s">
        <v>101</v>
      </c>
      <c r="E89" s="107" t="s">
        <v>125</v>
      </c>
      <c r="F89" s="251" t="s">
        <v>126</v>
      </c>
      <c r="G89" s="252"/>
      <c r="H89" s="252"/>
      <c r="I89" s="252"/>
      <c r="J89" s="109" t="s">
        <v>122</v>
      </c>
      <c r="K89" s="110"/>
      <c r="L89" s="253"/>
      <c r="M89" s="252"/>
      <c r="N89" s="254">
        <f>ROUND($L$89*$K$89,2)</f>
        <v>0</v>
      </c>
      <c r="O89" s="252"/>
      <c r="P89" s="252"/>
      <c r="Q89" s="252"/>
      <c r="R89" s="108" t="s">
        <v>105</v>
      </c>
      <c r="S89" s="62"/>
      <c r="T89" s="111"/>
      <c r="U89" s="112" t="s">
        <v>30</v>
      </c>
      <c r="X89" s="113">
        <v>0</v>
      </c>
      <c r="Y89" s="113">
        <f>$X$89*$K$89</f>
        <v>0</v>
      </c>
      <c r="Z89" s="113">
        <v>0</v>
      </c>
      <c r="AA89" s="114">
        <f>$Z$89*$K$89</f>
        <v>0</v>
      </c>
      <c r="AR89" s="64" t="s">
        <v>106</v>
      </c>
      <c r="AT89" s="64" t="s">
        <v>101</v>
      </c>
      <c r="AU89" s="64" t="s">
        <v>107</v>
      </c>
      <c r="AY89" s="64" t="s">
        <v>100</v>
      </c>
      <c r="BE89" s="115">
        <f>IF($U$89="základní",$N$89,0)</f>
        <v>0</v>
      </c>
      <c r="BF89" s="115">
        <f>IF($U$89="snížená",$N$89,0)</f>
        <v>0</v>
      </c>
      <c r="BG89" s="115">
        <f>IF($U$89="zákl. přenesená",$N$89,0)</f>
        <v>0</v>
      </c>
      <c r="BH89" s="115">
        <f>IF($U$89="sníž. přenesená",$N$89,0)</f>
        <v>0</v>
      </c>
      <c r="BI89" s="115">
        <f>IF($U$89="nulová",$N$89,0)</f>
        <v>0</v>
      </c>
      <c r="BJ89" s="64" t="s">
        <v>16</v>
      </c>
      <c r="BK89" s="115">
        <f>ROUND($L$89*$K$89,2)</f>
        <v>0</v>
      </c>
      <c r="BL89" s="64" t="s">
        <v>106</v>
      </c>
      <c r="BM89" s="64" t="s">
        <v>127</v>
      </c>
    </row>
    <row r="90" spans="2:65" s="6" customFormat="1" ht="24" customHeight="1">
      <c r="B90" s="62"/>
      <c r="C90" s="109" t="s">
        <v>128</v>
      </c>
      <c r="D90" s="109" t="s">
        <v>101</v>
      </c>
      <c r="E90" s="107" t="s">
        <v>129</v>
      </c>
      <c r="F90" s="251" t="s">
        <v>130</v>
      </c>
      <c r="G90" s="252"/>
      <c r="H90" s="252"/>
      <c r="I90" s="252"/>
      <c r="J90" s="109" t="s">
        <v>122</v>
      </c>
      <c r="K90" s="110"/>
      <c r="L90" s="253"/>
      <c r="M90" s="252"/>
      <c r="N90" s="254">
        <f>ROUND($L$90*$K$90,2)</f>
        <v>0</v>
      </c>
      <c r="O90" s="252"/>
      <c r="P90" s="252"/>
      <c r="Q90" s="252"/>
      <c r="R90" s="108" t="s">
        <v>105</v>
      </c>
      <c r="S90" s="62"/>
      <c r="T90" s="111"/>
      <c r="U90" s="112" t="s">
        <v>30</v>
      </c>
      <c r="X90" s="113">
        <v>0</v>
      </c>
      <c r="Y90" s="113">
        <f>$X$90*$K$90</f>
        <v>0</v>
      </c>
      <c r="Z90" s="113">
        <v>0</v>
      </c>
      <c r="AA90" s="114">
        <f>$Z$90*$K$90</f>
        <v>0</v>
      </c>
      <c r="AR90" s="64" t="s">
        <v>106</v>
      </c>
      <c r="AT90" s="64" t="s">
        <v>101</v>
      </c>
      <c r="AU90" s="64" t="s">
        <v>107</v>
      </c>
      <c r="AY90" s="64" t="s">
        <v>100</v>
      </c>
      <c r="BE90" s="115">
        <f>IF($U$90="základní",$N$90,0)</f>
        <v>0</v>
      </c>
      <c r="BF90" s="115">
        <f>IF($U$90="snížená",$N$90,0)</f>
        <v>0</v>
      </c>
      <c r="BG90" s="115">
        <f>IF($U$90="zákl. přenesená",$N$90,0)</f>
        <v>0</v>
      </c>
      <c r="BH90" s="115">
        <f>IF($U$90="sníž. přenesená",$N$90,0)</f>
        <v>0</v>
      </c>
      <c r="BI90" s="115">
        <f>IF($U$90="nulová",$N$90,0)</f>
        <v>0</v>
      </c>
      <c r="BJ90" s="64" t="s">
        <v>16</v>
      </c>
      <c r="BK90" s="115">
        <f>ROUND($L$90*$K$90,2)</f>
        <v>0</v>
      </c>
      <c r="BL90" s="64" t="s">
        <v>106</v>
      </c>
      <c r="BM90" s="64" t="s">
        <v>131</v>
      </c>
    </row>
    <row r="91" spans="2:51" s="6" customFormat="1" ht="13.5" customHeight="1">
      <c r="B91" s="116"/>
      <c r="E91" s="117"/>
      <c r="F91" s="249" t="s">
        <v>132</v>
      </c>
      <c r="G91" s="250"/>
      <c r="H91" s="250"/>
      <c r="I91" s="250"/>
      <c r="K91" s="119"/>
      <c r="S91" s="116"/>
      <c r="T91" s="120"/>
      <c r="AA91" s="121"/>
      <c r="AT91" s="118" t="s">
        <v>110</v>
      </c>
      <c r="AU91" s="118" t="s">
        <v>107</v>
      </c>
      <c r="AV91" s="118" t="s">
        <v>66</v>
      </c>
      <c r="AW91" s="118" t="s">
        <v>74</v>
      </c>
      <c r="AX91" s="118" t="s">
        <v>16</v>
      </c>
      <c r="AY91" s="118" t="s">
        <v>100</v>
      </c>
    </row>
    <row r="92" spans="2:65" s="6" customFormat="1" ht="24" customHeight="1">
      <c r="B92" s="62"/>
      <c r="C92" s="106" t="s">
        <v>133</v>
      </c>
      <c r="D92" s="106" t="s">
        <v>101</v>
      </c>
      <c r="E92" s="107" t="s">
        <v>134</v>
      </c>
      <c r="F92" s="251" t="s">
        <v>135</v>
      </c>
      <c r="G92" s="252"/>
      <c r="H92" s="252"/>
      <c r="I92" s="252"/>
      <c r="J92" s="109" t="s">
        <v>122</v>
      </c>
      <c r="K92" s="110"/>
      <c r="L92" s="253"/>
      <c r="M92" s="252"/>
      <c r="N92" s="254">
        <f>ROUND($L$92*$K$92,2)</f>
        <v>0</v>
      </c>
      <c r="O92" s="252"/>
      <c r="P92" s="252"/>
      <c r="Q92" s="252"/>
      <c r="R92" s="108" t="s">
        <v>105</v>
      </c>
      <c r="S92" s="62"/>
      <c r="T92" s="111"/>
      <c r="U92" s="112" t="s">
        <v>30</v>
      </c>
      <c r="X92" s="113">
        <v>0</v>
      </c>
      <c r="Y92" s="113">
        <f>$X$92*$K$92</f>
        <v>0</v>
      </c>
      <c r="Z92" s="113">
        <v>0</v>
      </c>
      <c r="AA92" s="114">
        <f>$Z$92*$K$92</f>
        <v>0</v>
      </c>
      <c r="AR92" s="64" t="s">
        <v>106</v>
      </c>
      <c r="AT92" s="64" t="s">
        <v>101</v>
      </c>
      <c r="AU92" s="64" t="s">
        <v>107</v>
      </c>
      <c r="AY92" s="6" t="s">
        <v>100</v>
      </c>
      <c r="BE92" s="115">
        <f>IF($U$92="základní",$N$92,0)</f>
        <v>0</v>
      </c>
      <c r="BF92" s="115">
        <f>IF($U$92="snížená",$N$92,0)</f>
        <v>0</v>
      </c>
      <c r="BG92" s="115">
        <f>IF($U$92="zákl. přenesená",$N$92,0)</f>
        <v>0</v>
      </c>
      <c r="BH92" s="115">
        <f>IF($U$92="sníž. přenesená",$N$92,0)</f>
        <v>0</v>
      </c>
      <c r="BI92" s="115">
        <f>IF($U$92="nulová",$N$92,0)</f>
        <v>0</v>
      </c>
      <c r="BJ92" s="64" t="s">
        <v>16</v>
      </c>
      <c r="BK92" s="115">
        <f>ROUND($L$92*$K$92,2)</f>
        <v>0</v>
      </c>
      <c r="BL92" s="64" t="s">
        <v>106</v>
      </c>
      <c r="BM92" s="64" t="s">
        <v>136</v>
      </c>
    </row>
    <row r="93" spans="2:63" s="97" customFormat="1" ht="23.25" customHeight="1">
      <c r="B93" s="98"/>
      <c r="D93" s="105" t="s">
        <v>80</v>
      </c>
      <c r="N93" s="247">
        <f>$BK$93</f>
        <v>0</v>
      </c>
      <c r="O93" s="248"/>
      <c r="P93" s="248"/>
      <c r="Q93" s="248"/>
      <c r="S93" s="98"/>
      <c r="T93" s="101"/>
      <c r="W93" s="102">
        <f>$W$94</f>
        <v>0</v>
      </c>
      <c r="Y93" s="102">
        <f>$Y$94</f>
        <v>0</v>
      </c>
      <c r="AA93" s="103">
        <f>$AA$94</f>
        <v>0</v>
      </c>
      <c r="AR93" s="100" t="s">
        <v>16</v>
      </c>
      <c r="AT93" s="100" t="s">
        <v>59</v>
      </c>
      <c r="AU93" s="100" t="s">
        <v>66</v>
      </c>
      <c r="AY93" s="100" t="s">
        <v>100</v>
      </c>
      <c r="BK93" s="104">
        <f>$BK$94</f>
        <v>0</v>
      </c>
    </row>
    <row r="94" spans="2:65" s="6" customFormat="1" ht="13.5" customHeight="1">
      <c r="B94" s="62"/>
      <c r="C94" s="109" t="s">
        <v>137</v>
      </c>
      <c r="D94" s="109" t="s">
        <v>101</v>
      </c>
      <c r="E94" s="107" t="s">
        <v>138</v>
      </c>
      <c r="F94" s="251" t="s">
        <v>139</v>
      </c>
      <c r="G94" s="252"/>
      <c r="H94" s="252"/>
      <c r="I94" s="252"/>
      <c r="J94" s="109" t="s">
        <v>122</v>
      </c>
      <c r="K94" s="110"/>
      <c r="L94" s="253"/>
      <c r="M94" s="252"/>
      <c r="N94" s="254">
        <f>ROUND($L$94*$K$94,2)</f>
        <v>0</v>
      </c>
      <c r="O94" s="252"/>
      <c r="P94" s="252"/>
      <c r="Q94" s="252"/>
      <c r="R94" s="108" t="s">
        <v>105</v>
      </c>
      <c r="S94" s="62"/>
      <c r="T94" s="111"/>
      <c r="U94" s="112" t="s">
        <v>30</v>
      </c>
      <c r="X94" s="113">
        <v>0</v>
      </c>
      <c r="Y94" s="113">
        <f>$X$94*$K$94</f>
        <v>0</v>
      </c>
      <c r="Z94" s="113">
        <v>0</v>
      </c>
      <c r="AA94" s="114">
        <f>$Z$94*$K$94</f>
        <v>0</v>
      </c>
      <c r="AR94" s="64" t="s">
        <v>106</v>
      </c>
      <c r="AT94" s="64" t="s">
        <v>101</v>
      </c>
      <c r="AU94" s="64" t="s">
        <v>107</v>
      </c>
      <c r="AY94" s="64" t="s">
        <v>100</v>
      </c>
      <c r="BE94" s="115">
        <f>IF($U$94="základní",$N$94,0)</f>
        <v>0</v>
      </c>
      <c r="BF94" s="115">
        <f>IF($U$94="snížená",$N$94,0)</f>
        <v>0</v>
      </c>
      <c r="BG94" s="115">
        <f>IF($U$94="zákl. přenesená",$N$94,0)</f>
        <v>0</v>
      </c>
      <c r="BH94" s="115">
        <f>IF($U$94="sníž. přenesená",$N$94,0)</f>
        <v>0</v>
      </c>
      <c r="BI94" s="115">
        <f>IF($U$94="nulová",$N$94,0)</f>
        <v>0</v>
      </c>
      <c r="BJ94" s="64" t="s">
        <v>16</v>
      </c>
      <c r="BK94" s="115">
        <f>ROUND($L$94*$K$94,2)</f>
        <v>0</v>
      </c>
      <c r="BL94" s="64" t="s">
        <v>106</v>
      </c>
      <c r="BM94" s="64" t="s">
        <v>140</v>
      </c>
    </row>
    <row r="95" spans="2:63" s="97" customFormat="1" ht="38.25" customHeight="1">
      <c r="B95" s="98"/>
      <c r="D95" s="99" t="s">
        <v>81</v>
      </c>
      <c r="N95" s="255">
        <f>$BK$95</f>
        <v>0</v>
      </c>
      <c r="O95" s="248"/>
      <c r="P95" s="248"/>
      <c r="Q95" s="248"/>
      <c r="S95" s="98"/>
      <c r="T95" s="101"/>
      <c r="W95" s="102">
        <f>$W$96</f>
        <v>0</v>
      </c>
      <c r="Y95" s="102">
        <f>$Y$96</f>
        <v>0</v>
      </c>
      <c r="AA95" s="103">
        <f>$AA$96</f>
        <v>0</v>
      </c>
      <c r="AR95" s="100" t="s">
        <v>66</v>
      </c>
      <c r="AT95" s="100" t="s">
        <v>59</v>
      </c>
      <c r="AU95" s="100" t="s">
        <v>60</v>
      </c>
      <c r="AY95" s="100" t="s">
        <v>100</v>
      </c>
      <c r="BK95" s="104">
        <f>$BK$96</f>
        <v>0</v>
      </c>
    </row>
    <row r="96" spans="2:63" s="97" customFormat="1" ht="20.25" customHeight="1">
      <c r="B96" s="98"/>
      <c r="D96" s="105" t="s">
        <v>82</v>
      </c>
      <c r="N96" s="247">
        <f>$BK$96</f>
        <v>0</v>
      </c>
      <c r="O96" s="248"/>
      <c r="P96" s="248"/>
      <c r="Q96" s="248"/>
      <c r="S96" s="98"/>
      <c r="T96" s="101"/>
      <c r="W96" s="102">
        <f>SUM($W$97:$W$106)</f>
        <v>0</v>
      </c>
      <c r="Y96" s="102">
        <f>SUM($Y$97:$Y$106)</f>
        <v>0</v>
      </c>
      <c r="AA96" s="103">
        <f>SUM($AA$97:$AA$106)</f>
        <v>0</v>
      </c>
      <c r="AR96" s="100" t="s">
        <v>66</v>
      </c>
      <c r="AT96" s="100" t="s">
        <v>59</v>
      </c>
      <c r="AU96" s="100" t="s">
        <v>16</v>
      </c>
      <c r="AY96" s="100" t="s">
        <v>100</v>
      </c>
      <c r="BK96" s="104">
        <f>SUM($BK$97:$BK$106)</f>
        <v>0</v>
      </c>
    </row>
    <row r="97" spans="2:65" s="6" customFormat="1" ht="24" customHeight="1">
      <c r="B97" s="62"/>
      <c r="C97" s="109" t="s">
        <v>141</v>
      </c>
      <c r="D97" s="109" t="s">
        <v>101</v>
      </c>
      <c r="E97" s="107" t="s">
        <v>142</v>
      </c>
      <c r="F97" s="251" t="s">
        <v>143</v>
      </c>
      <c r="G97" s="252"/>
      <c r="H97" s="252"/>
      <c r="I97" s="252"/>
      <c r="J97" s="109" t="s">
        <v>117</v>
      </c>
      <c r="K97" s="110"/>
      <c r="L97" s="253"/>
      <c r="M97" s="252"/>
      <c r="N97" s="254">
        <f>ROUND($L$97*$K$97,2)</f>
        <v>0</v>
      </c>
      <c r="O97" s="252"/>
      <c r="P97" s="252"/>
      <c r="Q97" s="252"/>
      <c r="R97" s="108" t="s">
        <v>105</v>
      </c>
      <c r="S97" s="62"/>
      <c r="T97" s="111"/>
      <c r="U97" s="112" t="s">
        <v>30</v>
      </c>
      <c r="X97" s="113">
        <v>0.00025</v>
      </c>
      <c r="Y97" s="113">
        <f>$X$97*$K$97</f>
        <v>0</v>
      </c>
      <c r="Z97" s="113">
        <v>0</v>
      </c>
      <c r="AA97" s="114">
        <f>$Z$97*$K$97</f>
        <v>0</v>
      </c>
      <c r="AR97" s="64" t="s">
        <v>144</v>
      </c>
      <c r="AT97" s="64" t="s">
        <v>101</v>
      </c>
      <c r="AU97" s="64" t="s">
        <v>66</v>
      </c>
      <c r="AY97" s="64" t="s">
        <v>100</v>
      </c>
      <c r="BE97" s="115">
        <f>IF($U$97="základní",$N$97,0)</f>
        <v>0</v>
      </c>
      <c r="BF97" s="115">
        <f>IF($U$97="snížená",$N$97,0)</f>
        <v>0</v>
      </c>
      <c r="BG97" s="115">
        <f>IF($U$97="zákl. přenesená",$N$97,0)</f>
        <v>0</v>
      </c>
      <c r="BH97" s="115">
        <f>IF($U$97="sníž. přenesená",$N$97,0)</f>
        <v>0</v>
      </c>
      <c r="BI97" s="115">
        <f>IF($U$97="nulová",$N$97,0)</f>
        <v>0</v>
      </c>
      <c r="BJ97" s="64" t="s">
        <v>16</v>
      </c>
      <c r="BK97" s="115">
        <f>ROUND($L$97*$K$97,2)</f>
        <v>0</v>
      </c>
      <c r="BL97" s="64" t="s">
        <v>144</v>
      </c>
      <c r="BM97" s="64" t="s">
        <v>145</v>
      </c>
    </row>
    <row r="98" spans="2:51" s="6" customFormat="1" ht="13.5" customHeight="1">
      <c r="B98" s="116"/>
      <c r="E98" s="117"/>
      <c r="F98" s="249" t="s">
        <v>146</v>
      </c>
      <c r="G98" s="250"/>
      <c r="H98" s="250"/>
      <c r="I98" s="250"/>
      <c r="K98" s="119"/>
      <c r="S98" s="116"/>
      <c r="T98" s="120"/>
      <c r="AA98" s="121"/>
      <c r="AT98" s="118" t="s">
        <v>110</v>
      </c>
      <c r="AU98" s="118" t="s">
        <v>66</v>
      </c>
      <c r="AV98" s="118" t="s">
        <v>66</v>
      </c>
      <c r="AW98" s="118" t="s">
        <v>74</v>
      </c>
      <c r="AX98" s="118" t="s">
        <v>16</v>
      </c>
      <c r="AY98" s="118" t="s">
        <v>100</v>
      </c>
    </row>
    <row r="99" spans="2:65" s="6" customFormat="1" ht="34.5" customHeight="1">
      <c r="B99" s="62"/>
      <c r="C99" s="122" t="s">
        <v>147</v>
      </c>
      <c r="D99" s="122" t="s">
        <v>148</v>
      </c>
      <c r="E99" s="123" t="s">
        <v>149</v>
      </c>
      <c r="F99" s="256" t="s">
        <v>150</v>
      </c>
      <c r="G99" s="257"/>
      <c r="H99" s="257"/>
      <c r="I99" s="257"/>
      <c r="J99" s="124" t="s">
        <v>151</v>
      </c>
      <c r="K99" s="125">
        <v>10</v>
      </c>
      <c r="L99" s="258"/>
      <c r="M99" s="257"/>
      <c r="N99" s="259">
        <f>ROUND($L$99*$K$99,2)</f>
        <v>0</v>
      </c>
      <c r="O99" s="252"/>
      <c r="P99" s="252"/>
      <c r="Q99" s="252"/>
      <c r="R99" s="108"/>
      <c r="S99" s="62"/>
      <c r="T99" s="111"/>
      <c r="U99" s="112" t="s">
        <v>30</v>
      </c>
      <c r="X99" s="113">
        <v>0</v>
      </c>
      <c r="Y99" s="113">
        <f>$X$99*$K$99</f>
        <v>0</v>
      </c>
      <c r="Z99" s="113">
        <v>0</v>
      </c>
      <c r="AA99" s="114">
        <f>$Z$99*$K$99</f>
        <v>0</v>
      </c>
      <c r="AR99" s="64" t="s">
        <v>152</v>
      </c>
      <c r="AT99" s="64" t="s">
        <v>148</v>
      </c>
      <c r="AU99" s="64" t="s">
        <v>66</v>
      </c>
      <c r="AY99" s="6" t="s">
        <v>100</v>
      </c>
      <c r="BE99" s="115">
        <f>IF($U$99="základní",$N$99,0)</f>
        <v>0</v>
      </c>
      <c r="BF99" s="115">
        <f>IF($U$99="snížená",$N$99,0)</f>
        <v>0</v>
      </c>
      <c r="BG99" s="115">
        <f>IF($U$99="zákl. přenesená",$N$99,0)</f>
        <v>0</v>
      </c>
      <c r="BH99" s="115">
        <f>IF($U$99="sníž. přenesená",$N$99,0)</f>
        <v>0</v>
      </c>
      <c r="BI99" s="115">
        <f>IF($U$99="nulová",$N$99,0)</f>
        <v>0</v>
      </c>
      <c r="BJ99" s="64" t="s">
        <v>16</v>
      </c>
      <c r="BK99" s="115">
        <f>ROUND($L$99*$K$99,2)</f>
        <v>0</v>
      </c>
      <c r="BL99" s="64" t="s">
        <v>144</v>
      </c>
      <c r="BM99" s="64" t="s">
        <v>153</v>
      </c>
    </row>
    <row r="100" spans="2:65" s="6" customFormat="1" ht="34.5" customHeight="1">
      <c r="B100" s="62"/>
      <c r="C100" s="124" t="s">
        <v>154</v>
      </c>
      <c r="D100" s="124" t="s">
        <v>148</v>
      </c>
      <c r="E100" s="123" t="s">
        <v>155</v>
      </c>
      <c r="F100" s="256" t="s">
        <v>156</v>
      </c>
      <c r="G100" s="257"/>
      <c r="H100" s="257"/>
      <c r="I100" s="257"/>
      <c r="J100" s="124" t="s">
        <v>151</v>
      </c>
      <c r="K100" s="125">
        <v>6</v>
      </c>
      <c r="L100" s="258"/>
      <c r="M100" s="257"/>
      <c r="N100" s="259">
        <f>ROUND($L$100*$K$100,2)</f>
        <v>0</v>
      </c>
      <c r="O100" s="252"/>
      <c r="P100" s="252"/>
      <c r="Q100" s="252"/>
      <c r="R100" s="108"/>
      <c r="S100" s="62"/>
      <c r="T100" s="111"/>
      <c r="U100" s="112" t="s">
        <v>30</v>
      </c>
      <c r="X100" s="113">
        <v>0</v>
      </c>
      <c r="Y100" s="113">
        <f>$X$100*$K$100</f>
        <v>0</v>
      </c>
      <c r="Z100" s="113">
        <v>0</v>
      </c>
      <c r="AA100" s="114">
        <f>$Z$100*$K$100</f>
        <v>0</v>
      </c>
      <c r="AR100" s="64" t="s">
        <v>152</v>
      </c>
      <c r="AT100" s="64" t="s">
        <v>148</v>
      </c>
      <c r="AU100" s="64" t="s">
        <v>66</v>
      </c>
      <c r="AY100" s="64" t="s">
        <v>100</v>
      </c>
      <c r="BE100" s="115">
        <f>IF($U$100="základní",$N$100,0)</f>
        <v>0</v>
      </c>
      <c r="BF100" s="115">
        <f>IF($U$100="snížená",$N$100,0)</f>
        <v>0</v>
      </c>
      <c r="BG100" s="115">
        <f>IF($U$100="zákl. přenesená",$N$100,0)</f>
        <v>0</v>
      </c>
      <c r="BH100" s="115">
        <f>IF($U$100="sníž. přenesená",$N$100,0)</f>
        <v>0</v>
      </c>
      <c r="BI100" s="115">
        <f>IF($U$100="nulová",$N$100,0)</f>
        <v>0</v>
      </c>
      <c r="BJ100" s="64" t="s">
        <v>16</v>
      </c>
      <c r="BK100" s="115">
        <f>ROUND($L$100*$K$100,2)</f>
        <v>0</v>
      </c>
      <c r="BL100" s="64" t="s">
        <v>144</v>
      </c>
      <c r="BM100" s="64" t="s">
        <v>157</v>
      </c>
    </row>
    <row r="101" spans="2:65" s="6" customFormat="1" ht="24" customHeight="1">
      <c r="B101" s="62"/>
      <c r="C101" s="124" t="s">
        <v>158</v>
      </c>
      <c r="D101" s="124" t="s">
        <v>148</v>
      </c>
      <c r="E101" s="123" t="s">
        <v>159</v>
      </c>
      <c r="F101" s="256" t="s">
        <v>160</v>
      </c>
      <c r="G101" s="257"/>
      <c r="H101" s="257"/>
      <c r="I101" s="257"/>
      <c r="J101" s="124" t="s">
        <v>151</v>
      </c>
      <c r="K101" s="125">
        <v>4</v>
      </c>
      <c r="L101" s="258"/>
      <c r="M101" s="257"/>
      <c r="N101" s="259">
        <f>ROUND($L$101*$K$101,2)</f>
        <v>0</v>
      </c>
      <c r="O101" s="252"/>
      <c r="P101" s="252"/>
      <c r="Q101" s="252"/>
      <c r="R101" s="108"/>
      <c r="S101" s="62"/>
      <c r="T101" s="111"/>
      <c r="U101" s="112" t="s">
        <v>30</v>
      </c>
      <c r="X101" s="113">
        <v>0</v>
      </c>
      <c r="Y101" s="113">
        <f>$X$101*$K$101</f>
        <v>0</v>
      </c>
      <c r="Z101" s="113">
        <v>0</v>
      </c>
      <c r="AA101" s="114">
        <f>$Z$101*$K$101</f>
        <v>0</v>
      </c>
      <c r="AR101" s="64" t="s">
        <v>152</v>
      </c>
      <c r="AT101" s="64" t="s">
        <v>148</v>
      </c>
      <c r="AU101" s="64" t="s">
        <v>66</v>
      </c>
      <c r="AY101" s="64" t="s">
        <v>100</v>
      </c>
      <c r="BE101" s="115">
        <f>IF($U$101="základní",$N$101,0)</f>
        <v>0</v>
      </c>
      <c r="BF101" s="115">
        <f>IF($U$101="snížená",$N$101,0)</f>
        <v>0</v>
      </c>
      <c r="BG101" s="115">
        <f>IF($U$101="zákl. přenesená",$N$101,0)</f>
        <v>0</v>
      </c>
      <c r="BH101" s="115">
        <f>IF($U$101="sníž. přenesená",$N$101,0)</f>
        <v>0</v>
      </c>
      <c r="BI101" s="115">
        <f>IF($U$101="nulová",$N$101,0)</f>
        <v>0</v>
      </c>
      <c r="BJ101" s="64" t="s">
        <v>16</v>
      </c>
      <c r="BK101" s="115">
        <f>ROUND($L$101*$K$101,2)</f>
        <v>0</v>
      </c>
      <c r="BL101" s="64" t="s">
        <v>144</v>
      </c>
      <c r="BM101" s="64" t="s">
        <v>161</v>
      </c>
    </row>
    <row r="102" spans="2:65" s="6" customFormat="1" ht="24" customHeight="1">
      <c r="B102" s="62"/>
      <c r="C102" s="124" t="s">
        <v>162</v>
      </c>
      <c r="D102" s="124" t="s">
        <v>148</v>
      </c>
      <c r="E102" s="123" t="s">
        <v>163</v>
      </c>
      <c r="F102" s="256" t="s">
        <v>164</v>
      </c>
      <c r="G102" s="257"/>
      <c r="H102" s="257"/>
      <c r="I102" s="257"/>
      <c r="J102" s="124" t="s">
        <v>151</v>
      </c>
      <c r="K102" s="125">
        <v>14</v>
      </c>
      <c r="L102" s="258"/>
      <c r="M102" s="257"/>
      <c r="N102" s="259">
        <f>ROUND($L$102*$K$102,2)</f>
        <v>0</v>
      </c>
      <c r="O102" s="252"/>
      <c r="P102" s="252"/>
      <c r="Q102" s="252"/>
      <c r="R102" s="108"/>
      <c r="S102" s="62"/>
      <c r="T102" s="111"/>
      <c r="U102" s="112" t="s">
        <v>30</v>
      </c>
      <c r="X102" s="113">
        <v>0</v>
      </c>
      <c r="Y102" s="113">
        <f>$X$102*$K$102</f>
        <v>0</v>
      </c>
      <c r="Z102" s="113">
        <v>0</v>
      </c>
      <c r="AA102" s="114">
        <f>$Z$102*$K$102</f>
        <v>0</v>
      </c>
      <c r="AR102" s="64" t="s">
        <v>152</v>
      </c>
      <c r="AT102" s="64" t="s">
        <v>148</v>
      </c>
      <c r="AU102" s="64" t="s">
        <v>66</v>
      </c>
      <c r="AY102" s="64" t="s">
        <v>100</v>
      </c>
      <c r="BE102" s="115">
        <f>IF($U$102="základní",$N$102,0)</f>
        <v>0</v>
      </c>
      <c r="BF102" s="115">
        <f>IF($U$102="snížená",$N$102,0)</f>
        <v>0</v>
      </c>
      <c r="BG102" s="115">
        <f>IF($U$102="zákl. přenesená",$N$102,0)</f>
        <v>0</v>
      </c>
      <c r="BH102" s="115">
        <f>IF($U$102="sníž. přenesená",$N$102,0)</f>
        <v>0</v>
      </c>
      <c r="BI102" s="115">
        <f>IF($U$102="nulová",$N$102,0)</f>
        <v>0</v>
      </c>
      <c r="BJ102" s="64" t="s">
        <v>16</v>
      </c>
      <c r="BK102" s="115">
        <f>ROUND($L$102*$K$102,2)</f>
        <v>0</v>
      </c>
      <c r="BL102" s="64" t="s">
        <v>144</v>
      </c>
      <c r="BM102" s="64" t="s">
        <v>165</v>
      </c>
    </row>
    <row r="103" spans="2:65" s="6" customFormat="1" ht="13.5" customHeight="1">
      <c r="B103" s="62"/>
      <c r="C103" s="109" t="s">
        <v>166</v>
      </c>
      <c r="D103" s="109" t="s">
        <v>101</v>
      </c>
      <c r="E103" s="107" t="s">
        <v>167</v>
      </c>
      <c r="F103" s="251" t="s">
        <v>168</v>
      </c>
      <c r="G103" s="252"/>
      <c r="H103" s="252"/>
      <c r="I103" s="252"/>
      <c r="J103" s="109" t="s">
        <v>104</v>
      </c>
      <c r="K103" s="110"/>
      <c r="L103" s="253"/>
      <c r="M103" s="252"/>
      <c r="N103" s="254">
        <f>ROUND($L$103*$K$103,2)</f>
        <v>0</v>
      </c>
      <c r="O103" s="252"/>
      <c r="P103" s="252"/>
      <c r="Q103" s="252"/>
      <c r="R103" s="108"/>
      <c r="S103" s="62"/>
      <c r="T103" s="111"/>
      <c r="U103" s="112" t="s">
        <v>30</v>
      </c>
      <c r="X103" s="113">
        <v>0</v>
      </c>
      <c r="Y103" s="113">
        <f>$X$103*$K$103</f>
        <v>0</v>
      </c>
      <c r="Z103" s="113">
        <v>0</v>
      </c>
      <c r="AA103" s="114">
        <f>$Z$103*$K$103</f>
        <v>0</v>
      </c>
      <c r="AR103" s="64" t="s">
        <v>106</v>
      </c>
      <c r="AT103" s="64" t="s">
        <v>101</v>
      </c>
      <c r="AU103" s="64" t="s">
        <v>66</v>
      </c>
      <c r="AY103" s="64" t="s">
        <v>100</v>
      </c>
      <c r="BE103" s="115">
        <f>IF($U$103="základní",$N$103,0)</f>
        <v>0</v>
      </c>
      <c r="BF103" s="115">
        <f>IF($U$103="snížená",$N$103,0)</f>
        <v>0</v>
      </c>
      <c r="BG103" s="115">
        <f>IF($U$103="zákl. přenesená",$N$103,0)</f>
        <v>0</v>
      </c>
      <c r="BH103" s="115">
        <f>IF($U$103="sníž. přenesená",$N$103,0)</f>
        <v>0</v>
      </c>
      <c r="BI103" s="115">
        <f>IF($U$103="nulová",$N$103,0)</f>
        <v>0</v>
      </c>
      <c r="BJ103" s="64" t="s">
        <v>16</v>
      </c>
      <c r="BK103" s="115">
        <f>ROUND($L$103*$K$103,2)</f>
        <v>0</v>
      </c>
      <c r="BL103" s="64" t="s">
        <v>106</v>
      </c>
      <c r="BM103" s="64" t="s">
        <v>169</v>
      </c>
    </row>
    <row r="104" spans="2:51" s="6" customFormat="1" ht="13.5" customHeight="1">
      <c r="B104" s="116"/>
      <c r="E104" s="117"/>
      <c r="F104" s="249" t="s">
        <v>114</v>
      </c>
      <c r="G104" s="250"/>
      <c r="H104" s="250"/>
      <c r="I104" s="250"/>
      <c r="K104" s="119"/>
      <c r="S104" s="116"/>
      <c r="T104" s="120"/>
      <c r="AA104" s="121"/>
      <c r="AT104" s="118" t="s">
        <v>110</v>
      </c>
      <c r="AU104" s="118" t="s">
        <v>66</v>
      </c>
      <c r="AV104" s="118" t="s">
        <v>66</v>
      </c>
      <c r="AW104" s="118" t="s">
        <v>74</v>
      </c>
      <c r="AX104" s="118" t="s">
        <v>16</v>
      </c>
      <c r="AY104" s="118" t="s">
        <v>100</v>
      </c>
    </row>
    <row r="105" spans="2:65" s="6" customFormat="1" ht="13.5" customHeight="1">
      <c r="B105" s="62"/>
      <c r="C105" s="122" t="s">
        <v>8</v>
      </c>
      <c r="D105" s="122" t="s">
        <v>148</v>
      </c>
      <c r="E105" s="123" t="s">
        <v>170</v>
      </c>
      <c r="F105" s="256" t="s">
        <v>171</v>
      </c>
      <c r="G105" s="257"/>
      <c r="H105" s="257"/>
      <c r="I105" s="257"/>
      <c r="J105" s="124" t="s">
        <v>104</v>
      </c>
      <c r="K105" s="125"/>
      <c r="L105" s="258"/>
      <c r="M105" s="257"/>
      <c r="N105" s="259">
        <f>ROUND($L$105*$K$105,2)</f>
        <v>0</v>
      </c>
      <c r="O105" s="252"/>
      <c r="P105" s="252"/>
      <c r="Q105" s="252"/>
      <c r="R105" s="108" t="s">
        <v>105</v>
      </c>
      <c r="S105" s="62"/>
      <c r="T105" s="111"/>
      <c r="U105" s="112" t="s">
        <v>30</v>
      </c>
      <c r="X105" s="113">
        <v>0.0011</v>
      </c>
      <c r="Y105" s="113">
        <f>$X$105*$K$105</f>
        <v>0</v>
      </c>
      <c r="Z105" s="113">
        <v>0</v>
      </c>
      <c r="AA105" s="114">
        <f>$Z$105*$K$105</f>
        <v>0</v>
      </c>
      <c r="AR105" s="64" t="s">
        <v>137</v>
      </c>
      <c r="AT105" s="64" t="s">
        <v>148</v>
      </c>
      <c r="AU105" s="64" t="s">
        <v>66</v>
      </c>
      <c r="AY105" s="6" t="s">
        <v>100</v>
      </c>
      <c r="BE105" s="115">
        <f>IF($U$105="základní",$N$105,0)</f>
        <v>0</v>
      </c>
      <c r="BF105" s="115">
        <f>IF($U$105="snížená",$N$105,0)</f>
        <v>0</v>
      </c>
      <c r="BG105" s="115">
        <f>IF($U$105="zákl. přenesená",$N$105,0)</f>
        <v>0</v>
      </c>
      <c r="BH105" s="115">
        <f>IF($U$105="sníž. přenesená",$N$105,0)</f>
        <v>0</v>
      </c>
      <c r="BI105" s="115">
        <f>IF($U$105="nulová",$N$105,0)</f>
        <v>0</v>
      </c>
      <c r="BJ105" s="64" t="s">
        <v>16</v>
      </c>
      <c r="BK105" s="115">
        <f>ROUND($L$105*$K$105,2)</f>
        <v>0</v>
      </c>
      <c r="BL105" s="64" t="s">
        <v>106</v>
      </c>
      <c r="BM105" s="64" t="s">
        <v>172</v>
      </c>
    </row>
    <row r="106" spans="2:65" s="6" customFormat="1" ht="24" customHeight="1">
      <c r="B106" s="62"/>
      <c r="C106" s="109" t="s">
        <v>144</v>
      </c>
      <c r="D106" s="109" t="s">
        <v>101</v>
      </c>
      <c r="E106" s="107" t="s">
        <v>173</v>
      </c>
      <c r="F106" s="251" t="s">
        <v>174</v>
      </c>
      <c r="G106" s="252"/>
      <c r="H106" s="252"/>
      <c r="I106" s="252"/>
      <c r="J106" s="109" t="s">
        <v>175</v>
      </c>
      <c r="K106" s="126"/>
      <c r="L106" s="253"/>
      <c r="M106" s="252"/>
      <c r="N106" s="254">
        <f>ROUND($L$106*$K$106,2)</f>
        <v>0</v>
      </c>
      <c r="O106" s="252"/>
      <c r="P106" s="252"/>
      <c r="Q106" s="252"/>
      <c r="R106" s="108"/>
      <c r="S106" s="62"/>
      <c r="T106" s="111"/>
      <c r="U106" s="112" t="s">
        <v>30</v>
      </c>
      <c r="X106" s="113">
        <v>0</v>
      </c>
      <c r="Y106" s="113">
        <f>$X$106*$K$106</f>
        <v>0</v>
      </c>
      <c r="Z106" s="113">
        <v>0</v>
      </c>
      <c r="AA106" s="114">
        <f>$Z$106*$K$106</f>
        <v>0</v>
      </c>
      <c r="AR106" s="64" t="s">
        <v>144</v>
      </c>
      <c r="AT106" s="64" t="s">
        <v>101</v>
      </c>
      <c r="AU106" s="64" t="s">
        <v>66</v>
      </c>
      <c r="AY106" s="64" t="s">
        <v>100</v>
      </c>
      <c r="BE106" s="115">
        <f>IF($U$106="základní",$N$106,0)</f>
        <v>0</v>
      </c>
      <c r="BF106" s="115">
        <f>IF($U$106="snížená",$N$106,0)</f>
        <v>0</v>
      </c>
      <c r="BG106" s="115">
        <f>IF($U$106="zákl. přenesená",$N$106,0)</f>
        <v>0</v>
      </c>
      <c r="BH106" s="115">
        <f>IF($U$106="sníž. přenesená",$N$106,0)</f>
        <v>0</v>
      </c>
      <c r="BI106" s="115">
        <f>IF($U$106="nulová",$N$106,0)</f>
        <v>0</v>
      </c>
      <c r="BJ106" s="64" t="s">
        <v>16</v>
      </c>
      <c r="BK106" s="115">
        <f>ROUND($L$106*$K$106,2)</f>
        <v>0</v>
      </c>
      <c r="BL106" s="64" t="s">
        <v>144</v>
      </c>
      <c r="BM106" s="64" t="s">
        <v>176</v>
      </c>
    </row>
    <row r="107" spans="2:63" s="97" customFormat="1" ht="38.25" customHeight="1">
      <c r="B107" s="98"/>
      <c r="D107" s="99" t="s">
        <v>83</v>
      </c>
      <c r="N107" s="255">
        <f>$BK$107</f>
        <v>0</v>
      </c>
      <c r="O107" s="248"/>
      <c r="P107" s="248"/>
      <c r="Q107" s="248"/>
      <c r="S107" s="98"/>
      <c r="T107" s="101"/>
      <c r="W107" s="102">
        <f>$W$108</f>
        <v>0</v>
      </c>
      <c r="Y107" s="102">
        <f>$Y$108</f>
        <v>0</v>
      </c>
      <c r="AA107" s="103">
        <f>$AA$108</f>
        <v>0</v>
      </c>
      <c r="AR107" s="100" t="s">
        <v>124</v>
      </c>
      <c r="AT107" s="100" t="s">
        <v>59</v>
      </c>
      <c r="AU107" s="100" t="s">
        <v>60</v>
      </c>
      <c r="AY107" s="100" t="s">
        <v>100</v>
      </c>
      <c r="BK107" s="104">
        <f>$BK$108</f>
        <v>0</v>
      </c>
    </row>
    <row r="108" spans="2:63" s="97" customFormat="1" ht="20.25" customHeight="1">
      <c r="B108" s="98"/>
      <c r="D108" s="105" t="s">
        <v>84</v>
      </c>
      <c r="N108" s="247">
        <f>$BK$108</f>
        <v>0</v>
      </c>
      <c r="O108" s="248"/>
      <c r="P108" s="248"/>
      <c r="Q108" s="248"/>
      <c r="S108" s="98"/>
      <c r="T108" s="101"/>
      <c r="W108" s="102">
        <f>$W$109</f>
        <v>0</v>
      </c>
      <c r="Y108" s="102">
        <f>$Y$109</f>
        <v>0</v>
      </c>
      <c r="AA108" s="103">
        <f>$AA$109</f>
        <v>0</v>
      </c>
      <c r="AR108" s="100" t="s">
        <v>124</v>
      </c>
      <c r="AT108" s="100" t="s">
        <v>59</v>
      </c>
      <c r="AU108" s="100" t="s">
        <v>16</v>
      </c>
      <c r="AY108" s="100" t="s">
        <v>100</v>
      </c>
      <c r="BK108" s="104">
        <f>$BK$109</f>
        <v>0</v>
      </c>
    </row>
    <row r="109" spans="2:65" s="6" customFormat="1" ht="13.5" customHeight="1">
      <c r="B109" s="62"/>
      <c r="C109" s="109" t="s">
        <v>177</v>
      </c>
      <c r="D109" s="109" t="s">
        <v>101</v>
      </c>
      <c r="E109" s="107" t="s">
        <v>178</v>
      </c>
      <c r="F109" s="251" t="s">
        <v>179</v>
      </c>
      <c r="G109" s="252"/>
      <c r="H109" s="252"/>
      <c r="I109" s="252"/>
      <c r="J109" s="109" t="s">
        <v>175</v>
      </c>
      <c r="K109" s="126"/>
      <c r="L109" s="253"/>
      <c r="M109" s="252"/>
      <c r="N109" s="254">
        <f>ROUND($L$109*$K$109,2)</f>
        <v>0</v>
      </c>
      <c r="O109" s="252"/>
      <c r="P109" s="252"/>
      <c r="Q109" s="252"/>
      <c r="R109" s="108"/>
      <c r="S109" s="62"/>
      <c r="T109" s="111"/>
      <c r="U109" s="127" t="s">
        <v>30</v>
      </c>
      <c r="V109" s="128"/>
      <c r="W109" s="128"/>
      <c r="X109" s="129">
        <v>0</v>
      </c>
      <c r="Y109" s="129">
        <f>$X$109*$K$109</f>
        <v>0</v>
      </c>
      <c r="Z109" s="129">
        <v>0</v>
      </c>
      <c r="AA109" s="130">
        <f>$Z$109*$K$109</f>
        <v>0</v>
      </c>
      <c r="AR109" s="64" t="s">
        <v>180</v>
      </c>
      <c r="AT109" s="64" t="s">
        <v>101</v>
      </c>
      <c r="AU109" s="64" t="s">
        <v>66</v>
      </c>
      <c r="AY109" s="64" t="s">
        <v>100</v>
      </c>
      <c r="BE109" s="115">
        <f>IF($U$109="základní",$N$109,0)</f>
        <v>0</v>
      </c>
      <c r="BF109" s="115">
        <f>IF($U$109="snížená",$N$109,0)</f>
        <v>0</v>
      </c>
      <c r="BG109" s="115">
        <f>IF($U$109="zákl. přenesená",$N$109,0)</f>
        <v>0</v>
      </c>
      <c r="BH109" s="115">
        <f>IF($U$109="sníž. přenesená",$N$109,0)</f>
        <v>0</v>
      </c>
      <c r="BI109" s="115">
        <f>IF($U$109="nulová",$N$109,0)</f>
        <v>0</v>
      </c>
      <c r="BJ109" s="64" t="s">
        <v>16</v>
      </c>
      <c r="BK109" s="115">
        <f>ROUND($L$109*$K$109,2)</f>
        <v>0</v>
      </c>
      <c r="BL109" s="64" t="s">
        <v>180</v>
      </c>
      <c r="BM109" s="64" t="s">
        <v>181</v>
      </c>
    </row>
    <row r="110" spans="2:19" s="6" customFormat="1" ht="7.5" customHeight="1"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62"/>
    </row>
    <row r="111" s="2" customFormat="1" ht="12" customHeight="1"/>
  </sheetData>
  <sheetProtection/>
  <mergeCells count="117">
    <mergeCell ref="C2:R2"/>
    <mergeCell ref="C4:R4"/>
    <mergeCell ref="F6:Q6"/>
    <mergeCell ref="O9:P9"/>
    <mergeCell ref="O11:P11"/>
    <mergeCell ref="O12:P12"/>
    <mergeCell ref="O14:P14"/>
    <mergeCell ref="O15:P15"/>
    <mergeCell ref="O17:P17"/>
    <mergeCell ref="O18:P18"/>
    <mergeCell ref="E21:P21"/>
    <mergeCell ref="M24:P24"/>
    <mergeCell ref="H26:J26"/>
    <mergeCell ref="M26:P26"/>
    <mergeCell ref="H27:J27"/>
    <mergeCell ref="M27:P27"/>
    <mergeCell ref="H28:J28"/>
    <mergeCell ref="M28:P28"/>
    <mergeCell ref="H29:J29"/>
    <mergeCell ref="M29:P29"/>
    <mergeCell ref="H30:J30"/>
    <mergeCell ref="M30:P30"/>
    <mergeCell ref="L32:P32"/>
    <mergeCell ref="C38:R38"/>
    <mergeCell ref="F40:Q40"/>
    <mergeCell ref="M42:P42"/>
    <mergeCell ref="M44:Q44"/>
    <mergeCell ref="C47:G47"/>
    <mergeCell ref="N47:Q47"/>
    <mergeCell ref="N49:Q49"/>
    <mergeCell ref="N50:Q50"/>
    <mergeCell ref="N51:Q51"/>
    <mergeCell ref="N52:Q52"/>
    <mergeCell ref="N53:Q53"/>
    <mergeCell ref="N54:Q54"/>
    <mergeCell ref="N55:Q55"/>
    <mergeCell ref="L80:M80"/>
    <mergeCell ref="N80:Q80"/>
    <mergeCell ref="N76:Q76"/>
    <mergeCell ref="N77:Q77"/>
    <mergeCell ref="N56:Q56"/>
    <mergeCell ref="N57:Q57"/>
    <mergeCell ref="N58:Q58"/>
    <mergeCell ref="N59:Q59"/>
    <mergeCell ref="C66:R66"/>
    <mergeCell ref="F68:Q68"/>
    <mergeCell ref="F83:I83"/>
    <mergeCell ref="F86:I86"/>
    <mergeCell ref="L86:M86"/>
    <mergeCell ref="N86:Q86"/>
    <mergeCell ref="M70:P70"/>
    <mergeCell ref="M72:Q72"/>
    <mergeCell ref="F75:I75"/>
    <mergeCell ref="L75:M75"/>
    <mergeCell ref="N75:Q75"/>
    <mergeCell ref="F80:I80"/>
    <mergeCell ref="F87:I87"/>
    <mergeCell ref="F88:I88"/>
    <mergeCell ref="L88:M88"/>
    <mergeCell ref="N88:Q88"/>
    <mergeCell ref="F89:I89"/>
    <mergeCell ref="L89:M89"/>
    <mergeCell ref="N89:Q89"/>
    <mergeCell ref="F90:I90"/>
    <mergeCell ref="L90:M90"/>
    <mergeCell ref="N90:Q90"/>
    <mergeCell ref="F91:I91"/>
    <mergeCell ref="F92:I92"/>
    <mergeCell ref="L92:M92"/>
    <mergeCell ref="N92:Q92"/>
    <mergeCell ref="F94:I94"/>
    <mergeCell ref="L94:M94"/>
    <mergeCell ref="N94:Q94"/>
    <mergeCell ref="F97:I97"/>
    <mergeCell ref="L97:M97"/>
    <mergeCell ref="N97:Q97"/>
    <mergeCell ref="N96:Q96"/>
    <mergeCell ref="F98:I98"/>
    <mergeCell ref="F99:I99"/>
    <mergeCell ref="L99:M99"/>
    <mergeCell ref="N99:Q99"/>
    <mergeCell ref="F100:I100"/>
    <mergeCell ref="L100:M100"/>
    <mergeCell ref="N100:Q100"/>
    <mergeCell ref="F101:I101"/>
    <mergeCell ref="L101:M101"/>
    <mergeCell ref="N101:Q101"/>
    <mergeCell ref="F102:I102"/>
    <mergeCell ref="L102:M102"/>
    <mergeCell ref="N102:Q102"/>
    <mergeCell ref="F103:I103"/>
    <mergeCell ref="L103:M103"/>
    <mergeCell ref="N103:Q103"/>
    <mergeCell ref="F104:I104"/>
    <mergeCell ref="F105:I105"/>
    <mergeCell ref="L105:M105"/>
    <mergeCell ref="N105:Q105"/>
    <mergeCell ref="N93:Q93"/>
    <mergeCell ref="N95:Q95"/>
    <mergeCell ref="F106:I106"/>
    <mergeCell ref="L106:M106"/>
    <mergeCell ref="N106:Q106"/>
    <mergeCell ref="F109:I109"/>
    <mergeCell ref="L109:M109"/>
    <mergeCell ref="N109:Q109"/>
    <mergeCell ref="N107:Q107"/>
    <mergeCell ref="N108:Q108"/>
    <mergeCell ref="H1:K1"/>
    <mergeCell ref="S2:AC2"/>
    <mergeCell ref="N78:Q78"/>
    <mergeCell ref="N79:Q79"/>
    <mergeCell ref="N84:Q84"/>
    <mergeCell ref="N85:Q85"/>
    <mergeCell ref="F81:I81"/>
    <mergeCell ref="F82:I82"/>
    <mergeCell ref="L82:M82"/>
    <mergeCell ref="N82:Q82"/>
  </mergeCells>
  <hyperlinks>
    <hyperlink ref="F1:G1" location="C2" tooltip="Krycí list soupisu" display="1) Krycí list soupisu"/>
    <hyperlink ref="H1:K1" location="C47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2:K198"/>
  <sheetViews>
    <sheetView showGridLines="0" workbookViewId="0" topLeftCell="A43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7"/>
      <c r="C2" s="138"/>
      <c r="D2" s="138"/>
      <c r="E2" s="138"/>
      <c r="F2" s="138"/>
      <c r="G2" s="138"/>
      <c r="H2" s="138"/>
      <c r="I2" s="138"/>
      <c r="J2" s="138"/>
      <c r="K2" s="139"/>
    </row>
    <row r="3" spans="2:11" s="142" customFormat="1" ht="45" customHeight="1">
      <c r="B3" s="140"/>
      <c r="C3" s="276" t="s">
        <v>189</v>
      </c>
      <c r="D3" s="276"/>
      <c r="E3" s="276"/>
      <c r="F3" s="276"/>
      <c r="G3" s="276"/>
      <c r="H3" s="276"/>
      <c r="I3" s="276"/>
      <c r="J3" s="276"/>
      <c r="K3" s="141"/>
    </row>
    <row r="4" spans="2:11" ht="25.5" customHeight="1">
      <c r="B4" s="143"/>
      <c r="C4" s="281" t="s">
        <v>190</v>
      </c>
      <c r="D4" s="281"/>
      <c r="E4" s="281"/>
      <c r="F4" s="281"/>
      <c r="G4" s="281"/>
      <c r="H4" s="281"/>
      <c r="I4" s="281"/>
      <c r="J4" s="281"/>
      <c r="K4" s="144"/>
    </row>
    <row r="5" spans="2:11" ht="5.25" customHeight="1">
      <c r="B5" s="143"/>
      <c r="C5" s="145"/>
      <c r="D5" s="145"/>
      <c r="E5" s="145"/>
      <c r="F5" s="145"/>
      <c r="G5" s="145"/>
      <c r="H5" s="145"/>
      <c r="I5" s="145"/>
      <c r="J5" s="145"/>
      <c r="K5" s="144"/>
    </row>
    <row r="6" spans="2:11" ht="15" customHeight="1">
      <c r="B6" s="143"/>
      <c r="C6" s="278" t="s">
        <v>191</v>
      </c>
      <c r="D6" s="278"/>
      <c r="E6" s="278"/>
      <c r="F6" s="278"/>
      <c r="G6" s="278"/>
      <c r="H6" s="278"/>
      <c r="I6" s="278"/>
      <c r="J6" s="278"/>
      <c r="K6" s="144"/>
    </row>
    <row r="7" spans="2:11" ht="15" customHeight="1">
      <c r="B7" s="147"/>
      <c r="C7" s="278" t="s">
        <v>192</v>
      </c>
      <c r="D7" s="278"/>
      <c r="E7" s="278"/>
      <c r="F7" s="278"/>
      <c r="G7" s="278"/>
      <c r="H7" s="278"/>
      <c r="I7" s="278"/>
      <c r="J7" s="278"/>
      <c r="K7" s="144"/>
    </row>
    <row r="8" spans="2:11" ht="12.75" customHeight="1">
      <c r="B8" s="147"/>
      <c r="C8" s="146"/>
      <c r="D8" s="146"/>
      <c r="E8" s="146"/>
      <c r="F8" s="146"/>
      <c r="G8" s="146"/>
      <c r="H8" s="146"/>
      <c r="I8" s="146"/>
      <c r="J8" s="146"/>
      <c r="K8" s="144"/>
    </row>
    <row r="9" spans="2:11" ht="15" customHeight="1">
      <c r="B9" s="147"/>
      <c r="C9" s="278" t="s">
        <v>193</v>
      </c>
      <c r="D9" s="278"/>
      <c r="E9" s="278"/>
      <c r="F9" s="278"/>
      <c r="G9" s="278"/>
      <c r="H9" s="278"/>
      <c r="I9" s="278"/>
      <c r="J9" s="278"/>
      <c r="K9" s="144"/>
    </row>
    <row r="10" spans="2:11" ht="15" customHeight="1">
      <c r="B10" s="147"/>
      <c r="C10" s="146"/>
      <c r="D10" s="278" t="s">
        <v>194</v>
      </c>
      <c r="E10" s="278"/>
      <c r="F10" s="278"/>
      <c r="G10" s="278"/>
      <c r="H10" s="278"/>
      <c r="I10" s="278"/>
      <c r="J10" s="278"/>
      <c r="K10" s="144"/>
    </row>
    <row r="11" spans="2:11" ht="15" customHeight="1">
      <c r="B11" s="147"/>
      <c r="C11" s="148"/>
      <c r="D11" s="278" t="s">
        <v>195</v>
      </c>
      <c r="E11" s="278"/>
      <c r="F11" s="278"/>
      <c r="G11" s="278"/>
      <c r="H11" s="278"/>
      <c r="I11" s="278"/>
      <c r="J11" s="278"/>
      <c r="K11" s="144"/>
    </row>
    <row r="12" spans="2:11" ht="12.75" customHeight="1">
      <c r="B12" s="147"/>
      <c r="C12" s="148"/>
      <c r="D12" s="148"/>
      <c r="E12" s="148"/>
      <c r="F12" s="148"/>
      <c r="G12" s="148"/>
      <c r="H12" s="148"/>
      <c r="I12" s="148"/>
      <c r="J12" s="148"/>
      <c r="K12" s="144"/>
    </row>
    <row r="13" spans="2:11" ht="15" customHeight="1">
      <c r="B13" s="147"/>
      <c r="C13" s="148"/>
      <c r="D13" s="278" t="s">
        <v>196</v>
      </c>
      <c r="E13" s="278"/>
      <c r="F13" s="278"/>
      <c r="G13" s="278"/>
      <c r="H13" s="278"/>
      <c r="I13" s="278"/>
      <c r="J13" s="278"/>
      <c r="K13" s="144"/>
    </row>
    <row r="14" spans="2:11" ht="15" customHeight="1">
      <c r="B14" s="147"/>
      <c r="C14" s="148"/>
      <c r="D14" s="278" t="s">
        <v>197</v>
      </c>
      <c r="E14" s="278"/>
      <c r="F14" s="278"/>
      <c r="G14" s="278"/>
      <c r="H14" s="278"/>
      <c r="I14" s="278"/>
      <c r="J14" s="278"/>
      <c r="K14" s="144"/>
    </row>
    <row r="15" spans="2:11" ht="15" customHeight="1">
      <c r="B15" s="147"/>
      <c r="C15" s="148"/>
      <c r="D15" s="278" t="s">
        <v>198</v>
      </c>
      <c r="E15" s="278"/>
      <c r="F15" s="278"/>
      <c r="G15" s="278"/>
      <c r="H15" s="278"/>
      <c r="I15" s="278"/>
      <c r="J15" s="278"/>
      <c r="K15" s="144"/>
    </row>
    <row r="16" spans="2:11" ht="15" customHeight="1">
      <c r="B16" s="147"/>
      <c r="C16" s="148"/>
      <c r="D16" s="148"/>
      <c r="E16" s="149" t="s">
        <v>63</v>
      </c>
      <c r="F16" s="278" t="s">
        <v>199</v>
      </c>
      <c r="G16" s="278"/>
      <c r="H16" s="278"/>
      <c r="I16" s="278"/>
      <c r="J16" s="278"/>
      <c r="K16" s="144"/>
    </row>
    <row r="17" spans="2:11" ht="15" customHeight="1">
      <c r="B17" s="147"/>
      <c r="C17" s="148"/>
      <c r="D17" s="148"/>
      <c r="E17" s="149" t="s">
        <v>200</v>
      </c>
      <c r="F17" s="278" t="s">
        <v>201</v>
      </c>
      <c r="G17" s="278"/>
      <c r="H17" s="278"/>
      <c r="I17" s="278"/>
      <c r="J17" s="278"/>
      <c r="K17" s="144"/>
    </row>
    <row r="18" spans="2:11" ht="15" customHeight="1">
      <c r="B18" s="147"/>
      <c r="C18" s="148"/>
      <c r="D18" s="148"/>
      <c r="E18" s="149" t="s">
        <v>202</v>
      </c>
      <c r="F18" s="278" t="s">
        <v>203</v>
      </c>
      <c r="G18" s="278"/>
      <c r="H18" s="278"/>
      <c r="I18" s="278"/>
      <c r="J18" s="278"/>
      <c r="K18" s="144"/>
    </row>
    <row r="19" spans="2:11" ht="15" customHeight="1">
      <c r="B19" s="147"/>
      <c r="C19" s="148"/>
      <c r="D19" s="148"/>
      <c r="E19" s="149" t="s">
        <v>204</v>
      </c>
      <c r="F19" s="278" t="s">
        <v>205</v>
      </c>
      <c r="G19" s="278"/>
      <c r="H19" s="278"/>
      <c r="I19" s="278"/>
      <c r="J19" s="278"/>
      <c r="K19" s="144"/>
    </row>
    <row r="20" spans="2:11" ht="15" customHeight="1">
      <c r="B20" s="147"/>
      <c r="C20" s="148"/>
      <c r="D20" s="148"/>
      <c r="E20" s="149" t="s">
        <v>206</v>
      </c>
      <c r="F20" s="278" t="s">
        <v>207</v>
      </c>
      <c r="G20" s="278"/>
      <c r="H20" s="278"/>
      <c r="I20" s="278"/>
      <c r="J20" s="278"/>
      <c r="K20" s="144"/>
    </row>
    <row r="21" spans="2:11" ht="15" customHeight="1">
      <c r="B21" s="147"/>
      <c r="C21" s="148"/>
      <c r="D21" s="148"/>
      <c r="E21" s="149" t="s">
        <v>208</v>
      </c>
      <c r="F21" s="278" t="s">
        <v>209</v>
      </c>
      <c r="G21" s="278"/>
      <c r="H21" s="278"/>
      <c r="I21" s="278"/>
      <c r="J21" s="278"/>
      <c r="K21" s="144"/>
    </row>
    <row r="22" spans="2:11" ht="12.75" customHeight="1">
      <c r="B22" s="147"/>
      <c r="C22" s="148"/>
      <c r="D22" s="148"/>
      <c r="E22" s="148"/>
      <c r="F22" s="148"/>
      <c r="G22" s="148"/>
      <c r="H22" s="148"/>
      <c r="I22" s="148"/>
      <c r="J22" s="148"/>
      <c r="K22" s="144"/>
    </row>
    <row r="23" spans="2:11" ht="15" customHeight="1">
      <c r="B23" s="147"/>
      <c r="C23" s="278" t="s">
        <v>210</v>
      </c>
      <c r="D23" s="278"/>
      <c r="E23" s="278"/>
      <c r="F23" s="278"/>
      <c r="G23" s="278"/>
      <c r="H23" s="278"/>
      <c r="I23" s="278"/>
      <c r="J23" s="278"/>
      <c r="K23" s="144"/>
    </row>
    <row r="24" spans="2:11" ht="15" customHeight="1">
      <c r="B24" s="147"/>
      <c r="C24" s="278" t="s">
        <v>211</v>
      </c>
      <c r="D24" s="278"/>
      <c r="E24" s="278"/>
      <c r="F24" s="278"/>
      <c r="G24" s="278"/>
      <c r="H24" s="278"/>
      <c r="I24" s="278"/>
      <c r="J24" s="278"/>
      <c r="K24" s="144"/>
    </row>
    <row r="25" spans="2:11" ht="15" customHeight="1">
      <c r="B25" s="147"/>
      <c r="C25" s="146"/>
      <c r="D25" s="278" t="s">
        <v>212</v>
      </c>
      <c r="E25" s="278"/>
      <c r="F25" s="278"/>
      <c r="G25" s="278"/>
      <c r="H25" s="278"/>
      <c r="I25" s="278"/>
      <c r="J25" s="278"/>
      <c r="K25" s="144"/>
    </row>
    <row r="26" spans="2:11" ht="15" customHeight="1">
      <c r="B26" s="147"/>
      <c r="C26" s="148"/>
      <c r="D26" s="278" t="s">
        <v>213</v>
      </c>
      <c r="E26" s="278"/>
      <c r="F26" s="278"/>
      <c r="G26" s="278"/>
      <c r="H26" s="278"/>
      <c r="I26" s="278"/>
      <c r="J26" s="278"/>
      <c r="K26" s="144"/>
    </row>
    <row r="27" spans="2:11" ht="12.75" customHeight="1">
      <c r="B27" s="147"/>
      <c r="C27" s="148"/>
      <c r="D27" s="148"/>
      <c r="E27" s="148"/>
      <c r="F27" s="148"/>
      <c r="G27" s="148"/>
      <c r="H27" s="148"/>
      <c r="I27" s="148"/>
      <c r="J27" s="148"/>
      <c r="K27" s="144"/>
    </row>
    <row r="28" spans="2:11" ht="15" customHeight="1">
      <c r="B28" s="147"/>
      <c r="C28" s="148"/>
      <c r="D28" s="278" t="s">
        <v>214</v>
      </c>
      <c r="E28" s="278"/>
      <c r="F28" s="278"/>
      <c r="G28" s="278"/>
      <c r="H28" s="278"/>
      <c r="I28" s="278"/>
      <c r="J28" s="278"/>
      <c r="K28" s="144"/>
    </row>
    <row r="29" spans="2:11" ht="15" customHeight="1">
      <c r="B29" s="147"/>
      <c r="C29" s="148"/>
      <c r="D29" s="278" t="s">
        <v>215</v>
      </c>
      <c r="E29" s="278"/>
      <c r="F29" s="278"/>
      <c r="G29" s="278"/>
      <c r="H29" s="278"/>
      <c r="I29" s="278"/>
      <c r="J29" s="278"/>
      <c r="K29" s="144"/>
    </row>
    <row r="30" spans="2:11" ht="12.75" customHeight="1">
      <c r="B30" s="147"/>
      <c r="C30" s="148"/>
      <c r="D30" s="148"/>
      <c r="E30" s="148"/>
      <c r="F30" s="148"/>
      <c r="G30" s="148"/>
      <c r="H30" s="148"/>
      <c r="I30" s="148"/>
      <c r="J30" s="148"/>
      <c r="K30" s="144"/>
    </row>
    <row r="31" spans="2:11" ht="15" customHeight="1">
      <c r="B31" s="147"/>
      <c r="C31" s="148"/>
      <c r="D31" s="278" t="s">
        <v>216</v>
      </c>
      <c r="E31" s="278"/>
      <c r="F31" s="278"/>
      <c r="G31" s="278"/>
      <c r="H31" s="278"/>
      <c r="I31" s="278"/>
      <c r="J31" s="278"/>
      <c r="K31" s="144"/>
    </row>
    <row r="32" spans="2:11" ht="15" customHeight="1">
      <c r="B32" s="147"/>
      <c r="C32" s="148"/>
      <c r="D32" s="278" t="s">
        <v>217</v>
      </c>
      <c r="E32" s="278"/>
      <c r="F32" s="278"/>
      <c r="G32" s="278"/>
      <c r="H32" s="278"/>
      <c r="I32" s="278"/>
      <c r="J32" s="278"/>
      <c r="K32" s="144"/>
    </row>
    <row r="33" spans="2:11" ht="15" customHeight="1">
      <c r="B33" s="147"/>
      <c r="C33" s="148"/>
      <c r="D33" s="278" t="s">
        <v>218</v>
      </c>
      <c r="E33" s="278"/>
      <c r="F33" s="278"/>
      <c r="G33" s="278"/>
      <c r="H33" s="278"/>
      <c r="I33" s="278"/>
      <c r="J33" s="278"/>
      <c r="K33" s="144"/>
    </row>
    <row r="34" spans="2:11" ht="15" customHeight="1">
      <c r="B34" s="147"/>
      <c r="C34" s="148"/>
      <c r="D34" s="146"/>
      <c r="E34" s="150" t="s">
        <v>86</v>
      </c>
      <c r="F34" s="146"/>
      <c r="G34" s="278" t="s">
        <v>219</v>
      </c>
      <c r="H34" s="278"/>
      <c r="I34" s="278"/>
      <c r="J34" s="278"/>
      <c r="K34" s="144"/>
    </row>
    <row r="35" spans="2:11" ht="15" customHeight="1">
      <c r="B35" s="147"/>
      <c r="C35" s="148"/>
      <c r="D35" s="146"/>
      <c r="E35" s="150" t="s">
        <v>220</v>
      </c>
      <c r="F35" s="146"/>
      <c r="G35" s="278" t="s">
        <v>221</v>
      </c>
      <c r="H35" s="278"/>
      <c r="I35" s="278"/>
      <c r="J35" s="278"/>
      <c r="K35" s="144"/>
    </row>
    <row r="36" spans="2:11" ht="15" customHeight="1">
      <c r="B36" s="147"/>
      <c r="C36" s="148"/>
      <c r="D36" s="146"/>
      <c r="E36" s="150" t="s">
        <v>41</v>
      </c>
      <c r="F36" s="146"/>
      <c r="G36" s="278" t="s">
        <v>222</v>
      </c>
      <c r="H36" s="278"/>
      <c r="I36" s="278"/>
      <c r="J36" s="278"/>
      <c r="K36" s="144"/>
    </row>
    <row r="37" spans="2:11" ht="15" customHeight="1">
      <c r="B37" s="147"/>
      <c r="C37" s="148"/>
      <c r="D37" s="146"/>
      <c r="E37" s="150" t="s">
        <v>87</v>
      </c>
      <c r="F37" s="146"/>
      <c r="G37" s="278" t="s">
        <v>223</v>
      </c>
      <c r="H37" s="278"/>
      <c r="I37" s="278"/>
      <c r="J37" s="278"/>
      <c r="K37" s="144"/>
    </row>
    <row r="38" spans="2:11" ht="15" customHeight="1">
      <c r="B38" s="147"/>
      <c r="C38" s="148"/>
      <c r="D38" s="146"/>
      <c r="E38" s="150" t="s">
        <v>88</v>
      </c>
      <c r="F38" s="146"/>
      <c r="G38" s="278" t="s">
        <v>224</v>
      </c>
      <c r="H38" s="278"/>
      <c r="I38" s="278"/>
      <c r="J38" s="278"/>
      <c r="K38" s="144"/>
    </row>
    <row r="39" spans="2:11" ht="15" customHeight="1">
      <c r="B39" s="147"/>
      <c r="C39" s="148"/>
      <c r="D39" s="146"/>
      <c r="E39" s="150" t="s">
        <v>89</v>
      </c>
      <c r="F39" s="146"/>
      <c r="G39" s="278" t="s">
        <v>225</v>
      </c>
      <c r="H39" s="278"/>
      <c r="I39" s="278"/>
      <c r="J39" s="278"/>
      <c r="K39" s="144"/>
    </row>
    <row r="40" spans="2:11" ht="15" customHeight="1">
      <c r="B40" s="147"/>
      <c r="C40" s="148"/>
      <c r="D40" s="146"/>
      <c r="E40" s="150" t="s">
        <v>226</v>
      </c>
      <c r="F40" s="146"/>
      <c r="G40" s="278" t="s">
        <v>227</v>
      </c>
      <c r="H40" s="278"/>
      <c r="I40" s="278"/>
      <c r="J40" s="278"/>
      <c r="K40" s="144"/>
    </row>
    <row r="41" spans="2:11" ht="15" customHeight="1">
      <c r="B41" s="147"/>
      <c r="C41" s="148"/>
      <c r="D41" s="146"/>
      <c r="E41" s="150"/>
      <c r="F41" s="146"/>
      <c r="G41" s="278" t="s">
        <v>228</v>
      </c>
      <c r="H41" s="278"/>
      <c r="I41" s="278"/>
      <c r="J41" s="278"/>
      <c r="K41" s="144"/>
    </row>
    <row r="42" spans="2:11" ht="15" customHeight="1">
      <c r="B42" s="147"/>
      <c r="C42" s="148"/>
      <c r="D42" s="146"/>
      <c r="E42" s="150" t="s">
        <v>229</v>
      </c>
      <c r="F42" s="146"/>
      <c r="G42" s="278" t="s">
        <v>230</v>
      </c>
      <c r="H42" s="278"/>
      <c r="I42" s="278"/>
      <c r="J42" s="278"/>
      <c r="K42" s="144"/>
    </row>
    <row r="43" spans="2:11" ht="15" customHeight="1">
      <c r="B43" s="147"/>
      <c r="C43" s="148"/>
      <c r="D43" s="146"/>
      <c r="E43" s="150" t="s">
        <v>92</v>
      </c>
      <c r="F43" s="146"/>
      <c r="G43" s="278" t="s">
        <v>231</v>
      </c>
      <c r="H43" s="278"/>
      <c r="I43" s="278"/>
      <c r="J43" s="278"/>
      <c r="K43" s="144"/>
    </row>
    <row r="44" spans="2:11" ht="12.75" customHeight="1">
      <c r="B44" s="147"/>
      <c r="C44" s="148"/>
      <c r="D44" s="146"/>
      <c r="E44" s="146"/>
      <c r="F44" s="146"/>
      <c r="G44" s="146"/>
      <c r="H44" s="146"/>
      <c r="I44" s="146"/>
      <c r="J44" s="146"/>
      <c r="K44" s="144"/>
    </row>
    <row r="45" spans="2:11" ht="15" customHeight="1">
      <c r="B45" s="147"/>
      <c r="C45" s="148"/>
      <c r="D45" s="278" t="s">
        <v>232</v>
      </c>
      <c r="E45" s="278"/>
      <c r="F45" s="278"/>
      <c r="G45" s="278"/>
      <c r="H45" s="278"/>
      <c r="I45" s="278"/>
      <c r="J45" s="278"/>
      <c r="K45" s="144"/>
    </row>
    <row r="46" spans="2:11" ht="15" customHeight="1">
      <c r="B46" s="147"/>
      <c r="C46" s="148"/>
      <c r="D46" s="148"/>
      <c r="E46" s="278" t="s">
        <v>233</v>
      </c>
      <c r="F46" s="278"/>
      <c r="G46" s="278"/>
      <c r="H46" s="278"/>
      <c r="I46" s="278"/>
      <c r="J46" s="278"/>
      <c r="K46" s="144"/>
    </row>
    <row r="47" spans="2:11" ht="15" customHeight="1">
      <c r="B47" s="147"/>
      <c r="C47" s="148"/>
      <c r="D47" s="148"/>
      <c r="E47" s="278" t="s">
        <v>234</v>
      </c>
      <c r="F47" s="278"/>
      <c r="G47" s="278"/>
      <c r="H47" s="278"/>
      <c r="I47" s="278"/>
      <c r="J47" s="278"/>
      <c r="K47" s="144"/>
    </row>
    <row r="48" spans="2:11" ht="15" customHeight="1">
      <c r="B48" s="147"/>
      <c r="C48" s="148"/>
      <c r="D48" s="148"/>
      <c r="E48" s="278" t="s">
        <v>235</v>
      </c>
      <c r="F48" s="278"/>
      <c r="G48" s="278"/>
      <c r="H48" s="278"/>
      <c r="I48" s="278"/>
      <c r="J48" s="278"/>
      <c r="K48" s="144"/>
    </row>
    <row r="49" spans="2:11" ht="15" customHeight="1">
      <c r="B49" s="147"/>
      <c r="C49" s="148"/>
      <c r="D49" s="278" t="s">
        <v>236</v>
      </c>
      <c r="E49" s="278"/>
      <c r="F49" s="278"/>
      <c r="G49" s="278"/>
      <c r="H49" s="278"/>
      <c r="I49" s="278"/>
      <c r="J49" s="278"/>
      <c r="K49" s="144"/>
    </row>
    <row r="50" spans="2:11" ht="25.5" customHeight="1">
      <c r="B50" s="143"/>
      <c r="C50" s="281" t="s">
        <v>237</v>
      </c>
      <c r="D50" s="281"/>
      <c r="E50" s="281"/>
      <c r="F50" s="281"/>
      <c r="G50" s="281"/>
      <c r="H50" s="281"/>
      <c r="I50" s="281"/>
      <c r="J50" s="281"/>
      <c r="K50" s="144"/>
    </row>
    <row r="51" spans="2:11" ht="5.25" customHeight="1">
      <c r="B51" s="143"/>
      <c r="C51" s="145"/>
      <c r="D51" s="145"/>
      <c r="E51" s="145"/>
      <c r="F51" s="145"/>
      <c r="G51" s="145"/>
      <c r="H51" s="145"/>
      <c r="I51" s="145"/>
      <c r="J51" s="145"/>
      <c r="K51" s="144"/>
    </row>
    <row r="52" spans="2:11" ht="15" customHeight="1">
      <c r="B52" s="143"/>
      <c r="C52" s="278" t="s">
        <v>238</v>
      </c>
      <c r="D52" s="278"/>
      <c r="E52" s="278"/>
      <c r="F52" s="278"/>
      <c r="G52" s="278"/>
      <c r="H52" s="278"/>
      <c r="I52" s="278"/>
      <c r="J52" s="278"/>
      <c r="K52" s="144"/>
    </row>
    <row r="53" spans="2:11" ht="15" customHeight="1">
      <c r="B53" s="143"/>
      <c r="C53" s="278" t="s">
        <v>239</v>
      </c>
      <c r="D53" s="278"/>
      <c r="E53" s="278"/>
      <c r="F53" s="278"/>
      <c r="G53" s="278"/>
      <c r="H53" s="278"/>
      <c r="I53" s="278"/>
      <c r="J53" s="278"/>
      <c r="K53" s="144"/>
    </row>
    <row r="54" spans="2:11" ht="12.75" customHeight="1">
      <c r="B54" s="143"/>
      <c r="C54" s="146"/>
      <c r="D54" s="146"/>
      <c r="E54" s="146"/>
      <c r="F54" s="146"/>
      <c r="G54" s="146"/>
      <c r="H54" s="146"/>
      <c r="I54" s="146"/>
      <c r="J54" s="146"/>
      <c r="K54" s="144"/>
    </row>
    <row r="55" spans="2:11" ht="15" customHeight="1">
      <c r="B55" s="143"/>
      <c r="C55" s="278" t="s">
        <v>240</v>
      </c>
      <c r="D55" s="278"/>
      <c r="E55" s="278"/>
      <c r="F55" s="278"/>
      <c r="G55" s="278"/>
      <c r="H55" s="278"/>
      <c r="I55" s="278"/>
      <c r="J55" s="278"/>
      <c r="K55" s="144"/>
    </row>
    <row r="56" spans="2:11" ht="15" customHeight="1">
      <c r="B56" s="143"/>
      <c r="C56" s="148"/>
      <c r="D56" s="278" t="s">
        <v>241</v>
      </c>
      <c r="E56" s="278"/>
      <c r="F56" s="278"/>
      <c r="G56" s="278"/>
      <c r="H56" s="278"/>
      <c r="I56" s="278"/>
      <c r="J56" s="278"/>
      <c r="K56" s="144"/>
    </row>
    <row r="57" spans="2:11" ht="15" customHeight="1">
      <c r="B57" s="143"/>
      <c r="C57" s="148"/>
      <c r="D57" s="278" t="s">
        <v>242</v>
      </c>
      <c r="E57" s="278"/>
      <c r="F57" s="278"/>
      <c r="G57" s="278"/>
      <c r="H57" s="278"/>
      <c r="I57" s="278"/>
      <c r="J57" s="278"/>
      <c r="K57" s="144"/>
    </row>
    <row r="58" spans="2:11" ht="15" customHeight="1">
      <c r="B58" s="143"/>
      <c r="C58" s="148"/>
      <c r="D58" s="278" t="s">
        <v>243</v>
      </c>
      <c r="E58" s="278"/>
      <c r="F58" s="278"/>
      <c r="G58" s="278"/>
      <c r="H58" s="278"/>
      <c r="I58" s="278"/>
      <c r="J58" s="278"/>
      <c r="K58" s="144"/>
    </row>
    <row r="59" spans="2:11" ht="15" customHeight="1">
      <c r="B59" s="143"/>
      <c r="C59" s="148"/>
      <c r="D59" s="278" t="s">
        <v>244</v>
      </c>
      <c r="E59" s="278"/>
      <c r="F59" s="278"/>
      <c r="G59" s="278"/>
      <c r="H59" s="278"/>
      <c r="I59" s="278"/>
      <c r="J59" s="278"/>
      <c r="K59" s="144"/>
    </row>
    <row r="60" spans="2:11" ht="15" customHeight="1">
      <c r="B60" s="143"/>
      <c r="C60" s="148"/>
      <c r="D60" s="280" t="s">
        <v>245</v>
      </c>
      <c r="E60" s="280"/>
      <c r="F60" s="280"/>
      <c r="G60" s="280"/>
      <c r="H60" s="280"/>
      <c r="I60" s="280"/>
      <c r="J60" s="280"/>
      <c r="K60" s="144"/>
    </row>
    <row r="61" spans="2:11" ht="15" customHeight="1">
      <c r="B61" s="143"/>
      <c r="C61" s="148"/>
      <c r="D61" s="278" t="s">
        <v>246</v>
      </c>
      <c r="E61" s="278"/>
      <c r="F61" s="278"/>
      <c r="G61" s="278"/>
      <c r="H61" s="278"/>
      <c r="I61" s="278"/>
      <c r="J61" s="278"/>
      <c r="K61" s="144"/>
    </row>
    <row r="62" spans="2:11" ht="12.75" customHeight="1">
      <c r="B62" s="143"/>
      <c r="C62" s="148"/>
      <c r="D62" s="148"/>
      <c r="E62" s="151"/>
      <c r="F62" s="148"/>
      <c r="G62" s="148"/>
      <c r="H62" s="148"/>
      <c r="I62" s="148"/>
      <c r="J62" s="148"/>
      <c r="K62" s="144"/>
    </row>
    <row r="63" spans="2:11" ht="15" customHeight="1">
      <c r="B63" s="143"/>
      <c r="C63" s="148"/>
      <c r="D63" s="278" t="s">
        <v>247</v>
      </c>
      <c r="E63" s="278"/>
      <c r="F63" s="278"/>
      <c r="G63" s="278"/>
      <c r="H63" s="278"/>
      <c r="I63" s="278"/>
      <c r="J63" s="278"/>
      <c r="K63" s="144"/>
    </row>
    <row r="64" spans="2:11" ht="15" customHeight="1">
      <c r="B64" s="143"/>
      <c r="C64" s="148"/>
      <c r="D64" s="280" t="s">
        <v>248</v>
      </c>
      <c r="E64" s="280"/>
      <c r="F64" s="280"/>
      <c r="G64" s="280"/>
      <c r="H64" s="280"/>
      <c r="I64" s="280"/>
      <c r="J64" s="280"/>
      <c r="K64" s="144"/>
    </row>
    <row r="65" spans="2:11" ht="15" customHeight="1">
      <c r="B65" s="143"/>
      <c r="C65" s="148"/>
      <c r="D65" s="278" t="s">
        <v>249</v>
      </c>
      <c r="E65" s="278"/>
      <c r="F65" s="278"/>
      <c r="G65" s="278"/>
      <c r="H65" s="278"/>
      <c r="I65" s="278"/>
      <c r="J65" s="278"/>
      <c r="K65" s="144"/>
    </row>
    <row r="66" spans="2:11" ht="15" customHeight="1">
      <c r="B66" s="143"/>
      <c r="C66" s="148"/>
      <c r="D66" s="278" t="s">
        <v>250</v>
      </c>
      <c r="E66" s="278"/>
      <c r="F66" s="278"/>
      <c r="G66" s="278"/>
      <c r="H66" s="278"/>
      <c r="I66" s="278"/>
      <c r="J66" s="278"/>
      <c r="K66" s="144"/>
    </row>
    <row r="67" spans="2:11" ht="15" customHeight="1">
      <c r="B67" s="143"/>
      <c r="C67" s="148"/>
      <c r="D67" s="278" t="s">
        <v>251</v>
      </c>
      <c r="E67" s="278"/>
      <c r="F67" s="278"/>
      <c r="G67" s="278"/>
      <c r="H67" s="278"/>
      <c r="I67" s="278"/>
      <c r="J67" s="278"/>
      <c r="K67" s="144"/>
    </row>
    <row r="68" spans="2:11" ht="15" customHeight="1">
      <c r="B68" s="143"/>
      <c r="C68" s="148"/>
      <c r="D68" s="278" t="s">
        <v>252</v>
      </c>
      <c r="E68" s="278"/>
      <c r="F68" s="278"/>
      <c r="G68" s="278"/>
      <c r="H68" s="278"/>
      <c r="I68" s="278"/>
      <c r="J68" s="278"/>
      <c r="K68" s="144"/>
    </row>
    <row r="69" spans="2:11" ht="12.75" customHeight="1">
      <c r="B69" s="152"/>
      <c r="C69" s="153"/>
      <c r="D69" s="153"/>
      <c r="E69" s="153"/>
      <c r="F69" s="153"/>
      <c r="G69" s="153"/>
      <c r="H69" s="153"/>
      <c r="I69" s="153"/>
      <c r="J69" s="153"/>
      <c r="K69" s="154"/>
    </row>
    <row r="70" spans="2:11" ht="18.75" customHeight="1"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2:11" ht="18.75" customHeight="1">
      <c r="B71" s="156"/>
      <c r="C71" s="156"/>
      <c r="D71" s="156"/>
      <c r="E71" s="156"/>
      <c r="F71" s="156"/>
      <c r="G71" s="156"/>
      <c r="H71" s="156"/>
      <c r="I71" s="156"/>
      <c r="J71" s="156"/>
      <c r="K71" s="156"/>
    </row>
    <row r="72" spans="2:11" ht="7.5" customHeight="1">
      <c r="B72" s="157"/>
      <c r="C72" s="158"/>
      <c r="D72" s="158"/>
      <c r="E72" s="158"/>
      <c r="F72" s="158"/>
      <c r="G72" s="158"/>
      <c r="H72" s="158"/>
      <c r="I72" s="158"/>
      <c r="J72" s="158"/>
      <c r="K72" s="159"/>
    </row>
    <row r="73" spans="2:11" ht="45" customHeight="1">
      <c r="B73" s="160"/>
      <c r="C73" s="279" t="s">
        <v>188</v>
      </c>
      <c r="D73" s="279"/>
      <c r="E73" s="279"/>
      <c r="F73" s="279"/>
      <c r="G73" s="279"/>
      <c r="H73" s="279"/>
      <c r="I73" s="279"/>
      <c r="J73" s="279"/>
      <c r="K73" s="161"/>
    </row>
    <row r="74" spans="2:11" ht="17.25" customHeight="1">
      <c r="B74" s="160"/>
      <c r="C74" s="162" t="s">
        <v>253</v>
      </c>
      <c r="D74" s="162"/>
      <c r="E74" s="162"/>
      <c r="F74" s="162" t="s">
        <v>254</v>
      </c>
      <c r="G74" s="163"/>
      <c r="H74" s="162" t="s">
        <v>87</v>
      </c>
      <c r="I74" s="162" t="s">
        <v>45</v>
      </c>
      <c r="J74" s="162" t="s">
        <v>255</v>
      </c>
      <c r="K74" s="161"/>
    </row>
    <row r="75" spans="2:11" ht="17.25" customHeight="1">
      <c r="B75" s="160"/>
      <c r="C75" s="164" t="s">
        <v>256</v>
      </c>
      <c r="D75" s="164"/>
      <c r="E75" s="164"/>
      <c r="F75" s="165" t="s">
        <v>257</v>
      </c>
      <c r="G75" s="166"/>
      <c r="H75" s="164"/>
      <c r="I75" s="164"/>
      <c r="J75" s="164" t="s">
        <v>258</v>
      </c>
      <c r="K75" s="161"/>
    </row>
    <row r="76" spans="2:11" ht="5.25" customHeight="1">
      <c r="B76" s="160"/>
      <c r="C76" s="167"/>
      <c r="D76" s="167"/>
      <c r="E76" s="167"/>
      <c r="F76" s="167"/>
      <c r="G76" s="168"/>
      <c r="H76" s="167"/>
      <c r="I76" s="167"/>
      <c r="J76" s="167"/>
      <c r="K76" s="161"/>
    </row>
    <row r="77" spans="2:11" ht="15" customHeight="1">
      <c r="B77" s="160"/>
      <c r="C77" s="150" t="s">
        <v>259</v>
      </c>
      <c r="D77" s="150"/>
      <c r="E77" s="150"/>
      <c r="F77" s="169" t="s">
        <v>260</v>
      </c>
      <c r="G77" s="168"/>
      <c r="H77" s="150" t="s">
        <v>261</v>
      </c>
      <c r="I77" s="150" t="s">
        <v>262</v>
      </c>
      <c r="J77" s="150" t="s">
        <v>263</v>
      </c>
      <c r="K77" s="161"/>
    </row>
    <row r="78" spans="2:11" ht="15" customHeight="1">
      <c r="B78" s="170"/>
      <c r="C78" s="150" t="s">
        <v>264</v>
      </c>
      <c r="D78" s="150"/>
      <c r="E78" s="150"/>
      <c r="F78" s="169" t="s">
        <v>265</v>
      </c>
      <c r="G78" s="168"/>
      <c r="H78" s="150" t="s">
        <v>266</v>
      </c>
      <c r="I78" s="150" t="s">
        <v>262</v>
      </c>
      <c r="J78" s="150">
        <v>50</v>
      </c>
      <c r="K78" s="161"/>
    </row>
    <row r="79" spans="2:11" ht="15" customHeight="1">
      <c r="B79" s="170"/>
      <c r="C79" s="150" t="s">
        <v>267</v>
      </c>
      <c r="D79" s="150"/>
      <c r="E79" s="150"/>
      <c r="F79" s="169" t="s">
        <v>260</v>
      </c>
      <c r="G79" s="168"/>
      <c r="H79" s="150" t="s">
        <v>268</v>
      </c>
      <c r="I79" s="150" t="s">
        <v>269</v>
      </c>
      <c r="J79" s="150"/>
      <c r="K79" s="161"/>
    </row>
    <row r="80" spans="2:11" ht="15" customHeight="1">
      <c r="B80" s="170"/>
      <c r="C80" s="150" t="s">
        <v>270</v>
      </c>
      <c r="D80" s="150"/>
      <c r="E80" s="150"/>
      <c r="F80" s="169" t="s">
        <v>265</v>
      </c>
      <c r="G80" s="168"/>
      <c r="H80" s="150" t="s">
        <v>271</v>
      </c>
      <c r="I80" s="150" t="s">
        <v>262</v>
      </c>
      <c r="J80" s="150">
        <v>50</v>
      </c>
      <c r="K80" s="161"/>
    </row>
    <row r="81" spans="2:11" ht="15" customHeight="1">
      <c r="B81" s="170"/>
      <c r="C81" s="150" t="s">
        <v>272</v>
      </c>
      <c r="D81" s="150"/>
      <c r="E81" s="150"/>
      <c r="F81" s="169" t="s">
        <v>265</v>
      </c>
      <c r="G81" s="168"/>
      <c r="H81" s="150" t="s">
        <v>273</v>
      </c>
      <c r="I81" s="150" t="s">
        <v>262</v>
      </c>
      <c r="J81" s="150">
        <v>20</v>
      </c>
      <c r="K81" s="161"/>
    </row>
    <row r="82" spans="2:11" ht="15" customHeight="1">
      <c r="B82" s="170"/>
      <c r="C82" s="150" t="s">
        <v>274</v>
      </c>
      <c r="D82" s="150"/>
      <c r="E82" s="150"/>
      <c r="F82" s="169" t="s">
        <v>265</v>
      </c>
      <c r="G82" s="168"/>
      <c r="H82" s="150" t="s">
        <v>275</v>
      </c>
      <c r="I82" s="150" t="s">
        <v>262</v>
      </c>
      <c r="J82" s="150">
        <v>20</v>
      </c>
      <c r="K82" s="161"/>
    </row>
    <row r="83" spans="2:11" ht="15" customHeight="1">
      <c r="B83" s="170"/>
      <c r="C83" s="150" t="s">
        <v>276</v>
      </c>
      <c r="D83" s="150"/>
      <c r="E83" s="150"/>
      <c r="F83" s="169" t="s">
        <v>265</v>
      </c>
      <c r="G83" s="168"/>
      <c r="H83" s="150" t="s">
        <v>277</v>
      </c>
      <c r="I83" s="150" t="s">
        <v>262</v>
      </c>
      <c r="J83" s="150">
        <v>50</v>
      </c>
      <c r="K83" s="161"/>
    </row>
    <row r="84" spans="2:11" ht="15" customHeight="1">
      <c r="B84" s="170"/>
      <c r="C84" s="150" t="s">
        <v>278</v>
      </c>
      <c r="D84" s="150"/>
      <c r="E84" s="150"/>
      <c r="F84" s="169" t="s">
        <v>265</v>
      </c>
      <c r="G84" s="168"/>
      <c r="H84" s="150" t="s">
        <v>278</v>
      </c>
      <c r="I84" s="150" t="s">
        <v>262</v>
      </c>
      <c r="J84" s="150">
        <v>50</v>
      </c>
      <c r="K84" s="161"/>
    </row>
    <row r="85" spans="2:11" ht="15" customHeight="1">
      <c r="B85" s="170"/>
      <c r="C85" s="150" t="s">
        <v>93</v>
      </c>
      <c r="D85" s="150"/>
      <c r="E85" s="150"/>
      <c r="F85" s="169" t="s">
        <v>265</v>
      </c>
      <c r="G85" s="168"/>
      <c r="H85" s="150" t="s">
        <v>279</v>
      </c>
      <c r="I85" s="150" t="s">
        <v>262</v>
      </c>
      <c r="J85" s="150">
        <v>255</v>
      </c>
      <c r="K85" s="161"/>
    </row>
    <row r="86" spans="2:11" ht="15" customHeight="1">
      <c r="B86" s="170"/>
      <c r="C86" s="150" t="s">
        <v>280</v>
      </c>
      <c r="D86" s="150"/>
      <c r="E86" s="150"/>
      <c r="F86" s="169" t="s">
        <v>260</v>
      </c>
      <c r="G86" s="168"/>
      <c r="H86" s="150" t="s">
        <v>281</v>
      </c>
      <c r="I86" s="150" t="s">
        <v>282</v>
      </c>
      <c r="J86" s="150"/>
      <c r="K86" s="161"/>
    </row>
    <row r="87" spans="2:11" ht="15" customHeight="1">
      <c r="B87" s="170"/>
      <c r="C87" s="150" t="s">
        <v>283</v>
      </c>
      <c r="D87" s="150"/>
      <c r="E87" s="150"/>
      <c r="F87" s="169" t="s">
        <v>260</v>
      </c>
      <c r="G87" s="168"/>
      <c r="H87" s="150" t="s">
        <v>284</v>
      </c>
      <c r="I87" s="150" t="s">
        <v>285</v>
      </c>
      <c r="J87" s="150"/>
      <c r="K87" s="161"/>
    </row>
    <row r="88" spans="2:11" ht="15" customHeight="1">
      <c r="B88" s="170"/>
      <c r="C88" s="150" t="s">
        <v>286</v>
      </c>
      <c r="D88" s="150"/>
      <c r="E88" s="150"/>
      <c r="F88" s="169" t="s">
        <v>260</v>
      </c>
      <c r="G88" s="168"/>
      <c r="H88" s="150" t="s">
        <v>286</v>
      </c>
      <c r="I88" s="150" t="s">
        <v>285</v>
      </c>
      <c r="J88" s="150"/>
      <c r="K88" s="161"/>
    </row>
    <row r="89" spans="2:11" ht="15" customHeight="1">
      <c r="B89" s="170"/>
      <c r="C89" s="150" t="s">
        <v>28</v>
      </c>
      <c r="D89" s="150"/>
      <c r="E89" s="150"/>
      <c r="F89" s="169" t="s">
        <v>260</v>
      </c>
      <c r="G89" s="168"/>
      <c r="H89" s="150" t="s">
        <v>287</v>
      </c>
      <c r="I89" s="150" t="s">
        <v>285</v>
      </c>
      <c r="J89" s="150"/>
      <c r="K89" s="161"/>
    </row>
    <row r="90" spans="2:11" ht="15" customHeight="1">
      <c r="B90" s="170"/>
      <c r="C90" s="150" t="s">
        <v>36</v>
      </c>
      <c r="D90" s="150"/>
      <c r="E90" s="150"/>
      <c r="F90" s="169" t="s">
        <v>260</v>
      </c>
      <c r="G90" s="168"/>
      <c r="H90" s="150" t="s">
        <v>288</v>
      </c>
      <c r="I90" s="150" t="s">
        <v>285</v>
      </c>
      <c r="J90" s="150"/>
      <c r="K90" s="161"/>
    </row>
    <row r="91" spans="2:11" ht="15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3"/>
    </row>
    <row r="92" spans="2:11" ht="18.75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4"/>
    </row>
    <row r="93" spans="2:11" ht="18.75" customHeight="1">
      <c r="B93" s="156"/>
      <c r="C93" s="156"/>
      <c r="D93" s="156"/>
      <c r="E93" s="156"/>
      <c r="F93" s="156"/>
      <c r="G93" s="156"/>
      <c r="H93" s="156"/>
      <c r="I93" s="156"/>
      <c r="J93" s="156"/>
      <c r="K93" s="156"/>
    </row>
    <row r="94" spans="2:11" ht="7.5" customHeight="1">
      <c r="B94" s="157"/>
      <c r="C94" s="158"/>
      <c r="D94" s="158"/>
      <c r="E94" s="158"/>
      <c r="F94" s="158"/>
      <c r="G94" s="158"/>
      <c r="H94" s="158"/>
      <c r="I94" s="158"/>
      <c r="J94" s="158"/>
      <c r="K94" s="159"/>
    </row>
    <row r="95" spans="2:11" ht="45" customHeight="1">
      <c r="B95" s="160"/>
      <c r="C95" s="279" t="s">
        <v>289</v>
      </c>
      <c r="D95" s="279"/>
      <c r="E95" s="279"/>
      <c r="F95" s="279"/>
      <c r="G95" s="279"/>
      <c r="H95" s="279"/>
      <c r="I95" s="279"/>
      <c r="J95" s="279"/>
      <c r="K95" s="161"/>
    </row>
    <row r="96" spans="2:11" ht="17.25" customHeight="1">
      <c r="B96" s="160"/>
      <c r="C96" s="162" t="s">
        <v>253</v>
      </c>
      <c r="D96" s="162"/>
      <c r="E96" s="162"/>
      <c r="F96" s="162" t="s">
        <v>254</v>
      </c>
      <c r="G96" s="163"/>
      <c r="H96" s="162" t="s">
        <v>87</v>
      </c>
      <c r="I96" s="162" t="s">
        <v>45</v>
      </c>
      <c r="J96" s="162" t="s">
        <v>255</v>
      </c>
      <c r="K96" s="161"/>
    </row>
    <row r="97" spans="2:11" ht="17.25" customHeight="1">
      <c r="B97" s="160"/>
      <c r="C97" s="164" t="s">
        <v>256</v>
      </c>
      <c r="D97" s="164"/>
      <c r="E97" s="164"/>
      <c r="F97" s="165" t="s">
        <v>257</v>
      </c>
      <c r="G97" s="166"/>
      <c r="H97" s="164"/>
      <c r="I97" s="164"/>
      <c r="J97" s="164" t="s">
        <v>258</v>
      </c>
      <c r="K97" s="161"/>
    </row>
    <row r="98" spans="2:11" ht="5.25" customHeight="1">
      <c r="B98" s="160"/>
      <c r="C98" s="162"/>
      <c r="D98" s="162"/>
      <c r="E98" s="162"/>
      <c r="F98" s="162"/>
      <c r="G98" s="176"/>
      <c r="H98" s="162"/>
      <c r="I98" s="162"/>
      <c r="J98" s="162"/>
      <c r="K98" s="161"/>
    </row>
    <row r="99" spans="2:11" ht="15" customHeight="1">
      <c r="B99" s="160"/>
      <c r="C99" s="150" t="s">
        <v>259</v>
      </c>
      <c r="D99" s="150"/>
      <c r="E99" s="150"/>
      <c r="F99" s="169" t="s">
        <v>260</v>
      </c>
      <c r="G99" s="150"/>
      <c r="H99" s="150" t="s">
        <v>290</v>
      </c>
      <c r="I99" s="150" t="s">
        <v>262</v>
      </c>
      <c r="J99" s="150" t="s">
        <v>263</v>
      </c>
      <c r="K99" s="161"/>
    </row>
    <row r="100" spans="2:11" ht="15" customHeight="1">
      <c r="B100" s="170"/>
      <c r="C100" s="150" t="s">
        <v>264</v>
      </c>
      <c r="D100" s="150"/>
      <c r="E100" s="150"/>
      <c r="F100" s="169" t="s">
        <v>265</v>
      </c>
      <c r="G100" s="150"/>
      <c r="H100" s="150" t="s">
        <v>290</v>
      </c>
      <c r="I100" s="150" t="s">
        <v>262</v>
      </c>
      <c r="J100" s="150">
        <v>50</v>
      </c>
      <c r="K100" s="161"/>
    </row>
    <row r="101" spans="2:11" ht="15" customHeight="1">
      <c r="B101" s="170"/>
      <c r="C101" s="150" t="s">
        <v>267</v>
      </c>
      <c r="D101" s="150"/>
      <c r="E101" s="150"/>
      <c r="F101" s="169" t="s">
        <v>260</v>
      </c>
      <c r="G101" s="150"/>
      <c r="H101" s="150" t="s">
        <v>290</v>
      </c>
      <c r="I101" s="150" t="s">
        <v>269</v>
      </c>
      <c r="J101" s="150"/>
      <c r="K101" s="161"/>
    </row>
    <row r="102" spans="2:11" ht="15" customHeight="1">
      <c r="B102" s="170"/>
      <c r="C102" s="150" t="s">
        <v>270</v>
      </c>
      <c r="D102" s="150"/>
      <c r="E102" s="150"/>
      <c r="F102" s="169" t="s">
        <v>265</v>
      </c>
      <c r="G102" s="150"/>
      <c r="H102" s="150" t="s">
        <v>290</v>
      </c>
      <c r="I102" s="150" t="s">
        <v>262</v>
      </c>
      <c r="J102" s="150">
        <v>50</v>
      </c>
      <c r="K102" s="161"/>
    </row>
    <row r="103" spans="2:11" ht="15" customHeight="1">
      <c r="B103" s="170"/>
      <c r="C103" s="150" t="s">
        <v>278</v>
      </c>
      <c r="D103" s="150"/>
      <c r="E103" s="150"/>
      <c r="F103" s="169" t="s">
        <v>265</v>
      </c>
      <c r="G103" s="150"/>
      <c r="H103" s="150" t="s">
        <v>290</v>
      </c>
      <c r="I103" s="150" t="s">
        <v>262</v>
      </c>
      <c r="J103" s="150">
        <v>50</v>
      </c>
      <c r="K103" s="161"/>
    </row>
    <row r="104" spans="2:11" ht="15" customHeight="1">
      <c r="B104" s="170"/>
      <c r="C104" s="150" t="s">
        <v>276</v>
      </c>
      <c r="D104" s="150"/>
      <c r="E104" s="150"/>
      <c r="F104" s="169" t="s">
        <v>265</v>
      </c>
      <c r="G104" s="150"/>
      <c r="H104" s="150" t="s">
        <v>290</v>
      </c>
      <c r="I104" s="150" t="s">
        <v>262</v>
      </c>
      <c r="J104" s="150">
        <v>50</v>
      </c>
      <c r="K104" s="161"/>
    </row>
    <row r="105" spans="2:11" ht="15" customHeight="1">
      <c r="B105" s="170"/>
      <c r="C105" s="150" t="s">
        <v>41</v>
      </c>
      <c r="D105" s="150"/>
      <c r="E105" s="150"/>
      <c r="F105" s="169" t="s">
        <v>260</v>
      </c>
      <c r="G105" s="150"/>
      <c r="H105" s="150" t="s">
        <v>291</v>
      </c>
      <c r="I105" s="150" t="s">
        <v>262</v>
      </c>
      <c r="J105" s="150">
        <v>20</v>
      </c>
      <c r="K105" s="161"/>
    </row>
    <row r="106" spans="2:11" ht="15" customHeight="1">
      <c r="B106" s="170"/>
      <c r="C106" s="150" t="s">
        <v>292</v>
      </c>
      <c r="D106" s="150"/>
      <c r="E106" s="150"/>
      <c r="F106" s="169" t="s">
        <v>260</v>
      </c>
      <c r="G106" s="150"/>
      <c r="H106" s="150" t="s">
        <v>293</v>
      </c>
      <c r="I106" s="150" t="s">
        <v>262</v>
      </c>
      <c r="J106" s="150">
        <v>120</v>
      </c>
      <c r="K106" s="161"/>
    </row>
    <row r="107" spans="2:11" ht="15" customHeight="1">
      <c r="B107" s="170"/>
      <c r="C107" s="150" t="s">
        <v>28</v>
      </c>
      <c r="D107" s="150"/>
      <c r="E107" s="150"/>
      <c r="F107" s="169" t="s">
        <v>260</v>
      </c>
      <c r="G107" s="150"/>
      <c r="H107" s="150" t="s">
        <v>294</v>
      </c>
      <c r="I107" s="150" t="s">
        <v>285</v>
      </c>
      <c r="J107" s="150"/>
      <c r="K107" s="161"/>
    </row>
    <row r="108" spans="2:11" ht="15" customHeight="1">
      <c r="B108" s="170"/>
      <c r="C108" s="150" t="s">
        <v>36</v>
      </c>
      <c r="D108" s="150"/>
      <c r="E108" s="150"/>
      <c r="F108" s="169" t="s">
        <v>260</v>
      </c>
      <c r="G108" s="150"/>
      <c r="H108" s="150" t="s">
        <v>295</v>
      </c>
      <c r="I108" s="150" t="s">
        <v>285</v>
      </c>
      <c r="J108" s="150"/>
      <c r="K108" s="161"/>
    </row>
    <row r="109" spans="2:11" ht="15" customHeight="1">
      <c r="B109" s="170"/>
      <c r="C109" s="150" t="s">
        <v>45</v>
      </c>
      <c r="D109" s="150"/>
      <c r="E109" s="150"/>
      <c r="F109" s="169" t="s">
        <v>260</v>
      </c>
      <c r="G109" s="150"/>
      <c r="H109" s="150" t="s">
        <v>296</v>
      </c>
      <c r="I109" s="150" t="s">
        <v>297</v>
      </c>
      <c r="J109" s="150"/>
      <c r="K109" s="161"/>
    </row>
    <row r="110" spans="2:11" ht="15" customHeight="1">
      <c r="B110" s="171"/>
      <c r="C110" s="177"/>
      <c r="D110" s="177"/>
      <c r="E110" s="177"/>
      <c r="F110" s="177"/>
      <c r="G110" s="177"/>
      <c r="H110" s="177"/>
      <c r="I110" s="177"/>
      <c r="J110" s="177"/>
      <c r="K110" s="173"/>
    </row>
    <row r="111" spans="2:11" ht="18.75" customHeight="1">
      <c r="B111" s="178"/>
      <c r="C111" s="146"/>
      <c r="D111" s="146"/>
      <c r="E111" s="146"/>
      <c r="F111" s="179"/>
      <c r="G111" s="146"/>
      <c r="H111" s="146"/>
      <c r="I111" s="146"/>
      <c r="J111" s="146"/>
      <c r="K111" s="178"/>
    </row>
    <row r="112" spans="2:11" ht="18.75" customHeight="1"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</row>
    <row r="113" spans="2:11" ht="7.5" customHeight="1">
      <c r="B113" s="180"/>
      <c r="C113" s="181"/>
      <c r="D113" s="181"/>
      <c r="E113" s="181"/>
      <c r="F113" s="181"/>
      <c r="G113" s="181"/>
      <c r="H113" s="181"/>
      <c r="I113" s="181"/>
      <c r="J113" s="181"/>
      <c r="K113" s="182"/>
    </row>
    <row r="114" spans="2:11" ht="45" customHeight="1">
      <c r="B114" s="183"/>
      <c r="C114" s="276" t="s">
        <v>298</v>
      </c>
      <c r="D114" s="276"/>
      <c r="E114" s="276"/>
      <c r="F114" s="276"/>
      <c r="G114" s="276"/>
      <c r="H114" s="276"/>
      <c r="I114" s="276"/>
      <c r="J114" s="276"/>
      <c r="K114" s="184"/>
    </row>
    <row r="115" spans="2:11" ht="17.25" customHeight="1">
      <c r="B115" s="185"/>
      <c r="C115" s="162" t="s">
        <v>253</v>
      </c>
      <c r="D115" s="162"/>
      <c r="E115" s="162"/>
      <c r="F115" s="162" t="s">
        <v>254</v>
      </c>
      <c r="G115" s="163"/>
      <c r="H115" s="162" t="s">
        <v>87</v>
      </c>
      <c r="I115" s="162" t="s">
        <v>45</v>
      </c>
      <c r="J115" s="162" t="s">
        <v>255</v>
      </c>
      <c r="K115" s="186"/>
    </row>
    <row r="116" spans="2:11" ht="17.25" customHeight="1">
      <c r="B116" s="185"/>
      <c r="C116" s="164" t="s">
        <v>256</v>
      </c>
      <c r="D116" s="164"/>
      <c r="E116" s="164"/>
      <c r="F116" s="165" t="s">
        <v>257</v>
      </c>
      <c r="G116" s="166"/>
      <c r="H116" s="164"/>
      <c r="I116" s="164"/>
      <c r="J116" s="164" t="s">
        <v>258</v>
      </c>
      <c r="K116" s="186"/>
    </row>
    <row r="117" spans="2:11" ht="5.25" customHeight="1">
      <c r="B117" s="187"/>
      <c r="C117" s="167"/>
      <c r="D117" s="167"/>
      <c r="E117" s="167"/>
      <c r="F117" s="167"/>
      <c r="G117" s="150"/>
      <c r="H117" s="167"/>
      <c r="I117" s="167"/>
      <c r="J117" s="167"/>
      <c r="K117" s="188"/>
    </row>
    <row r="118" spans="2:11" ht="15" customHeight="1">
      <c r="B118" s="187"/>
      <c r="C118" s="150" t="s">
        <v>259</v>
      </c>
      <c r="D118" s="167"/>
      <c r="E118" s="167"/>
      <c r="F118" s="169" t="s">
        <v>260</v>
      </c>
      <c r="G118" s="150"/>
      <c r="H118" s="150" t="s">
        <v>290</v>
      </c>
      <c r="I118" s="150" t="s">
        <v>262</v>
      </c>
      <c r="J118" s="150" t="s">
        <v>263</v>
      </c>
      <c r="K118" s="189"/>
    </row>
    <row r="119" spans="2:11" ht="15" customHeight="1">
      <c r="B119" s="187"/>
      <c r="C119" s="150" t="s">
        <v>299</v>
      </c>
      <c r="D119" s="150"/>
      <c r="E119" s="150"/>
      <c r="F119" s="169" t="s">
        <v>260</v>
      </c>
      <c r="G119" s="150"/>
      <c r="H119" s="150" t="s">
        <v>300</v>
      </c>
      <c r="I119" s="150" t="s">
        <v>262</v>
      </c>
      <c r="J119" s="150" t="s">
        <v>263</v>
      </c>
      <c r="K119" s="189"/>
    </row>
    <row r="120" spans="2:11" ht="15" customHeight="1">
      <c r="B120" s="187"/>
      <c r="C120" s="150" t="s">
        <v>208</v>
      </c>
      <c r="D120" s="150"/>
      <c r="E120" s="150"/>
      <c r="F120" s="169" t="s">
        <v>260</v>
      </c>
      <c r="G120" s="150"/>
      <c r="H120" s="150" t="s">
        <v>301</v>
      </c>
      <c r="I120" s="150" t="s">
        <v>262</v>
      </c>
      <c r="J120" s="150" t="s">
        <v>263</v>
      </c>
      <c r="K120" s="189"/>
    </row>
    <row r="121" spans="2:11" ht="15" customHeight="1">
      <c r="B121" s="187"/>
      <c r="C121" s="150" t="s">
        <v>302</v>
      </c>
      <c r="D121" s="150"/>
      <c r="E121" s="150"/>
      <c r="F121" s="169" t="s">
        <v>265</v>
      </c>
      <c r="G121" s="150"/>
      <c r="H121" s="150" t="s">
        <v>303</v>
      </c>
      <c r="I121" s="150" t="s">
        <v>262</v>
      </c>
      <c r="J121" s="150">
        <v>15</v>
      </c>
      <c r="K121" s="189"/>
    </row>
    <row r="122" spans="2:11" ht="15" customHeight="1">
      <c r="B122" s="187"/>
      <c r="C122" s="150" t="s">
        <v>264</v>
      </c>
      <c r="D122" s="150"/>
      <c r="E122" s="150"/>
      <c r="F122" s="169" t="s">
        <v>265</v>
      </c>
      <c r="G122" s="150"/>
      <c r="H122" s="150" t="s">
        <v>290</v>
      </c>
      <c r="I122" s="150" t="s">
        <v>262</v>
      </c>
      <c r="J122" s="150">
        <v>50</v>
      </c>
      <c r="K122" s="189"/>
    </row>
    <row r="123" spans="2:11" ht="15" customHeight="1">
      <c r="B123" s="187"/>
      <c r="C123" s="150" t="s">
        <v>270</v>
      </c>
      <c r="D123" s="150"/>
      <c r="E123" s="150"/>
      <c r="F123" s="169" t="s">
        <v>265</v>
      </c>
      <c r="G123" s="150"/>
      <c r="H123" s="150" t="s">
        <v>290</v>
      </c>
      <c r="I123" s="150" t="s">
        <v>262</v>
      </c>
      <c r="J123" s="150">
        <v>50</v>
      </c>
      <c r="K123" s="189"/>
    </row>
    <row r="124" spans="2:11" ht="15" customHeight="1">
      <c r="B124" s="187"/>
      <c r="C124" s="150" t="s">
        <v>276</v>
      </c>
      <c r="D124" s="150"/>
      <c r="E124" s="150"/>
      <c r="F124" s="169" t="s">
        <v>265</v>
      </c>
      <c r="G124" s="150"/>
      <c r="H124" s="150" t="s">
        <v>290</v>
      </c>
      <c r="I124" s="150" t="s">
        <v>262</v>
      </c>
      <c r="J124" s="150">
        <v>50</v>
      </c>
      <c r="K124" s="189"/>
    </row>
    <row r="125" spans="2:11" ht="15" customHeight="1">
      <c r="B125" s="187"/>
      <c r="C125" s="150" t="s">
        <v>278</v>
      </c>
      <c r="D125" s="150"/>
      <c r="E125" s="150"/>
      <c r="F125" s="169" t="s">
        <v>265</v>
      </c>
      <c r="G125" s="150"/>
      <c r="H125" s="150" t="s">
        <v>290</v>
      </c>
      <c r="I125" s="150" t="s">
        <v>262</v>
      </c>
      <c r="J125" s="150">
        <v>50</v>
      </c>
      <c r="K125" s="189"/>
    </row>
    <row r="126" spans="2:11" ht="15" customHeight="1">
      <c r="B126" s="187"/>
      <c r="C126" s="150" t="s">
        <v>93</v>
      </c>
      <c r="D126" s="150"/>
      <c r="E126" s="150"/>
      <c r="F126" s="169" t="s">
        <v>265</v>
      </c>
      <c r="G126" s="150"/>
      <c r="H126" s="150" t="s">
        <v>304</v>
      </c>
      <c r="I126" s="150" t="s">
        <v>262</v>
      </c>
      <c r="J126" s="150">
        <v>255</v>
      </c>
      <c r="K126" s="189"/>
    </row>
    <row r="127" spans="2:11" ht="15" customHeight="1">
      <c r="B127" s="187"/>
      <c r="C127" s="150" t="s">
        <v>280</v>
      </c>
      <c r="D127" s="150"/>
      <c r="E127" s="150"/>
      <c r="F127" s="169" t="s">
        <v>260</v>
      </c>
      <c r="G127" s="150"/>
      <c r="H127" s="150" t="s">
        <v>305</v>
      </c>
      <c r="I127" s="150" t="s">
        <v>282</v>
      </c>
      <c r="J127" s="150"/>
      <c r="K127" s="189"/>
    </row>
    <row r="128" spans="2:11" ht="15" customHeight="1">
      <c r="B128" s="187"/>
      <c r="C128" s="150" t="s">
        <v>283</v>
      </c>
      <c r="D128" s="150"/>
      <c r="E128" s="150"/>
      <c r="F128" s="169" t="s">
        <v>260</v>
      </c>
      <c r="G128" s="150"/>
      <c r="H128" s="150" t="s">
        <v>306</v>
      </c>
      <c r="I128" s="150" t="s">
        <v>285</v>
      </c>
      <c r="J128" s="150"/>
      <c r="K128" s="189"/>
    </row>
    <row r="129" spans="2:11" ht="15" customHeight="1">
      <c r="B129" s="187"/>
      <c r="C129" s="150" t="s">
        <v>286</v>
      </c>
      <c r="D129" s="150"/>
      <c r="E129" s="150"/>
      <c r="F129" s="169" t="s">
        <v>260</v>
      </c>
      <c r="G129" s="150"/>
      <c r="H129" s="150" t="s">
        <v>286</v>
      </c>
      <c r="I129" s="150" t="s">
        <v>285</v>
      </c>
      <c r="J129" s="150"/>
      <c r="K129" s="189"/>
    </row>
    <row r="130" spans="2:11" ht="15" customHeight="1">
      <c r="B130" s="187"/>
      <c r="C130" s="150" t="s">
        <v>28</v>
      </c>
      <c r="D130" s="150"/>
      <c r="E130" s="150"/>
      <c r="F130" s="169" t="s">
        <v>260</v>
      </c>
      <c r="G130" s="150"/>
      <c r="H130" s="150" t="s">
        <v>307</v>
      </c>
      <c r="I130" s="150" t="s">
        <v>285</v>
      </c>
      <c r="J130" s="150"/>
      <c r="K130" s="189"/>
    </row>
    <row r="131" spans="2:11" ht="15" customHeight="1">
      <c r="B131" s="187"/>
      <c r="C131" s="150" t="s">
        <v>308</v>
      </c>
      <c r="D131" s="150"/>
      <c r="E131" s="150"/>
      <c r="F131" s="169" t="s">
        <v>260</v>
      </c>
      <c r="G131" s="150"/>
      <c r="H131" s="150" t="s">
        <v>309</v>
      </c>
      <c r="I131" s="150" t="s">
        <v>285</v>
      </c>
      <c r="J131" s="150"/>
      <c r="K131" s="189"/>
    </row>
    <row r="132" spans="2:11" ht="15" customHeight="1">
      <c r="B132" s="190"/>
      <c r="C132" s="191"/>
      <c r="D132" s="191"/>
      <c r="E132" s="191"/>
      <c r="F132" s="191"/>
      <c r="G132" s="191"/>
      <c r="H132" s="191"/>
      <c r="I132" s="191"/>
      <c r="J132" s="191"/>
      <c r="K132" s="192"/>
    </row>
    <row r="133" spans="2:11" ht="18.75" customHeight="1">
      <c r="B133" s="146"/>
      <c r="C133" s="146"/>
      <c r="D133" s="146"/>
      <c r="E133" s="146"/>
      <c r="F133" s="179"/>
      <c r="G133" s="146"/>
      <c r="H133" s="146"/>
      <c r="I133" s="146"/>
      <c r="J133" s="146"/>
      <c r="K133" s="146"/>
    </row>
    <row r="134" spans="2:11" ht="18.75" customHeight="1"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</row>
    <row r="135" spans="2:11" ht="7.5" customHeight="1">
      <c r="B135" s="157"/>
      <c r="C135" s="158"/>
      <c r="D135" s="158"/>
      <c r="E135" s="158"/>
      <c r="F135" s="158"/>
      <c r="G135" s="158"/>
      <c r="H135" s="158"/>
      <c r="I135" s="158"/>
      <c r="J135" s="158"/>
      <c r="K135" s="159"/>
    </row>
    <row r="136" spans="2:11" ht="45" customHeight="1">
      <c r="B136" s="160"/>
      <c r="C136" s="279" t="s">
        <v>310</v>
      </c>
      <c r="D136" s="279"/>
      <c r="E136" s="279"/>
      <c r="F136" s="279"/>
      <c r="G136" s="279"/>
      <c r="H136" s="279"/>
      <c r="I136" s="279"/>
      <c r="J136" s="279"/>
      <c r="K136" s="161"/>
    </row>
    <row r="137" spans="2:11" ht="17.25" customHeight="1">
      <c r="B137" s="160"/>
      <c r="C137" s="162" t="s">
        <v>253</v>
      </c>
      <c r="D137" s="162"/>
      <c r="E137" s="162"/>
      <c r="F137" s="162" t="s">
        <v>254</v>
      </c>
      <c r="G137" s="163"/>
      <c r="H137" s="162" t="s">
        <v>87</v>
      </c>
      <c r="I137" s="162" t="s">
        <v>45</v>
      </c>
      <c r="J137" s="162" t="s">
        <v>255</v>
      </c>
      <c r="K137" s="161"/>
    </row>
    <row r="138" spans="2:11" ht="17.25" customHeight="1">
      <c r="B138" s="160"/>
      <c r="C138" s="164" t="s">
        <v>256</v>
      </c>
      <c r="D138" s="164"/>
      <c r="E138" s="164"/>
      <c r="F138" s="165" t="s">
        <v>257</v>
      </c>
      <c r="G138" s="166"/>
      <c r="H138" s="164"/>
      <c r="I138" s="164"/>
      <c r="J138" s="164" t="s">
        <v>258</v>
      </c>
      <c r="K138" s="161"/>
    </row>
    <row r="139" spans="2:11" ht="5.25" customHeight="1">
      <c r="B139" s="170"/>
      <c r="C139" s="167"/>
      <c r="D139" s="167"/>
      <c r="E139" s="167"/>
      <c r="F139" s="167"/>
      <c r="G139" s="168"/>
      <c r="H139" s="167"/>
      <c r="I139" s="167"/>
      <c r="J139" s="167"/>
      <c r="K139" s="189"/>
    </row>
    <row r="140" spans="2:11" ht="15" customHeight="1">
      <c r="B140" s="170"/>
      <c r="C140" s="193" t="s">
        <v>259</v>
      </c>
      <c r="D140" s="150"/>
      <c r="E140" s="150"/>
      <c r="F140" s="194" t="s">
        <v>260</v>
      </c>
      <c r="G140" s="150"/>
      <c r="H140" s="193" t="s">
        <v>290</v>
      </c>
      <c r="I140" s="193" t="s">
        <v>262</v>
      </c>
      <c r="J140" s="193" t="s">
        <v>263</v>
      </c>
      <c r="K140" s="189"/>
    </row>
    <row r="141" spans="2:11" ht="15" customHeight="1">
      <c r="B141" s="170"/>
      <c r="C141" s="193" t="s">
        <v>299</v>
      </c>
      <c r="D141" s="150"/>
      <c r="E141" s="150"/>
      <c r="F141" s="194" t="s">
        <v>260</v>
      </c>
      <c r="G141" s="150"/>
      <c r="H141" s="193" t="s">
        <v>311</v>
      </c>
      <c r="I141" s="193" t="s">
        <v>262</v>
      </c>
      <c r="J141" s="193" t="s">
        <v>263</v>
      </c>
      <c r="K141" s="189"/>
    </row>
    <row r="142" spans="2:11" ht="15" customHeight="1">
      <c r="B142" s="170"/>
      <c r="C142" s="193" t="s">
        <v>208</v>
      </c>
      <c r="D142" s="150"/>
      <c r="E142" s="150"/>
      <c r="F142" s="194" t="s">
        <v>260</v>
      </c>
      <c r="G142" s="150"/>
      <c r="H142" s="193" t="s">
        <v>312</v>
      </c>
      <c r="I142" s="193" t="s">
        <v>262</v>
      </c>
      <c r="J142" s="193" t="s">
        <v>263</v>
      </c>
      <c r="K142" s="189"/>
    </row>
    <row r="143" spans="2:11" ht="15" customHeight="1">
      <c r="B143" s="170"/>
      <c r="C143" s="193" t="s">
        <v>264</v>
      </c>
      <c r="D143" s="150"/>
      <c r="E143" s="150"/>
      <c r="F143" s="194" t="s">
        <v>265</v>
      </c>
      <c r="G143" s="150"/>
      <c r="H143" s="193" t="s">
        <v>290</v>
      </c>
      <c r="I143" s="193" t="s">
        <v>262</v>
      </c>
      <c r="J143" s="193">
        <v>50</v>
      </c>
      <c r="K143" s="189"/>
    </row>
    <row r="144" spans="2:11" ht="15" customHeight="1">
      <c r="B144" s="170"/>
      <c r="C144" s="193" t="s">
        <v>267</v>
      </c>
      <c r="D144" s="150"/>
      <c r="E144" s="150"/>
      <c r="F144" s="194" t="s">
        <v>260</v>
      </c>
      <c r="G144" s="150"/>
      <c r="H144" s="193" t="s">
        <v>290</v>
      </c>
      <c r="I144" s="193" t="s">
        <v>269</v>
      </c>
      <c r="J144" s="193"/>
      <c r="K144" s="189"/>
    </row>
    <row r="145" spans="2:11" ht="15" customHeight="1">
      <c r="B145" s="170"/>
      <c r="C145" s="193" t="s">
        <v>270</v>
      </c>
      <c r="D145" s="150"/>
      <c r="E145" s="150"/>
      <c r="F145" s="194" t="s">
        <v>265</v>
      </c>
      <c r="G145" s="150"/>
      <c r="H145" s="193" t="s">
        <v>290</v>
      </c>
      <c r="I145" s="193" t="s">
        <v>262</v>
      </c>
      <c r="J145" s="193">
        <v>50</v>
      </c>
      <c r="K145" s="189"/>
    </row>
    <row r="146" spans="2:11" ht="15" customHeight="1">
      <c r="B146" s="170"/>
      <c r="C146" s="193" t="s">
        <v>278</v>
      </c>
      <c r="D146" s="150"/>
      <c r="E146" s="150"/>
      <c r="F146" s="194" t="s">
        <v>265</v>
      </c>
      <c r="G146" s="150"/>
      <c r="H146" s="193" t="s">
        <v>290</v>
      </c>
      <c r="I146" s="193" t="s">
        <v>262</v>
      </c>
      <c r="J146" s="193">
        <v>50</v>
      </c>
      <c r="K146" s="189"/>
    </row>
    <row r="147" spans="2:11" ht="15" customHeight="1">
      <c r="B147" s="170"/>
      <c r="C147" s="193" t="s">
        <v>276</v>
      </c>
      <c r="D147" s="150"/>
      <c r="E147" s="150"/>
      <c r="F147" s="194" t="s">
        <v>265</v>
      </c>
      <c r="G147" s="150"/>
      <c r="H147" s="193" t="s">
        <v>290</v>
      </c>
      <c r="I147" s="193" t="s">
        <v>262</v>
      </c>
      <c r="J147" s="193">
        <v>50</v>
      </c>
      <c r="K147" s="189"/>
    </row>
    <row r="148" spans="2:11" ht="15" customHeight="1">
      <c r="B148" s="170"/>
      <c r="C148" s="193" t="s">
        <v>71</v>
      </c>
      <c r="D148" s="150"/>
      <c r="E148" s="150"/>
      <c r="F148" s="194" t="s">
        <v>260</v>
      </c>
      <c r="G148" s="150"/>
      <c r="H148" s="193" t="s">
        <v>313</v>
      </c>
      <c r="I148" s="193" t="s">
        <v>262</v>
      </c>
      <c r="J148" s="193" t="s">
        <v>314</v>
      </c>
      <c r="K148" s="189"/>
    </row>
    <row r="149" spans="2:11" ht="15" customHeight="1">
      <c r="B149" s="170"/>
      <c r="C149" s="193" t="s">
        <v>315</v>
      </c>
      <c r="D149" s="150"/>
      <c r="E149" s="150"/>
      <c r="F149" s="194" t="s">
        <v>260</v>
      </c>
      <c r="G149" s="150"/>
      <c r="H149" s="193" t="s">
        <v>316</v>
      </c>
      <c r="I149" s="193" t="s">
        <v>285</v>
      </c>
      <c r="J149" s="193"/>
      <c r="K149" s="189"/>
    </row>
    <row r="150" spans="2:11" ht="15" customHeight="1">
      <c r="B150" s="195"/>
      <c r="C150" s="177"/>
      <c r="D150" s="177"/>
      <c r="E150" s="177"/>
      <c r="F150" s="177"/>
      <c r="G150" s="177"/>
      <c r="H150" s="177"/>
      <c r="I150" s="177"/>
      <c r="J150" s="177"/>
      <c r="K150" s="196"/>
    </row>
    <row r="151" spans="2:11" ht="18.75" customHeight="1">
      <c r="B151" s="146"/>
      <c r="C151" s="150"/>
      <c r="D151" s="150"/>
      <c r="E151" s="150"/>
      <c r="F151" s="169"/>
      <c r="G151" s="150"/>
      <c r="H151" s="150"/>
      <c r="I151" s="150"/>
      <c r="J151" s="150"/>
      <c r="K151" s="146"/>
    </row>
    <row r="152" spans="2:11" ht="18.75" customHeight="1"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</row>
    <row r="153" spans="2:11" ht="7.5" customHeight="1">
      <c r="B153" s="137"/>
      <c r="C153" s="138"/>
      <c r="D153" s="138"/>
      <c r="E153" s="138"/>
      <c r="F153" s="138"/>
      <c r="G153" s="138"/>
      <c r="H153" s="138"/>
      <c r="I153" s="138"/>
      <c r="J153" s="138"/>
      <c r="K153" s="139"/>
    </row>
    <row r="154" spans="2:11" ht="45" customHeight="1">
      <c r="B154" s="140"/>
      <c r="C154" s="276" t="s">
        <v>317</v>
      </c>
      <c r="D154" s="276"/>
      <c r="E154" s="276"/>
      <c r="F154" s="276"/>
      <c r="G154" s="276"/>
      <c r="H154" s="276"/>
      <c r="I154" s="276"/>
      <c r="J154" s="276"/>
      <c r="K154" s="141"/>
    </row>
    <row r="155" spans="2:11" ht="17.25" customHeight="1">
      <c r="B155" s="140"/>
      <c r="C155" s="162" t="s">
        <v>253</v>
      </c>
      <c r="D155" s="162"/>
      <c r="E155" s="162"/>
      <c r="F155" s="162" t="s">
        <v>254</v>
      </c>
      <c r="G155" s="197"/>
      <c r="H155" s="198" t="s">
        <v>87</v>
      </c>
      <c r="I155" s="198" t="s">
        <v>45</v>
      </c>
      <c r="J155" s="162" t="s">
        <v>255</v>
      </c>
      <c r="K155" s="141"/>
    </row>
    <row r="156" spans="2:11" ht="17.25" customHeight="1">
      <c r="B156" s="143"/>
      <c r="C156" s="164" t="s">
        <v>256</v>
      </c>
      <c r="D156" s="164"/>
      <c r="E156" s="164"/>
      <c r="F156" s="165" t="s">
        <v>257</v>
      </c>
      <c r="G156" s="199"/>
      <c r="H156" s="200"/>
      <c r="I156" s="200"/>
      <c r="J156" s="164" t="s">
        <v>258</v>
      </c>
      <c r="K156" s="144"/>
    </row>
    <row r="157" spans="2:11" ht="5.25" customHeight="1">
      <c r="B157" s="170"/>
      <c r="C157" s="167"/>
      <c r="D157" s="167"/>
      <c r="E157" s="167"/>
      <c r="F157" s="167"/>
      <c r="G157" s="168"/>
      <c r="H157" s="167"/>
      <c r="I157" s="167"/>
      <c r="J157" s="167"/>
      <c r="K157" s="189"/>
    </row>
    <row r="158" spans="2:11" ht="15" customHeight="1">
      <c r="B158" s="170"/>
      <c r="C158" s="150" t="s">
        <v>259</v>
      </c>
      <c r="D158" s="150"/>
      <c r="E158" s="150"/>
      <c r="F158" s="169" t="s">
        <v>260</v>
      </c>
      <c r="G158" s="150"/>
      <c r="H158" s="150" t="s">
        <v>290</v>
      </c>
      <c r="I158" s="150" t="s">
        <v>262</v>
      </c>
      <c r="J158" s="150" t="s">
        <v>263</v>
      </c>
      <c r="K158" s="189"/>
    </row>
    <row r="159" spans="2:11" ht="15" customHeight="1">
      <c r="B159" s="170"/>
      <c r="C159" s="150" t="s">
        <v>299</v>
      </c>
      <c r="D159" s="150"/>
      <c r="E159" s="150"/>
      <c r="F159" s="169" t="s">
        <v>260</v>
      </c>
      <c r="G159" s="150"/>
      <c r="H159" s="150" t="s">
        <v>300</v>
      </c>
      <c r="I159" s="150" t="s">
        <v>262</v>
      </c>
      <c r="J159" s="150" t="s">
        <v>263</v>
      </c>
      <c r="K159" s="189"/>
    </row>
    <row r="160" spans="2:11" ht="15" customHeight="1">
      <c r="B160" s="170"/>
      <c r="C160" s="150" t="s">
        <v>208</v>
      </c>
      <c r="D160" s="150"/>
      <c r="E160" s="150"/>
      <c r="F160" s="169" t="s">
        <v>260</v>
      </c>
      <c r="G160" s="150"/>
      <c r="H160" s="150" t="s">
        <v>318</v>
      </c>
      <c r="I160" s="150" t="s">
        <v>262</v>
      </c>
      <c r="J160" s="150" t="s">
        <v>263</v>
      </c>
      <c r="K160" s="189"/>
    </row>
    <row r="161" spans="2:11" ht="15" customHeight="1">
      <c r="B161" s="170"/>
      <c r="C161" s="150" t="s">
        <v>264</v>
      </c>
      <c r="D161" s="150"/>
      <c r="E161" s="150"/>
      <c r="F161" s="169" t="s">
        <v>265</v>
      </c>
      <c r="G161" s="150"/>
      <c r="H161" s="150" t="s">
        <v>318</v>
      </c>
      <c r="I161" s="150" t="s">
        <v>262</v>
      </c>
      <c r="J161" s="150">
        <v>50</v>
      </c>
      <c r="K161" s="189"/>
    </row>
    <row r="162" spans="2:11" ht="15" customHeight="1">
      <c r="B162" s="170"/>
      <c r="C162" s="150" t="s">
        <v>267</v>
      </c>
      <c r="D162" s="150"/>
      <c r="E162" s="150"/>
      <c r="F162" s="169" t="s">
        <v>260</v>
      </c>
      <c r="G162" s="150"/>
      <c r="H162" s="150" t="s">
        <v>318</v>
      </c>
      <c r="I162" s="150" t="s">
        <v>269</v>
      </c>
      <c r="J162" s="150"/>
      <c r="K162" s="189"/>
    </row>
    <row r="163" spans="2:11" ht="15" customHeight="1">
      <c r="B163" s="170"/>
      <c r="C163" s="150" t="s">
        <v>270</v>
      </c>
      <c r="D163" s="150"/>
      <c r="E163" s="150"/>
      <c r="F163" s="169" t="s">
        <v>265</v>
      </c>
      <c r="G163" s="150"/>
      <c r="H163" s="150" t="s">
        <v>318</v>
      </c>
      <c r="I163" s="150" t="s">
        <v>262</v>
      </c>
      <c r="J163" s="150">
        <v>50</v>
      </c>
      <c r="K163" s="189"/>
    </row>
    <row r="164" spans="2:11" ht="15" customHeight="1">
      <c r="B164" s="170"/>
      <c r="C164" s="150" t="s">
        <v>278</v>
      </c>
      <c r="D164" s="150"/>
      <c r="E164" s="150"/>
      <c r="F164" s="169" t="s">
        <v>265</v>
      </c>
      <c r="G164" s="150"/>
      <c r="H164" s="150" t="s">
        <v>318</v>
      </c>
      <c r="I164" s="150" t="s">
        <v>262</v>
      </c>
      <c r="J164" s="150">
        <v>50</v>
      </c>
      <c r="K164" s="189"/>
    </row>
    <row r="165" spans="2:11" ht="15" customHeight="1">
      <c r="B165" s="170"/>
      <c r="C165" s="150" t="s">
        <v>276</v>
      </c>
      <c r="D165" s="150"/>
      <c r="E165" s="150"/>
      <c r="F165" s="169" t="s">
        <v>265</v>
      </c>
      <c r="G165" s="150"/>
      <c r="H165" s="150" t="s">
        <v>318</v>
      </c>
      <c r="I165" s="150" t="s">
        <v>262</v>
      </c>
      <c r="J165" s="150">
        <v>50</v>
      </c>
      <c r="K165" s="189"/>
    </row>
    <row r="166" spans="2:11" ht="15" customHeight="1">
      <c r="B166" s="170"/>
      <c r="C166" s="150" t="s">
        <v>86</v>
      </c>
      <c r="D166" s="150"/>
      <c r="E166" s="150"/>
      <c r="F166" s="169" t="s">
        <v>260</v>
      </c>
      <c r="G166" s="150"/>
      <c r="H166" s="150" t="s">
        <v>319</v>
      </c>
      <c r="I166" s="150" t="s">
        <v>320</v>
      </c>
      <c r="J166" s="150"/>
      <c r="K166" s="189"/>
    </row>
    <row r="167" spans="2:11" ht="15" customHeight="1">
      <c r="B167" s="170"/>
      <c r="C167" s="150" t="s">
        <v>45</v>
      </c>
      <c r="D167" s="150"/>
      <c r="E167" s="150"/>
      <c r="F167" s="169" t="s">
        <v>260</v>
      </c>
      <c r="G167" s="150"/>
      <c r="H167" s="150" t="s">
        <v>321</v>
      </c>
      <c r="I167" s="150" t="s">
        <v>322</v>
      </c>
      <c r="J167" s="150">
        <v>1</v>
      </c>
      <c r="K167" s="189"/>
    </row>
    <row r="168" spans="2:11" ht="15" customHeight="1">
      <c r="B168" s="170"/>
      <c r="C168" s="150" t="s">
        <v>41</v>
      </c>
      <c r="D168" s="150"/>
      <c r="E168" s="150"/>
      <c r="F168" s="169" t="s">
        <v>260</v>
      </c>
      <c r="G168" s="150"/>
      <c r="H168" s="150" t="s">
        <v>323</v>
      </c>
      <c r="I168" s="150" t="s">
        <v>262</v>
      </c>
      <c r="J168" s="150">
        <v>20</v>
      </c>
      <c r="K168" s="189"/>
    </row>
    <row r="169" spans="2:11" ht="15" customHeight="1">
      <c r="B169" s="170"/>
      <c r="C169" s="150" t="s">
        <v>87</v>
      </c>
      <c r="D169" s="150"/>
      <c r="E169" s="150"/>
      <c r="F169" s="169" t="s">
        <v>260</v>
      </c>
      <c r="G169" s="150"/>
      <c r="H169" s="150" t="s">
        <v>324</v>
      </c>
      <c r="I169" s="150" t="s">
        <v>262</v>
      </c>
      <c r="J169" s="150">
        <v>255</v>
      </c>
      <c r="K169" s="189"/>
    </row>
    <row r="170" spans="2:11" ht="15" customHeight="1">
      <c r="B170" s="170"/>
      <c r="C170" s="150" t="s">
        <v>88</v>
      </c>
      <c r="D170" s="150"/>
      <c r="E170" s="150"/>
      <c r="F170" s="169" t="s">
        <v>260</v>
      </c>
      <c r="G170" s="150"/>
      <c r="H170" s="150" t="s">
        <v>224</v>
      </c>
      <c r="I170" s="150" t="s">
        <v>262</v>
      </c>
      <c r="J170" s="150">
        <v>10</v>
      </c>
      <c r="K170" s="189"/>
    </row>
    <row r="171" spans="2:11" ht="15" customHeight="1">
      <c r="B171" s="170"/>
      <c r="C171" s="150" t="s">
        <v>89</v>
      </c>
      <c r="D171" s="150"/>
      <c r="E171" s="150"/>
      <c r="F171" s="169" t="s">
        <v>260</v>
      </c>
      <c r="G171" s="150"/>
      <c r="H171" s="150" t="s">
        <v>325</v>
      </c>
      <c r="I171" s="150" t="s">
        <v>285</v>
      </c>
      <c r="J171" s="150"/>
      <c r="K171" s="189"/>
    </row>
    <row r="172" spans="2:11" ht="15" customHeight="1">
      <c r="B172" s="170"/>
      <c r="C172" s="150" t="s">
        <v>326</v>
      </c>
      <c r="D172" s="150"/>
      <c r="E172" s="150"/>
      <c r="F172" s="169" t="s">
        <v>260</v>
      </c>
      <c r="G172" s="150"/>
      <c r="H172" s="150" t="s">
        <v>327</v>
      </c>
      <c r="I172" s="150" t="s">
        <v>285</v>
      </c>
      <c r="J172" s="150"/>
      <c r="K172" s="189"/>
    </row>
    <row r="173" spans="2:11" ht="15" customHeight="1">
      <c r="B173" s="170"/>
      <c r="C173" s="150" t="s">
        <v>315</v>
      </c>
      <c r="D173" s="150"/>
      <c r="E173" s="150"/>
      <c r="F173" s="169" t="s">
        <v>260</v>
      </c>
      <c r="G173" s="150"/>
      <c r="H173" s="150" t="s">
        <v>328</v>
      </c>
      <c r="I173" s="150" t="s">
        <v>285</v>
      </c>
      <c r="J173" s="150"/>
      <c r="K173" s="189"/>
    </row>
    <row r="174" spans="2:11" ht="15" customHeight="1">
      <c r="B174" s="170"/>
      <c r="C174" s="150" t="s">
        <v>92</v>
      </c>
      <c r="D174" s="150"/>
      <c r="E174" s="150"/>
      <c r="F174" s="169" t="s">
        <v>265</v>
      </c>
      <c r="G174" s="150"/>
      <c r="H174" s="150" t="s">
        <v>329</v>
      </c>
      <c r="I174" s="150" t="s">
        <v>262</v>
      </c>
      <c r="J174" s="150">
        <v>50</v>
      </c>
      <c r="K174" s="189"/>
    </row>
    <row r="175" spans="2:11" ht="15" customHeight="1">
      <c r="B175" s="195"/>
      <c r="C175" s="177"/>
      <c r="D175" s="177"/>
      <c r="E175" s="177"/>
      <c r="F175" s="177"/>
      <c r="G175" s="177"/>
      <c r="H175" s="177"/>
      <c r="I175" s="177"/>
      <c r="J175" s="177"/>
      <c r="K175" s="196"/>
    </row>
    <row r="176" spans="2:11" ht="18.75" customHeight="1">
      <c r="B176" s="146"/>
      <c r="C176" s="150"/>
      <c r="D176" s="150"/>
      <c r="E176" s="150"/>
      <c r="F176" s="169"/>
      <c r="G176" s="150"/>
      <c r="H176" s="150"/>
      <c r="I176" s="150"/>
      <c r="J176" s="150"/>
      <c r="K176" s="146"/>
    </row>
    <row r="177" spans="2:11" ht="18.75" customHeight="1"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</row>
    <row r="178" spans="2:11" ht="13.5">
      <c r="B178" s="137"/>
      <c r="C178" s="138"/>
      <c r="D178" s="138"/>
      <c r="E178" s="138"/>
      <c r="F178" s="138"/>
      <c r="G178" s="138"/>
      <c r="H178" s="138"/>
      <c r="I178" s="138"/>
      <c r="J178" s="138"/>
      <c r="K178" s="139"/>
    </row>
    <row r="179" spans="2:11" ht="21">
      <c r="B179" s="140"/>
      <c r="C179" s="276" t="s">
        <v>330</v>
      </c>
      <c r="D179" s="276"/>
      <c r="E179" s="276"/>
      <c r="F179" s="276"/>
      <c r="G179" s="276"/>
      <c r="H179" s="276"/>
      <c r="I179" s="276"/>
      <c r="J179" s="276"/>
      <c r="K179" s="141"/>
    </row>
    <row r="180" spans="2:11" ht="25.5" customHeight="1">
      <c r="B180" s="140"/>
      <c r="C180" s="201" t="s">
        <v>331</v>
      </c>
      <c r="D180" s="201"/>
      <c r="E180" s="201"/>
      <c r="F180" s="201" t="s">
        <v>332</v>
      </c>
      <c r="G180" s="202"/>
      <c r="H180" s="277" t="s">
        <v>333</v>
      </c>
      <c r="I180" s="277"/>
      <c r="J180" s="277"/>
      <c r="K180" s="141"/>
    </row>
    <row r="181" spans="2:11" ht="5.25" customHeight="1">
      <c r="B181" s="170"/>
      <c r="C181" s="167"/>
      <c r="D181" s="167"/>
      <c r="E181" s="167"/>
      <c r="F181" s="167"/>
      <c r="G181" s="150"/>
      <c r="H181" s="167"/>
      <c r="I181" s="167"/>
      <c r="J181" s="167"/>
      <c r="K181" s="189"/>
    </row>
    <row r="182" spans="2:11" ht="15" customHeight="1">
      <c r="B182" s="170"/>
      <c r="C182" s="150" t="s">
        <v>334</v>
      </c>
      <c r="D182" s="150"/>
      <c r="E182" s="150"/>
      <c r="F182" s="169" t="s">
        <v>30</v>
      </c>
      <c r="G182" s="150"/>
      <c r="H182" s="275" t="s">
        <v>335</v>
      </c>
      <c r="I182" s="275"/>
      <c r="J182" s="275"/>
      <c r="K182" s="189"/>
    </row>
    <row r="183" spans="2:11" ht="15" customHeight="1">
      <c r="B183" s="170"/>
      <c r="C183" s="174"/>
      <c r="D183" s="150"/>
      <c r="E183" s="150"/>
      <c r="F183" s="169" t="s">
        <v>32</v>
      </c>
      <c r="G183" s="150"/>
      <c r="H183" s="275" t="s">
        <v>336</v>
      </c>
      <c r="I183" s="275"/>
      <c r="J183" s="275"/>
      <c r="K183" s="189"/>
    </row>
    <row r="184" spans="2:11" ht="15" customHeight="1">
      <c r="B184" s="170"/>
      <c r="C184" s="174"/>
      <c r="D184" s="150"/>
      <c r="E184" s="150"/>
      <c r="F184" s="169" t="s">
        <v>35</v>
      </c>
      <c r="G184" s="150"/>
      <c r="H184" s="275" t="s">
        <v>337</v>
      </c>
      <c r="I184" s="275"/>
      <c r="J184" s="275"/>
      <c r="K184" s="189"/>
    </row>
    <row r="185" spans="2:11" ht="15" customHeight="1">
      <c r="B185" s="170"/>
      <c r="C185" s="150"/>
      <c r="D185" s="150"/>
      <c r="E185" s="150"/>
      <c r="F185" s="169" t="s">
        <v>33</v>
      </c>
      <c r="G185" s="150"/>
      <c r="H185" s="275" t="s">
        <v>338</v>
      </c>
      <c r="I185" s="275"/>
      <c r="J185" s="275"/>
      <c r="K185" s="189"/>
    </row>
    <row r="186" spans="2:11" ht="15" customHeight="1">
      <c r="B186" s="170"/>
      <c r="C186" s="150"/>
      <c r="D186" s="150"/>
      <c r="E186" s="150"/>
      <c r="F186" s="169" t="s">
        <v>34</v>
      </c>
      <c r="G186" s="150"/>
      <c r="H186" s="275" t="s">
        <v>339</v>
      </c>
      <c r="I186" s="275"/>
      <c r="J186" s="275"/>
      <c r="K186" s="189"/>
    </row>
    <row r="187" spans="2:11" ht="15" customHeight="1">
      <c r="B187" s="170"/>
      <c r="C187" s="150"/>
      <c r="D187" s="150"/>
      <c r="E187" s="150"/>
      <c r="F187" s="169"/>
      <c r="G187" s="150"/>
      <c r="H187" s="150"/>
      <c r="I187" s="150"/>
      <c r="J187" s="150"/>
      <c r="K187" s="189"/>
    </row>
    <row r="188" spans="2:11" ht="15" customHeight="1">
      <c r="B188" s="170"/>
      <c r="C188" s="150" t="s">
        <v>297</v>
      </c>
      <c r="D188" s="150"/>
      <c r="E188" s="150"/>
      <c r="F188" s="169" t="s">
        <v>63</v>
      </c>
      <c r="G188" s="150"/>
      <c r="H188" s="275" t="s">
        <v>340</v>
      </c>
      <c r="I188" s="275"/>
      <c r="J188" s="275"/>
      <c r="K188" s="189"/>
    </row>
    <row r="189" spans="2:11" ht="15" customHeight="1">
      <c r="B189" s="170"/>
      <c r="C189" s="174"/>
      <c r="D189" s="150"/>
      <c r="E189" s="150"/>
      <c r="F189" s="169" t="s">
        <v>202</v>
      </c>
      <c r="G189" s="150"/>
      <c r="H189" s="275" t="s">
        <v>203</v>
      </c>
      <c r="I189" s="275"/>
      <c r="J189" s="275"/>
      <c r="K189" s="189"/>
    </row>
    <row r="190" spans="2:11" ht="15" customHeight="1">
      <c r="B190" s="170"/>
      <c r="C190" s="150"/>
      <c r="D190" s="150"/>
      <c r="E190" s="150"/>
      <c r="F190" s="169" t="s">
        <v>200</v>
      </c>
      <c r="G190" s="150"/>
      <c r="H190" s="275" t="s">
        <v>341</v>
      </c>
      <c r="I190" s="275"/>
      <c r="J190" s="275"/>
      <c r="K190" s="189"/>
    </row>
    <row r="191" spans="2:11" ht="15" customHeight="1">
      <c r="B191" s="203"/>
      <c r="C191" s="174"/>
      <c r="D191" s="174"/>
      <c r="E191" s="174"/>
      <c r="F191" s="169" t="s">
        <v>204</v>
      </c>
      <c r="G191" s="155"/>
      <c r="H191" s="274" t="s">
        <v>205</v>
      </c>
      <c r="I191" s="274"/>
      <c r="J191" s="274"/>
      <c r="K191" s="204"/>
    </row>
    <row r="192" spans="2:11" ht="15" customHeight="1">
      <c r="B192" s="203"/>
      <c r="C192" s="174"/>
      <c r="D192" s="174"/>
      <c r="E192" s="174"/>
      <c r="F192" s="169" t="s">
        <v>206</v>
      </c>
      <c r="G192" s="155"/>
      <c r="H192" s="274" t="s">
        <v>342</v>
      </c>
      <c r="I192" s="274"/>
      <c r="J192" s="274"/>
      <c r="K192" s="204"/>
    </row>
    <row r="193" spans="2:11" ht="15" customHeight="1">
      <c r="B193" s="203"/>
      <c r="C193" s="174"/>
      <c r="D193" s="174"/>
      <c r="E193" s="174"/>
      <c r="F193" s="205"/>
      <c r="G193" s="155"/>
      <c r="H193" s="206"/>
      <c r="I193" s="206"/>
      <c r="J193" s="206"/>
      <c r="K193" s="204"/>
    </row>
    <row r="194" spans="2:11" ht="15" customHeight="1">
      <c r="B194" s="203"/>
      <c r="C194" s="150" t="s">
        <v>322</v>
      </c>
      <c r="D194" s="174"/>
      <c r="E194" s="174"/>
      <c r="F194" s="169">
        <v>1</v>
      </c>
      <c r="G194" s="155"/>
      <c r="H194" s="274" t="s">
        <v>343</v>
      </c>
      <c r="I194" s="274"/>
      <c r="J194" s="274"/>
      <c r="K194" s="204"/>
    </row>
    <row r="195" spans="2:11" ht="15" customHeight="1">
      <c r="B195" s="203"/>
      <c r="C195" s="174"/>
      <c r="D195" s="174"/>
      <c r="E195" s="174"/>
      <c r="F195" s="169">
        <v>2</v>
      </c>
      <c r="G195" s="155"/>
      <c r="H195" s="274" t="s">
        <v>344</v>
      </c>
      <c r="I195" s="274"/>
      <c r="J195" s="274"/>
      <c r="K195" s="204"/>
    </row>
    <row r="196" spans="2:11" ht="15" customHeight="1">
      <c r="B196" s="203"/>
      <c r="C196" s="174"/>
      <c r="D196" s="174"/>
      <c r="E196" s="174"/>
      <c r="F196" s="169">
        <v>3</v>
      </c>
      <c r="G196" s="155"/>
      <c r="H196" s="274" t="s">
        <v>345</v>
      </c>
      <c r="I196" s="274"/>
      <c r="J196" s="274"/>
      <c r="K196" s="204"/>
    </row>
    <row r="197" spans="2:11" ht="15" customHeight="1">
      <c r="B197" s="203"/>
      <c r="C197" s="174"/>
      <c r="D197" s="174"/>
      <c r="E197" s="174"/>
      <c r="F197" s="169">
        <v>4</v>
      </c>
      <c r="G197" s="155"/>
      <c r="H197" s="274" t="s">
        <v>346</v>
      </c>
      <c r="I197" s="274"/>
      <c r="J197" s="274"/>
      <c r="K197" s="204"/>
    </row>
    <row r="198" spans="2:11" ht="12.75" customHeight="1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Hauzírek</dc:creator>
  <cp:keywords/>
  <dc:description/>
  <cp:lastModifiedBy>Jaroslav Hauzírek</cp:lastModifiedBy>
  <dcterms:created xsi:type="dcterms:W3CDTF">2013-05-14T11:38:01Z</dcterms:created>
  <dcterms:modified xsi:type="dcterms:W3CDTF">2014-04-18T10:20:30Z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