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90" windowWidth="18915" windowHeight="8205" activeTab="0"/>
  </bookViews>
  <sheets>
    <sheet name="Stavba" sheetId="1" r:id="rId1"/>
    <sheet name="SO 01 1 KL" sheetId="2" r:id="rId2"/>
    <sheet name="SO 01 1 Rek" sheetId="3" r:id="rId3"/>
    <sheet name="SO 01 1 Pol" sheetId="4" r:id="rId4"/>
  </sheets>
  <definedNames>
    <definedName name="CelkemObjekty" localSheetId="0">'Stavba'!$F$31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Objednatel" localSheetId="0">'Stavba'!$D$11</definedName>
    <definedName name="Objekt" localSheetId="0">'Stavba'!$B$29</definedName>
    <definedName name="_xlnm.Print_Area" localSheetId="1">'SO 01 1 KL'!$A$1:$G$45</definedName>
    <definedName name="_xlnm.Print_Area" localSheetId="3">'SO 01 1 Pol'!$A$1:$K$63</definedName>
    <definedName name="_xlnm.Print_Area" localSheetId="2">'SO 01 1 Rek'!$A$1:$I$27</definedName>
    <definedName name="_xlnm.Print_Area" localSheetId="0">'Stavba'!$B$1:$J$72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num" localSheetId="3" hidden="1">0</definedName>
    <definedName name="solver_opt" localSheetId="3" hidden="1">#REF!</definedName>
    <definedName name="solver_typ" localSheetId="3" hidden="1">1</definedName>
    <definedName name="solver_val" localSheetId="3" hidden="1">0</definedName>
    <definedName name="SoucetDilu" localSheetId="0">'Stavba'!$F$53:$J$53</definedName>
    <definedName name="StavbaCelkem" localSheetId="0">'Stavba'!$H$31</definedName>
    <definedName name="Zhotovitel" localSheetId="0">'Stavba'!$D$7</definedName>
    <definedName name="_xlnm.Print_Titles" localSheetId="2">'SO 01 1 Rek'!$1:$6</definedName>
    <definedName name="_xlnm.Print_Titles" localSheetId="3">'SO 01 1 Pol'!$1:$6</definedName>
  </definedNames>
  <calcPr fullCalcOnLoad="1"/>
</workbook>
</file>

<file path=xl/sharedStrings.xml><?xml version="1.0" encoding="utf-8"?>
<sst xmlns="http://schemas.openxmlformats.org/spreadsheetml/2006/main" count="333" uniqueCount="198">
  <si>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</si>
  <si>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</si>
  <si>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</si>
  <si>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</si>
  <si>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</si>
  <si>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</si>
  <si>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</si>
  <si>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</si>
  <si>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</si>
  <si>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</si>
  <si>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</si>
  <si>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</si>
  <si>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</si>
  <si>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</si>
  <si>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</si>
  <si>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</si>
  <si>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</si>
  <si>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</si>
  <si>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</si>
  <si>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</si>
  <si>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</si>
  <si>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</si>
  <si>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</si>
  <si>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</si>
  <si>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</si>
  <si>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</si>
  <si>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</si>
  <si>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</si>
  <si>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</si>
  <si>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</si>
  <si>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</si>
  <si>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</si>
  <si>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</si>
  <si>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</si>
  <si>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</si>
  <si>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</si>
  <si>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</si>
  <si>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</si>
  <si>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</si>
  <si>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</si>
  <si>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</si>
  <si>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</si>
  <si>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</si>
  <si>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</si>
  <si>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</si>
  <si>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</si>
  <si>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</si>
  <si>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</si>
  <si>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</si>
  <si>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</si>
  <si>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</si>
  <si>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</si>
  <si>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</si>
  <si>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</si>
  <si>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</si>
  <si>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</si>
  <si>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</si>
  <si>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</si>
  <si>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</si>
  <si>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</si>
  <si>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</si>
  <si>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</si>
  <si>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</si>
  <si>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</si>
  <si>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</si>
  <si>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</si>
  <si>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</si>
  <si>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</si>
  <si>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</si>
  <si>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</si>
  <si>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</si>
  <si>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</si>
  <si>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</si>
  <si>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</si>
  <si>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</si>
  <si>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</si>
  <si>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</si>
  <si>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</si>
  <si>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</si>
  <si>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</si>
  <si>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</si>
  <si>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</si>
  <si>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</si>
  <si>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</si>
  <si>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</si>
  <si>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</si>
  <si>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</si>
  <si>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</si>
  <si>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</si>
  <si>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</si>
  <si>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</si>
  <si>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</si>
  <si>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</si>
  <si>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</si>
  <si>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</si>
  <si>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</si>
  <si>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</si>
  <si>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</si>
  <si>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</si>
  <si>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Celkem za</t>
  </si>
  <si>
    <t>SLEPÝ ROZPOČET</t>
  </si>
  <si>
    <t>Slepý rozpočet</t>
  </si>
  <si>
    <t>354</t>
  </si>
  <si>
    <t>Renovace ochr. nátěrů oc. konstr.-mechan.očišt.</t>
  </si>
  <si>
    <t>354 Renovace ochr. nátěrů oc. konstr.-mechan.očišt.</t>
  </si>
  <si>
    <t>SO 01</t>
  </si>
  <si>
    <t>SO 01 Renovace ochr. nátěrů oc. konstr.-mechan.očišt.</t>
  </si>
  <si>
    <t>Renovace ochr. nátěrů oc. konst.-mech.čištění</t>
  </si>
  <si>
    <t>4</t>
  </si>
  <si>
    <t>Vodorovné konstrukce</t>
  </si>
  <si>
    <t>4 Vodorovné konstrukce</t>
  </si>
  <si>
    <t>451971112R00</t>
  </si>
  <si>
    <t xml:space="preserve">Položení vrstvy z geotextilie, uchycení sponami </t>
  </si>
  <si>
    <t>m2</t>
  </si>
  <si>
    <t>v celé délce 18 m, v šíři cca 3m:18*3</t>
  </si>
  <si>
    <t>67352004</t>
  </si>
  <si>
    <t>Geotextilie netkaná PK-Nontex PET 300 g/m2</t>
  </si>
  <si>
    <t>18*3*1,1</t>
  </si>
  <si>
    <t>61</t>
  </si>
  <si>
    <t>Upravy povrchů vnitřní</t>
  </si>
  <si>
    <t>61 Upravy povrchů vnitřní</t>
  </si>
  <si>
    <t>610991111R00</t>
  </si>
  <si>
    <t xml:space="preserve">Zakrývání výplní vnitřních otvorů </t>
  </si>
  <si>
    <t>zakrytí skleněné výplně:</t>
  </si>
  <si>
    <t>18*12</t>
  </si>
  <si>
    <t>zakrytílávky, ventilace ap-cca:</t>
  </si>
  <si>
    <t>50</t>
  </si>
  <si>
    <t>Zakrývání při škrábání nát.-směrem k ledové ploše:</t>
  </si>
  <si>
    <t>vždy v místě škrábání-bude přemisťováno:</t>
  </si>
  <si>
    <t>95</t>
  </si>
  <si>
    <t>Dokončovací konstrukce na pozemních stavbách</t>
  </si>
  <si>
    <t>95 Dokončovací konstrukce na pozemních stavbách</t>
  </si>
  <si>
    <t>952901111R00</t>
  </si>
  <si>
    <t xml:space="preserve">Vyčištění budov o výšce podlaží do 4 m </t>
  </si>
  <si>
    <t>vyčištění staveniště po ukončení prací cca:</t>
  </si>
  <si>
    <t>18*3</t>
  </si>
  <si>
    <t>97</t>
  </si>
  <si>
    <t>Prorážení otvorů</t>
  </si>
  <si>
    <t>97 Prorážení otvorů</t>
  </si>
  <si>
    <t>979081111R00</t>
  </si>
  <si>
    <t xml:space="preserve">Odvoz suti a vybour. hmot na skládku do 1 km </t>
  </si>
  <si>
    <t>t</t>
  </si>
  <si>
    <t>předpoklad odpadu cca 1t:</t>
  </si>
  <si>
    <t>979081121R00</t>
  </si>
  <si>
    <t xml:space="preserve">Příplatek k odvozu za každý další 1 km </t>
  </si>
  <si>
    <t>skládka Orlík= 11km, :</t>
  </si>
  <si>
    <t>10*1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</si>
  <si>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</si>
  <si>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</si>
  <si>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</si>
  <si>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</si>
  <si>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předpoklad vodorovné přepravy do 20m:</t>
  </si>
  <si>
    <t>2*1</t>
  </si>
  <si>
    <t>979990105R00</t>
  </si>
  <si>
    <t xml:space="preserve">Poplatek za skládku </t>
  </si>
  <si>
    <t>Demontáže reklamních poutačů,zastínění ap zpětná  osazení</t>
  </si>
  <si>
    <t>soubor</t>
  </si>
  <si>
    <t>99</t>
  </si>
  <si>
    <t>Staveništní přesun hmot</t>
  </si>
  <si>
    <t>99 Staveništní přesun hmot</t>
  </si>
  <si>
    <t>900   R01</t>
  </si>
  <si>
    <t>HZS - stavební práce stavební dělník v tarifní třídě 4</t>
  </si>
  <si>
    <t>h</t>
  </si>
  <si>
    <t>pomocné práce pro řemesla:</t>
  </si>
  <si>
    <t>15</t>
  </si>
  <si>
    <t>998011002R00</t>
  </si>
  <si>
    <t xml:space="preserve">Přesun hmot pro budovy  výšky do 12 m </t>
  </si>
  <si>
    <t>0,14</t>
  </si>
  <si>
    <t>783</t>
  </si>
  <si>
    <t>Nátěry</t>
  </si>
  <si>
    <t>783 Nátěry</t>
  </si>
  <si>
    <t>783101811R00</t>
  </si>
  <si>
    <t xml:space="preserve">Odstr. nátěrů z ocel.konstrukcí oškrábáním kart. </t>
  </si>
  <si>
    <t>272,56</t>
  </si>
  <si>
    <t>783151270R00</t>
  </si>
  <si>
    <t xml:space="preserve">Nátěr epoxidový OK , základní-2x </t>
  </si>
  <si>
    <t>272,565*2</t>
  </si>
  <si>
    <t>783174537R00</t>
  </si>
  <si>
    <t xml:space="preserve">Nátěr polyuretanový OK </t>
  </si>
  <si>
    <t>783903811R00</t>
  </si>
  <si>
    <t xml:space="preserve">Odmaštění chemickými rozpouštědly </t>
  </si>
  <si>
    <t xml:space="preserve">Příplatek za horolezecký způsob provedení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</si>
  <si>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</si>
  <si>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</si>
  <si>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</si>
  <si>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</si>
  <si>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</si>
  <si>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</si>
  <si>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</si>
  <si>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</si>
  <si>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zhotovitel dle výběru investora</t>
  </si>
  <si>
    <t>Statutární město Děčín</t>
  </si>
  <si>
    <t>NORDARCH-Ing.Jaromír Matějíček</t>
  </si>
  <si>
    <t>1 Renovace ochr. nátěrů oc. konst.-mech.čištění</t>
  </si>
  <si>
    <t>Slepý rozpočet stavby</t>
  </si>
  <si>
    <t>Mírové nám. 1175/5</t>
  </si>
  <si>
    <t>Děčín</t>
  </si>
  <si>
    <t>40502</t>
  </si>
</sst>
</file>

<file path=xl/styles.xml><?xml version="1.0" encoding="utf-8"?>
<styleSheet xmlns="http://schemas.openxmlformats.org/spreadsheetml/2006/main">
  <numFmts count="5"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19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 style="thin"/>
      <top style="dotted"/>
      <bottom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28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2" xfId="0" applyNumberFormat="1" applyFont="1" applyFill="1" applyBorder="1" applyAlignment="1">
      <alignment horizontal="right" vertical="center"/>
    </xf>
    <xf numFmtId="4" fontId="6" fillId="4" borderId="13" xfId="0" applyNumberFormat="1" applyFont="1" applyFill="1" applyBorder="1" applyAlignment="1">
      <alignment horizontal="right" vertical="center"/>
    </xf>
    <xf numFmtId="3" fontId="6" fillId="5" borderId="13" xfId="0" applyNumberFormat="1" applyFont="1" applyFill="1" applyBorder="1" applyAlignment="1">
      <alignment horizontal="right" vertical="center"/>
    </xf>
    <xf numFmtId="3" fontId="6" fillId="5" borderId="14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8" xfId="0" applyNumberFormat="1" applyFont="1" applyBorder="1"/>
    <xf numFmtId="3" fontId="4" fillId="0" borderId="16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165" fontId="1" fillId="0" borderId="17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3" fontId="3" fillId="0" borderId="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5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6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4" fontId="7" fillId="2" borderId="15" xfId="0" applyNumberFormat="1" applyFont="1" applyFill="1" applyBorder="1" applyAlignment="1">
      <alignment horizontal="center" vertical="center"/>
    </xf>
    <xf numFmtId="165" fontId="3" fillId="0" borderId="16" xfId="0" applyNumberFormat="1" applyFont="1" applyBorder="1"/>
    <xf numFmtId="165" fontId="3" fillId="0" borderId="17" xfId="0" applyNumberFormat="1" applyFont="1" applyBorder="1"/>
    <xf numFmtId="165" fontId="3" fillId="4" borderId="15" xfId="0" applyNumberFormat="1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3" fillId="0" borderId="7" xfId="0" applyNumberFormat="1" applyFont="1" applyBorder="1"/>
    <xf numFmtId="3" fontId="4" fillId="0" borderId="7" xfId="0" applyNumberFormat="1" applyFont="1" applyBorder="1" applyAlignment="1">
      <alignment horizontal="right"/>
    </xf>
    <xf numFmtId="164" fontId="3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164" fontId="3" fillId="4" borderId="2" xfId="0" applyNumberFormat="1" applyFont="1" applyFill="1" applyBorder="1"/>
    <xf numFmtId="3" fontId="4" fillId="4" borderId="2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Continuous" vertical="top"/>
    </xf>
    <xf numFmtId="0" fontId="1" fillId="0" borderId="10" xfId="0" applyFont="1" applyBorder="1" applyAlignment="1">
      <alignment horizontal="centerContinuous"/>
    </xf>
    <xf numFmtId="0" fontId="7" fillId="2" borderId="18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centerContinuous"/>
    </xf>
    <xf numFmtId="49" fontId="4" fillId="2" borderId="20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centerContinuous"/>
    </xf>
    <xf numFmtId="0" fontId="3" fillId="0" borderId="21" xfId="0" applyFont="1" applyBorder="1"/>
    <xf numFmtId="49" fontId="3" fillId="0" borderId="22" xfId="0" applyNumberFormat="1" applyFont="1" applyBorder="1" applyAlignment="1">
      <alignment horizontal="left"/>
    </xf>
    <xf numFmtId="0" fontId="1" fillId="0" borderId="23" xfId="0" applyFont="1" applyBorder="1"/>
    <xf numFmtId="0" fontId="3" fillId="0" borderId="3" xfId="0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0" fontId="3" fillId="0" borderId="15" xfId="0" applyFont="1" applyBorder="1"/>
    <xf numFmtId="0" fontId="3" fillId="0" borderId="24" xfId="0" applyFont="1" applyBorder="1" applyAlignment="1">
      <alignment horizontal="left"/>
    </xf>
    <xf numFmtId="0" fontId="7" fillId="0" borderId="23" xfId="0" applyFont="1" applyBorder="1"/>
    <xf numFmtId="49" fontId="3" fillId="0" borderId="24" xfId="0" applyNumberFormat="1" applyFont="1" applyBorder="1" applyAlignment="1">
      <alignment horizontal="left"/>
    </xf>
    <xf numFmtId="49" fontId="7" fillId="2" borderId="23" xfId="0" applyNumberFormat="1" applyFont="1" applyFill="1" applyBorder="1"/>
    <xf numFmtId="49" fontId="1" fillId="2" borderId="3" xfId="0" applyNumberFormat="1" applyFont="1" applyFill="1" applyBorder="1"/>
    <xf numFmtId="49" fontId="7" fillId="2" borderId="2" xfId="0" applyNumberFormat="1" applyFont="1" applyFill="1" applyBorder="1"/>
    <xf numFmtId="49" fontId="1" fillId="2" borderId="2" xfId="0" applyNumberFormat="1" applyFont="1" applyFill="1" applyBorder="1"/>
    <xf numFmtId="0" fontId="3" fillId="0" borderId="15" xfId="0" applyFont="1" applyFill="1" applyBorder="1"/>
    <xf numFmtId="3" fontId="3" fillId="0" borderId="24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5" xfId="0" applyNumberFormat="1" applyFont="1" applyFill="1" applyBorder="1"/>
    <xf numFmtId="49" fontId="1" fillId="2" borderId="5" xfId="0" applyNumberFormat="1" applyFont="1" applyFill="1" applyBorder="1"/>
    <xf numFmtId="49" fontId="7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5" xfId="0" applyNumberFormat="1" applyFont="1" applyBorder="1" applyAlignment="1">
      <alignment horizontal="left"/>
    </xf>
    <xf numFmtId="0" fontId="3" fillId="0" borderId="26" xfId="0" applyFont="1" applyBorder="1"/>
    <xf numFmtId="0" fontId="3" fillId="0" borderId="1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5" xfId="0" applyNumberFormat="1" applyFont="1" applyBorder="1"/>
    <xf numFmtId="0" fontId="3" fillId="0" borderId="27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27" xfId="0" applyFont="1" applyBorder="1" applyAlignment="1">
      <alignment horizontal="left"/>
    </xf>
    <xf numFmtId="0" fontId="1" fillId="0" borderId="0" xfId="0" applyFont="1" applyBorder="1"/>
    <xf numFmtId="0" fontId="3" fillId="0" borderId="15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27" xfId="0" applyFont="1" applyBorder="1" applyAlignment="1">
      <alignment/>
    </xf>
    <xf numFmtId="3" fontId="1" fillId="0" borderId="0" xfId="0" applyNumberFormat="1" applyFont="1"/>
    <xf numFmtId="0" fontId="3" fillId="0" borderId="23" xfId="0" applyFont="1" applyBorder="1"/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2" fillId="0" borderId="29" xfId="0" applyFont="1" applyBorder="1" applyAlignment="1">
      <alignment horizontal="centerContinuous" vertical="center"/>
    </xf>
    <xf numFmtId="0" fontId="6" fillId="0" borderId="30" xfId="0" applyFont="1" applyBorder="1" applyAlignment="1">
      <alignment horizontal="centerContinuous" vertical="center"/>
    </xf>
    <xf numFmtId="0" fontId="1" fillId="0" borderId="30" xfId="0" applyFont="1" applyBorder="1" applyAlignment="1">
      <alignment horizontal="centerContinuous" vertical="center"/>
    </xf>
    <xf numFmtId="0" fontId="1" fillId="0" borderId="31" xfId="0" applyFont="1" applyBorder="1" applyAlignment="1">
      <alignment horizontal="centerContinuous" vertical="center"/>
    </xf>
    <xf numFmtId="0" fontId="7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32" xfId="0" applyFont="1" applyFill="1" applyBorder="1" applyAlignment="1">
      <alignment horizontal="centerContinuous"/>
    </xf>
    <xf numFmtId="0" fontId="7" fillId="2" borderId="13" xfId="0" applyFont="1" applyFill="1" applyBorder="1" applyAlignment="1">
      <alignment horizontal="centerContinuous"/>
    </xf>
    <xf numFmtId="0" fontId="1" fillId="2" borderId="13" xfId="0" applyFont="1" applyFill="1" applyBorder="1" applyAlignment="1">
      <alignment horizontal="centerContinuous"/>
    </xf>
    <xf numFmtId="0" fontId="1" fillId="0" borderId="33" xfId="0" applyFont="1" applyBorder="1"/>
    <xf numFmtId="0" fontId="1" fillId="0" borderId="34" xfId="0" applyFont="1" applyBorder="1"/>
    <xf numFmtId="3" fontId="1" fillId="0" borderId="22" xfId="0" applyNumberFormat="1" applyFont="1" applyBorder="1"/>
    <xf numFmtId="0" fontId="1" fillId="0" borderId="18" xfId="0" applyFont="1" applyBorder="1"/>
    <xf numFmtId="3" fontId="1" fillId="0" borderId="20" xfId="0" applyNumberFormat="1" applyFont="1" applyBorder="1"/>
    <xf numFmtId="0" fontId="1" fillId="0" borderId="19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5" xfId="0" applyFont="1" applyBorder="1"/>
    <xf numFmtId="0" fontId="1" fillId="0" borderId="34" xfId="0" applyFont="1" applyBorder="1" applyAlignment="1">
      <alignment shrinkToFit="1"/>
    </xf>
    <xf numFmtId="0" fontId="1" fillId="0" borderId="36" xfId="0" applyFont="1" applyBorder="1"/>
    <xf numFmtId="0" fontId="1" fillId="0" borderId="25" xfId="0" applyFont="1" applyBorder="1"/>
    <xf numFmtId="0" fontId="1" fillId="0" borderId="37" xfId="0" applyFont="1" applyBorder="1" applyAlignment="1">
      <alignment horizontal="center" shrinkToFit="1"/>
    </xf>
    <xf numFmtId="0" fontId="1" fillId="0" borderId="38" xfId="0" applyFont="1" applyBorder="1" applyAlignment="1">
      <alignment horizontal="center" shrinkToFit="1"/>
    </xf>
    <xf numFmtId="3" fontId="1" fillId="0" borderId="39" xfId="0" applyNumberFormat="1" applyFont="1" applyBorder="1"/>
    <xf numFmtId="0" fontId="1" fillId="0" borderId="37" xfId="0" applyFont="1" applyBorder="1"/>
    <xf numFmtId="3" fontId="1" fillId="0" borderId="40" xfId="0" applyNumberFormat="1" applyFont="1" applyBorder="1"/>
    <xf numFmtId="0" fontId="1" fillId="0" borderId="38" xfId="0" applyFont="1" applyBorder="1"/>
    <xf numFmtId="0" fontId="7" fillId="2" borderId="18" xfId="0" applyFont="1" applyFill="1" applyBorder="1"/>
    <xf numFmtId="0" fontId="7" fillId="2" borderId="20" xfId="0" applyFont="1" applyFill="1" applyBorder="1"/>
    <xf numFmtId="0" fontId="7" fillId="2" borderId="19" xfId="0" applyFont="1" applyFill="1" applyBorder="1"/>
    <xf numFmtId="0" fontId="7" fillId="2" borderId="41" xfId="0" applyFont="1" applyFill="1" applyBorder="1"/>
    <xf numFmtId="0" fontId="7" fillId="2" borderId="42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3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44" xfId="0" applyFont="1" applyBorder="1"/>
    <xf numFmtId="0" fontId="1" fillId="0" borderId="45" xfId="0" applyFont="1" applyBorder="1"/>
    <xf numFmtId="0" fontId="1" fillId="0" borderId="46" xfId="0" applyFont="1" applyBorder="1"/>
    <xf numFmtId="0" fontId="1" fillId="0" borderId="7" xfId="0" applyFont="1" applyBorder="1"/>
    <xf numFmtId="165" fontId="1" fillId="0" borderId="8" xfId="0" applyNumberFormat="1" applyFont="1" applyBorder="1" applyAlignment="1">
      <alignment horizontal="right"/>
    </xf>
    <xf numFmtId="0" fontId="1" fillId="0" borderId="8" xfId="0" applyFont="1" applyBorder="1"/>
    <xf numFmtId="167" fontId="1" fillId="0" borderId="1" xfId="0" applyNumberFormat="1" applyFont="1" applyBorder="1" applyAlignment="1">
      <alignment horizontal="right" indent="2"/>
    </xf>
    <xf numFmtId="167" fontId="1" fillId="0" borderId="27" xfId="0" applyNumberFormat="1" applyFont="1" applyBorder="1" applyAlignment="1">
      <alignment horizontal="right" indent="2"/>
    </xf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7" xfId="0" applyFont="1" applyFill="1" applyBorder="1"/>
    <xf numFmtId="0" fontId="6" fillId="2" borderId="40" xfId="0" applyFont="1" applyFill="1" applyBorder="1"/>
    <xf numFmtId="0" fontId="6" fillId="2" borderId="38" xfId="0" applyFont="1" applyFill="1" applyBorder="1"/>
    <xf numFmtId="167" fontId="6" fillId="2" borderId="47" xfId="0" applyNumberFormat="1" applyFont="1" applyFill="1" applyBorder="1" applyAlignment="1">
      <alignment horizontal="right" indent="2"/>
    </xf>
    <xf numFmtId="167" fontId="6" fillId="2" borderId="48" xfId="0" applyNumberFormat="1" applyFont="1" applyFill="1" applyBorder="1" applyAlignment="1">
      <alignment horizontal="right" indent="2"/>
    </xf>
    <xf numFmtId="0" fontId="6" fillId="0" borderId="0" xfId="0" applyFont="1"/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vertical="justify"/>
    </xf>
    <xf numFmtId="0" fontId="1" fillId="0" borderId="0" xfId="0" applyFont="1" applyAlignment="1">
      <alignment horizontal="left" wrapText="1"/>
    </xf>
    <xf numFmtId="0" fontId="1" fillId="0" borderId="49" xfId="20" applyFont="1" applyBorder="1" applyAlignment="1">
      <alignment horizontal="center"/>
      <protection/>
    </xf>
    <xf numFmtId="0" fontId="1" fillId="0" borderId="50" xfId="20" applyFont="1" applyBorder="1" applyAlignment="1">
      <alignment horizontal="center"/>
      <protection/>
    </xf>
    <xf numFmtId="49" fontId="7" fillId="0" borderId="51" xfId="20" applyNumberFormat="1" applyFont="1" applyBorder="1">
      <alignment/>
      <protection/>
    </xf>
    <xf numFmtId="49" fontId="1" fillId="0" borderId="51" xfId="20" applyNumberFormat="1" applyFont="1" applyBorder="1">
      <alignment/>
      <protection/>
    </xf>
    <xf numFmtId="49" fontId="1" fillId="0" borderId="51" xfId="20" applyNumberFormat="1" applyFont="1" applyBorder="1" applyAlignment="1">
      <alignment horizontal="right"/>
      <protection/>
    </xf>
    <xf numFmtId="0" fontId="1" fillId="0" borderId="52" xfId="20" applyFont="1" applyBorder="1">
      <alignment/>
      <protection/>
    </xf>
    <xf numFmtId="49" fontId="1" fillId="0" borderId="51" xfId="0" applyNumberFormat="1" applyFont="1" applyBorder="1" applyAlignment="1">
      <alignment horizontal="left"/>
    </xf>
    <xf numFmtId="0" fontId="1" fillId="0" borderId="53" xfId="0" applyNumberFormat="1" applyFont="1" applyBorder="1"/>
    <xf numFmtId="0" fontId="1" fillId="0" borderId="54" xfId="20" applyFont="1" applyBorder="1" applyAlignment="1">
      <alignment horizontal="center"/>
      <protection/>
    </xf>
    <xf numFmtId="0" fontId="1" fillId="0" borderId="55" xfId="20" applyFont="1" applyBorder="1" applyAlignment="1">
      <alignment horizontal="center"/>
      <protection/>
    </xf>
    <xf numFmtId="49" fontId="7" fillId="0" borderId="56" xfId="20" applyNumberFormat="1" applyFont="1" applyBorder="1">
      <alignment/>
      <protection/>
    </xf>
    <xf numFmtId="49" fontId="1" fillId="0" borderId="56" xfId="20" applyNumberFormat="1" applyFont="1" applyBorder="1">
      <alignment/>
      <protection/>
    </xf>
    <xf numFmtId="49" fontId="1" fillId="0" borderId="56" xfId="20" applyNumberFormat="1" applyFont="1" applyBorder="1" applyAlignment="1">
      <alignment horizontal="right"/>
      <protection/>
    </xf>
    <xf numFmtId="0" fontId="1" fillId="0" borderId="57" xfId="20" applyFont="1" applyBorder="1" applyAlignment="1">
      <alignment horizontal="left"/>
      <protection/>
    </xf>
    <xf numFmtId="0" fontId="1" fillId="0" borderId="56" xfId="20" applyFont="1" applyBorder="1" applyAlignment="1">
      <alignment horizontal="left"/>
      <protection/>
    </xf>
    <xf numFmtId="0" fontId="1" fillId="0" borderId="58" xfId="20" applyFont="1" applyBorder="1" applyAlignment="1">
      <alignment horizontal="lef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2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59" xfId="0" applyFont="1" applyFill="1" applyBorder="1" applyAlignment="1">
      <alignment horizontal="center"/>
    </xf>
    <xf numFmtId="0" fontId="7" fillId="2" borderId="60" xfId="0" applyFont="1" applyFill="1" applyBorder="1" applyAlignment="1">
      <alignment horizontal="center"/>
    </xf>
    <xf numFmtId="3" fontId="1" fillId="0" borderId="43" xfId="0" applyNumberFormat="1" applyFont="1" applyBorder="1"/>
    <xf numFmtId="0" fontId="7" fillId="2" borderId="12" xfId="0" applyFont="1" applyFill="1" applyBorder="1"/>
    <xf numFmtId="0" fontId="7" fillId="2" borderId="13" xfId="0" applyFont="1" applyFill="1" applyBorder="1"/>
    <xf numFmtId="3" fontId="7" fillId="2" borderId="32" xfId="0" applyNumberFormat="1" applyFont="1" applyFill="1" applyBorder="1"/>
    <xf numFmtId="3" fontId="7" fillId="2" borderId="14" xfId="0" applyNumberFormat="1" applyFont="1" applyFill="1" applyBorder="1"/>
    <xf numFmtId="3" fontId="7" fillId="2" borderId="59" xfId="0" applyNumberFormat="1" applyFont="1" applyFill="1" applyBorder="1"/>
    <xf numFmtId="3" fontId="7" fillId="2" borderId="60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2" xfId="0" applyFont="1" applyFill="1" applyBorder="1"/>
    <xf numFmtId="0" fontId="7" fillId="2" borderId="61" xfId="0" applyFont="1" applyFill="1" applyBorder="1" applyAlignment="1">
      <alignment horizontal="right"/>
    </xf>
    <xf numFmtId="0" fontId="7" fillId="2" borderId="20" xfId="0" applyFont="1" applyFill="1" applyBorder="1" applyAlignment="1">
      <alignment horizontal="right"/>
    </xf>
    <xf numFmtId="0" fontId="7" fillId="2" borderId="19" xfId="0" applyFont="1" applyFill="1" applyBorder="1" applyAlignment="1">
      <alignment horizontal="center"/>
    </xf>
    <xf numFmtId="4" fontId="4" fillId="2" borderId="20" xfId="0" applyNumberFormat="1" applyFont="1" applyFill="1" applyBorder="1" applyAlignment="1">
      <alignment horizontal="right"/>
    </xf>
    <xf numFmtId="4" fontId="4" fillId="2" borderId="42" xfId="0" applyNumberFormat="1" applyFont="1" applyFill="1" applyBorder="1" applyAlignment="1">
      <alignment horizontal="right"/>
    </xf>
    <xf numFmtId="0" fontId="1" fillId="0" borderId="28" xfId="0" applyFont="1" applyBorder="1"/>
    <xf numFmtId="3" fontId="1" fillId="0" borderId="35" xfId="0" applyNumberFormat="1" applyFont="1" applyBorder="1" applyAlignment="1">
      <alignment horizontal="right"/>
    </xf>
    <xf numFmtId="165" fontId="1" fillId="0" borderId="15" xfId="0" applyNumberFormat="1" applyFont="1" applyBorder="1" applyAlignment="1">
      <alignment horizontal="right"/>
    </xf>
    <xf numFmtId="3" fontId="1" fillId="0" borderId="44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right"/>
    </xf>
    <xf numFmtId="0" fontId="1" fillId="2" borderId="37" xfId="0" applyFont="1" applyFill="1" applyBorder="1"/>
    <xf numFmtId="0" fontId="7" fillId="2" borderId="40" xfId="0" applyFont="1" applyFill="1" applyBorder="1"/>
    <xf numFmtId="0" fontId="1" fillId="2" borderId="40" xfId="0" applyFont="1" applyFill="1" applyBorder="1"/>
    <xf numFmtId="4" fontId="1" fillId="2" borderId="48" xfId="0" applyNumberFormat="1" applyFont="1" applyFill="1" applyBorder="1"/>
    <xf numFmtId="4" fontId="1" fillId="2" borderId="37" xfId="0" applyNumberFormat="1" applyFont="1" applyFill="1" applyBorder="1"/>
    <xf numFmtId="4" fontId="1" fillId="2" borderId="40" xfId="0" applyNumberFormat="1" applyFont="1" applyFill="1" applyBorder="1"/>
    <xf numFmtId="3" fontId="7" fillId="2" borderId="40" xfId="0" applyNumberFormat="1" applyFont="1" applyFill="1" applyBorder="1" applyAlignment="1">
      <alignment horizontal="right"/>
    </xf>
    <xf numFmtId="3" fontId="7" fillId="2" borderId="48" xfId="0" applyNumberFormat="1" applyFont="1" applyFill="1" applyBorder="1" applyAlignment="1">
      <alignment horizontal="right"/>
    </xf>
    <xf numFmtId="3" fontId="3" fillId="0" borderId="0" xfId="0" applyNumberFormat="1" applyFont="1"/>
    <xf numFmtId="4" fontId="3" fillId="0" borderId="0" xfId="0" applyNumberFormat="1" applyFont="1"/>
    <xf numFmtId="0" fontId="9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1" fillId="0" borderId="0" xfId="20" applyFont="1" applyAlignment="1">
      <alignment horizontal="right"/>
      <protection/>
    </xf>
    <xf numFmtId="0" fontId="1" fillId="0" borderId="51" xfId="20" applyFont="1" applyBorder="1">
      <alignment/>
      <protection/>
    </xf>
    <xf numFmtId="0" fontId="3" fillId="0" borderId="52" xfId="20" applyFont="1" applyBorder="1" applyAlignment="1">
      <alignment horizontal="right"/>
      <protection/>
    </xf>
    <xf numFmtId="49" fontId="1" fillId="0" borderId="51" xfId="20" applyNumberFormat="1" applyFont="1" applyBorder="1" applyAlignment="1">
      <alignment horizontal="left"/>
      <protection/>
    </xf>
    <xf numFmtId="0" fontId="1" fillId="0" borderId="53" xfId="20" applyFont="1" applyBorder="1">
      <alignment/>
      <protection/>
    </xf>
    <xf numFmtId="49" fontId="1" fillId="0" borderId="54" xfId="20" applyNumberFormat="1" applyFont="1" applyBorder="1" applyAlignment="1">
      <alignment horizontal="center"/>
      <protection/>
    </xf>
    <xf numFmtId="0" fontId="1" fillId="0" borderId="56" xfId="20" applyFont="1" applyBorder="1">
      <alignment/>
      <protection/>
    </xf>
    <xf numFmtId="0" fontId="1" fillId="0" borderId="57" xfId="20" applyFont="1" applyBorder="1" applyAlignment="1">
      <alignment horizontal="center" shrinkToFit="1"/>
      <protection/>
    </xf>
    <xf numFmtId="0" fontId="1" fillId="0" borderId="56" xfId="20" applyFont="1" applyBorder="1" applyAlignment="1">
      <alignment horizontal="center" shrinkToFit="1"/>
      <protection/>
    </xf>
    <xf numFmtId="0" fontId="1" fillId="0" borderId="58" xfId="20" applyFont="1" applyBorder="1" applyAlignment="1">
      <alignment horizontal="center" shrinkToFit="1"/>
      <protection/>
    </xf>
    <xf numFmtId="0" fontId="3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3" fillId="2" borderId="15" xfId="20" applyNumberFormat="1" applyFont="1" applyFill="1" applyBorder="1">
      <alignment/>
      <protection/>
    </xf>
    <xf numFmtId="0" fontId="3" fillId="2" borderId="3" xfId="20" applyFont="1" applyFill="1" applyBorder="1" applyAlignment="1">
      <alignment horizontal="center"/>
      <protection/>
    </xf>
    <xf numFmtId="0" fontId="3" fillId="2" borderId="3" xfId="20" applyNumberFormat="1" applyFont="1" applyFill="1" applyBorder="1" applyAlignment="1">
      <alignment horizontal="center"/>
      <protection/>
    </xf>
    <xf numFmtId="0" fontId="3" fillId="2" borderId="15" xfId="20" applyFont="1" applyFill="1" applyBorder="1" applyAlignment="1">
      <alignment horizontal="center"/>
      <protection/>
    </xf>
    <xf numFmtId="0" fontId="3" fillId="2" borderId="15" xfId="20" applyFont="1" applyFill="1" applyBorder="1" applyAlignment="1">
      <alignment horizontal="center" wrapText="1"/>
      <protection/>
    </xf>
    <xf numFmtId="0" fontId="7" fillId="0" borderId="17" xfId="20" applyFont="1" applyBorder="1" applyAlignment="1">
      <alignment horizontal="center"/>
      <protection/>
    </xf>
    <xf numFmtId="49" fontId="7" fillId="0" borderId="17" xfId="20" applyNumberFormat="1" applyFont="1" applyBorder="1" applyAlignment="1">
      <alignment horizontal="left"/>
      <protection/>
    </xf>
    <xf numFmtId="0" fontId="7" fillId="0" borderId="1" xfId="20" applyFont="1" applyBorder="1">
      <alignment/>
      <protection/>
    </xf>
    <xf numFmtId="0" fontId="1" fillId="0" borderId="2" xfId="20" applyFont="1" applyBorder="1" applyAlignment="1">
      <alignment horizontal="center"/>
      <protection/>
    </xf>
    <xf numFmtId="0" fontId="1" fillId="0" borderId="2" xfId="20" applyNumberFormat="1" applyFont="1" applyBorder="1" applyAlignment="1">
      <alignment horizontal="right"/>
      <protection/>
    </xf>
    <xf numFmtId="0" fontId="1" fillId="0" borderId="3" xfId="20" applyNumberFormat="1" applyFont="1" applyBorder="1">
      <alignment/>
      <protection/>
    </xf>
    <xf numFmtId="0" fontId="1" fillId="0" borderId="6" xfId="20" applyNumberFormat="1" applyFont="1" applyFill="1" applyBorder="1">
      <alignment/>
      <protection/>
    </xf>
    <xf numFmtId="0" fontId="1" fillId="0" borderId="8" xfId="20" applyNumberFormat="1" applyFont="1" applyFill="1" applyBorder="1">
      <alignment/>
      <protection/>
    </xf>
    <xf numFmtId="0" fontId="1" fillId="0" borderId="6" xfId="20" applyFont="1" applyFill="1" applyBorder="1">
      <alignment/>
      <protection/>
    </xf>
    <xf numFmtId="0" fontId="1" fillId="0" borderId="8" xfId="20" applyFont="1" applyFill="1" applyBorder="1">
      <alignment/>
      <protection/>
    </xf>
    <xf numFmtId="0" fontId="12" fillId="0" borderId="0" xfId="20" applyFont="1">
      <alignment/>
      <protection/>
    </xf>
    <xf numFmtId="0" fontId="8" fillId="0" borderId="16" xfId="20" applyFont="1" applyBorder="1" applyAlignment="1">
      <alignment horizontal="center" vertical="top"/>
      <protection/>
    </xf>
    <xf numFmtId="49" fontId="8" fillId="0" borderId="16" xfId="20" applyNumberFormat="1" applyFont="1" applyBorder="1" applyAlignment="1">
      <alignment horizontal="left" vertical="top"/>
      <protection/>
    </xf>
    <xf numFmtId="0" fontId="8" fillId="0" borderId="16" xfId="20" applyFont="1" applyBorder="1" applyAlignment="1">
      <alignment vertical="top" wrapText="1"/>
      <protection/>
    </xf>
    <xf numFmtId="49" fontId="8" fillId="0" borderId="16" xfId="20" applyNumberFormat="1" applyFont="1" applyBorder="1" applyAlignment="1">
      <alignment horizontal="center" shrinkToFit="1"/>
      <protection/>
    </xf>
    <xf numFmtId="4" fontId="8" fillId="0" borderId="16" xfId="20" applyNumberFormat="1" applyFont="1" applyBorder="1" applyAlignment="1">
      <alignment horizontal="right"/>
      <protection/>
    </xf>
    <xf numFmtId="4" fontId="8" fillId="0" borderId="16" xfId="20" applyNumberFormat="1" applyFont="1" applyBorder="1">
      <alignment/>
      <protection/>
    </xf>
    <xf numFmtId="168" fontId="8" fillId="0" borderId="16" xfId="20" applyNumberFormat="1" applyFont="1" applyBorder="1">
      <alignment/>
      <protection/>
    </xf>
    <xf numFmtId="4" fontId="8" fillId="0" borderId="8" xfId="20" applyNumberFormat="1" applyFont="1" applyBorder="1">
      <alignment/>
      <protection/>
    </xf>
    <xf numFmtId="0" fontId="3" fillId="0" borderId="17" xfId="20" applyFont="1" applyBorder="1" applyAlignment="1">
      <alignment horizontal="center"/>
      <protection/>
    </xf>
    <xf numFmtId="4" fontId="1" fillId="0" borderId="5" xfId="20" applyNumberFormat="1" applyFont="1" applyBorder="1">
      <alignment/>
      <protection/>
    </xf>
    <xf numFmtId="0" fontId="13" fillId="0" borderId="0" xfId="20" applyFont="1" applyAlignment="1">
      <alignment wrapText="1"/>
      <protection/>
    </xf>
    <xf numFmtId="49" fontId="3" fillId="0" borderId="17" xfId="20" applyNumberFormat="1" applyFont="1" applyBorder="1" applyAlignment="1">
      <alignment horizontal="right"/>
      <protection/>
    </xf>
    <xf numFmtId="49" fontId="14" fillId="6" borderId="62" xfId="20" applyNumberFormat="1" applyFont="1" applyFill="1" applyBorder="1" applyAlignment="1">
      <alignment horizontal="left" wrapText="1"/>
      <protection/>
    </xf>
    <xf numFmtId="49" fontId="15" fillId="0" borderId="63" xfId="0" applyNumberFormat="1" applyFont="1" applyBorder="1" applyAlignment="1">
      <alignment horizontal="left" wrapText="1"/>
    </xf>
    <xf numFmtId="4" fontId="14" fillId="6" borderId="64" xfId="20" applyNumberFormat="1" applyFont="1" applyFill="1" applyBorder="1" applyAlignment="1">
      <alignment horizontal="right" wrapText="1"/>
      <protection/>
    </xf>
    <xf numFmtId="0" fontId="14" fillId="6" borderId="4" xfId="20" applyFont="1" applyFill="1" applyBorder="1" applyAlignment="1">
      <alignment horizontal="left" wrapText="1"/>
      <protection/>
    </xf>
    <xf numFmtId="0" fontId="14" fillId="0" borderId="5" xfId="0" applyFont="1" applyBorder="1" applyAlignment="1">
      <alignment horizontal="right"/>
    </xf>
    <xf numFmtId="0" fontId="1" fillId="0" borderId="4" xfId="20" applyFont="1" applyBorder="1">
      <alignment/>
      <protection/>
    </xf>
    <xf numFmtId="0" fontId="1" fillId="0" borderId="0" xfId="20" applyFont="1" applyBorder="1">
      <alignment/>
      <protection/>
    </xf>
    <xf numFmtId="0" fontId="1" fillId="2" borderId="15" xfId="20" applyFont="1" applyFill="1" applyBorder="1" applyAlignment="1">
      <alignment horizontal="center"/>
      <protection/>
    </xf>
    <xf numFmtId="49" fontId="16" fillId="2" borderId="15" xfId="20" applyNumberFormat="1" applyFont="1" applyFill="1" applyBorder="1" applyAlignment="1">
      <alignment horizontal="left"/>
      <protection/>
    </xf>
    <xf numFmtId="0" fontId="16" fillId="2" borderId="1" xfId="20" applyFont="1" applyFill="1" applyBorder="1">
      <alignment/>
      <protection/>
    </xf>
    <xf numFmtId="0" fontId="1" fillId="2" borderId="2" xfId="20" applyFont="1" applyFill="1" applyBorder="1" applyAlignment="1">
      <alignment horizontal="center"/>
      <protection/>
    </xf>
    <xf numFmtId="4" fontId="1" fillId="2" borderId="2" xfId="20" applyNumberFormat="1" applyFont="1" applyFill="1" applyBorder="1" applyAlignment="1">
      <alignment horizontal="right"/>
      <protection/>
    </xf>
    <xf numFmtId="4" fontId="1" fillId="2" borderId="3" xfId="20" applyNumberFormat="1" applyFont="1" applyFill="1" applyBorder="1" applyAlignment="1">
      <alignment horizontal="right"/>
      <protection/>
    </xf>
    <xf numFmtId="4" fontId="7" fillId="2" borderId="15" xfId="20" applyNumberFormat="1" applyFont="1" applyFill="1" applyBorder="1">
      <alignment/>
      <protection/>
    </xf>
    <xf numFmtId="0" fontId="1" fillId="2" borderId="2" xfId="20" applyFont="1" applyFill="1" applyBorder="1">
      <alignment/>
      <protection/>
    </xf>
    <xf numFmtId="4" fontId="7" fillId="2" borderId="3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7" fillId="0" borderId="0" xfId="20" applyFont="1" applyAlignment="1">
      <alignment/>
      <protection/>
    </xf>
    <xf numFmtId="0" fontId="18" fillId="0" borderId="0" xfId="20" applyFont="1" applyBorder="1">
      <alignment/>
      <protection/>
    </xf>
    <xf numFmtId="3" fontId="18" fillId="0" borderId="0" xfId="20" applyNumberFormat="1" applyFont="1" applyBorder="1" applyAlignment="1">
      <alignment horizontal="right"/>
      <protection/>
    </xf>
    <xf numFmtId="4" fontId="18" fillId="0" borderId="0" xfId="20" applyNumberFormat="1" applyFont="1" applyBorder="1">
      <alignment/>
      <protection/>
    </xf>
    <xf numFmtId="0" fontId="17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3" fillId="0" borderId="25" xfId="0" applyNumberFormat="1" applyFont="1" applyBorder="1"/>
    <xf numFmtId="3" fontId="1" fillId="0" borderId="5" xfId="0" applyNumberFormat="1" applyFont="1" applyBorder="1"/>
    <xf numFmtId="3" fontId="1" fillId="0" borderId="17" xfId="0" applyNumberFormat="1" applyFont="1" applyBorder="1"/>
    <xf numFmtId="3" fontId="1" fillId="0" borderId="65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2"/>
  <sheetViews>
    <sheetView showGridLines="0" tabSelected="1" zoomScaleSheetLayoutView="75" workbookViewId="0" topLeftCell="B1"/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194</v>
      </c>
      <c r="E2" s="5"/>
      <c r="F2" s="4"/>
      <c r="G2" s="6"/>
      <c r="H2" s="7" t="s">
        <v>0</v>
      </c>
      <c r="I2" s="8">
        <f ca="1">TODAY()</f>
        <v>42537</v>
      </c>
      <c r="K2" s="3"/>
    </row>
    <row r="3" spans="3:4" ht="6" customHeight="1">
      <c r="C3" s="9"/>
      <c r="D3" s="10" t="s">
        <v>1</v>
      </c>
    </row>
    <row r="4" ht="4.5" customHeight="1"/>
    <row r="5" spans="3:15" ht="13.5" customHeight="1">
      <c r="C5" s="11" t="s">
        <v>2</v>
      </c>
      <c r="D5" s="12" t="s">
        <v>102</v>
      </c>
      <c r="E5" s="13" t="s">
        <v>103</v>
      </c>
      <c r="F5" s="14"/>
      <c r="G5" s="15"/>
      <c r="H5" s="14"/>
      <c r="I5" s="15"/>
      <c r="O5" s="8"/>
    </row>
    <row r="7" spans="3:11" ht="12.75">
      <c r="C7" s="16" t="s">
        <v>3</v>
      </c>
      <c r="D7" s="17" t="s">
        <v>191</v>
      </c>
      <c r="H7" s="18" t="s">
        <v>4</v>
      </c>
      <c r="J7" s="17"/>
      <c r="K7" s="17"/>
    </row>
    <row r="8" spans="4:11" ht="12.75">
      <c r="D8" s="17" t="s">
        <v>195</v>
      </c>
      <c r="H8" s="18" t="s">
        <v>5</v>
      </c>
      <c r="J8" s="17"/>
      <c r="K8" s="17"/>
    </row>
    <row r="9" spans="3:10" ht="12.75">
      <c r="C9" s="18" t="s">
        <v>197</v>
      </c>
      <c r="D9" s="17" t="s">
        <v>196</v>
      </c>
      <c r="H9" s="18"/>
      <c r="J9" s="17"/>
    </row>
    <row r="10" spans="8:10" ht="12.75">
      <c r="H10" s="18"/>
      <c r="J10" s="17"/>
    </row>
    <row r="11" spans="3:11" ht="12.75">
      <c r="C11" s="16" t="s">
        <v>6</v>
      </c>
      <c r="D11" s="17" t="s">
        <v>190</v>
      </c>
      <c r="H11" s="18" t="s">
        <v>4</v>
      </c>
      <c r="J11" s="17"/>
      <c r="K11" s="17"/>
    </row>
    <row r="12" spans="4:11" ht="12.75">
      <c r="D12" s="17"/>
      <c r="H12" s="18" t="s">
        <v>5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7</v>
      </c>
      <c r="H14" s="19" t="s">
        <v>8</v>
      </c>
      <c r="J14" s="18"/>
    </row>
    <row r="15" ht="12.75" customHeight="1">
      <c r="J15" s="18"/>
    </row>
    <row r="16" spans="3:8" ht="28.5" customHeight="1">
      <c r="C16" s="19" t="s">
        <v>9</v>
      </c>
      <c r="H16" s="19" t="s">
        <v>9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1" ht="15" customHeight="1">
      <c r="B19" s="28" t="s">
        <v>11</v>
      </c>
      <c r="C19" s="29"/>
      <c r="D19" s="30">
        <v>15</v>
      </c>
      <c r="E19" s="31" t="s">
        <v>12</v>
      </c>
      <c r="F19" s="32"/>
      <c r="G19" s="33"/>
      <c r="H19" s="33"/>
      <c r="I19" s="34">
        <f>ROUND(G31,0)</f>
        <v>0</v>
      </c>
      <c r="J19" s="35"/>
      <c r="K19" s="36"/>
    </row>
    <row r="20" spans="2:11" ht="12.75">
      <c r="B20" s="28" t="s">
        <v>13</v>
      </c>
      <c r="C20" s="29"/>
      <c r="D20" s="30">
        <f>SazbaDPH1</f>
        <v>15</v>
      </c>
      <c r="E20" s="31" t="s">
        <v>12</v>
      </c>
      <c r="F20" s="37"/>
      <c r="G20" s="38"/>
      <c r="H20" s="38"/>
      <c r="I20" s="39">
        <f>ROUND(I19*D20/100,0)</f>
        <v>0</v>
      </c>
      <c r="J20" s="40"/>
      <c r="K20" s="36"/>
    </row>
    <row r="21" spans="2:11" ht="12.75">
      <c r="B21" s="28" t="s">
        <v>11</v>
      </c>
      <c r="C21" s="29"/>
      <c r="D21" s="30">
        <v>21</v>
      </c>
      <c r="E21" s="31" t="s">
        <v>12</v>
      </c>
      <c r="F21" s="37"/>
      <c r="G21" s="38"/>
      <c r="H21" s="38"/>
      <c r="I21" s="39">
        <f>ROUND(H31,0)</f>
        <v>0</v>
      </c>
      <c r="J21" s="40"/>
      <c r="K21" s="36"/>
    </row>
    <row r="22" spans="2:11" ht="13.5" thickBot="1">
      <c r="B22" s="28" t="s">
        <v>13</v>
      </c>
      <c r="C22" s="29"/>
      <c r="D22" s="30">
        <f>SazbaDPH2</f>
        <v>21</v>
      </c>
      <c r="E22" s="31" t="s">
        <v>12</v>
      </c>
      <c r="F22" s="41"/>
      <c r="G22" s="42"/>
      <c r="H22" s="42"/>
      <c r="I22" s="43">
        <f>ROUND(I21*D21/100,0)</f>
        <v>0</v>
      </c>
      <c r="J22" s="44"/>
      <c r="K22" s="36"/>
    </row>
    <row r="23" spans="2:11" ht="16.5" thickBot="1">
      <c r="B23" s="45" t="s">
        <v>14</v>
      </c>
      <c r="C23" s="46"/>
      <c r="D23" s="46"/>
      <c r="E23" s="47"/>
      <c r="F23" s="48"/>
      <c r="G23" s="49"/>
      <c r="H23" s="49"/>
      <c r="I23" s="50">
        <f>SUM(I19:I22)</f>
        <v>0</v>
      </c>
      <c r="J23" s="51"/>
      <c r="K23" s="52"/>
    </row>
    <row r="26" ht="1.5" customHeight="1"/>
    <row r="27" spans="2:12" ht="15.75" customHeight="1">
      <c r="B27" s="13" t="s">
        <v>15</v>
      </c>
      <c r="C27" s="53"/>
      <c r="D27" s="53"/>
      <c r="E27" s="53"/>
      <c r="F27" s="53"/>
      <c r="G27" s="53"/>
      <c r="H27" s="53"/>
      <c r="I27" s="53"/>
      <c r="J27" s="53"/>
      <c r="K27" s="53"/>
      <c r="L27" s="54"/>
    </row>
    <row r="28" ht="5.25" customHeight="1">
      <c r="L28" s="54"/>
    </row>
    <row r="29" spans="2:10" ht="24" customHeight="1">
      <c r="B29" s="55" t="s">
        <v>16</v>
      </c>
      <c r="C29" s="56"/>
      <c r="D29" s="56"/>
      <c r="E29" s="57"/>
      <c r="F29" s="58" t="s">
        <v>17</v>
      </c>
      <c r="G29" s="59" t="str">
        <f>CONCATENATE("Základ DPH ",SazbaDPH1," %")</f>
        <v>Základ DPH 15 %</v>
      </c>
      <c r="H29" s="58" t="str">
        <f>CONCATENATE("Základ DPH ",SazbaDPH2," %")</f>
        <v>Základ DPH 21 %</v>
      </c>
      <c r="I29" s="58" t="s">
        <v>18</v>
      </c>
      <c r="J29" s="58" t="s">
        <v>12</v>
      </c>
    </row>
    <row r="30" spans="2:10" ht="12.75">
      <c r="B30" s="60" t="s">
        <v>105</v>
      </c>
      <c r="C30" s="61" t="s">
        <v>103</v>
      </c>
      <c r="D30" s="62"/>
      <c r="E30" s="63"/>
      <c r="F30" s="64">
        <f>G30+H30+I30</f>
        <v>0</v>
      </c>
      <c r="G30" s="65">
        <v>0</v>
      </c>
      <c r="H30" s="66">
        <v>0</v>
      </c>
      <c r="I30" s="66">
        <f aca="true" t="shared" si="0" ref="I30">(G30*SazbaDPH1)/100+(H30*SazbaDPH2)/100</f>
        <v>0</v>
      </c>
      <c r="J30" s="67" t="str">
        <f aca="true" t="shared" si="1" ref="J30">IF(CelkemObjekty=0,"",F30/CelkemObjekty*100)</f>
        <v/>
      </c>
    </row>
    <row r="31" spans="2:10" ht="17.25" customHeight="1">
      <c r="B31" s="73" t="s">
        <v>19</v>
      </c>
      <c r="C31" s="74"/>
      <c r="D31" s="75"/>
      <c r="E31" s="76"/>
      <c r="F31" s="77">
        <f>SUM(F30:F30)</f>
        <v>0</v>
      </c>
      <c r="G31" s="77">
        <f>SUM(G30:G30)</f>
        <v>0</v>
      </c>
      <c r="H31" s="77">
        <f>SUM(H30:H30)</f>
        <v>0</v>
      </c>
      <c r="I31" s="77">
        <f>SUM(I30:I30)</f>
        <v>0</v>
      </c>
      <c r="J31" s="78" t="str">
        <f aca="true" t="shared" si="2" ref="J31">IF(CelkemObjekty=0,"",F31/CelkemObjekty*100)</f>
        <v/>
      </c>
    </row>
    <row r="32" spans="2:11" ht="12.75">
      <c r="B32" s="79"/>
      <c r="C32" s="79"/>
      <c r="D32" s="79"/>
      <c r="E32" s="79"/>
      <c r="F32" s="79"/>
      <c r="G32" s="79"/>
      <c r="H32" s="79"/>
      <c r="I32" s="79"/>
      <c r="J32" s="79"/>
      <c r="K32" s="79"/>
    </row>
    <row r="33" spans="2:11" ht="9.75" customHeight="1">
      <c r="B33" s="79"/>
      <c r="C33" s="79"/>
      <c r="D33" s="79"/>
      <c r="E33" s="79"/>
      <c r="F33" s="79"/>
      <c r="G33" s="79"/>
      <c r="H33" s="79"/>
      <c r="I33" s="79"/>
      <c r="J33" s="79"/>
      <c r="K33" s="79"/>
    </row>
    <row r="34" spans="2:11" ht="7.5" customHeight="1"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spans="2:11" ht="18">
      <c r="B35" s="13" t="s">
        <v>20</v>
      </c>
      <c r="C35" s="53"/>
      <c r="D35" s="53"/>
      <c r="E35" s="53"/>
      <c r="F35" s="53"/>
      <c r="G35" s="53"/>
      <c r="H35" s="53"/>
      <c r="I35" s="53"/>
      <c r="J35" s="53"/>
      <c r="K35" s="79"/>
    </row>
    <row r="36" ht="12.75">
      <c r="K36" s="79"/>
    </row>
    <row r="37" spans="2:10" ht="25.5">
      <c r="B37" s="80" t="s">
        <v>21</v>
      </c>
      <c r="C37" s="81" t="s">
        <v>22</v>
      </c>
      <c r="D37" s="56"/>
      <c r="E37" s="57"/>
      <c r="F37" s="58" t="s">
        <v>17</v>
      </c>
      <c r="G37" s="59" t="str">
        <f>CONCATENATE("Základ DPH ",SazbaDPH1," %")</f>
        <v>Základ DPH 15 %</v>
      </c>
      <c r="H37" s="58" t="str">
        <f>CONCATENATE("Základ DPH ",SazbaDPH2," %")</f>
        <v>Základ DPH 21 %</v>
      </c>
      <c r="I37" s="59" t="s">
        <v>18</v>
      </c>
      <c r="J37" s="58" t="s">
        <v>12</v>
      </c>
    </row>
    <row r="38" spans="2:10" ht="12.75">
      <c r="B38" s="82" t="s">
        <v>105</v>
      </c>
      <c r="C38" s="83" t="s">
        <v>193</v>
      </c>
      <c r="D38" s="62"/>
      <c r="E38" s="63"/>
      <c r="F38" s="64">
        <f>G38+H38+I38</f>
        <v>0</v>
      </c>
      <c r="G38" s="65">
        <v>0</v>
      </c>
      <c r="H38" s="66">
        <v>0</v>
      </c>
      <c r="I38" s="71">
        <f aca="true" t="shared" si="3" ref="I38">(G38*SazbaDPH1)/100+(H38*SazbaDPH2)/100</f>
        <v>0</v>
      </c>
      <c r="J38" s="67" t="str">
        <f aca="true" t="shared" si="4" ref="J38">IF(CelkemObjekty=0,"",F38/CelkemObjekty*100)</f>
        <v/>
      </c>
    </row>
    <row r="39" spans="2:10" ht="12.75">
      <c r="B39" s="73" t="s">
        <v>19</v>
      </c>
      <c r="C39" s="74"/>
      <c r="D39" s="75"/>
      <c r="E39" s="76"/>
      <c r="F39" s="77">
        <f>SUM(F38:F38)</f>
        <v>0</v>
      </c>
      <c r="G39" s="84">
        <f>SUM(G38:G38)</f>
        <v>0</v>
      </c>
      <c r="H39" s="77">
        <f>SUM(H38:H38)</f>
        <v>0</v>
      </c>
      <c r="I39" s="84">
        <f>SUM(I38:I38)</f>
        <v>0</v>
      </c>
      <c r="J39" s="78" t="str">
        <f aca="true" t="shared" si="5" ref="J39">IF(CelkemObjekty=0,"",F39/CelkemObjekty*100)</f>
        <v/>
      </c>
    </row>
    <row r="40" ht="9" customHeight="1"/>
    <row r="41" ht="6" customHeight="1"/>
    <row r="42" ht="3" customHeight="1"/>
    <row r="43" ht="6.75" customHeight="1"/>
    <row r="44" spans="2:10" ht="20.25" customHeight="1">
      <c r="B44" s="13" t="s">
        <v>23</v>
      </c>
      <c r="C44" s="53"/>
      <c r="D44" s="53"/>
      <c r="E44" s="53"/>
      <c r="F44" s="53"/>
      <c r="G44" s="53"/>
      <c r="H44" s="53"/>
      <c r="I44" s="53"/>
      <c r="J44" s="53"/>
    </row>
    <row r="45" ht="9" customHeight="1"/>
    <row r="46" spans="2:10" ht="12.75">
      <c r="B46" s="55" t="s">
        <v>24</v>
      </c>
      <c r="C46" s="56"/>
      <c r="D46" s="56"/>
      <c r="E46" s="58" t="s">
        <v>12</v>
      </c>
      <c r="F46" s="58" t="s">
        <v>25</v>
      </c>
      <c r="G46" s="59" t="s">
        <v>26</v>
      </c>
      <c r="H46" s="58" t="s">
        <v>27</v>
      </c>
      <c r="I46" s="59" t="s">
        <v>28</v>
      </c>
      <c r="J46" s="85" t="s">
        <v>29</v>
      </c>
    </row>
    <row r="47" spans="2:10" ht="12.75">
      <c r="B47" s="60" t="s">
        <v>108</v>
      </c>
      <c r="C47" s="61" t="s">
        <v>109</v>
      </c>
      <c r="D47" s="62"/>
      <c r="E47" s="86" t="str">
        <f>IF(SUM(SoucetDilu)=0,"",SUM(F47:J47)/SUM(SoucetDilu)*100)</f>
        <v/>
      </c>
      <c r="F47" s="66">
        <v>0</v>
      </c>
      <c r="G47" s="65">
        <v>0</v>
      </c>
      <c r="H47" s="66">
        <v>0</v>
      </c>
      <c r="I47" s="65">
        <v>0</v>
      </c>
      <c r="J47" s="66">
        <v>0</v>
      </c>
    </row>
    <row r="48" spans="2:10" ht="12.75">
      <c r="B48" s="68" t="s">
        <v>118</v>
      </c>
      <c r="C48" s="69" t="s">
        <v>119</v>
      </c>
      <c r="D48" s="70"/>
      <c r="E48" s="87" t="str">
        <f>IF(SUM(SoucetDilu)=0,"",SUM(F48:J48)/SUM(SoucetDilu)*100)</f>
        <v/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</row>
    <row r="49" spans="2:10" ht="12.75">
      <c r="B49" s="68" t="s">
        <v>168</v>
      </c>
      <c r="C49" s="69" t="s">
        <v>169</v>
      </c>
      <c r="D49" s="70"/>
      <c r="E49" s="87" t="str">
        <f>IF(SUM(SoucetDilu)=0,"",SUM(F49:J49)/SUM(SoucetDilu)*100)</f>
        <v/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</row>
    <row r="50" spans="2:10" ht="12.75">
      <c r="B50" s="68" t="s">
        <v>129</v>
      </c>
      <c r="C50" s="69" t="s">
        <v>130</v>
      </c>
      <c r="D50" s="70"/>
      <c r="E50" s="87" t="str">
        <f>IF(SUM(SoucetDilu)=0,"",SUM(F50:J50)/SUM(SoucetDilu)*100)</f>
        <v/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</row>
    <row r="51" spans="2:10" ht="12.75">
      <c r="B51" s="68" t="s">
        <v>136</v>
      </c>
      <c r="C51" s="69" t="s">
        <v>137</v>
      </c>
      <c r="D51" s="70"/>
      <c r="E51" s="87" t="str">
        <f>IF(SUM(SoucetDilu)=0,"",SUM(F51:J51)/SUM(SoucetDilu)*100)</f>
        <v/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</row>
    <row r="52" spans="2:10" ht="12.75">
      <c r="B52" s="68" t="s">
        <v>157</v>
      </c>
      <c r="C52" s="69" t="s">
        <v>158</v>
      </c>
      <c r="D52" s="70"/>
      <c r="E52" s="87" t="str">
        <f>IF(SUM(SoucetDilu)=0,"",SUM(F52:J52)/SUM(SoucetDilu)*100)</f>
        <v/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</row>
    <row r="53" spans="2:10" ht="12.75">
      <c r="B53" s="73" t="s">
        <v>19</v>
      </c>
      <c r="C53" s="74"/>
      <c r="D53" s="75"/>
      <c r="E53" s="88" t="str">
        <f>IF(SUM(SoucetDilu)=0,"",SUM(F53:J53)/SUM(SoucetDilu)*100)</f>
        <v/>
      </c>
      <c r="F53" s="77">
        <f>SUM(F47:F52)</f>
        <v>0</v>
      </c>
      <c r="G53" s="84">
        <f>SUM(G47:G52)</f>
        <v>0</v>
      </c>
      <c r="H53" s="77">
        <f>SUM(H47:H52)</f>
        <v>0</v>
      </c>
      <c r="I53" s="84">
        <f>SUM(I47:I52)</f>
        <v>0</v>
      </c>
      <c r="J53" s="77">
        <f>SUM(J47:J52)</f>
        <v>0</v>
      </c>
    </row>
    <row r="55" ht="2.25" customHeight="1"/>
    <row r="56" ht="1.5" customHeight="1"/>
    <row r="57" ht="0.75" customHeight="1"/>
    <row r="58" ht="0.75" customHeight="1"/>
    <row r="59" ht="0.75" customHeight="1"/>
    <row r="60" spans="2:10" ht="18">
      <c r="B60" s="13" t="s">
        <v>30</v>
      </c>
      <c r="C60" s="53"/>
      <c r="D60" s="53"/>
      <c r="E60" s="53"/>
      <c r="F60" s="53"/>
      <c r="G60" s="53"/>
      <c r="H60" s="53"/>
      <c r="I60" s="53"/>
      <c r="J60" s="53"/>
    </row>
    <row r="62" spans="2:10" ht="12.75">
      <c r="B62" s="55" t="s">
        <v>31</v>
      </c>
      <c r="C62" s="56"/>
      <c r="D62" s="56"/>
      <c r="E62" s="89"/>
      <c r="F62" s="90"/>
      <c r="G62" s="59"/>
      <c r="H62" s="58" t="s">
        <v>17</v>
      </c>
      <c r="I62" s="1"/>
      <c r="J62" s="1"/>
    </row>
    <row r="63" spans="2:10" ht="12.75">
      <c r="B63" s="60" t="s">
        <v>182</v>
      </c>
      <c r="C63" s="61"/>
      <c r="D63" s="62"/>
      <c r="E63" s="91"/>
      <c r="F63" s="92"/>
      <c r="G63" s="65"/>
      <c r="H63" s="66">
        <v>0</v>
      </c>
      <c r="I63" s="1"/>
      <c r="J63" s="1"/>
    </row>
    <row r="64" spans="2:10" ht="12.75">
      <c r="B64" s="68" t="s">
        <v>183</v>
      </c>
      <c r="C64" s="69"/>
      <c r="D64" s="70"/>
      <c r="E64" s="93"/>
      <c r="F64" s="94"/>
      <c r="G64" s="71"/>
      <c r="H64" s="72">
        <v>0</v>
      </c>
      <c r="I64" s="1"/>
      <c r="J64" s="1"/>
    </row>
    <row r="65" spans="2:10" ht="12.75">
      <c r="B65" s="68" t="s">
        <v>184</v>
      </c>
      <c r="C65" s="69"/>
      <c r="D65" s="70"/>
      <c r="E65" s="93"/>
      <c r="F65" s="94"/>
      <c r="G65" s="71"/>
      <c r="H65" s="72">
        <v>0</v>
      </c>
      <c r="I65" s="1"/>
      <c r="J65" s="1"/>
    </row>
    <row r="66" spans="2:10" ht="12.75">
      <c r="B66" s="68" t="s">
        <v>185</v>
      </c>
      <c r="C66" s="69"/>
      <c r="D66" s="70"/>
      <c r="E66" s="93"/>
      <c r="F66" s="94"/>
      <c r="G66" s="71"/>
      <c r="H66" s="72">
        <v>0</v>
      </c>
      <c r="I66" s="1"/>
      <c r="J66" s="1"/>
    </row>
    <row r="67" spans="2:10" ht="12.75">
      <c r="B67" s="68" t="s">
        <v>186</v>
      </c>
      <c r="C67" s="69"/>
      <c r="D67" s="70"/>
      <c r="E67" s="93"/>
      <c r="F67" s="94"/>
      <c r="G67" s="71"/>
      <c r="H67" s="72">
        <v>0</v>
      </c>
      <c r="I67" s="1"/>
      <c r="J67" s="1"/>
    </row>
    <row r="68" spans="2:10" ht="12.75">
      <c r="B68" s="68" t="s">
        <v>187</v>
      </c>
      <c r="C68" s="69"/>
      <c r="D68" s="70"/>
      <c r="E68" s="93"/>
      <c r="F68" s="94"/>
      <c r="G68" s="71"/>
      <c r="H68" s="72">
        <v>0</v>
      </c>
      <c r="I68" s="1"/>
      <c r="J68" s="1"/>
    </row>
    <row r="69" spans="2:10" ht="12.75">
      <c r="B69" s="68" t="s">
        <v>188</v>
      </c>
      <c r="C69" s="69"/>
      <c r="D69" s="70"/>
      <c r="E69" s="93"/>
      <c r="F69" s="94"/>
      <c r="G69" s="71"/>
      <c r="H69" s="72">
        <v>0</v>
      </c>
      <c r="I69" s="1"/>
      <c r="J69" s="1"/>
    </row>
    <row r="70" spans="2:10" ht="12.75">
      <c r="B70" s="68" t="s">
        <v>189</v>
      </c>
      <c r="C70" s="69"/>
      <c r="D70" s="70"/>
      <c r="E70" s="93"/>
      <c r="F70" s="94"/>
      <c r="G70" s="71"/>
      <c r="H70" s="72">
        <v>0</v>
      </c>
      <c r="I70" s="1"/>
      <c r="J70" s="1"/>
    </row>
    <row r="71" spans="2:10" ht="12.75">
      <c r="B71" s="73" t="s">
        <v>19</v>
      </c>
      <c r="C71" s="74"/>
      <c r="D71" s="75"/>
      <c r="E71" s="95"/>
      <c r="F71" s="96"/>
      <c r="G71" s="84"/>
      <c r="H71" s="77">
        <f>SUM(H63:H70)</f>
        <v>0</v>
      </c>
      <c r="I71" s="1"/>
      <c r="J71" s="1"/>
    </row>
    <row r="72" spans="9:10" ht="12.75">
      <c r="I72" s="1"/>
      <c r="J72" s="1"/>
    </row>
  </sheetData>
  <mergeCells count="5"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34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7" t="s">
        <v>100</v>
      </c>
      <c r="B1" s="98"/>
      <c r="C1" s="98"/>
      <c r="D1" s="98"/>
      <c r="E1" s="98"/>
      <c r="F1" s="98"/>
      <c r="G1" s="98"/>
    </row>
    <row r="2" spans="1:7" ht="12.75" customHeight="1">
      <c r="A2" s="99" t="s">
        <v>32</v>
      </c>
      <c r="B2" s="100"/>
      <c r="C2" s="101" t="s">
        <v>98</v>
      </c>
      <c r="D2" s="101" t="s">
        <v>107</v>
      </c>
      <c r="E2" s="102"/>
      <c r="F2" s="103" t="s">
        <v>33</v>
      </c>
      <c r="G2" s="104"/>
    </row>
    <row r="3" spans="1:7" ht="3" customHeight="1" hidden="1">
      <c r="A3" s="105"/>
      <c r="B3" s="106"/>
      <c r="C3" s="107"/>
      <c r="D3" s="107"/>
      <c r="E3" s="108"/>
      <c r="F3" s="109"/>
      <c r="G3" s="110"/>
    </row>
    <row r="4" spans="1:7" ht="12" customHeight="1">
      <c r="A4" s="111" t="s">
        <v>34</v>
      </c>
      <c r="B4" s="106"/>
      <c r="C4" s="107"/>
      <c r="D4" s="107"/>
      <c r="E4" s="108"/>
      <c r="F4" s="109" t="s">
        <v>35</v>
      </c>
      <c r="G4" s="112"/>
    </row>
    <row r="5" spans="1:7" ht="12.95" customHeight="1">
      <c r="A5" s="113" t="s">
        <v>105</v>
      </c>
      <c r="B5" s="114"/>
      <c r="C5" s="115" t="s">
        <v>103</v>
      </c>
      <c r="D5" s="116"/>
      <c r="E5" s="114"/>
      <c r="F5" s="109" t="s">
        <v>36</v>
      </c>
      <c r="G5" s="110"/>
    </row>
    <row r="6" spans="1:15" ht="12.95" customHeight="1">
      <c r="A6" s="111" t="s">
        <v>37</v>
      </c>
      <c r="B6" s="106"/>
      <c r="C6" s="107"/>
      <c r="D6" s="107"/>
      <c r="E6" s="108"/>
      <c r="F6" s="117" t="s">
        <v>38</v>
      </c>
      <c r="G6" s="118"/>
      <c r="O6" s="119"/>
    </row>
    <row r="7" spans="1:7" ht="12.95" customHeight="1">
      <c r="A7" s="120" t="s">
        <v>102</v>
      </c>
      <c r="B7" s="121"/>
      <c r="C7" s="122" t="s">
        <v>103</v>
      </c>
      <c r="D7" s="123"/>
      <c r="E7" s="123"/>
      <c r="F7" s="124" t="s">
        <v>39</v>
      </c>
      <c r="G7" s="118">
        <f>IF(G6=0,,ROUND((F30+F32)/G6,1))</f>
        <v>0</v>
      </c>
    </row>
    <row r="8" spans="1:9" ht="12.75">
      <c r="A8" s="125" t="s">
        <v>40</v>
      </c>
      <c r="B8" s="109"/>
      <c r="C8" s="126" t="s">
        <v>192</v>
      </c>
      <c r="D8" s="126"/>
      <c r="E8" s="127"/>
      <c r="F8" s="128" t="s">
        <v>41</v>
      </c>
      <c r="G8" s="129"/>
      <c r="H8" s="130"/>
      <c r="I8" s="131"/>
    </row>
    <row r="9" spans="1:8" ht="12.75">
      <c r="A9" s="125" t="s">
        <v>42</v>
      </c>
      <c r="B9" s="109"/>
      <c r="C9" s="126"/>
      <c r="D9" s="126"/>
      <c r="E9" s="127"/>
      <c r="F9" s="109"/>
      <c r="G9" s="132"/>
      <c r="H9" s="133"/>
    </row>
    <row r="10" spans="1:8" ht="12.75">
      <c r="A10" s="125" t="s">
        <v>43</v>
      </c>
      <c r="B10" s="109"/>
      <c r="C10" s="126" t="s">
        <v>191</v>
      </c>
      <c r="D10" s="126"/>
      <c r="E10" s="126"/>
      <c r="F10" s="134"/>
      <c r="G10" s="135"/>
      <c r="H10" s="136"/>
    </row>
    <row r="11" spans="1:57" ht="13.5" customHeight="1">
      <c r="A11" s="125" t="s">
        <v>44</v>
      </c>
      <c r="B11" s="109"/>
      <c r="C11" s="126" t="s">
        <v>190</v>
      </c>
      <c r="D11" s="126"/>
      <c r="E11" s="126"/>
      <c r="F11" s="137" t="s">
        <v>45</v>
      </c>
      <c r="G11" s="138"/>
      <c r="H11" s="133"/>
      <c r="BA11" s="139"/>
      <c r="BB11" s="139"/>
      <c r="BC11" s="139"/>
      <c r="BD11" s="139"/>
      <c r="BE11" s="139"/>
    </row>
    <row r="12" spans="1:8" ht="12.75" customHeight="1">
      <c r="A12" s="140" t="s">
        <v>46</v>
      </c>
      <c r="B12" s="106"/>
      <c r="C12" s="141"/>
      <c r="D12" s="141"/>
      <c r="E12" s="141"/>
      <c r="F12" s="142" t="s">
        <v>47</v>
      </c>
      <c r="G12" s="143"/>
      <c r="H12" s="133"/>
    </row>
    <row r="13" spans="1:8" ht="28.5" customHeight="1" thickBot="1">
      <c r="A13" s="144" t="s">
        <v>48</v>
      </c>
      <c r="B13" s="145"/>
      <c r="C13" s="145"/>
      <c r="D13" s="145"/>
      <c r="E13" s="146"/>
      <c r="F13" s="146"/>
      <c r="G13" s="147"/>
      <c r="H13" s="133"/>
    </row>
    <row r="14" spans="1:7" ht="17.25" customHeight="1" thickBot="1">
      <c r="A14" s="148" t="s">
        <v>49</v>
      </c>
      <c r="B14" s="149"/>
      <c r="C14" s="150"/>
      <c r="D14" s="151" t="s">
        <v>50</v>
      </c>
      <c r="E14" s="152"/>
      <c r="F14" s="152"/>
      <c r="G14" s="150"/>
    </row>
    <row r="15" spans="1:7" ht="15.95" customHeight="1">
      <c r="A15" s="153"/>
      <c r="B15" s="154" t="s">
        <v>51</v>
      </c>
      <c r="C15" s="155">
        <f>'SO 01 1 Rek'!E13</f>
        <v>0</v>
      </c>
      <c r="D15" s="156" t="str">
        <f>'SO 01 1 Rek'!A18</f>
        <v>Ztížené výrobní podmínky</v>
      </c>
      <c r="E15" s="157"/>
      <c r="F15" s="158"/>
      <c r="G15" s="155">
        <f>'SO 01 1 Rek'!I18</f>
        <v>0</v>
      </c>
    </row>
    <row r="16" spans="1:7" ht="15.95" customHeight="1">
      <c r="A16" s="153" t="s">
        <v>52</v>
      </c>
      <c r="B16" s="154" t="s">
        <v>53</v>
      </c>
      <c r="C16" s="155">
        <f>'SO 01 1 Rek'!F13</f>
        <v>0</v>
      </c>
      <c r="D16" s="105" t="str">
        <f>'SO 01 1 Rek'!A19</f>
        <v>Oborová přirážka</v>
      </c>
      <c r="E16" s="159"/>
      <c r="F16" s="160"/>
      <c r="G16" s="155">
        <f>'SO 01 1 Rek'!I19</f>
        <v>0</v>
      </c>
    </row>
    <row r="17" spans="1:7" ht="15.95" customHeight="1">
      <c r="A17" s="153" t="s">
        <v>54</v>
      </c>
      <c r="B17" s="154" t="s">
        <v>55</v>
      </c>
      <c r="C17" s="155">
        <f>'SO 01 1 Rek'!H13</f>
        <v>0</v>
      </c>
      <c r="D17" s="105" t="str">
        <f>'SO 01 1 Rek'!A20</f>
        <v>Přesun stavebních kapacit</v>
      </c>
      <c r="E17" s="159"/>
      <c r="F17" s="160"/>
      <c r="G17" s="155">
        <f>'SO 01 1 Rek'!I20</f>
        <v>0</v>
      </c>
    </row>
    <row r="18" spans="1:7" ht="15.95" customHeight="1">
      <c r="A18" s="161" t="s">
        <v>56</v>
      </c>
      <c r="B18" s="162" t="s">
        <v>57</v>
      </c>
      <c r="C18" s="155">
        <f>'SO 01 1 Rek'!G13</f>
        <v>0</v>
      </c>
      <c r="D18" s="105" t="str">
        <f>'SO 01 1 Rek'!A21</f>
        <v>Mimostaveništní doprava</v>
      </c>
      <c r="E18" s="159"/>
      <c r="F18" s="160"/>
      <c r="G18" s="155">
        <f>'SO 01 1 Rek'!I21</f>
        <v>0</v>
      </c>
    </row>
    <row r="19" spans="1:7" ht="15.95" customHeight="1">
      <c r="A19" s="163" t="s">
        <v>58</v>
      </c>
      <c r="B19" s="154"/>
      <c r="C19" s="155">
        <f>SUM(C15:C18)</f>
        <v>0</v>
      </c>
      <c r="D19" s="105" t="str">
        <f>'SO 01 1 Rek'!A22</f>
        <v>Zařízení staveniště</v>
      </c>
      <c r="E19" s="159"/>
      <c r="F19" s="160"/>
      <c r="G19" s="155">
        <f>'SO 01 1 Rek'!I22</f>
        <v>0</v>
      </c>
    </row>
    <row r="20" spans="1:7" ht="15.95" customHeight="1">
      <c r="A20" s="163"/>
      <c r="B20" s="154"/>
      <c r="C20" s="155"/>
      <c r="D20" s="105" t="str">
        <f>'SO 01 1 Rek'!A23</f>
        <v>Provoz investora</v>
      </c>
      <c r="E20" s="159"/>
      <c r="F20" s="160"/>
      <c r="G20" s="155">
        <f>'SO 01 1 Rek'!I23</f>
        <v>0</v>
      </c>
    </row>
    <row r="21" spans="1:7" ht="15.95" customHeight="1">
      <c r="A21" s="163" t="s">
        <v>29</v>
      </c>
      <c r="B21" s="154"/>
      <c r="C21" s="155">
        <f>'SO 01 1 Rek'!I13</f>
        <v>0</v>
      </c>
      <c r="D21" s="105" t="str">
        <f>'SO 01 1 Rek'!A24</f>
        <v>Kompletační činnost (IČD)</v>
      </c>
      <c r="E21" s="159"/>
      <c r="F21" s="160"/>
      <c r="G21" s="155">
        <f>'SO 01 1 Rek'!I24</f>
        <v>0</v>
      </c>
    </row>
    <row r="22" spans="1:7" ht="15.95" customHeight="1">
      <c r="A22" s="164" t="s">
        <v>59</v>
      </c>
      <c r="B22" s="133"/>
      <c r="C22" s="155">
        <f>C19+C21</f>
        <v>0</v>
      </c>
      <c r="D22" s="105" t="s">
        <v>60</v>
      </c>
      <c r="E22" s="159"/>
      <c r="F22" s="160"/>
      <c r="G22" s="155">
        <f>G23-SUM(G15:G21)</f>
        <v>0</v>
      </c>
    </row>
    <row r="23" spans="1:7" ht="15.95" customHeight="1" thickBot="1">
      <c r="A23" s="165" t="s">
        <v>61</v>
      </c>
      <c r="B23" s="166"/>
      <c r="C23" s="167">
        <f>C22+G23</f>
        <v>0</v>
      </c>
      <c r="D23" s="168" t="s">
        <v>62</v>
      </c>
      <c r="E23" s="169"/>
      <c r="F23" s="170"/>
      <c r="G23" s="155">
        <f>'SO 01 1 Rek'!H26</f>
        <v>0</v>
      </c>
    </row>
    <row r="24" spans="1:7" ht="12.75">
      <c r="A24" s="171" t="s">
        <v>63</v>
      </c>
      <c r="B24" s="172"/>
      <c r="C24" s="173"/>
      <c r="D24" s="172" t="s">
        <v>64</v>
      </c>
      <c r="E24" s="172"/>
      <c r="F24" s="174" t="s">
        <v>65</v>
      </c>
      <c r="G24" s="175"/>
    </row>
    <row r="25" spans="1:7" ht="12.75">
      <c r="A25" s="164" t="s">
        <v>66</v>
      </c>
      <c r="B25" s="133"/>
      <c r="C25" s="176"/>
      <c r="D25" s="133" t="s">
        <v>66</v>
      </c>
      <c r="F25" s="177" t="s">
        <v>66</v>
      </c>
      <c r="G25" s="178"/>
    </row>
    <row r="26" spans="1:7" ht="37.5" customHeight="1">
      <c r="A26" s="164" t="s">
        <v>67</v>
      </c>
      <c r="B26" s="179"/>
      <c r="C26" s="176"/>
      <c r="D26" s="133" t="s">
        <v>67</v>
      </c>
      <c r="F26" s="177" t="s">
        <v>67</v>
      </c>
      <c r="G26" s="178"/>
    </row>
    <row r="27" spans="1:7" ht="12.75">
      <c r="A27" s="164"/>
      <c r="B27" s="180"/>
      <c r="C27" s="176"/>
      <c r="D27" s="133"/>
      <c r="F27" s="177"/>
      <c r="G27" s="178"/>
    </row>
    <row r="28" spans="1:7" ht="12.75">
      <c r="A28" s="164" t="s">
        <v>68</v>
      </c>
      <c r="B28" s="133"/>
      <c r="C28" s="176"/>
      <c r="D28" s="177" t="s">
        <v>69</v>
      </c>
      <c r="E28" s="176"/>
      <c r="F28" s="181" t="s">
        <v>69</v>
      </c>
      <c r="G28" s="178"/>
    </row>
    <row r="29" spans="1:7" ht="69" customHeight="1">
      <c r="A29" s="164"/>
      <c r="B29" s="133"/>
      <c r="C29" s="182"/>
      <c r="D29" s="183"/>
      <c r="E29" s="182"/>
      <c r="F29" s="133"/>
      <c r="G29" s="178"/>
    </row>
    <row r="30" spans="1:7" ht="12.75">
      <c r="A30" s="184" t="s">
        <v>11</v>
      </c>
      <c r="B30" s="185"/>
      <c r="C30" s="186">
        <v>21</v>
      </c>
      <c r="D30" s="185" t="s">
        <v>70</v>
      </c>
      <c r="E30" s="187"/>
      <c r="F30" s="188">
        <f>C23-F32</f>
        <v>0</v>
      </c>
      <c r="G30" s="189"/>
    </row>
    <row r="31" spans="1:7" ht="12.75">
      <c r="A31" s="184" t="s">
        <v>71</v>
      </c>
      <c r="B31" s="185"/>
      <c r="C31" s="186">
        <f>C30</f>
        <v>21</v>
      </c>
      <c r="D31" s="185" t="s">
        <v>72</v>
      </c>
      <c r="E31" s="187"/>
      <c r="F31" s="188">
        <f>ROUND(PRODUCT(F30,C31/100),0)</f>
        <v>0</v>
      </c>
      <c r="G31" s="189"/>
    </row>
    <row r="32" spans="1:7" ht="12.75">
      <c r="A32" s="184" t="s">
        <v>11</v>
      </c>
      <c r="B32" s="185"/>
      <c r="C32" s="186">
        <v>0</v>
      </c>
      <c r="D32" s="185" t="s">
        <v>72</v>
      </c>
      <c r="E32" s="187"/>
      <c r="F32" s="188">
        <v>0</v>
      </c>
      <c r="G32" s="189"/>
    </row>
    <row r="33" spans="1:7" ht="12.75">
      <c r="A33" s="184" t="s">
        <v>71</v>
      </c>
      <c r="B33" s="190"/>
      <c r="C33" s="191">
        <f>C32</f>
        <v>0</v>
      </c>
      <c r="D33" s="185" t="s">
        <v>72</v>
      </c>
      <c r="E33" s="160"/>
      <c r="F33" s="188">
        <f>ROUND(PRODUCT(F32,C33/100),0)</f>
        <v>0</v>
      </c>
      <c r="G33" s="189"/>
    </row>
    <row r="34" spans="1:7" s="197" customFormat="1" ht="19.5" customHeight="1" thickBot="1">
      <c r="A34" s="192" t="s">
        <v>73</v>
      </c>
      <c r="B34" s="193"/>
      <c r="C34" s="193"/>
      <c r="D34" s="193"/>
      <c r="E34" s="194"/>
      <c r="F34" s="195">
        <f>ROUND(SUM(F30:F33),0)</f>
        <v>0</v>
      </c>
      <c r="G34" s="196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198"/>
      <c r="C37" s="198"/>
      <c r="D37" s="198"/>
      <c r="E37" s="198"/>
      <c r="F37" s="198"/>
      <c r="G37" s="198"/>
      <c r="H37" s="1" t="s">
        <v>1</v>
      </c>
    </row>
    <row r="38" spans="1:8" ht="12.75" customHeight="1">
      <c r="A38" s="199"/>
      <c r="B38" s="198"/>
      <c r="C38" s="198"/>
      <c r="D38" s="198"/>
      <c r="E38" s="198"/>
      <c r="F38" s="198"/>
      <c r="G38" s="198"/>
      <c r="H38" s="1" t="s">
        <v>1</v>
      </c>
    </row>
    <row r="39" spans="1:8" ht="12.75">
      <c r="A39" s="199"/>
      <c r="B39" s="198"/>
      <c r="C39" s="198"/>
      <c r="D39" s="198"/>
      <c r="E39" s="198"/>
      <c r="F39" s="198"/>
      <c r="G39" s="198"/>
      <c r="H39" s="1" t="s">
        <v>1</v>
      </c>
    </row>
    <row r="40" spans="1:8" ht="12.75">
      <c r="A40" s="199"/>
      <c r="B40" s="198"/>
      <c r="C40" s="198"/>
      <c r="D40" s="198"/>
      <c r="E40" s="198"/>
      <c r="F40" s="198"/>
      <c r="G40" s="198"/>
      <c r="H40" s="1" t="s">
        <v>1</v>
      </c>
    </row>
    <row r="41" spans="1:8" ht="12.75">
      <c r="A41" s="199"/>
      <c r="B41" s="198"/>
      <c r="C41" s="198"/>
      <c r="D41" s="198"/>
      <c r="E41" s="198"/>
      <c r="F41" s="198"/>
      <c r="G41" s="198"/>
      <c r="H41" s="1" t="s">
        <v>1</v>
      </c>
    </row>
    <row r="42" spans="1:8" ht="12.75">
      <c r="A42" s="199"/>
      <c r="B42" s="198"/>
      <c r="C42" s="198"/>
      <c r="D42" s="198"/>
      <c r="E42" s="198"/>
      <c r="F42" s="198"/>
      <c r="G42" s="198"/>
      <c r="H42" s="1" t="s">
        <v>1</v>
      </c>
    </row>
    <row r="43" spans="1:8" ht="12.75">
      <c r="A43" s="199"/>
      <c r="B43" s="198"/>
      <c r="C43" s="198"/>
      <c r="D43" s="198"/>
      <c r="E43" s="198"/>
      <c r="F43" s="198"/>
      <c r="G43" s="198"/>
      <c r="H43" s="1" t="s">
        <v>1</v>
      </c>
    </row>
    <row r="44" spans="1:8" ht="12.75" customHeight="1">
      <c r="A44" s="199"/>
      <c r="B44" s="198"/>
      <c r="C44" s="198"/>
      <c r="D44" s="198"/>
      <c r="E44" s="198"/>
      <c r="F44" s="198"/>
      <c r="G44" s="198"/>
      <c r="H44" s="1" t="s">
        <v>1</v>
      </c>
    </row>
    <row r="45" spans="1:8" ht="12.75" customHeight="1">
      <c r="A45" s="199"/>
      <c r="B45" s="198"/>
      <c r="C45" s="198"/>
      <c r="D45" s="198"/>
      <c r="E45" s="198"/>
      <c r="F45" s="198"/>
      <c r="G45" s="198"/>
      <c r="H45" s="1" t="s">
        <v>1</v>
      </c>
    </row>
    <row r="46" spans="2:7" ht="12.75">
      <c r="B46" s="200"/>
      <c r="C46" s="200"/>
      <c r="D46" s="200"/>
      <c r="E46" s="200"/>
      <c r="F46" s="200"/>
      <c r="G46" s="200"/>
    </row>
    <row r="47" spans="2:7" ht="12.75">
      <c r="B47" s="200"/>
      <c r="C47" s="200"/>
      <c r="D47" s="200"/>
      <c r="E47" s="200"/>
      <c r="F47" s="200"/>
      <c r="G47" s="200"/>
    </row>
    <row r="48" spans="2:7" ht="12.75">
      <c r="B48" s="200"/>
      <c r="C48" s="200"/>
      <c r="D48" s="200"/>
      <c r="E48" s="200"/>
      <c r="F48" s="200"/>
      <c r="G48" s="200"/>
    </row>
    <row r="49" spans="2:7" ht="12.75">
      <c r="B49" s="200"/>
      <c r="C49" s="200"/>
      <c r="D49" s="200"/>
      <c r="E49" s="200"/>
      <c r="F49" s="200"/>
      <c r="G49" s="200"/>
    </row>
    <row r="50" spans="2:7" ht="12.75">
      <c r="B50" s="200"/>
      <c r="C50" s="200"/>
      <c r="D50" s="200"/>
      <c r="E50" s="200"/>
      <c r="F50" s="200"/>
      <c r="G50" s="200"/>
    </row>
    <row r="51" spans="2:7" ht="12.75">
      <c r="B51" s="200"/>
      <c r="C51" s="200"/>
      <c r="D51" s="200"/>
      <c r="E51" s="200"/>
      <c r="F51" s="200"/>
      <c r="G51" s="200"/>
    </row>
  </sheetData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77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01" t="s">
        <v>2</v>
      </c>
      <c r="B1" s="202"/>
      <c r="C1" s="203" t="s">
        <v>104</v>
      </c>
      <c r="D1" s="204"/>
      <c r="E1" s="205"/>
      <c r="F1" s="204"/>
      <c r="G1" s="206" t="s">
        <v>75</v>
      </c>
      <c r="H1" s="207" t="s">
        <v>98</v>
      </c>
      <c r="I1" s="208"/>
    </row>
    <row r="2" spans="1:9" ht="13.5" thickBot="1">
      <c r="A2" s="209" t="s">
        <v>76</v>
      </c>
      <c r="B2" s="210"/>
      <c r="C2" s="211" t="s">
        <v>106</v>
      </c>
      <c r="D2" s="212"/>
      <c r="E2" s="213"/>
      <c r="F2" s="212"/>
      <c r="G2" s="214" t="s">
        <v>107</v>
      </c>
      <c r="H2" s="215"/>
      <c r="I2" s="216"/>
    </row>
    <row r="3" ht="13.5" thickTop="1">
      <c r="F3" s="133"/>
    </row>
    <row r="4" spans="1:9" ht="19.5" customHeight="1">
      <c r="A4" s="217" t="s">
        <v>77</v>
      </c>
      <c r="B4" s="218"/>
      <c r="C4" s="218"/>
      <c r="D4" s="218"/>
      <c r="E4" s="219"/>
      <c r="F4" s="218"/>
      <c r="G4" s="218"/>
      <c r="H4" s="218"/>
      <c r="I4" s="218"/>
    </row>
    <row r="5" ht="13.5" thickBot="1"/>
    <row r="6" spans="1:9" s="133" customFormat="1" ht="13.5" thickBot="1">
      <c r="A6" s="220"/>
      <c r="B6" s="221" t="s">
        <v>78</v>
      </c>
      <c r="C6" s="221"/>
      <c r="D6" s="222"/>
      <c r="E6" s="223" t="s">
        <v>25</v>
      </c>
      <c r="F6" s="224" t="s">
        <v>26</v>
      </c>
      <c r="G6" s="224" t="s">
        <v>27</v>
      </c>
      <c r="H6" s="224" t="s">
        <v>28</v>
      </c>
      <c r="I6" s="225" t="s">
        <v>29</v>
      </c>
    </row>
    <row r="7" spans="1:9" s="133" customFormat="1" ht="12.75">
      <c r="A7" s="324" t="str">
        <f>'SO 01 1 Pol'!B7</f>
        <v>4</v>
      </c>
      <c r="B7" s="70" t="str">
        <f>'SO 01 1 Pol'!C7</f>
        <v>Vodorovné konstrukce</v>
      </c>
      <c r="D7" s="226"/>
      <c r="E7" s="325">
        <f>'SO 01 1 Pol'!BA12</f>
        <v>0</v>
      </c>
      <c r="F7" s="326">
        <f>'SO 01 1 Pol'!BB12</f>
        <v>0</v>
      </c>
      <c r="G7" s="326">
        <f>'SO 01 1 Pol'!BC12</f>
        <v>0</v>
      </c>
      <c r="H7" s="326">
        <f>'SO 01 1 Pol'!BD12</f>
        <v>0</v>
      </c>
      <c r="I7" s="327">
        <f>'SO 01 1 Pol'!BE12</f>
        <v>0</v>
      </c>
    </row>
    <row r="8" spans="1:9" s="133" customFormat="1" ht="12.75">
      <c r="A8" s="324" t="str">
        <f>'SO 01 1 Pol'!B13</f>
        <v>61</v>
      </c>
      <c r="B8" s="70" t="str">
        <f>'SO 01 1 Pol'!C13</f>
        <v>Upravy povrchů vnitřní</v>
      </c>
      <c r="D8" s="226"/>
      <c r="E8" s="325">
        <f>'SO 01 1 Pol'!BA22</f>
        <v>0</v>
      </c>
      <c r="F8" s="326">
        <f>'SO 01 1 Pol'!BB22</f>
        <v>0</v>
      </c>
      <c r="G8" s="326">
        <f>'SO 01 1 Pol'!BC22</f>
        <v>0</v>
      </c>
      <c r="H8" s="326">
        <f>'SO 01 1 Pol'!BD22</f>
        <v>0</v>
      </c>
      <c r="I8" s="327">
        <f>'SO 01 1 Pol'!BE22</f>
        <v>0</v>
      </c>
    </row>
    <row r="9" spans="1:9" s="133" customFormat="1" ht="12.75">
      <c r="A9" s="324" t="str">
        <f>'SO 01 1 Pol'!B23</f>
        <v>95</v>
      </c>
      <c r="B9" s="70" t="str">
        <f>'SO 01 1 Pol'!C23</f>
        <v>Dokončovací konstrukce na pozemních stavbách</v>
      </c>
      <c r="D9" s="226"/>
      <c r="E9" s="325">
        <f>'SO 01 1 Pol'!BA27</f>
        <v>0</v>
      </c>
      <c r="F9" s="326">
        <f>'SO 01 1 Pol'!BB27</f>
        <v>0</v>
      </c>
      <c r="G9" s="326">
        <f>'SO 01 1 Pol'!BC27</f>
        <v>0</v>
      </c>
      <c r="H9" s="326">
        <f>'SO 01 1 Pol'!BD27</f>
        <v>0</v>
      </c>
      <c r="I9" s="327">
        <f>'SO 01 1 Pol'!BE27</f>
        <v>0</v>
      </c>
    </row>
    <row r="10" spans="1:9" s="133" customFormat="1" ht="12.75">
      <c r="A10" s="324" t="str">
        <f>'SO 01 1 Pol'!B28</f>
        <v>97</v>
      </c>
      <c r="B10" s="70" t="str">
        <f>'SO 01 1 Pol'!C28</f>
        <v>Prorážení otvorů</v>
      </c>
      <c r="D10" s="226"/>
      <c r="E10" s="325">
        <f>'SO 01 1 Pol'!BA44</f>
        <v>0</v>
      </c>
      <c r="F10" s="326">
        <f>'SO 01 1 Pol'!BB44</f>
        <v>0</v>
      </c>
      <c r="G10" s="326">
        <f>'SO 01 1 Pol'!BC44</f>
        <v>0</v>
      </c>
      <c r="H10" s="326">
        <f>'SO 01 1 Pol'!BD44</f>
        <v>0</v>
      </c>
      <c r="I10" s="327">
        <f>'SO 01 1 Pol'!BE44</f>
        <v>0</v>
      </c>
    </row>
    <row r="11" spans="1:9" s="133" customFormat="1" ht="12.75">
      <c r="A11" s="324" t="str">
        <f>'SO 01 1 Pol'!B45</f>
        <v>99</v>
      </c>
      <c r="B11" s="70" t="str">
        <f>'SO 01 1 Pol'!C45</f>
        <v>Staveništní přesun hmot</v>
      </c>
      <c r="D11" s="226"/>
      <c r="E11" s="325">
        <f>'SO 01 1 Pol'!BA51</f>
        <v>0</v>
      </c>
      <c r="F11" s="326">
        <f>'SO 01 1 Pol'!BB51</f>
        <v>0</v>
      </c>
      <c r="G11" s="326">
        <f>'SO 01 1 Pol'!BC51</f>
        <v>0</v>
      </c>
      <c r="H11" s="326">
        <f>'SO 01 1 Pol'!BD51</f>
        <v>0</v>
      </c>
      <c r="I11" s="327">
        <f>'SO 01 1 Pol'!BE51</f>
        <v>0</v>
      </c>
    </row>
    <row r="12" spans="1:9" s="133" customFormat="1" ht="13.5" thickBot="1">
      <c r="A12" s="324" t="str">
        <f>'SO 01 1 Pol'!B52</f>
        <v>783</v>
      </c>
      <c r="B12" s="70" t="str">
        <f>'SO 01 1 Pol'!C52</f>
        <v>Nátěry</v>
      </c>
      <c r="D12" s="226"/>
      <c r="E12" s="325">
        <f>'SO 01 1 Pol'!BA63</f>
        <v>0</v>
      </c>
      <c r="F12" s="326">
        <f>'SO 01 1 Pol'!BB63</f>
        <v>0</v>
      </c>
      <c r="G12" s="326">
        <f>'SO 01 1 Pol'!BC63</f>
        <v>0</v>
      </c>
      <c r="H12" s="326">
        <f>'SO 01 1 Pol'!BD63</f>
        <v>0</v>
      </c>
      <c r="I12" s="327">
        <f>'SO 01 1 Pol'!BE63</f>
        <v>0</v>
      </c>
    </row>
    <row r="13" spans="1:9" s="14" customFormat="1" ht="13.5" thickBot="1">
      <c r="A13" s="227"/>
      <c r="B13" s="228" t="s">
        <v>79</v>
      </c>
      <c r="C13" s="228"/>
      <c r="D13" s="229"/>
      <c r="E13" s="230">
        <f>SUM(E7:E12)</f>
        <v>0</v>
      </c>
      <c r="F13" s="231">
        <f>SUM(F7:F12)</f>
        <v>0</v>
      </c>
      <c r="G13" s="231">
        <f>SUM(G7:G12)</f>
        <v>0</v>
      </c>
      <c r="H13" s="231">
        <f>SUM(H7:H12)</f>
        <v>0</v>
      </c>
      <c r="I13" s="232">
        <f>SUM(I7:I12)</f>
        <v>0</v>
      </c>
    </row>
    <row r="14" spans="1:9" ht="12.75">
      <c r="A14" s="133"/>
      <c r="B14" s="133"/>
      <c r="C14" s="133"/>
      <c r="D14" s="133"/>
      <c r="E14" s="133"/>
      <c r="F14" s="133"/>
      <c r="G14" s="133"/>
      <c r="H14" s="133"/>
      <c r="I14" s="133"/>
    </row>
    <row r="15" spans="1:57" ht="19.5" customHeight="1">
      <c r="A15" s="218" t="s">
        <v>80</v>
      </c>
      <c r="B15" s="218"/>
      <c r="C15" s="218"/>
      <c r="D15" s="218"/>
      <c r="E15" s="218"/>
      <c r="F15" s="218"/>
      <c r="G15" s="233"/>
      <c r="H15" s="218"/>
      <c r="I15" s="218"/>
      <c r="BA15" s="139"/>
      <c r="BB15" s="139"/>
      <c r="BC15" s="139"/>
      <c r="BD15" s="139"/>
      <c r="BE15" s="139"/>
    </row>
    <row r="16" ht="13.5" thickBot="1"/>
    <row r="17" spans="1:9" ht="12.75">
      <c r="A17" s="171" t="s">
        <v>81</v>
      </c>
      <c r="B17" s="172"/>
      <c r="C17" s="172"/>
      <c r="D17" s="234"/>
      <c r="E17" s="235" t="s">
        <v>82</v>
      </c>
      <c r="F17" s="236" t="s">
        <v>12</v>
      </c>
      <c r="G17" s="237" t="s">
        <v>83</v>
      </c>
      <c r="H17" s="238"/>
      <c r="I17" s="239" t="s">
        <v>82</v>
      </c>
    </row>
    <row r="18" spans="1:53" ht="12.75">
      <c r="A18" s="163" t="s">
        <v>182</v>
      </c>
      <c r="B18" s="154"/>
      <c r="C18" s="154"/>
      <c r="D18" s="240"/>
      <c r="E18" s="241"/>
      <c r="F18" s="242"/>
      <c r="G18" s="243">
        <v>0</v>
      </c>
      <c r="H18" s="244"/>
      <c r="I18" s="245">
        <f>E18+F18*G18/100</f>
        <v>0</v>
      </c>
      <c r="BA18" s="1">
        <v>0</v>
      </c>
    </row>
    <row r="19" spans="1:53" ht="12.75">
      <c r="A19" s="163" t="s">
        <v>183</v>
      </c>
      <c r="B19" s="154"/>
      <c r="C19" s="154"/>
      <c r="D19" s="240"/>
      <c r="E19" s="241"/>
      <c r="F19" s="242"/>
      <c r="G19" s="243">
        <v>0</v>
      </c>
      <c r="H19" s="244"/>
      <c r="I19" s="245">
        <f>E19+F19*G19/100</f>
        <v>0</v>
      </c>
      <c r="BA19" s="1">
        <v>0</v>
      </c>
    </row>
    <row r="20" spans="1:53" ht="12.75">
      <c r="A20" s="163" t="s">
        <v>184</v>
      </c>
      <c r="B20" s="154"/>
      <c r="C20" s="154"/>
      <c r="D20" s="240"/>
      <c r="E20" s="241"/>
      <c r="F20" s="242"/>
      <c r="G20" s="243">
        <v>0</v>
      </c>
      <c r="H20" s="244"/>
      <c r="I20" s="245">
        <f>E20+F20*G20/100</f>
        <v>0</v>
      </c>
      <c r="BA20" s="1">
        <v>0</v>
      </c>
    </row>
    <row r="21" spans="1:53" ht="12.75">
      <c r="A21" s="163" t="s">
        <v>185</v>
      </c>
      <c r="B21" s="154"/>
      <c r="C21" s="154"/>
      <c r="D21" s="240"/>
      <c r="E21" s="241"/>
      <c r="F21" s="242"/>
      <c r="G21" s="243">
        <v>0</v>
      </c>
      <c r="H21" s="244"/>
      <c r="I21" s="245">
        <f>E21+F21*G21/100</f>
        <v>0</v>
      </c>
      <c r="BA21" s="1">
        <v>0</v>
      </c>
    </row>
    <row r="22" spans="1:53" ht="12.75">
      <c r="A22" s="163" t="s">
        <v>186</v>
      </c>
      <c r="B22" s="154"/>
      <c r="C22" s="154"/>
      <c r="D22" s="240"/>
      <c r="E22" s="241"/>
      <c r="F22" s="242"/>
      <c r="G22" s="243">
        <v>0</v>
      </c>
      <c r="H22" s="244"/>
      <c r="I22" s="245">
        <f>E22+F22*G22/100</f>
        <v>0</v>
      </c>
      <c r="BA22" s="1">
        <v>1</v>
      </c>
    </row>
    <row r="23" spans="1:53" ht="12.75">
      <c r="A23" s="163" t="s">
        <v>187</v>
      </c>
      <c r="B23" s="154"/>
      <c r="C23" s="154"/>
      <c r="D23" s="240"/>
      <c r="E23" s="241"/>
      <c r="F23" s="242"/>
      <c r="G23" s="243">
        <v>0</v>
      </c>
      <c r="H23" s="244"/>
      <c r="I23" s="245">
        <f>E23+F23*G23/100</f>
        <v>0</v>
      </c>
      <c r="BA23" s="1">
        <v>1</v>
      </c>
    </row>
    <row r="24" spans="1:53" ht="12.75">
      <c r="A24" s="163" t="s">
        <v>188</v>
      </c>
      <c r="B24" s="154"/>
      <c r="C24" s="154"/>
      <c r="D24" s="240"/>
      <c r="E24" s="241"/>
      <c r="F24" s="242"/>
      <c r="G24" s="243">
        <v>0</v>
      </c>
      <c r="H24" s="244"/>
      <c r="I24" s="245">
        <f>E24+F24*G24/100</f>
        <v>0</v>
      </c>
      <c r="BA24" s="1">
        <v>2</v>
      </c>
    </row>
    <row r="25" spans="1:53" ht="12.75">
      <c r="A25" s="163" t="s">
        <v>189</v>
      </c>
      <c r="B25" s="154"/>
      <c r="C25" s="154"/>
      <c r="D25" s="240"/>
      <c r="E25" s="241"/>
      <c r="F25" s="242"/>
      <c r="G25" s="243">
        <v>0</v>
      </c>
      <c r="H25" s="244"/>
      <c r="I25" s="245">
        <f>E25+F25*G25/100</f>
        <v>0</v>
      </c>
      <c r="BA25" s="1">
        <v>2</v>
      </c>
    </row>
    <row r="26" spans="1:9" ht="13.5" thickBot="1">
      <c r="A26" s="246"/>
      <c r="B26" s="247" t="s">
        <v>84</v>
      </c>
      <c r="C26" s="248"/>
      <c r="D26" s="249"/>
      <c r="E26" s="250"/>
      <c r="F26" s="251"/>
      <c r="G26" s="251"/>
      <c r="H26" s="252">
        <f>SUM(I18:I25)</f>
        <v>0</v>
      </c>
      <c r="I26" s="253"/>
    </row>
    <row r="28" spans="2:9" ht="12.75">
      <c r="B28" s="14"/>
      <c r="F28" s="254"/>
      <c r="G28" s="255"/>
      <c r="H28" s="255"/>
      <c r="I28" s="54"/>
    </row>
    <row r="29" spans="6:9" ht="12.75">
      <c r="F29" s="254"/>
      <c r="G29" s="255"/>
      <c r="H29" s="255"/>
      <c r="I29" s="54"/>
    </row>
    <row r="30" spans="6:9" ht="12.75">
      <c r="F30" s="254"/>
      <c r="G30" s="255"/>
      <c r="H30" s="255"/>
      <c r="I30" s="54"/>
    </row>
    <row r="31" spans="6:9" ht="12.75">
      <c r="F31" s="254"/>
      <c r="G31" s="255"/>
      <c r="H31" s="255"/>
      <c r="I31" s="54"/>
    </row>
    <row r="32" spans="6:9" ht="12.75">
      <c r="F32" s="254"/>
      <c r="G32" s="255"/>
      <c r="H32" s="255"/>
      <c r="I32" s="54"/>
    </row>
    <row r="33" spans="6:9" ht="12.75">
      <c r="F33" s="254"/>
      <c r="G33" s="255"/>
      <c r="H33" s="255"/>
      <c r="I33" s="54"/>
    </row>
    <row r="34" spans="6:9" ht="12.75">
      <c r="F34" s="254"/>
      <c r="G34" s="255"/>
      <c r="H34" s="255"/>
      <c r="I34" s="54"/>
    </row>
    <row r="35" spans="6:9" ht="12.75">
      <c r="F35" s="254"/>
      <c r="G35" s="255"/>
      <c r="H35" s="255"/>
      <c r="I35" s="54"/>
    </row>
    <row r="36" spans="6:9" ht="12.75">
      <c r="F36" s="254"/>
      <c r="G36" s="255"/>
      <c r="H36" s="255"/>
      <c r="I36" s="54"/>
    </row>
    <row r="37" spans="6:9" ht="12.75">
      <c r="F37" s="254"/>
      <c r="G37" s="255"/>
      <c r="H37" s="255"/>
      <c r="I37" s="54"/>
    </row>
    <row r="38" spans="6:9" ht="12.75">
      <c r="F38" s="254"/>
      <c r="G38" s="255"/>
      <c r="H38" s="255"/>
      <c r="I38" s="54"/>
    </row>
    <row r="39" spans="6:9" ht="12.75">
      <c r="F39" s="254"/>
      <c r="G39" s="255"/>
      <c r="H39" s="255"/>
      <c r="I39" s="54"/>
    </row>
    <row r="40" spans="6:9" ht="12.75">
      <c r="F40" s="254"/>
      <c r="G40" s="255"/>
      <c r="H40" s="255"/>
      <c r="I40" s="54"/>
    </row>
    <row r="41" spans="6:9" ht="12.75">
      <c r="F41" s="254"/>
      <c r="G41" s="255"/>
      <c r="H41" s="255"/>
      <c r="I41" s="54"/>
    </row>
    <row r="42" spans="6:9" ht="12.75">
      <c r="F42" s="254"/>
      <c r="G42" s="255"/>
      <c r="H42" s="255"/>
      <c r="I42" s="54"/>
    </row>
    <row r="43" spans="6:9" ht="12.75">
      <c r="F43" s="254"/>
      <c r="G43" s="255"/>
      <c r="H43" s="255"/>
      <c r="I43" s="54"/>
    </row>
    <row r="44" spans="6:9" ht="12.75">
      <c r="F44" s="254"/>
      <c r="G44" s="255"/>
      <c r="H44" s="255"/>
      <c r="I44" s="54"/>
    </row>
    <row r="45" spans="6:9" ht="12.75">
      <c r="F45" s="254"/>
      <c r="G45" s="255"/>
      <c r="H45" s="255"/>
      <c r="I45" s="54"/>
    </row>
    <row r="46" spans="6:9" ht="12.75">
      <c r="F46" s="254"/>
      <c r="G46" s="255"/>
      <c r="H46" s="255"/>
      <c r="I46" s="54"/>
    </row>
    <row r="47" spans="6:9" ht="12.75">
      <c r="F47" s="254"/>
      <c r="G47" s="255"/>
      <c r="H47" s="255"/>
      <c r="I47" s="54"/>
    </row>
    <row r="48" spans="6:9" ht="12.75">
      <c r="F48" s="254"/>
      <c r="G48" s="255"/>
      <c r="H48" s="255"/>
      <c r="I48" s="54"/>
    </row>
    <row r="49" spans="6:9" ht="12.75">
      <c r="F49" s="254"/>
      <c r="G49" s="255"/>
      <c r="H49" s="255"/>
      <c r="I49" s="54"/>
    </row>
    <row r="50" spans="6:9" ht="12.75">
      <c r="F50" s="254"/>
      <c r="G50" s="255"/>
      <c r="H50" s="255"/>
      <c r="I50" s="54"/>
    </row>
    <row r="51" spans="6:9" ht="12.75">
      <c r="F51" s="254"/>
      <c r="G51" s="255"/>
      <c r="H51" s="255"/>
      <c r="I51" s="54"/>
    </row>
    <row r="52" spans="6:9" ht="12.75">
      <c r="F52" s="254"/>
      <c r="G52" s="255"/>
      <c r="H52" s="255"/>
      <c r="I52" s="54"/>
    </row>
    <row r="53" spans="6:9" ht="12.75">
      <c r="F53" s="254"/>
      <c r="G53" s="255"/>
      <c r="H53" s="255"/>
      <c r="I53" s="54"/>
    </row>
    <row r="54" spans="6:9" ht="12.75">
      <c r="F54" s="254"/>
      <c r="G54" s="255"/>
      <c r="H54" s="255"/>
      <c r="I54" s="54"/>
    </row>
    <row r="55" spans="6:9" ht="12.75">
      <c r="F55" s="254"/>
      <c r="G55" s="255"/>
      <c r="H55" s="255"/>
      <c r="I55" s="54"/>
    </row>
    <row r="56" spans="6:9" ht="12.75">
      <c r="F56" s="254"/>
      <c r="G56" s="255"/>
      <c r="H56" s="255"/>
      <c r="I56" s="54"/>
    </row>
    <row r="57" spans="6:9" ht="12.75">
      <c r="F57" s="254"/>
      <c r="G57" s="255"/>
      <c r="H57" s="255"/>
      <c r="I57" s="54"/>
    </row>
    <row r="58" spans="6:9" ht="12.75">
      <c r="F58" s="254"/>
      <c r="G58" s="255"/>
      <c r="H58" s="255"/>
      <c r="I58" s="54"/>
    </row>
    <row r="59" spans="6:9" ht="12.75">
      <c r="F59" s="254"/>
      <c r="G59" s="255"/>
      <c r="H59" s="255"/>
      <c r="I59" s="54"/>
    </row>
    <row r="60" spans="6:9" ht="12.75">
      <c r="F60" s="254"/>
      <c r="G60" s="255"/>
      <c r="H60" s="255"/>
      <c r="I60" s="54"/>
    </row>
    <row r="61" spans="6:9" ht="12.75">
      <c r="F61" s="254"/>
      <c r="G61" s="255"/>
      <c r="H61" s="255"/>
      <c r="I61" s="54"/>
    </row>
    <row r="62" spans="6:9" ht="12.75">
      <c r="F62" s="254"/>
      <c r="G62" s="255"/>
      <c r="H62" s="255"/>
      <c r="I62" s="54"/>
    </row>
    <row r="63" spans="6:9" ht="12.75">
      <c r="F63" s="254"/>
      <c r="G63" s="255"/>
      <c r="H63" s="255"/>
      <c r="I63" s="54"/>
    </row>
    <row r="64" spans="6:9" ht="12.75">
      <c r="F64" s="254"/>
      <c r="G64" s="255"/>
      <c r="H64" s="255"/>
      <c r="I64" s="54"/>
    </row>
    <row r="65" spans="6:9" ht="12.75">
      <c r="F65" s="254"/>
      <c r="G65" s="255"/>
      <c r="H65" s="255"/>
      <c r="I65" s="54"/>
    </row>
    <row r="66" spans="6:9" ht="12.75">
      <c r="F66" s="254"/>
      <c r="G66" s="255"/>
      <c r="H66" s="255"/>
      <c r="I66" s="54"/>
    </row>
    <row r="67" spans="6:9" ht="12.75">
      <c r="F67" s="254"/>
      <c r="G67" s="255"/>
      <c r="H67" s="255"/>
      <c r="I67" s="54"/>
    </row>
    <row r="68" spans="6:9" ht="12.75">
      <c r="F68" s="254"/>
      <c r="G68" s="255"/>
      <c r="H68" s="255"/>
      <c r="I68" s="54"/>
    </row>
    <row r="69" spans="6:9" ht="12.75">
      <c r="F69" s="254"/>
      <c r="G69" s="255"/>
      <c r="H69" s="255"/>
      <c r="I69" s="54"/>
    </row>
    <row r="70" spans="6:9" ht="12.75">
      <c r="F70" s="254"/>
      <c r="G70" s="255"/>
      <c r="H70" s="255"/>
      <c r="I70" s="54"/>
    </row>
    <row r="71" spans="6:9" ht="12.75">
      <c r="F71" s="254"/>
      <c r="G71" s="255"/>
      <c r="H71" s="255"/>
      <c r="I71" s="54"/>
    </row>
    <row r="72" spans="6:9" ht="12.75">
      <c r="F72" s="254"/>
      <c r="G72" s="255"/>
      <c r="H72" s="255"/>
      <c r="I72" s="54"/>
    </row>
    <row r="73" spans="6:9" ht="12.75">
      <c r="F73" s="254"/>
      <c r="G73" s="255"/>
      <c r="H73" s="255"/>
      <c r="I73" s="54"/>
    </row>
    <row r="74" spans="6:9" ht="12.75">
      <c r="F74" s="254"/>
      <c r="G74" s="255"/>
      <c r="H74" s="255"/>
      <c r="I74" s="54"/>
    </row>
    <row r="75" spans="6:9" ht="12.75">
      <c r="F75" s="254"/>
      <c r="G75" s="255"/>
      <c r="H75" s="255"/>
      <c r="I75" s="54"/>
    </row>
    <row r="76" spans="6:9" ht="12.75">
      <c r="F76" s="254"/>
      <c r="G76" s="255"/>
      <c r="H76" s="255"/>
      <c r="I76" s="54"/>
    </row>
    <row r="77" spans="6:9" ht="12.75">
      <c r="F77" s="254"/>
      <c r="G77" s="255"/>
      <c r="H77" s="255"/>
      <c r="I77" s="54"/>
    </row>
  </sheetData>
  <mergeCells count="4">
    <mergeCell ref="A1:B1"/>
    <mergeCell ref="A2:B2"/>
    <mergeCell ref="G2:I2"/>
    <mergeCell ref="H26:I2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B136"/>
  <sheetViews>
    <sheetView showGridLines="0" showZeros="0" zoomScaleSheetLayoutView="100" workbookViewId="0" topLeftCell="A1">
      <selection activeCell="A1" sqref="A1:G1"/>
    </sheetView>
  </sheetViews>
  <sheetFormatPr defaultColWidth="9.00390625" defaultRowHeight="12.75"/>
  <cols>
    <col min="1" max="1" width="4.375" style="257" customWidth="1"/>
    <col min="2" max="2" width="11.625" style="257" customWidth="1"/>
    <col min="3" max="3" width="40.375" style="257" customWidth="1"/>
    <col min="4" max="4" width="5.625" style="257" customWidth="1"/>
    <col min="5" max="5" width="8.625" style="271" customWidth="1"/>
    <col min="6" max="6" width="9.875" style="257" customWidth="1"/>
    <col min="7" max="7" width="13.875" style="257" customWidth="1"/>
    <col min="8" max="8" width="11.75390625" style="257" customWidth="1"/>
    <col min="9" max="9" width="11.625" style="257" customWidth="1"/>
    <col min="10" max="10" width="10.00390625" style="257" customWidth="1"/>
    <col min="11" max="11" width="9.375" style="257" customWidth="1"/>
    <col min="12" max="12" width="75.375" style="257" customWidth="1"/>
    <col min="13" max="13" width="45.25390625" style="257" customWidth="1"/>
    <col min="14" max="16384" width="9.125" style="257" customWidth="1"/>
  </cols>
  <sheetData>
    <row r="1" spans="1:7" ht="15.75">
      <c r="A1" s="256" t="s">
        <v>101</v>
      </c>
      <c r="B1" s="256"/>
      <c r="C1" s="256"/>
      <c r="D1" s="256"/>
      <c r="E1" s="256"/>
      <c r="F1" s="256"/>
      <c r="G1" s="256"/>
    </row>
    <row r="2" spans="2:7" ht="14.25" customHeight="1" thickBot="1">
      <c r="B2" s="258"/>
      <c r="C2" s="259"/>
      <c r="D2" s="259"/>
      <c r="E2" s="260"/>
      <c r="F2" s="259"/>
      <c r="G2" s="259"/>
    </row>
    <row r="3" spans="1:7" ht="13.5" thickTop="1">
      <c r="A3" s="201" t="s">
        <v>2</v>
      </c>
      <c r="B3" s="202"/>
      <c r="C3" s="203" t="s">
        <v>104</v>
      </c>
      <c r="D3" s="261"/>
      <c r="E3" s="262" t="s">
        <v>85</v>
      </c>
      <c r="F3" s="263" t="str">
        <f>'SO 01 1 Rek'!H1</f>
        <v>1</v>
      </c>
      <c r="G3" s="264"/>
    </row>
    <row r="4" spans="1:7" ht="13.5" thickBot="1">
      <c r="A4" s="265" t="s">
        <v>76</v>
      </c>
      <c r="B4" s="210"/>
      <c r="C4" s="211" t="s">
        <v>106</v>
      </c>
      <c r="D4" s="266"/>
      <c r="E4" s="267" t="str">
        <f>'SO 01 1 Rek'!G2</f>
        <v>Renovace ochr. nátěrů oc. konst.-mech.čištění</v>
      </c>
      <c r="F4" s="268"/>
      <c r="G4" s="269"/>
    </row>
    <row r="5" spans="1:7" ht="13.5" thickTop="1">
      <c r="A5" s="270"/>
      <c r="G5" s="272"/>
    </row>
    <row r="6" spans="1:11" ht="27" customHeight="1">
      <c r="A6" s="273" t="s">
        <v>86</v>
      </c>
      <c r="B6" s="274" t="s">
        <v>87</v>
      </c>
      <c r="C6" s="274" t="s">
        <v>88</v>
      </c>
      <c r="D6" s="274" t="s">
        <v>89</v>
      </c>
      <c r="E6" s="275" t="s">
        <v>90</v>
      </c>
      <c r="F6" s="274" t="s">
        <v>91</v>
      </c>
      <c r="G6" s="276" t="s">
        <v>92</v>
      </c>
      <c r="H6" s="277" t="s">
        <v>93</v>
      </c>
      <c r="I6" s="277" t="s">
        <v>94</v>
      </c>
      <c r="J6" s="277" t="s">
        <v>95</v>
      </c>
      <c r="K6" s="277" t="s">
        <v>96</v>
      </c>
    </row>
    <row r="7" spans="1:15" ht="12.75">
      <c r="A7" s="278" t="s">
        <v>97</v>
      </c>
      <c r="B7" s="279" t="s">
        <v>108</v>
      </c>
      <c r="C7" s="280" t="s">
        <v>109</v>
      </c>
      <c r="D7" s="281"/>
      <c r="E7" s="282"/>
      <c r="F7" s="282"/>
      <c r="G7" s="283"/>
      <c r="H7" s="284"/>
      <c r="I7" s="285"/>
      <c r="J7" s="286"/>
      <c r="K7" s="287"/>
      <c r="O7" s="288">
        <v>1</v>
      </c>
    </row>
    <row r="8" spans="1:80" ht="12.75">
      <c r="A8" s="289">
        <v>1</v>
      </c>
      <c r="B8" s="290" t="s">
        <v>111</v>
      </c>
      <c r="C8" s="291" t="s">
        <v>112</v>
      </c>
      <c r="D8" s="292" t="s">
        <v>113</v>
      </c>
      <c r="E8" s="293">
        <v>54</v>
      </c>
      <c r="F8" s="293">
        <v>0</v>
      </c>
      <c r="G8" s="294">
        <f>E8*F8</f>
        <v>0</v>
      </c>
      <c r="H8" s="295">
        <v>0.00225</v>
      </c>
      <c r="I8" s="296">
        <f>E8*H8</f>
        <v>0.1215</v>
      </c>
      <c r="J8" s="295">
        <v>0</v>
      </c>
      <c r="K8" s="296">
        <f>E8*J8</f>
        <v>0</v>
      </c>
      <c r="O8" s="288">
        <v>2</v>
      </c>
      <c r="AA8" s="257">
        <v>1</v>
      </c>
      <c r="AB8" s="257">
        <v>1</v>
      </c>
      <c r="AC8" s="257">
        <v>1</v>
      </c>
      <c r="AZ8" s="257">
        <v>1</v>
      </c>
      <c r="BA8" s="257">
        <f>IF(AZ8=1,G8,0)</f>
        <v>0</v>
      </c>
      <c r="BB8" s="257">
        <f>IF(AZ8=2,G8,0)</f>
        <v>0</v>
      </c>
      <c r="BC8" s="257">
        <f>IF(AZ8=3,G8,0)</f>
        <v>0</v>
      </c>
      <c r="BD8" s="257">
        <f>IF(AZ8=4,G8,0)</f>
        <v>0</v>
      </c>
      <c r="BE8" s="257">
        <f>IF(AZ8=5,G8,0)</f>
        <v>0</v>
      </c>
      <c r="CA8" s="288">
        <v>1</v>
      </c>
      <c r="CB8" s="288">
        <v>1</v>
      </c>
    </row>
    <row r="9" spans="1:15" ht="12.75">
      <c r="A9" s="297"/>
      <c r="B9" s="300"/>
      <c r="C9" s="301" t="s">
        <v>114</v>
      </c>
      <c r="D9" s="302"/>
      <c r="E9" s="303">
        <v>54</v>
      </c>
      <c r="F9" s="304"/>
      <c r="G9" s="305"/>
      <c r="H9" s="306"/>
      <c r="I9" s="298"/>
      <c r="J9" s="307"/>
      <c r="K9" s="298"/>
      <c r="M9" s="299" t="s">
        <v>114</v>
      </c>
      <c r="O9" s="288"/>
    </row>
    <row r="10" spans="1:80" ht="12.75">
      <c r="A10" s="289">
        <v>2</v>
      </c>
      <c r="B10" s="290" t="s">
        <v>115</v>
      </c>
      <c r="C10" s="291" t="s">
        <v>116</v>
      </c>
      <c r="D10" s="292" t="s">
        <v>113</v>
      </c>
      <c r="E10" s="293">
        <v>59.4</v>
      </c>
      <c r="F10" s="293">
        <v>0</v>
      </c>
      <c r="G10" s="294">
        <f>E10*F10</f>
        <v>0</v>
      </c>
      <c r="H10" s="295">
        <v>0.0003</v>
      </c>
      <c r="I10" s="296">
        <f>E10*H10</f>
        <v>0.01782</v>
      </c>
      <c r="J10" s="295"/>
      <c r="K10" s="296">
        <f>E10*J10</f>
        <v>0</v>
      </c>
      <c r="O10" s="288">
        <v>2</v>
      </c>
      <c r="AA10" s="257">
        <v>3</v>
      </c>
      <c r="AB10" s="257">
        <v>1</v>
      </c>
      <c r="AC10" s="257">
        <v>67352004</v>
      </c>
      <c r="AZ10" s="257">
        <v>1</v>
      </c>
      <c r="BA10" s="257">
        <f>IF(AZ10=1,G10,0)</f>
        <v>0</v>
      </c>
      <c r="BB10" s="257">
        <f>IF(AZ10=2,G10,0)</f>
        <v>0</v>
      </c>
      <c r="BC10" s="257">
        <f>IF(AZ10=3,G10,0)</f>
        <v>0</v>
      </c>
      <c r="BD10" s="257">
        <f>IF(AZ10=4,G10,0)</f>
        <v>0</v>
      </c>
      <c r="BE10" s="257">
        <f>IF(AZ10=5,G10,0)</f>
        <v>0</v>
      </c>
      <c r="CA10" s="288">
        <v>3</v>
      </c>
      <c r="CB10" s="288">
        <v>1</v>
      </c>
    </row>
    <row r="11" spans="1:15" ht="12.75">
      <c r="A11" s="297"/>
      <c r="B11" s="300"/>
      <c r="C11" s="301" t="s">
        <v>117</v>
      </c>
      <c r="D11" s="302"/>
      <c r="E11" s="303">
        <v>59.4</v>
      </c>
      <c r="F11" s="304"/>
      <c r="G11" s="305"/>
      <c r="H11" s="306"/>
      <c r="I11" s="298"/>
      <c r="J11" s="307"/>
      <c r="K11" s="298"/>
      <c r="M11" s="299" t="s">
        <v>117</v>
      </c>
      <c r="O11" s="288"/>
    </row>
    <row r="12" spans="1:57" ht="12.75">
      <c r="A12" s="308"/>
      <c r="B12" s="309" t="s">
        <v>99</v>
      </c>
      <c r="C12" s="310" t="s">
        <v>110</v>
      </c>
      <c r="D12" s="311"/>
      <c r="E12" s="312"/>
      <c r="F12" s="313"/>
      <c r="G12" s="314">
        <f>SUM(G7:G11)</f>
        <v>0</v>
      </c>
      <c r="H12" s="315"/>
      <c r="I12" s="316">
        <f>SUM(I7:I11)</f>
        <v>0.13932</v>
      </c>
      <c r="J12" s="315"/>
      <c r="K12" s="316">
        <f>SUM(K7:K11)</f>
        <v>0</v>
      </c>
      <c r="O12" s="288">
        <v>4</v>
      </c>
      <c r="BA12" s="317">
        <f>SUM(BA7:BA11)</f>
        <v>0</v>
      </c>
      <c r="BB12" s="317">
        <f>SUM(BB7:BB11)</f>
        <v>0</v>
      </c>
      <c r="BC12" s="317">
        <f>SUM(BC7:BC11)</f>
        <v>0</v>
      </c>
      <c r="BD12" s="317">
        <f>SUM(BD7:BD11)</f>
        <v>0</v>
      </c>
      <c r="BE12" s="317">
        <f>SUM(BE7:BE11)</f>
        <v>0</v>
      </c>
    </row>
    <row r="13" spans="1:15" ht="12.75">
      <c r="A13" s="278" t="s">
        <v>97</v>
      </c>
      <c r="B13" s="279" t="s">
        <v>118</v>
      </c>
      <c r="C13" s="280" t="s">
        <v>119</v>
      </c>
      <c r="D13" s="281"/>
      <c r="E13" s="282"/>
      <c r="F13" s="282"/>
      <c r="G13" s="283"/>
      <c r="H13" s="284"/>
      <c r="I13" s="285"/>
      <c r="J13" s="286"/>
      <c r="K13" s="287"/>
      <c r="O13" s="288">
        <v>1</v>
      </c>
    </row>
    <row r="14" spans="1:80" ht="12.75">
      <c r="A14" s="289">
        <v>3</v>
      </c>
      <c r="B14" s="290" t="s">
        <v>121</v>
      </c>
      <c r="C14" s="291" t="s">
        <v>122</v>
      </c>
      <c r="D14" s="292" t="s">
        <v>113</v>
      </c>
      <c r="E14" s="293">
        <v>482</v>
      </c>
      <c r="F14" s="293">
        <v>0</v>
      </c>
      <c r="G14" s="294">
        <f>E14*F14</f>
        <v>0</v>
      </c>
      <c r="H14" s="295">
        <v>4E-05</v>
      </c>
      <c r="I14" s="296">
        <f>E14*H14</f>
        <v>0.019280000000000002</v>
      </c>
      <c r="J14" s="295">
        <v>0</v>
      </c>
      <c r="K14" s="296">
        <f>E14*J14</f>
        <v>0</v>
      </c>
      <c r="O14" s="288">
        <v>2</v>
      </c>
      <c r="AA14" s="257">
        <v>1</v>
      </c>
      <c r="AB14" s="257">
        <v>1</v>
      </c>
      <c r="AC14" s="257">
        <v>1</v>
      </c>
      <c r="AZ14" s="257">
        <v>1</v>
      </c>
      <c r="BA14" s="257">
        <f>IF(AZ14=1,G14,0)</f>
        <v>0</v>
      </c>
      <c r="BB14" s="257">
        <f>IF(AZ14=2,G14,0)</f>
        <v>0</v>
      </c>
      <c r="BC14" s="257">
        <f>IF(AZ14=3,G14,0)</f>
        <v>0</v>
      </c>
      <c r="BD14" s="257">
        <f>IF(AZ14=4,G14,0)</f>
        <v>0</v>
      </c>
      <c r="BE14" s="257">
        <f>IF(AZ14=5,G14,0)</f>
        <v>0</v>
      </c>
      <c r="CA14" s="288">
        <v>1</v>
      </c>
      <c r="CB14" s="288">
        <v>1</v>
      </c>
    </row>
    <row r="15" spans="1:15" ht="12.75">
      <c r="A15" s="297"/>
      <c r="B15" s="300"/>
      <c r="C15" s="301" t="s">
        <v>123</v>
      </c>
      <c r="D15" s="302"/>
      <c r="E15" s="303">
        <v>0</v>
      </c>
      <c r="F15" s="304"/>
      <c r="G15" s="305"/>
      <c r="H15" s="306"/>
      <c r="I15" s="298"/>
      <c r="J15" s="307"/>
      <c r="K15" s="298"/>
      <c r="M15" s="299" t="s">
        <v>123</v>
      </c>
      <c r="O15" s="288"/>
    </row>
    <row r="16" spans="1:15" ht="12.75">
      <c r="A16" s="297"/>
      <c r="B16" s="300"/>
      <c r="C16" s="301" t="s">
        <v>124</v>
      </c>
      <c r="D16" s="302"/>
      <c r="E16" s="303">
        <v>216</v>
      </c>
      <c r="F16" s="304"/>
      <c r="G16" s="305"/>
      <c r="H16" s="306"/>
      <c r="I16" s="298"/>
      <c r="J16" s="307"/>
      <c r="K16" s="298"/>
      <c r="M16" s="299" t="s">
        <v>124</v>
      </c>
      <c r="O16" s="288"/>
    </row>
    <row r="17" spans="1:15" ht="12.75">
      <c r="A17" s="297"/>
      <c r="B17" s="300"/>
      <c r="C17" s="301" t="s">
        <v>125</v>
      </c>
      <c r="D17" s="302"/>
      <c r="E17" s="303">
        <v>0</v>
      </c>
      <c r="F17" s="304"/>
      <c r="G17" s="305"/>
      <c r="H17" s="306"/>
      <c r="I17" s="298"/>
      <c r="J17" s="307"/>
      <c r="K17" s="298"/>
      <c r="M17" s="299" t="s">
        <v>125</v>
      </c>
      <c r="O17" s="288"/>
    </row>
    <row r="18" spans="1:15" ht="12.75">
      <c r="A18" s="297"/>
      <c r="B18" s="300"/>
      <c r="C18" s="301" t="s">
        <v>126</v>
      </c>
      <c r="D18" s="302"/>
      <c r="E18" s="303">
        <v>50</v>
      </c>
      <c r="F18" s="304"/>
      <c r="G18" s="305"/>
      <c r="H18" s="306"/>
      <c r="I18" s="298"/>
      <c r="J18" s="307"/>
      <c r="K18" s="298"/>
      <c r="M18" s="299">
        <v>50</v>
      </c>
      <c r="O18" s="288"/>
    </row>
    <row r="19" spans="1:15" ht="12.75">
      <c r="A19" s="297"/>
      <c r="B19" s="300"/>
      <c r="C19" s="301" t="s">
        <v>127</v>
      </c>
      <c r="D19" s="302"/>
      <c r="E19" s="303">
        <v>0</v>
      </c>
      <c r="F19" s="304"/>
      <c r="G19" s="305"/>
      <c r="H19" s="306"/>
      <c r="I19" s="298"/>
      <c r="J19" s="307"/>
      <c r="K19" s="298"/>
      <c r="M19" s="299" t="s">
        <v>127</v>
      </c>
      <c r="O19" s="288"/>
    </row>
    <row r="20" spans="1:15" ht="12.75">
      <c r="A20" s="297"/>
      <c r="B20" s="300"/>
      <c r="C20" s="301" t="s">
        <v>128</v>
      </c>
      <c r="D20" s="302"/>
      <c r="E20" s="303">
        <v>0</v>
      </c>
      <c r="F20" s="304"/>
      <c r="G20" s="305"/>
      <c r="H20" s="306"/>
      <c r="I20" s="298"/>
      <c r="J20" s="307"/>
      <c r="K20" s="298"/>
      <c r="M20" s="299" t="s">
        <v>128</v>
      </c>
      <c r="O20" s="288"/>
    </row>
    <row r="21" spans="1:15" ht="12.75">
      <c r="A21" s="297"/>
      <c r="B21" s="300"/>
      <c r="C21" s="301" t="s">
        <v>124</v>
      </c>
      <c r="D21" s="302"/>
      <c r="E21" s="303">
        <v>216</v>
      </c>
      <c r="F21" s="304"/>
      <c r="G21" s="305"/>
      <c r="H21" s="306"/>
      <c r="I21" s="298"/>
      <c r="J21" s="307"/>
      <c r="K21" s="298"/>
      <c r="M21" s="299" t="s">
        <v>124</v>
      </c>
      <c r="O21" s="288"/>
    </row>
    <row r="22" spans="1:57" ht="12.75">
      <c r="A22" s="308"/>
      <c r="B22" s="309" t="s">
        <v>99</v>
      </c>
      <c r="C22" s="310" t="s">
        <v>120</v>
      </c>
      <c r="D22" s="311"/>
      <c r="E22" s="312"/>
      <c r="F22" s="313"/>
      <c r="G22" s="314">
        <f>SUM(G13:G21)</f>
        <v>0</v>
      </c>
      <c r="H22" s="315"/>
      <c r="I22" s="316">
        <f>SUM(I13:I21)</f>
        <v>0.019280000000000002</v>
      </c>
      <c r="J22" s="315"/>
      <c r="K22" s="316">
        <f>SUM(K13:K21)</f>
        <v>0</v>
      </c>
      <c r="O22" s="288">
        <v>4</v>
      </c>
      <c r="BA22" s="317">
        <f>SUM(BA13:BA21)</f>
        <v>0</v>
      </c>
      <c r="BB22" s="317">
        <f>SUM(BB13:BB21)</f>
        <v>0</v>
      </c>
      <c r="BC22" s="317">
        <f>SUM(BC13:BC21)</f>
        <v>0</v>
      </c>
      <c r="BD22" s="317">
        <f>SUM(BD13:BD21)</f>
        <v>0</v>
      </c>
      <c r="BE22" s="317">
        <f>SUM(BE13:BE21)</f>
        <v>0</v>
      </c>
    </row>
    <row r="23" spans="1:15" ht="12.75">
      <c r="A23" s="278" t="s">
        <v>97</v>
      </c>
      <c r="B23" s="279" t="s">
        <v>129</v>
      </c>
      <c r="C23" s="280" t="s">
        <v>130</v>
      </c>
      <c r="D23" s="281"/>
      <c r="E23" s="282"/>
      <c r="F23" s="282"/>
      <c r="G23" s="283"/>
      <c r="H23" s="284"/>
      <c r="I23" s="285"/>
      <c r="J23" s="286"/>
      <c r="K23" s="287"/>
      <c r="O23" s="288">
        <v>1</v>
      </c>
    </row>
    <row r="24" spans="1:80" ht="12.75">
      <c r="A24" s="289">
        <v>4</v>
      </c>
      <c r="B24" s="290" t="s">
        <v>132</v>
      </c>
      <c r="C24" s="291" t="s">
        <v>133</v>
      </c>
      <c r="D24" s="292" t="s">
        <v>113</v>
      </c>
      <c r="E24" s="293">
        <v>54</v>
      </c>
      <c r="F24" s="293">
        <v>0</v>
      </c>
      <c r="G24" s="294">
        <f>E24*F24</f>
        <v>0</v>
      </c>
      <c r="H24" s="295">
        <v>4E-05</v>
      </c>
      <c r="I24" s="296">
        <f>E24*H24</f>
        <v>0.00216</v>
      </c>
      <c r="J24" s="295">
        <v>0</v>
      </c>
      <c r="K24" s="296">
        <f>E24*J24</f>
        <v>0</v>
      </c>
      <c r="O24" s="288">
        <v>2</v>
      </c>
      <c r="AA24" s="257">
        <v>1</v>
      </c>
      <c r="AB24" s="257">
        <v>1</v>
      </c>
      <c r="AC24" s="257">
        <v>1</v>
      </c>
      <c r="AZ24" s="257">
        <v>1</v>
      </c>
      <c r="BA24" s="257">
        <f>IF(AZ24=1,G24,0)</f>
        <v>0</v>
      </c>
      <c r="BB24" s="257">
        <f>IF(AZ24=2,G24,0)</f>
        <v>0</v>
      </c>
      <c r="BC24" s="257">
        <f>IF(AZ24=3,G24,0)</f>
        <v>0</v>
      </c>
      <c r="BD24" s="257">
        <f>IF(AZ24=4,G24,0)</f>
        <v>0</v>
      </c>
      <c r="BE24" s="257">
        <f>IF(AZ24=5,G24,0)</f>
        <v>0</v>
      </c>
      <c r="CA24" s="288">
        <v>1</v>
      </c>
      <c r="CB24" s="288">
        <v>1</v>
      </c>
    </row>
    <row r="25" spans="1:15" ht="12.75">
      <c r="A25" s="297"/>
      <c r="B25" s="300"/>
      <c r="C25" s="301" t="s">
        <v>134</v>
      </c>
      <c r="D25" s="302"/>
      <c r="E25" s="303">
        <v>0</v>
      </c>
      <c r="F25" s="304"/>
      <c r="G25" s="305"/>
      <c r="H25" s="306"/>
      <c r="I25" s="298"/>
      <c r="J25" s="307"/>
      <c r="K25" s="298"/>
      <c r="M25" s="299" t="s">
        <v>134</v>
      </c>
      <c r="O25" s="288"/>
    </row>
    <row r="26" spans="1:15" ht="12.75">
      <c r="A26" s="297"/>
      <c r="B26" s="300"/>
      <c r="C26" s="301" t="s">
        <v>135</v>
      </c>
      <c r="D26" s="302"/>
      <c r="E26" s="303">
        <v>54</v>
      </c>
      <c r="F26" s="304"/>
      <c r="G26" s="305"/>
      <c r="H26" s="306"/>
      <c r="I26" s="298"/>
      <c r="J26" s="307"/>
      <c r="K26" s="298"/>
      <c r="M26" s="299" t="s">
        <v>135</v>
      </c>
      <c r="O26" s="288"/>
    </row>
    <row r="27" spans="1:57" ht="12.75">
      <c r="A27" s="308"/>
      <c r="B27" s="309" t="s">
        <v>99</v>
      </c>
      <c r="C27" s="310" t="s">
        <v>131</v>
      </c>
      <c r="D27" s="311"/>
      <c r="E27" s="312"/>
      <c r="F27" s="313"/>
      <c r="G27" s="314">
        <f>SUM(G23:G26)</f>
        <v>0</v>
      </c>
      <c r="H27" s="315"/>
      <c r="I27" s="316">
        <f>SUM(I23:I26)</f>
        <v>0.00216</v>
      </c>
      <c r="J27" s="315"/>
      <c r="K27" s="316">
        <f>SUM(K23:K26)</f>
        <v>0</v>
      </c>
      <c r="O27" s="288">
        <v>4</v>
      </c>
      <c r="BA27" s="317">
        <f>SUM(BA23:BA26)</f>
        <v>0</v>
      </c>
      <c r="BB27" s="317">
        <f>SUM(BB23:BB26)</f>
        <v>0</v>
      </c>
      <c r="BC27" s="317">
        <f>SUM(BC23:BC26)</f>
        <v>0</v>
      </c>
      <c r="BD27" s="317">
        <f>SUM(BD23:BD26)</f>
        <v>0</v>
      </c>
      <c r="BE27" s="317">
        <f>SUM(BE23:BE26)</f>
        <v>0</v>
      </c>
    </row>
    <row r="28" spans="1:15" ht="12.75">
      <c r="A28" s="278" t="s">
        <v>97</v>
      </c>
      <c r="B28" s="279" t="s">
        <v>136</v>
      </c>
      <c r="C28" s="280" t="s">
        <v>137</v>
      </c>
      <c r="D28" s="281"/>
      <c r="E28" s="282"/>
      <c r="F28" s="282"/>
      <c r="G28" s="283"/>
      <c r="H28" s="284"/>
      <c r="I28" s="285"/>
      <c r="J28" s="286"/>
      <c r="K28" s="287"/>
      <c r="O28" s="288">
        <v>1</v>
      </c>
    </row>
    <row r="29" spans="1:80" ht="12.75">
      <c r="A29" s="289">
        <v>5</v>
      </c>
      <c r="B29" s="290" t="s">
        <v>139</v>
      </c>
      <c r="C29" s="291" t="s">
        <v>140</v>
      </c>
      <c r="D29" s="292" t="s">
        <v>141</v>
      </c>
      <c r="E29" s="293">
        <v>1</v>
      </c>
      <c r="F29" s="293">
        <v>0</v>
      </c>
      <c r="G29" s="294">
        <f>E29*F29</f>
        <v>0</v>
      </c>
      <c r="H29" s="295">
        <v>0</v>
      </c>
      <c r="I29" s="296">
        <f>E29*H29</f>
        <v>0</v>
      </c>
      <c r="J29" s="295">
        <v>0</v>
      </c>
      <c r="K29" s="296">
        <f>E29*J29</f>
        <v>0</v>
      </c>
      <c r="O29" s="288">
        <v>2</v>
      </c>
      <c r="AA29" s="257">
        <v>1</v>
      </c>
      <c r="AB29" s="257">
        <v>3</v>
      </c>
      <c r="AC29" s="257">
        <v>3</v>
      </c>
      <c r="AZ29" s="257">
        <v>1</v>
      </c>
      <c r="BA29" s="257">
        <f>IF(AZ29=1,G29,0)</f>
        <v>0</v>
      </c>
      <c r="BB29" s="257">
        <f>IF(AZ29=2,G29,0)</f>
        <v>0</v>
      </c>
      <c r="BC29" s="257">
        <f>IF(AZ29=3,G29,0)</f>
        <v>0</v>
      </c>
      <c r="BD29" s="257">
        <f>IF(AZ29=4,G29,0)</f>
        <v>0</v>
      </c>
      <c r="BE29" s="257">
        <f>IF(AZ29=5,G29,0)</f>
        <v>0</v>
      </c>
      <c r="CA29" s="288">
        <v>1</v>
      </c>
      <c r="CB29" s="288">
        <v>3</v>
      </c>
    </row>
    <row r="30" spans="1:15" ht="12.75">
      <c r="A30" s="297"/>
      <c r="B30" s="300"/>
      <c r="C30" s="301" t="s">
        <v>142</v>
      </c>
      <c r="D30" s="302"/>
      <c r="E30" s="303">
        <v>0</v>
      </c>
      <c r="F30" s="304"/>
      <c r="G30" s="305"/>
      <c r="H30" s="306"/>
      <c r="I30" s="298"/>
      <c r="J30" s="307"/>
      <c r="K30" s="298"/>
      <c r="M30" s="299" t="s">
        <v>142</v>
      </c>
      <c r="O30" s="288"/>
    </row>
    <row r="31" spans="1:15" ht="12.75">
      <c r="A31" s="297"/>
      <c r="B31" s="300"/>
      <c r="C31" s="301" t="s">
        <v>98</v>
      </c>
      <c r="D31" s="302"/>
      <c r="E31" s="303">
        <v>1</v>
      </c>
      <c r="F31" s="304"/>
      <c r="G31" s="305"/>
      <c r="H31" s="306"/>
      <c r="I31" s="298"/>
      <c r="J31" s="307"/>
      <c r="K31" s="298"/>
      <c r="M31" s="299">
        <v>1</v>
      </c>
      <c r="O31" s="288"/>
    </row>
    <row r="32" spans="1:80" ht="12.75">
      <c r="A32" s="289">
        <v>6</v>
      </c>
      <c r="B32" s="290" t="s">
        <v>143</v>
      </c>
      <c r="C32" s="291" t="s">
        <v>144</v>
      </c>
      <c r="D32" s="292" t="s">
        <v>141</v>
      </c>
      <c r="E32" s="293">
        <v>10</v>
      </c>
      <c r="F32" s="293">
        <v>0</v>
      </c>
      <c r="G32" s="294">
        <f>E32*F32</f>
        <v>0</v>
      </c>
      <c r="H32" s="295">
        <v>0</v>
      </c>
      <c r="I32" s="296">
        <f>E32*H32</f>
        <v>0</v>
      </c>
      <c r="J32" s="295">
        <v>0</v>
      </c>
      <c r="K32" s="296">
        <f>E32*J32</f>
        <v>0</v>
      </c>
      <c r="O32" s="288">
        <v>2</v>
      </c>
      <c r="AA32" s="257">
        <v>1</v>
      </c>
      <c r="AB32" s="257">
        <v>3</v>
      </c>
      <c r="AC32" s="257">
        <v>3</v>
      </c>
      <c r="AZ32" s="257">
        <v>1</v>
      </c>
      <c r="BA32" s="257">
        <f>IF(AZ32=1,G32,0)</f>
        <v>0</v>
      </c>
      <c r="BB32" s="257">
        <f>IF(AZ32=2,G32,0)</f>
        <v>0</v>
      </c>
      <c r="BC32" s="257">
        <f>IF(AZ32=3,G32,0)</f>
        <v>0</v>
      </c>
      <c r="BD32" s="257">
        <f>IF(AZ32=4,G32,0)</f>
        <v>0</v>
      </c>
      <c r="BE32" s="257">
        <f>IF(AZ32=5,G32,0)</f>
        <v>0</v>
      </c>
      <c r="CA32" s="288">
        <v>1</v>
      </c>
      <c r="CB32" s="288">
        <v>3</v>
      </c>
    </row>
    <row r="33" spans="1:15" ht="12.75">
      <c r="A33" s="297"/>
      <c r="B33" s="300"/>
      <c r="C33" s="301" t="s">
        <v>145</v>
      </c>
      <c r="D33" s="302"/>
      <c r="E33" s="303">
        <v>0</v>
      </c>
      <c r="F33" s="304"/>
      <c r="G33" s="305"/>
      <c r="H33" s="306"/>
      <c r="I33" s="298"/>
      <c r="J33" s="307"/>
      <c r="K33" s="298"/>
      <c r="M33" s="299" t="s">
        <v>145</v>
      </c>
      <c r="O33" s="288"/>
    </row>
    <row r="34" spans="1:15" ht="12.75">
      <c r="A34" s="297"/>
      <c r="B34" s="300"/>
      <c r="C34" s="301" t="s">
        <v>146</v>
      </c>
      <c r="D34" s="302"/>
      <c r="E34" s="303">
        <v>10</v>
      </c>
      <c r="F34" s="304"/>
      <c r="G34" s="305"/>
      <c r="H34" s="306"/>
      <c r="I34" s="298"/>
      <c r="J34" s="307"/>
      <c r="K34" s="298"/>
      <c r="M34" s="299" t="s">
        <v>146</v>
      </c>
      <c r="O34" s="288"/>
    </row>
    <row r="35" spans="1:80" ht="12.75">
      <c r="A35" s="289">
        <v>7</v>
      </c>
      <c r="B35" s="290" t="s">
        <v>147</v>
      </c>
      <c r="C35" s="291" t="s">
        <v>148</v>
      </c>
      <c r="D35" s="292" t="s">
        <v>141</v>
      </c>
      <c r="E35" s="293">
        <v>1</v>
      </c>
      <c r="F35" s="293">
        <v>0</v>
      </c>
      <c r="G35" s="294">
        <f>E35*F35</f>
        <v>0</v>
      </c>
      <c r="H35" s="295">
        <v>0</v>
      </c>
      <c r="I35" s="296">
        <f>E35*H35</f>
        <v>0</v>
      </c>
      <c r="J35" s="295">
        <v>0</v>
      </c>
      <c r="K35" s="296">
        <f>E35*J35</f>
        <v>0</v>
      </c>
      <c r="O35" s="288">
        <v>2</v>
      </c>
      <c r="AA35" s="257">
        <v>1</v>
      </c>
      <c r="AB35" s="257">
        <v>3</v>
      </c>
      <c r="AC35" s="257">
        <v>3</v>
      </c>
      <c r="AZ35" s="257">
        <v>1</v>
      </c>
      <c r="BA35" s="257">
        <f>IF(AZ35=1,G35,0)</f>
        <v>0</v>
      </c>
      <c r="BB35" s="257">
        <f>IF(AZ35=2,G35,0)</f>
        <v>0</v>
      </c>
      <c r="BC35" s="257">
        <f>IF(AZ35=3,G35,0)</f>
        <v>0</v>
      </c>
      <c r="BD35" s="257">
        <f>IF(AZ35=4,G35,0)</f>
        <v>0</v>
      </c>
      <c r="BE35" s="257">
        <f>IF(AZ35=5,G35,0)</f>
        <v>0</v>
      </c>
      <c r="CA35" s="288">
        <v>1</v>
      </c>
      <c r="CB35" s="288">
        <v>3</v>
      </c>
    </row>
    <row r="36" spans="1:15" ht="12.75">
      <c r="A36" s="297"/>
      <c r="B36" s="300"/>
      <c r="C36" s="301" t="s">
        <v>98</v>
      </c>
      <c r="D36" s="302"/>
      <c r="E36" s="303">
        <v>1</v>
      </c>
      <c r="F36" s="304"/>
      <c r="G36" s="305"/>
      <c r="H36" s="306"/>
      <c r="I36" s="298"/>
      <c r="J36" s="307"/>
      <c r="K36" s="298"/>
      <c r="M36" s="299">
        <v>1</v>
      </c>
      <c r="O36" s="288"/>
    </row>
    <row r="37" spans="1:80" ht="12.75">
      <c r="A37" s="289">
        <v>8</v>
      </c>
      <c r="B37" s="290" t="s">
        <v>149</v>
      </c>
      <c r="C37" s="291" t="s">
        <v>150</v>
      </c>
      <c r="D37" s="292" t="s">
        <v>141</v>
      </c>
      <c r="E37" s="293">
        <v>2</v>
      </c>
      <c r="F37" s="293">
        <v>0</v>
      </c>
      <c r="G37" s="294">
        <f>E37*F37</f>
        <v>0</v>
      </c>
      <c r="H37" s="295">
        <v>0</v>
      </c>
      <c r="I37" s="296">
        <f>E37*H37</f>
        <v>0</v>
      </c>
      <c r="J37" s="295">
        <v>0</v>
      </c>
      <c r="K37" s="296">
        <f>E37*J37</f>
        <v>0</v>
      </c>
      <c r="O37" s="288">
        <v>2</v>
      </c>
      <c r="AA37" s="257">
        <v>1</v>
      </c>
      <c r="AB37" s="257">
        <v>3</v>
      </c>
      <c r="AC37" s="257">
        <v>3</v>
      </c>
      <c r="AZ37" s="257">
        <v>1</v>
      </c>
      <c r="BA37" s="257">
        <f>IF(AZ37=1,G37,0)</f>
        <v>0</v>
      </c>
      <c r="BB37" s="257">
        <f>IF(AZ37=2,G37,0)</f>
        <v>0</v>
      </c>
      <c r="BC37" s="257">
        <f>IF(AZ37=3,G37,0)</f>
        <v>0</v>
      </c>
      <c r="BD37" s="257">
        <f>IF(AZ37=4,G37,0)</f>
        <v>0</v>
      </c>
      <c r="BE37" s="257">
        <f>IF(AZ37=5,G37,0)</f>
        <v>0</v>
      </c>
      <c r="CA37" s="288">
        <v>1</v>
      </c>
      <c r="CB37" s="288">
        <v>3</v>
      </c>
    </row>
    <row r="38" spans="1:15" ht="12.75">
      <c r="A38" s="297"/>
      <c r="B38" s="300"/>
      <c r="C38" s="301" t="s">
        <v>151</v>
      </c>
      <c r="D38" s="302"/>
      <c r="E38" s="303">
        <v>0</v>
      </c>
      <c r="F38" s="304"/>
      <c r="G38" s="305"/>
      <c r="H38" s="306"/>
      <c r="I38" s="298"/>
      <c r="J38" s="307"/>
      <c r="K38" s="298"/>
      <c r="M38" s="299" t="s">
        <v>151</v>
      </c>
      <c r="O38" s="288"/>
    </row>
    <row r="39" spans="1:15" ht="12.75">
      <c r="A39" s="297"/>
      <c r="B39" s="300"/>
      <c r="C39" s="301" t="s">
        <v>152</v>
      </c>
      <c r="D39" s="302"/>
      <c r="E39" s="303">
        <v>2</v>
      </c>
      <c r="F39" s="304"/>
      <c r="G39" s="305"/>
      <c r="H39" s="306"/>
      <c r="I39" s="298"/>
      <c r="J39" s="307"/>
      <c r="K39" s="298"/>
      <c r="M39" s="299" t="s">
        <v>152</v>
      </c>
      <c r="O39" s="288"/>
    </row>
    <row r="40" spans="1:80" ht="12.75">
      <c r="A40" s="289">
        <v>9</v>
      </c>
      <c r="B40" s="290" t="s">
        <v>153</v>
      </c>
      <c r="C40" s="291" t="s">
        <v>154</v>
      </c>
      <c r="D40" s="292" t="s">
        <v>141</v>
      </c>
      <c r="E40" s="293">
        <v>1</v>
      </c>
      <c r="F40" s="293">
        <v>0</v>
      </c>
      <c r="G40" s="294">
        <f>E40*F40</f>
        <v>0</v>
      </c>
      <c r="H40" s="295">
        <v>0</v>
      </c>
      <c r="I40" s="296">
        <f>E40*H40</f>
        <v>0</v>
      </c>
      <c r="J40" s="295">
        <v>0</v>
      </c>
      <c r="K40" s="296">
        <f>E40*J40</f>
        <v>0</v>
      </c>
      <c r="O40" s="288">
        <v>2</v>
      </c>
      <c r="AA40" s="257">
        <v>1</v>
      </c>
      <c r="AB40" s="257">
        <v>3</v>
      </c>
      <c r="AC40" s="257">
        <v>3</v>
      </c>
      <c r="AZ40" s="257">
        <v>1</v>
      </c>
      <c r="BA40" s="257">
        <f>IF(AZ40=1,G40,0)</f>
        <v>0</v>
      </c>
      <c r="BB40" s="257">
        <f>IF(AZ40=2,G40,0)</f>
        <v>0</v>
      </c>
      <c r="BC40" s="257">
        <f>IF(AZ40=3,G40,0)</f>
        <v>0</v>
      </c>
      <c r="BD40" s="257">
        <f>IF(AZ40=4,G40,0)</f>
        <v>0</v>
      </c>
      <c r="BE40" s="257">
        <f>IF(AZ40=5,G40,0)</f>
        <v>0</v>
      </c>
      <c r="CA40" s="288">
        <v>1</v>
      </c>
      <c r="CB40" s="288">
        <v>3</v>
      </c>
    </row>
    <row r="41" spans="1:15" ht="12.75">
      <c r="A41" s="297"/>
      <c r="B41" s="300"/>
      <c r="C41" s="301" t="s">
        <v>98</v>
      </c>
      <c r="D41" s="302"/>
      <c r="E41" s="303">
        <v>1</v>
      </c>
      <c r="F41" s="304"/>
      <c r="G41" s="305"/>
      <c r="H41" s="306"/>
      <c r="I41" s="298"/>
      <c r="J41" s="307"/>
      <c r="K41" s="298"/>
      <c r="M41" s="299">
        <v>1</v>
      </c>
      <c r="O41" s="288"/>
    </row>
    <row r="42" spans="1:80" ht="22.5">
      <c r="A42" s="289">
        <v>10</v>
      </c>
      <c r="B42" s="290" t="s">
        <v>98</v>
      </c>
      <c r="C42" s="291" t="s">
        <v>155</v>
      </c>
      <c r="D42" s="292" t="s">
        <v>156</v>
      </c>
      <c r="E42" s="293">
        <v>1</v>
      </c>
      <c r="F42" s="293">
        <v>0</v>
      </c>
      <c r="G42" s="294">
        <f>E42*F42</f>
        <v>0</v>
      </c>
      <c r="H42" s="295">
        <v>0</v>
      </c>
      <c r="I42" s="296">
        <f>E42*H42</f>
        <v>0</v>
      </c>
      <c r="J42" s="295"/>
      <c r="K42" s="296">
        <f>E42*J42</f>
        <v>0</v>
      </c>
      <c r="O42" s="288">
        <v>2</v>
      </c>
      <c r="AA42" s="257">
        <v>12</v>
      </c>
      <c r="AB42" s="257">
        <v>0</v>
      </c>
      <c r="AC42" s="257">
        <v>1</v>
      </c>
      <c r="AZ42" s="257">
        <v>1</v>
      </c>
      <c r="BA42" s="257">
        <f>IF(AZ42=1,G42,0)</f>
        <v>0</v>
      </c>
      <c r="BB42" s="257">
        <f>IF(AZ42=2,G42,0)</f>
        <v>0</v>
      </c>
      <c r="BC42" s="257">
        <f>IF(AZ42=3,G42,0)</f>
        <v>0</v>
      </c>
      <c r="BD42" s="257">
        <f>IF(AZ42=4,G42,0)</f>
        <v>0</v>
      </c>
      <c r="BE42" s="257">
        <f>IF(AZ42=5,G42,0)</f>
        <v>0</v>
      </c>
      <c r="CA42" s="288">
        <v>12</v>
      </c>
      <c r="CB42" s="288">
        <v>0</v>
      </c>
    </row>
    <row r="43" spans="1:15" ht="12.75">
      <c r="A43" s="297"/>
      <c r="B43" s="300"/>
      <c r="C43" s="301" t="s">
        <v>98</v>
      </c>
      <c r="D43" s="302"/>
      <c r="E43" s="303">
        <v>1</v>
      </c>
      <c r="F43" s="304"/>
      <c r="G43" s="305"/>
      <c r="H43" s="306"/>
      <c r="I43" s="298"/>
      <c r="J43" s="307"/>
      <c r="K43" s="298"/>
      <c r="M43" s="299">
        <v>1</v>
      </c>
      <c r="O43" s="288"/>
    </row>
    <row r="44" spans="1:57" ht="12.75">
      <c r="A44" s="308"/>
      <c r="B44" s="309" t="s">
        <v>99</v>
      </c>
      <c r="C44" s="310" t="s">
        <v>138</v>
      </c>
      <c r="D44" s="311"/>
      <c r="E44" s="312"/>
      <c r="F44" s="313"/>
      <c r="G44" s="314">
        <f>SUM(G28:G43)</f>
        <v>0</v>
      </c>
      <c r="H44" s="315"/>
      <c r="I44" s="316">
        <f>SUM(I28:I43)</f>
        <v>0</v>
      </c>
      <c r="J44" s="315"/>
      <c r="K44" s="316">
        <f>SUM(K28:K43)</f>
        <v>0</v>
      </c>
      <c r="O44" s="288">
        <v>4</v>
      </c>
      <c r="BA44" s="317">
        <f>SUM(BA28:BA43)</f>
        <v>0</v>
      </c>
      <c r="BB44" s="317">
        <f>SUM(BB28:BB43)</f>
        <v>0</v>
      </c>
      <c r="BC44" s="317">
        <f>SUM(BC28:BC43)</f>
        <v>0</v>
      </c>
      <c r="BD44" s="317">
        <f>SUM(BD28:BD43)</f>
        <v>0</v>
      </c>
      <c r="BE44" s="317">
        <f>SUM(BE28:BE43)</f>
        <v>0</v>
      </c>
    </row>
    <row r="45" spans="1:15" ht="12.75">
      <c r="A45" s="278" t="s">
        <v>97</v>
      </c>
      <c r="B45" s="279" t="s">
        <v>157</v>
      </c>
      <c r="C45" s="280" t="s">
        <v>158</v>
      </c>
      <c r="D45" s="281"/>
      <c r="E45" s="282"/>
      <c r="F45" s="282"/>
      <c r="G45" s="283"/>
      <c r="H45" s="284"/>
      <c r="I45" s="285"/>
      <c r="J45" s="286"/>
      <c r="K45" s="287"/>
      <c r="O45" s="288">
        <v>1</v>
      </c>
    </row>
    <row r="46" spans="1:80" ht="12.75">
      <c r="A46" s="289">
        <v>11</v>
      </c>
      <c r="B46" s="290" t="s">
        <v>160</v>
      </c>
      <c r="C46" s="291" t="s">
        <v>161</v>
      </c>
      <c r="D46" s="292" t="s">
        <v>162</v>
      </c>
      <c r="E46" s="293">
        <v>15</v>
      </c>
      <c r="F46" s="293">
        <v>0</v>
      </c>
      <c r="G46" s="294">
        <f>E46*F46</f>
        <v>0</v>
      </c>
      <c r="H46" s="295">
        <v>0</v>
      </c>
      <c r="I46" s="296">
        <f>E46*H46</f>
        <v>0</v>
      </c>
      <c r="J46" s="295">
        <v>0</v>
      </c>
      <c r="K46" s="296">
        <f>E46*J46</f>
        <v>0</v>
      </c>
      <c r="O46" s="288">
        <v>2</v>
      </c>
      <c r="AA46" s="257">
        <v>1</v>
      </c>
      <c r="AB46" s="257">
        <v>1</v>
      </c>
      <c r="AC46" s="257">
        <v>1</v>
      </c>
      <c r="AZ46" s="257">
        <v>1</v>
      </c>
      <c r="BA46" s="257">
        <f>IF(AZ46=1,G46,0)</f>
        <v>0</v>
      </c>
      <c r="BB46" s="257">
        <f>IF(AZ46=2,G46,0)</f>
        <v>0</v>
      </c>
      <c r="BC46" s="257">
        <f>IF(AZ46=3,G46,0)</f>
        <v>0</v>
      </c>
      <c r="BD46" s="257">
        <f>IF(AZ46=4,G46,0)</f>
        <v>0</v>
      </c>
      <c r="BE46" s="257">
        <f>IF(AZ46=5,G46,0)</f>
        <v>0</v>
      </c>
      <c r="CA46" s="288">
        <v>1</v>
      </c>
      <c r="CB46" s="288">
        <v>1</v>
      </c>
    </row>
    <row r="47" spans="1:15" ht="12.75">
      <c r="A47" s="297"/>
      <c r="B47" s="300"/>
      <c r="C47" s="301" t="s">
        <v>163</v>
      </c>
      <c r="D47" s="302"/>
      <c r="E47" s="303">
        <v>0</v>
      </c>
      <c r="F47" s="304"/>
      <c r="G47" s="305"/>
      <c r="H47" s="306"/>
      <c r="I47" s="298"/>
      <c r="J47" s="307"/>
      <c r="K47" s="298"/>
      <c r="M47" s="299" t="s">
        <v>163</v>
      </c>
      <c r="O47" s="288"/>
    </row>
    <row r="48" spans="1:15" ht="12.75">
      <c r="A48" s="297"/>
      <c r="B48" s="300"/>
      <c r="C48" s="301" t="s">
        <v>164</v>
      </c>
      <c r="D48" s="302"/>
      <c r="E48" s="303">
        <v>15</v>
      </c>
      <c r="F48" s="304"/>
      <c r="G48" s="305"/>
      <c r="H48" s="306"/>
      <c r="I48" s="298"/>
      <c r="J48" s="307"/>
      <c r="K48" s="298"/>
      <c r="M48" s="299">
        <v>15</v>
      </c>
      <c r="O48" s="288"/>
    </row>
    <row r="49" spans="1:80" ht="12.75">
      <c r="A49" s="289">
        <v>12</v>
      </c>
      <c r="B49" s="290" t="s">
        <v>165</v>
      </c>
      <c r="C49" s="291" t="s">
        <v>166</v>
      </c>
      <c r="D49" s="292" t="s">
        <v>141</v>
      </c>
      <c r="E49" s="293">
        <v>0.14</v>
      </c>
      <c r="F49" s="293">
        <v>0</v>
      </c>
      <c r="G49" s="294">
        <f>E49*F49</f>
        <v>0</v>
      </c>
      <c r="H49" s="295">
        <v>0</v>
      </c>
      <c r="I49" s="296">
        <f>E49*H49</f>
        <v>0</v>
      </c>
      <c r="J49" s="295">
        <v>0</v>
      </c>
      <c r="K49" s="296">
        <f>E49*J49</f>
        <v>0</v>
      </c>
      <c r="O49" s="288">
        <v>2</v>
      </c>
      <c r="AA49" s="257">
        <v>1</v>
      </c>
      <c r="AB49" s="257">
        <v>2</v>
      </c>
      <c r="AC49" s="257">
        <v>2</v>
      </c>
      <c r="AZ49" s="257">
        <v>1</v>
      </c>
      <c r="BA49" s="257">
        <f>IF(AZ49=1,G49,0)</f>
        <v>0</v>
      </c>
      <c r="BB49" s="257">
        <f>IF(AZ49=2,G49,0)</f>
        <v>0</v>
      </c>
      <c r="BC49" s="257">
        <f>IF(AZ49=3,G49,0)</f>
        <v>0</v>
      </c>
      <c r="BD49" s="257">
        <f>IF(AZ49=4,G49,0)</f>
        <v>0</v>
      </c>
      <c r="BE49" s="257">
        <f>IF(AZ49=5,G49,0)</f>
        <v>0</v>
      </c>
      <c r="CA49" s="288">
        <v>1</v>
      </c>
      <c r="CB49" s="288">
        <v>2</v>
      </c>
    </row>
    <row r="50" spans="1:15" ht="12.75">
      <c r="A50" s="297"/>
      <c r="B50" s="300"/>
      <c r="C50" s="301" t="s">
        <v>167</v>
      </c>
      <c r="D50" s="302"/>
      <c r="E50" s="303">
        <v>0.14</v>
      </c>
      <c r="F50" s="304"/>
      <c r="G50" s="305"/>
      <c r="H50" s="306"/>
      <c r="I50" s="298"/>
      <c r="J50" s="307"/>
      <c r="K50" s="298"/>
      <c r="M50" s="299" t="s">
        <v>167</v>
      </c>
      <c r="O50" s="288"/>
    </row>
    <row r="51" spans="1:57" ht="12.75">
      <c r="A51" s="308"/>
      <c r="B51" s="309" t="s">
        <v>99</v>
      </c>
      <c r="C51" s="310" t="s">
        <v>159</v>
      </c>
      <c r="D51" s="311"/>
      <c r="E51" s="312"/>
      <c r="F51" s="313"/>
      <c r="G51" s="314">
        <f>SUM(G45:G50)</f>
        <v>0</v>
      </c>
      <c r="H51" s="315"/>
      <c r="I51" s="316">
        <f>SUM(I45:I50)</f>
        <v>0</v>
      </c>
      <c r="J51" s="315"/>
      <c r="K51" s="316">
        <f>SUM(K45:K50)</f>
        <v>0</v>
      </c>
      <c r="O51" s="288">
        <v>4</v>
      </c>
      <c r="BA51" s="317">
        <f>SUM(BA45:BA50)</f>
        <v>0</v>
      </c>
      <c r="BB51" s="317">
        <f>SUM(BB45:BB50)</f>
        <v>0</v>
      </c>
      <c r="BC51" s="317">
        <f>SUM(BC45:BC50)</f>
        <v>0</v>
      </c>
      <c r="BD51" s="317">
        <f>SUM(BD45:BD50)</f>
        <v>0</v>
      </c>
      <c r="BE51" s="317">
        <f>SUM(BE45:BE50)</f>
        <v>0</v>
      </c>
    </row>
    <row r="52" spans="1:15" ht="12.75">
      <c r="A52" s="278" t="s">
        <v>97</v>
      </c>
      <c r="B52" s="279" t="s">
        <v>168</v>
      </c>
      <c r="C52" s="280" t="s">
        <v>169</v>
      </c>
      <c r="D52" s="281"/>
      <c r="E52" s="282"/>
      <c r="F52" s="282"/>
      <c r="G52" s="283"/>
      <c r="H52" s="284"/>
      <c r="I52" s="285"/>
      <c r="J52" s="286"/>
      <c r="K52" s="287"/>
      <c r="O52" s="288">
        <v>1</v>
      </c>
    </row>
    <row r="53" spans="1:80" ht="12.75">
      <c r="A53" s="289">
        <v>13</v>
      </c>
      <c r="B53" s="290" t="s">
        <v>171</v>
      </c>
      <c r="C53" s="291" t="s">
        <v>172</v>
      </c>
      <c r="D53" s="292" t="s">
        <v>113</v>
      </c>
      <c r="E53" s="293">
        <v>272.56</v>
      </c>
      <c r="F53" s="293">
        <v>0</v>
      </c>
      <c r="G53" s="294">
        <f>E53*F53</f>
        <v>0</v>
      </c>
      <c r="H53" s="295">
        <v>1E-05</v>
      </c>
      <c r="I53" s="296">
        <f>E53*H53</f>
        <v>0.0027256000000000003</v>
      </c>
      <c r="J53" s="295">
        <v>0</v>
      </c>
      <c r="K53" s="296">
        <f>E53*J53</f>
        <v>0</v>
      </c>
      <c r="O53" s="288">
        <v>2</v>
      </c>
      <c r="AA53" s="257">
        <v>1</v>
      </c>
      <c r="AB53" s="257">
        <v>7</v>
      </c>
      <c r="AC53" s="257">
        <v>7</v>
      </c>
      <c r="AZ53" s="257">
        <v>2</v>
      </c>
      <c r="BA53" s="257">
        <f>IF(AZ53=1,G53,0)</f>
        <v>0</v>
      </c>
      <c r="BB53" s="257">
        <f>IF(AZ53=2,G53,0)</f>
        <v>0</v>
      </c>
      <c r="BC53" s="257">
        <f>IF(AZ53=3,G53,0)</f>
        <v>0</v>
      </c>
      <c r="BD53" s="257">
        <f>IF(AZ53=4,G53,0)</f>
        <v>0</v>
      </c>
      <c r="BE53" s="257">
        <f>IF(AZ53=5,G53,0)</f>
        <v>0</v>
      </c>
      <c r="CA53" s="288">
        <v>1</v>
      </c>
      <c r="CB53" s="288">
        <v>7</v>
      </c>
    </row>
    <row r="54" spans="1:15" ht="12.75">
      <c r="A54" s="297"/>
      <c r="B54" s="300"/>
      <c r="C54" s="301" t="s">
        <v>173</v>
      </c>
      <c r="D54" s="302"/>
      <c r="E54" s="303">
        <v>272.56</v>
      </c>
      <c r="F54" s="304"/>
      <c r="G54" s="305"/>
      <c r="H54" s="306"/>
      <c r="I54" s="298"/>
      <c r="J54" s="307"/>
      <c r="K54" s="298"/>
      <c r="M54" s="299" t="s">
        <v>173</v>
      </c>
      <c r="O54" s="288"/>
    </row>
    <row r="55" spans="1:80" ht="12.75">
      <c r="A55" s="289">
        <v>14</v>
      </c>
      <c r="B55" s="290" t="s">
        <v>174</v>
      </c>
      <c r="C55" s="291" t="s">
        <v>175</v>
      </c>
      <c r="D55" s="292" t="s">
        <v>113</v>
      </c>
      <c r="E55" s="293">
        <v>545.13</v>
      </c>
      <c r="F55" s="293">
        <v>0</v>
      </c>
      <c r="G55" s="294">
        <f>E55*F55</f>
        <v>0</v>
      </c>
      <c r="H55" s="295">
        <v>0.0002</v>
      </c>
      <c r="I55" s="296">
        <f>E55*H55</f>
        <v>0.109026</v>
      </c>
      <c r="J55" s="295">
        <v>0</v>
      </c>
      <c r="K55" s="296">
        <f>E55*J55</f>
        <v>0</v>
      </c>
      <c r="O55" s="288">
        <v>2</v>
      </c>
      <c r="AA55" s="257">
        <v>1</v>
      </c>
      <c r="AB55" s="257">
        <v>7</v>
      </c>
      <c r="AC55" s="257">
        <v>7</v>
      </c>
      <c r="AZ55" s="257">
        <v>2</v>
      </c>
      <c r="BA55" s="257">
        <f>IF(AZ55=1,G55,0)</f>
        <v>0</v>
      </c>
      <c r="BB55" s="257">
        <f>IF(AZ55=2,G55,0)</f>
        <v>0</v>
      </c>
      <c r="BC55" s="257">
        <f>IF(AZ55=3,G55,0)</f>
        <v>0</v>
      </c>
      <c r="BD55" s="257">
        <f>IF(AZ55=4,G55,0)</f>
        <v>0</v>
      </c>
      <c r="BE55" s="257">
        <f>IF(AZ55=5,G55,0)</f>
        <v>0</v>
      </c>
      <c r="CA55" s="288">
        <v>1</v>
      </c>
      <c r="CB55" s="288">
        <v>7</v>
      </c>
    </row>
    <row r="56" spans="1:15" ht="12.75">
      <c r="A56" s="297"/>
      <c r="B56" s="300"/>
      <c r="C56" s="301" t="s">
        <v>176</v>
      </c>
      <c r="D56" s="302"/>
      <c r="E56" s="303">
        <v>545.13</v>
      </c>
      <c r="F56" s="304"/>
      <c r="G56" s="305"/>
      <c r="H56" s="306"/>
      <c r="I56" s="298"/>
      <c r="J56" s="307"/>
      <c r="K56" s="298"/>
      <c r="M56" s="299" t="s">
        <v>176</v>
      </c>
      <c r="O56" s="288"/>
    </row>
    <row r="57" spans="1:80" ht="12.75">
      <c r="A57" s="289">
        <v>15</v>
      </c>
      <c r="B57" s="290" t="s">
        <v>177</v>
      </c>
      <c r="C57" s="291" t="s">
        <v>178</v>
      </c>
      <c r="D57" s="292" t="s">
        <v>113</v>
      </c>
      <c r="E57" s="293">
        <v>272.56</v>
      </c>
      <c r="F57" s="293">
        <v>0</v>
      </c>
      <c r="G57" s="294">
        <f>E57*F57</f>
        <v>0</v>
      </c>
      <c r="H57" s="295">
        <v>0.00032</v>
      </c>
      <c r="I57" s="296">
        <f>E57*H57</f>
        <v>0.08721920000000001</v>
      </c>
      <c r="J57" s="295">
        <v>0</v>
      </c>
      <c r="K57" s="296">
        <f>E57*J57</f>
        <v>0</v>
      </c>
      <c r="O57" s="288">
        <v>2</v>
      </c>
      <c r="AA57" s="257">
        <v>1</v>
      </c>
      <c r="AB57" s="257">
        <v>7</v>
      </c>
      <c r="AC57" s="257">
        <v>7</v>
      </c>
      <c r="AZ57" s="257">
        <v>2</v>
      </c>
      <c r="BA57" s="257">
        <f>IF(AZ57=1,G57,0)</f>
        <v>0</v>
      </c>
      <c r="BB57" s="257">
        <f>IF(AZ57=2,G57,0)</f>
        <v>0</v>
      </c>
      <c r="BC57" s="257">
        <f>IF(AZ57=3,G57,0)</f>
        <v>0</v>
      </c>
      <c r="BD57" s="257">
        <f>IF(AZ57=4,G57,0)</f>
        <v>0</v>
      </c>
      <c r="BE57" s="257">
        <f>IF(AZ57=5,G57,0)</f>
        <v>0</v>
      </c>
      <c r="CA57" s="288">
        <v>1</v>
      </c>
      <c r="CB57" s="288">
        <v>7</v>
      </c>
    </row>
    <row r="58" spans="1:15" ht="12.75">
      <c r="A58" s="297"/>
      <c r="B58" s="300"/>
      <c r="C58" s="301" t="s">
        <v>173</v>
      </c>
      <c r="D58" s="302"/>
      <c r="E58" s="303">
        <v>272.56</v>
      </c>
      <c r="F58" s="304"/>
      <c r="G58" s="305"/>
      <c r="H58" s="306"/>
      <c r="I58" s="298"/>
      <c r="J58" s="307"/>
      <c r="K58" s="298"/>
      <c r="M58" s="299" t="s">
        <v>173</v>
      </c>
      <c r="O58" s="288"/>
    </row>
    <row r="59" spans="1:80" ht="12.75">
      <c r="A59" s="289">
        <v>16</v>
      </c>
      <c r="B59" s="290" t="s">
        <v>179</v>
      </c>
      <c r="C59" s="291" t="s">
        <v>180</v>
      </c>
      <c r="D59" s="292" t="s">
        <v>113</v>
      </c>
      <c r="E59" s="293">
        <v>272.56</v>
      </c>
      <c r="F59" s="293">
        <v>0</v>
      </c>
      <c r="G59" s="294">
        <f>E59*F59</f>
        <v>0</v>
      </c>
      <c r="H59" s="295">
        <v>7E-05</v>
      </c>
      <c r="I59" s="296">
        <f>E59*H59</f>
        <v>0.019079199999999998</v>
      </c>
      <c r="J59" s="295">
        <v>0</v>
      </c>
      <c r="K59" s="296">
        <f>E59*J59</f>
        <v>0</v>
      </c>
      <c r="O59" s="288">
        <v>2</v>
      </c>
      <c r="AA59" s="257">
        <v>1</v>
      </c>
      <c r="AB59" s="257">
        <v>7</v>
      </c>
      <c r="AC59" s="257">
        <v>7</v>
      </c>
      <c r="AZ59" s="257">
        <v>2</v>
      </c>
      <c r="BA59" s="257">
        <f>IF(AZ59=1,G59,0)</f>
        <v>0</v>
      </c>
      <c r="BB59" s="257">
        <f>IF(AZ59=2,G59,0)</f>
        <v>0</v>
      </c>
      <c r="BC59" s="257">
        <f>IF(AZ59=3,G59,0)</f>
        <v>0</v>
      </c>
      <c r="BD59" s="257">
        <f>IF(AZ59=4,G59,0)</f>
        <v>0</v>
      </c>
      <c r="BE59" s="257">
        <f>IF(AZ59=5,G59,0)</f>
        <v>0</v>
      </c>
      <c r="CA59" s="288">
        <v>1</v>
      </c>
      <c r="CB59" s="288">
        <v>7</v>
      </c>
    </row>
    <row r="60" spans="1:15" ht="12.75">
      <c r="A60" s="297"/>
      <c r="B60" s="300"/>
      <c r="C60" s="301" t="s">
        <v>173</v>
      </c>
      <c r="D60" s="302"/>
      <c r="E60" s="303">
        <v>272.56</v>
      </c>
      <c r="F60" s="304"/>
      <c r="G60" s="305"/>
      <c r="H60" s="306"/>
      <c r="I60" s="298"/>
      <c r="J60" s="307"/>
      <c r="K60" s="298"/>
      <c r="M60" s="299" t="s">
        <v>173</v>
      </c>
      <c r="O60" s="288"/>
    </row>
    <row r="61" spans="1:80" ht="12.75">
      <c r="A61" s="289">
        <v>17</v>
      </c>
      <c r="B61" s="290" t="s">
        <v>98</v>
      </c>
      <c r="C61" s="291" t="s">
        <v>181</v>
      </c>
      <c r="D61" s="292" t="s">
        <v>113</v>
      </c>
      <c r="E61" s="293">
        <v>272.56</v>
      </c>
      <c r="F61" s="293">
        <v>0</v>
      </c>
      <c r="G61" s="294">
        <f>E61*F61</f>
        <v>0</v>
      </c>
      <c r="H61" s="295">
        <v>0</v>
      </c>
      <c r="I61" s="296">
        <f>E61*H61</f>
        <v>0</v>
      </c>
      <c r="J61" s="295"/>
      <c r="K61" s="296">
        <f>E61*J61</f>
        <v>0</v>
      </c>
      <c r="O61" s="288">
        <v>2</v>
      </c>
      <c r="AA61" s="257">
        <v>12</v>
      </c>
      <c r="AB61" s="257">
        <v>0</v>
      </c>
      <c r="AC61" s="257">
        <v>20</v>
      </c>
      <c r="AZ61" s="257">
        <v>2</v>
      </c>
      <c r="BA61" s="257">
        <f>IF(AZ61=1,G61,0)</f>
        <v>0</v>
      </c>
      <c r="BB61" s="257">
        <f>IF(AZ61=2,G61,0)</f>
        <v>0</v>
      </c>
      <c r="BC61" s="257">
        <f>IF(AZ61=3,G61,0)</f>
        <v>0</v>
      </c>
      <c r="BD61" s="257">
        <f>IF(AZ61=4,G61,0)</f>
        <v>0</v>
      </c>
      <c r="BE61" s="257">
        <f>IF(AZ61=5,G61,0)</f>
        <v>0</v>
      </c>
      <c r="CA61" s="288">
        <v>12</v>
      </c>
      <c r="CB61" s="288">
        <v>0</v>
      </c>
    </row>
    <row r="62" spans="1:15" ht="12.75">
      <c r="A62" s="297"/>
      <c r="B62" s="300"/>
      <c r="C62" s="301" t="s">
        <v>173</v>
      </c>
      <c r="D62" s="302"/>
      <c r="E62" s="303">
        <v>272.56</v>
      </c>
      <c r="F62" s="304"/>
      <c r="G62" s="305"/>
      <c r="H62" s="306"/>
      <c r="I62" s="298"/>
      <c r="J62" s="307"/>
      <c r="K62" s="298"/>
      <c r="M62" s="299" t="s">
        <v>173</v>
      </c>
      <c r="O62" s="288"/>
    </row>
    <row r="63" spans="1:57" ht="12.75">
      <c r="A63" s="308"/>
      <c r="B63" s="309" t="s">
        <v>99</v>
      </c>
      <c r="C63" s="310" t="s">
        <v>170</v>
      </c>
      <c r="D63" s="311"/>
      <c r="E63" s="312"/>
      <c r="F63" s="313"/>
      <c r="G63" s="314">
        <f>SUM(G52:G62)</f>
        <v>0</v>
      </c>
      <c r="H63" s="315"/>
      <c r="I63" s="316">
        <f>SUM(I52:I62)</f>
        <v>0.21805</v>
      </c>
      <c r="J63" s="315"/>
      <c r="K63" s="316">
        <f>SUM(K52:K62)</f>
        <v>0</v>
      </c>
      <c r="O63" s="288">
        <v>4</v>
      </c>
      <c r="BA63" s="317">
        <f>SUM(BA52:BA62)</f>
        <v>0</v>
      </c>
      <c r="BB63" s="317">
        <f>SUM(BB52:BB62)</f>
        <v>0</v>
      </c>
      <c r="BC63" s="317">
        <f>SUM(BC52:BC62)</f>
        <v>0</v>
      </c>
      <c r="BD63" s="317">
        <f>SUM(BD52:BD62)</f>
        <v>0</v>
      </c>
      <c r="BE63" s="317">
        <f>SUM(BE52:BE62)</f>
        <v>0</v>
      </c>
    </row>
    <row r="64" ht="12.75">
      <c r="E64" s="257"/>
    </row>
    <row r="65" ht="12.75">
      <c r="E65" s="257"/>
    </row>
    <row r="66" ht="12.75">
      <c r="E66" s="257"/>
    </row>
    <row r="67" ht="12.75">
      <c r="E67" s="257"/>
    </row>
    <row r="68" ht="12.75">
      <c r="E68" s="257"/>
    </row>
    <row r="69" ht="12.75">
      <c r="E69" s="257"/>
    </row>
    <row r="70" ht="12.75">
      <c r="E70" s="257"/>
    </row>
    <row r="71" ht="12.75">
      <c r="E71" s="257"/>
    </row>
    <row r="72" ht="12.75">
      <c r="E72" s="257"/>
    </row>
    <row r="73" ht="12.75">
      <c r="E73" s="257"/>
    </row>
    <row r="74" ht="12.75">
      <c r="E74" s="257"/>
    </row>
    <row r="75" ht="12.75">
      <c r="E75" s="257"/>
    </row>
    <row r="76" ht="12.75">
      <c r="E76" s="257"/>
    </row>
    <row r="77" ht="12.75">
      <c r="E77" s="257"/>
    </row>
    <row r="78" ht="12.75">
      <c r="E78" s="257"/>
    </row>
    <row r="79" ht="12.75">
      <c r="E79" s="257"/>
    </row>
    <row r="80" ht="12.75">
      <c r="E80" s="257"/>
    </row>
    <row r="81" ht="12.75">
      <c r="E81" s="257"/>
    </row>
    <row r="82" ht="12.75">
      <c r="E82" s="257"/>
    </row>
    <row r="83" ht="12.75">
      <c r="E83" s="257"/>
    </row>
    <row r="84" ht="12.75">
      <c r="E84" s="257"/>
    </row>
    <row r="85" ht="12.75">
      <c r="E85" s="257"/>
    </row>
    <row r="86" ht="12.75">
      <c r="E86" s="257"/>
    </row>
    <row r="87" spans="1:7" ht="12.75">
      <c r="A87" s="307"/>
      <c r="B87" s="307"/>
      <c r="C87" s="307"/>
      <c r="D87" s="307"/>
      <c r="E87" s="307"/>
      <c r="F87" s="307"/>
      <c r="G87" s="307"/>
    </row>
    <row r="88" spans="1:7" ht="12.75">
      <c r="A88" s="307"/>
      <c r="B88" s="307"/>
      <c r="C88" s="307"/>
      <c r="D88" s="307"/>
      <c r="E88" s="307"/>
      <c r="F88" s="307"/>
      <c r="G88" s="307"/>
    </row>
    <row r="89" spans="1:7" ht="12.75">
      <c r="A89" s="307"/>
      <c r="B89" s="307"/>
      <c r="C89" s="307"/>
      <c r="D89" s="307"/>
      <c r="E89" s="307"/>
      <c r="F89" s="307"/>
      <c r="G89" s="307"/>
    </row>
    <row r="90" spans="1:7" ht="12.75">
      <c r="A90" s="307"/>
      <c r="B90" s="307"/>
      <c r="C90" s="307"/>
      <c r="D90" s="307"/>
      <c r="E90" s="307"/>
      <c r="F90" s="307"/>
      <c r="G90" s="307"/>
    </row>
    <row r="91" ht="12.75">
      <c r="E91" s="257"/>
    </row>
    <row r="92" ht="12.75">
      <c r="E92" s="257"/>
    </row>
    <row r="93" ht="12.75">
      <c r="E93" s="257"/>
    </row>
    <row r="94" ht="12.75">
      <c r="E94" s="257"/>
    </row>
    <row r="95" ht="12.75">
      <c r="E95" s="257"/>
    </row>
    <row r="96" ht="12.75">
      <c r="E96" s="257"/>
    </row>
    <row r="97" ht="12.75">
      <c r="E97" s="257"/>
    </row>
    <row r="98" ht="12.75">
      <c r="E98" s="257"/>
    </row>
    <row r="99" ht="12.75">
      <c r="E99" s="257"/>
    </row>
    <row r="100" ht="12.75">
      <c r="E100" s="257"/>
    </row>
    <row r="101" ht="12.75">
      <c r="E101" s="257"/>
    </row>
    <row r="102" ht="12.75">
      <c r="E102" s="257"/>
    </row>
    <row r="103" ht="12.75">
      <c r="E103" s="257"/>
    </row>
    <row r="104" ht="12.75">
      <c r="E104" s="257"/>
    </row>
    <row r="105" ht="12.75">
      <c r="E105" s="257"/>
    </row>
    <row r="106" ht="12.75">
      <c r="E106" s="257"/>
    </row>
    <row r="107" ht="12.75">
      <c r="E107" s="257"/>
    </row>
    <row r="108" ht="12.75">
      <c r="E108" s="257"/>
    </row>
    <row r="109" ht="12.75">
      <c r="E109" s="257"/>
    </row>
    <row r="110" ht="12.75">
      <c r="E110" s="257"/>
    </row>
    <row r="111" ht="12.75">
      <c r="E111" s="257"/>
    </row>
    <row r="112" ht="12.75">
      <c r="E112" s="257"/>
    </row>
    <row r="113" ht="12.75">
      <c r="E113" s="257"/>
    </row>
    <row r="114" ht="12.75">
      <c r="E114" s="257"/>
    </row>
    <row r="115" ht="12.75">
      <c r="E115" s="257"/>
    </row>
    <row r="116" ht="12.75">
      <c r="E116" s="257"/>
    </row>
    <row r="117" ht="12.75">
      <c r="E117" s="257"/>
    </row>
    <row r="118" ht="12.75">
      <c r="E118" s="257"/>
    </row>
    <row r="119" ht="12.75">
      <c r="E119" s="257"/>
    </row>
    <row r="120" ht="12.75">
      <c r="E120" s="257"/>
    </row>
    <row r="121" ht="12.75">
      <c r="E121" s="257"/>
    </row>
    <row r="122" spans="1:2" ht="12.75">
      <c r="A122" s="318"/>
      <c r="B122" s="318"/>
    </row>
    <row r="123" spans="1:7" ht="12.75">
      <c r="A123" s="307"/>
      <c r="B123" s="307"/>
      <c r="C123" s="319"/>
      <c r="D123" s="319"/>
      <c r="E123" s="320"/>
      <c r="F123" s="319"/>
      <c r="G123" s="321"/>
    </row>
    <row r="124" spans="1:7" ht="12.75">
      <c r="A124" s="322"/>
      <c r="B124" s="322"/>
      <c r="C124" s="307"/>
      <c r="D124" s="307"/>
      <c r="E124" s="323"/>
      <c r="F124" s="307"/>
      <c r="G124" s="307"/>
    </row>
    <row r="125" spans="1:7" ht="12.75">
      <c r="A125" s="307"/>
      <c r="B125" s="307"/>
      <c r="C125" s="307"/>
      <c r="D125" s="307"/>
      <c r="E125" s="323"/>
      <c r="F125" s="307"/>
      <c r="G125" s="307"/>
    </row>
    <row r="126" spans="1:7" ht="12.75">
      <c r="A126" s="307"/>
      <c r="B126" s="307"/>
      <c r="C126" s="307"/>
      <c r="D126" s="307"/>
      <c r="E126" s="323"/>
      <c r="F126" s="307"/>
      <c r="G126" s="307"/>
    </row>
    <row r="127" spans="1:7" ht="12.75">
      <c r="A127" s="307"/>
      <c r="B127" s="307"/>
      <c r="C127" s="307"/>
      <c r="D127" s="307"/>
      <c r="E127" s="323"/>
      <c r="F127" s="307"/>
      <c r="G127" s="307"/>
    </row>
    <row r="128" spans="1:7" ht="12.75">
      <c r="A128" s="307"/>
      <c r="B128" s="307"/>
      <c r="C128" s="307"/>
      <c r="D128" s="307"/>
      <c r="E128" s="323"/>
      <c r="F128" s="307"/>
      <c r="G128" s="307"/>
    </row>
    <row r="129" spans="1:7" ht="12.75">
      <c r="A129" s="307"/>
      <c r="B129" s="307"/>
      <c r="C129" s="307"/>
      <c r="D129" s="307"/>
      <c r="E129" s="323"/>
      <c r="F129" s="307"/>
      <c r="G129" s="307"/>
    </row>
    <row r="130" spans="1:7" ht="12.75">
      <c r="A130" s="307"/>
      <c r="B130" s="307"/>
      <c r="C130" s="307"/>
      <c r="D130" s="307"/>
      <c r="E130" s="323"/>
      <c r="F130" s="307"/>
      <c r="G130" s="307"/>
    </row>
    <row r="131" spans="1:7" ht="12.75">
      <c r="A131" s="307"/>
      <c r="B131" s="307"/>
      <c r="C131" s="307"/>
      <c r="D131" s="307"/>
      <c r="E131" s="323"/>
      <c r="F131" s="307"/>
      <c r="G131" s="307"/>
    </row>
    <row r="132" spans="1:7" ht="12.75">
      <c r="A132" s="307"/>
      <c r="B132" s="307"/>
      <c r="C132" s="307"/>
      <c r="D132" s="307"/>
      <c r="E132" s="323"/>
      <c r="F132" s="307"/>
      <c r="G132" s="307"/>
    </row>
    <row r="133" spans="1:7" ht="12.75">
      <c r="A133" s="307"/>
      <c r="B133" s="307"/>
      <c r="C133" s="307"/>
      <c r="D133" s="307"/>
      <c r="E133" s="323"/>
      <c r="F133" s="307"/>
      <c r="G133" s="307"/>
    </row>
    <row r="134" spans="1:7" ht="12.75">
      <c r="A134" s="307"/>
      <c r="B134" s="307"/>
      <c r="C134" s="307"/>
      <c r="D134" s="307"/>
      <c r="E134" s="323"/>
      <c r="F134" s="307"/>
      <c r="G134" s="307"/>
    </row>
    <row r="135" spans="1:7" ht="12.75">
      <c r="A135" s="307"/>
      <c r="B135" s="307"/>
      <c r="C135" s="307"/>
      <c r="D135" s="307"/>
      <c r="E135" s="323"/>
      <c r="F135" s="307"/>
      <c r="G135" s="307"/>
    </row>
    <row r="136" spans="1:7" ht="12.75">
      <c r="A136" s="307"/>
      <c r="B136" s="307"/>
      <c r="C136" s="307"/>
      <c r="D136" s="307"/>
      <c r="E136" s="323"/>
      <c r="F136" s="307"/>
      <c r="G136" s="307"/>
    </row>
  </sheetData>
  <mergeCells count="32">
    <mergeCell ref="C62:D62"/>
    <mergeCell ref="C47:D47"/>
    <mergeCell ref="C48:D48"/>
    <mergeCell ref="C50:D50"/>
    <mergeCell ref="C54:D54"/>
    <mergeCell ref="C56:D56"/>
    <mergeCell ref="C58:D58"/>
    <mergeCell ref="C60:D60"/>
    <mergeCell ref="C36:D36"/>
    <mergeCell ref="C38:D38"/>
    <mergeCell ref="C39:D39"/>
    <mergeCell ref="C41:D41"/>
    <mergeCell ref="C43:D43"/>
    <mergeCell ref="C25:D25"/>
    <mergeCell ref="C26:D26"/>
    <mergeCell ref="C30:D30"/>
    <mergeCell ref="C31:D31"/>
    <mergeCell ref="C33:D33"/>
    <mergeCell ref="C34:D34"/>
    <mergeCell ref="C15:D15"/>
    <mergeCell ref="C16:D16"/>
    <mergeCell ref="C17:D17"/>
    <mergeCell ref="C18:D18"/>
    <mergeCell ref="C19:D19"/>
    <mergeCell ref="C20:D20"/>
    <mergeCell ref="C21:D21"/>
    <mergeCell ref="A1:G1"/>
    <mergeCell ref="A3:B3"/>
    <mergeCell ref="A4:B4"/>
    <mergeCell ref="E4:G4"/>
    <mergeCell ref="C9:D9"/>
    <mergeCell ref="C11:D11"/>
  </mergeCells>
  <printOptions horizontalCentered="1"/>
  <pageMargins left="0.5905511811023623" right="0.3937007874015748" top="0.5905511811023623" bottom="0.984251968503937" header="0.1968503937007874" footer="0.5118110236220472"/>
  <pageSetup horizontalDpi="300" verticalDpi="300" orientation="landscape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2016-06-16T18:50:37Z</dcterms:created>
  <dcterms:modified xsi:type="dcterms:W3CDTF">2016-06-16T18:51:20Z</dcterms:modified>
  <cp:category/>
  <cp:version/>
  <cp:contentType/>
  <cp:contentStatus/>
</cp:coreProperties>
</file>