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4" activeTab="2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<sst xmlns="http://schemas.openxmlformats.org/spreadsheetml/2006/main" count="381" uniqueCount="203">
  <si>
    <t>Rozpočet</t>
  </si>
  <si>
    <t xml:space="preserve">            Úprava sítě veřejného osvětlení Děčín – Velká Veleň</t>
  </si>
  <si>
    <t>Objednávka č. :</t>
  </si>
  <si>
    <t>2426/2016/37</t>
  </si>
  <si>
    <t>Datum :</t>
  </si>
  <si>
    <t>Okres:</t>
  </si>
  <si>
    <t>Děčín</t>
  </si>
  <si>
    <t>Katastrální území:</t>
  </si>
  <si>
    <t>Velká Veleň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</si>
  <si>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</si>
  <si>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</si>
  <si>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</si>
  <si>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</si>
  <si>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</si>
  <si>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</si>
  <si>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</si>
  <si>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</si>
  <si>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Úprava sítě veřejného osvětlení Děčín – Velká Veleň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</si>
  <si>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</si>
  <si>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</si>
  <si>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</si>
  <si>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</si>
  <si>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</si>
  <si>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</si>
  <si>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</si>
  <si>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</si>
  <si>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</si>
  <si>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</si>
  <si>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</si>
  <si>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</si>
  <si>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</si>
  <si>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</si>
  <si>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</t>
  </si>
  <si>
    <t>Materiály dodávané investorem</t>
  </si>
  <si>
    <t>Materiály dodávané zhotovitelem</t>
  </si>
  <si>
    <t>Práce</t>
  </si>
  <si>
    <t>Provoz investora</t>
  </si>
  <si>
    <t>Zařízení staveniště</t>
  </si>
  <si>
    <t>Rezerva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</si>
  <si>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</si>
  <si>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</si>
  <si>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</si>
  <si>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</si>
  <si>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</si>
  <si>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</si>
  <si>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</si>
  <si>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Kompletační činnost</t>
  </si>
  <si>
    <t>Ostatní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</si>
  <si>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</si>
  <si>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</si>
  <si>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</si>
  <si>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</si>
  <si>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</si>
  <si>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Přesun stavebních kapacit</t>
  </si>
  <si>
    <t>IX. Jiné investice</t>
  </si>
  <si>
    <t>Inženýrink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</si>
  <si>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</si>
  <si>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</si>
  <si>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</si>
  <si>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</si>
  <si>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</si>
  <si>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</si>
  <si>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</si>
  <si>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</si>
  <si>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</si>
  <si>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</si>
  <si>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</si>
  <si>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vč. zápisu do KN</t>
  </si>
  <si>
    <t>Geometrické plány pro účel odkupu pozemku</t>
  </si>
  <si>
    <t>Kupní cena pozemku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</si>
  <si>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</si>
  <si>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</si>
  <si>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</si>
  <si>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</si>
  <si>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</si>
  <si>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</si>
  <si>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</si>
  <si>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 xml:space="preserve">320 - vedení kabelové VO 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</si>
  <si>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</si>
  <si>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</si>
  <si>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</si>
  <si>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</si>
  <si>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</si>
  <si>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</si>
  <si>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</si>
  <si>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</si>
  <si>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Aut.výpočet</t>
  </si>
  <si>
    <t>Upřesnění</t>
  </si>
  <si>
    <t>Zábory veřejného prostranství, pronájmy ploch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</si>
  <si>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</si>
  <si>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</si>
  <si>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</si>
  <si>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</si>
  <si>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</si>
  <si>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</si>
  <si>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</si>
  <si>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</si>
  <si>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</si>
  <si>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</si>
  <si>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</si>
  <si>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</si>
  <si>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</si>
  <si>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</si>
  <si>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</si>
  <si>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</si>
  <si>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vedl.</t>
  </si>
  <si>
    <t>SVORKA PROPICHOVACI AES 25-70</t>
  </si>
  <si>
    <t>KS</t>
  </si>
  <si>
    <t>1000327780</t>
  </si>
  <si>
    <t>FOLIE VYSTR.S BLESKEM330X0,4 CERV.A 125M</t>
  </si>
  <si>
    <t>M</t>
  </si>
  <si>
    <t>C-723150371-0</t>
  </si>
  <si>
    <t>CHRANICKA D 108</t>
  </si>
  <si>
    <t>H-34111080-1</t>
  </si>
  <si>
    <t>KABEL CU JADRO CYKY-J 4x16</t>
  </si>
  <si>
    <t>H-35443356-1</t>
  </si>
  <si>
    <t>FEZN PASKA 30x4 (0,95 kg/m)</t>
  </si>
  <si>
    <t>KG</t>
  </si>
  <si>
    <t>M-210204201-0</t>
  </si>
  <si>
    <t>ELEKTROVÝZBROJ STOŽÁRU 1 OKRUH</t>
  </si>
  <si>
    <t>M-210120001-0</t>
  </si>
  <si>
    <t>POJISTKA 10A</t>
  </si>
  <si>
    <t>M-210192722-0</t>
  </si>
  <si>
    <t>ŠTÍTEK OZNAČ PRO UZEMNĚNÍ – LEPENÝ</t>
  </si>
  <si>
    <t>H-34112252-1</t>
  </si>
  <si>
    <t>KABEL AL JADRO CYKY 3Cx2,5</t>
  </si>
  <si>
    <t>ŠTÍTEK OZNAČ „POZOR EL. ZAŘÍZENÍ“ - LEPENÝ</t>
  </si>
  <si>
    <t>H-11163349-1</t>
  </si>
  <si>
    <t>SUSP ASFALT GUMOASFALT SA 12 10kg</t>
  </si>
  <si>
    <t>T</t>
  </si>
  <si>
    <t>M-220111761-0</t>
  </si>
  <si>
    <t>SVORKA UZEMŇOVACÍ</t>
  </si>
  <si>
    <t>H-31674030-1</t>
  </si>
  <si>
    <t>STOŽÁR VO POZIN K-6-133/89/60</t>
  </si>
  <si>
    <t>H-34844690-1</t>
  </si>
  <si>
    <t>SVÍTIDLO VENK SLOUP VÝBOJ MALAGA 70W</t>
  </si>
  <si>
    <t>H-34760510-1</t>
  </si>
  <si>
    <t>VÝBOJKA SODÍK 70W E 40 SHC</t>
  </si>
  <si>
    <t>PISEK ZASYPOVY</t>
  </si>
  <si>
    <t>STERKOPISEK FR.0-32 TR.C</t>
  </si>
  <si>
    <t>KAMENIVO DRC.HRUBE FR.32-63</t>
  </si>
  <si>
    <t>BETON</t>
  </si>
  <si>
    <t>M3</t>
  </si>
  <si>
    <t>H-11144219-1</t>
  </si>
  <si>
    <t>VAZELINA KONZERV MOGUL KORON L SUD</t>
  </si>
  <si>
    <r>
      <t xml:space="preserve">POJISTKOVÁ SKRIN </t>
    </r>
    <r>
      <rPr>
        <sz val="12"/>
        <rFont val="Arial"/>
        <family val="1"/>
      </rPr>
      <t xml:space="preserve">SP100/NSP1P </t>
    </r>
  </si>
  <si>
    <t>POJISTKA NOŽOVÁ 000 40A</t>
  </si>
  <si>
    <t>POJISTKA NOŽOVÁ 000 25A</t>
  </si>
  <si>
    <t>TRUBKA PVC 40mm 3m</t>
  </si>
  <si>
    <t xml:space="preserve">PÁSKA UPÍNACÍ – BANDIMEX (1 BALENÍ = 30 M) </t>
  </si>
  <si>
    <t>BAL</t>
  </si>
  <si>
    <t>SPONA UPÍNACÍ NA BANDIMEX (1 BAL = 100 KS)</t>
  </si>
  <si>
    <t>ASFALTOVÝ RECYKLÁT</t>
  </si>
  <si>
    <t>Dodávky zhotovitele celkem:</t>
  </si>
  <si>
    <t>OCENĚNÉ PRÁCE</t>
  </si>
  <si>
    <t>Objednávka č. : 2426/2016/37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</si>
  <si>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</si>
  <si>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</si>
  <si>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</si>
  <si>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</si>
  <si>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</si>
  <si>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</si>
  <si>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</si>
  <si>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</si>
  <si>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</si>
  <si>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ED39</t>
  </si>
  <si>
    <t>217</t>
  </si>
  <si>
    <t>VYKOP KABEL.RYHY 50X120CM RUCNE,ZEM.TR.4</t>
  </si>
  <si>
    <t>PEJA41A</t>
  </si>
  <si>
    <t>215</t>
  </si>
  <si>
    <t>POLOŽENÍ FOLIE VÝSTRAŽNÉ Z PVC ,SIRKA 33 CM</t>
  </si>
  <si>
    <t>ME11</t>
  </si>
  <si>
    <t>DEM+MONT.CHODNÍK ZÁMKOVÁ DLAŽBA KRYT NAD VYKOP</t>
  </si>
  <si>
    <t>M2</t>
  </si>
  <si>
    <t>POLOŽENÍ CHRÁNIČKY D 108</t>
  </si>
  <si>
    <t>PROTAŽENÍ KABELU CU JADRO CYKY-J 4x16</t>
  </si>
  <si>
    <t>MONTÁŽ UZEMNĚNÍ VČ. SVOREK</t>
  </si>
  <si>
    <t>MONTÁŽ ELEKTROVÝZBROJE STOŽÁRU 1 OKRUH</t>
  </si>
  <si>
    <t>MONTÁŽ KABELU AL JADRO CYKY 3Cx2,5</t>
  </si>
  <si>
    <t>MONTÁŽ POJISTKY 10A</t>
  </si>
  <si>
    <t>MONTÁŽ ŠTÍTKU OZNAČ PRO UZEMNĚNÍ – LEPENÝ</t>
  </si>
  <si>
    <t>NÁTĚR STOŽÁRU SUSP ASFALT GUMOASFALT SA 12 10kg – PŘECHOD DO ZEMĚ</t>
  </si>
  <si>
    <t>M-220271601-0</t>
  </si>
  <si>
    <t>UKONČENÍ A ZAPOJENÍ VODIČŮ 16</t>
  </si>
  <si>
    <t>M-460650015-0</t>
  </si>
  <si>
    <t>EF39</t>
  </si>
  <si>
    <t>ZAHOZ KABEL.RYHY 50X120CM RUCNE,ZEM.TR.4</t>
  </si>
  <si>
    <t>MONTÁŽ VÝBOJKY</t>
  </si>
  <si>
    <t>OSAZENÍ SVÍTIDLA</t>
  </si>
  <si>
    <t>POSTAVENÍ SLOUPU</t>
  </si>
  <si>
    <t>EP15</t>
  </si>
  <si>
    <t>ZAHOZ RYHY 35X20 CM PRO ZEM.PASEK TR.4</t>
  </si>
  <si>
    <t>M-460300006-0</t>
  </si>
  <si>
    <t>HUTNĚNÍ ZEMINY DO 20 CM</t>
  </si>
  <si>
    <t>M-460050602-0</t>
  </si>
  <si>
    <t>JÁMA STOŽ VÝKOP RUČNĚ ZEM4</t>
  </si>
  <si>
    <t>M-460080001-0</t>
  </si>
  <si>
    <t>BETON ZÁKLAD DO ZEMINY</t>
  </si>
  <si>
    <t>EP06</t>
  </si>
  <si>
    <t>VYKOP RYHY 35X20 CM PRO ZEM.PASEK TR.4</t>
  </si>
  <si>
    <t>PROTLAK NEŘÍZENÝ PR.75</t>
  </si>
  <si>
    <t>PÁSKA UPÍNACÍ – BANDIMEX – UPEVNĚNÍ KABELU A TRUBKY</t>
  </si>
  <si>
    <t>Oceněné práce celkem: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</si>
</sst>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DD/YYYY"/>
    <numFmt numFmtId="166" formatCode="D/M/YYYY"/>
    <numFmt numFmtId="167" formatCode="###0.0;\-###0.0"/>
    <numFmt numFmtId="168" formatCode="#,##0;\-#,##0"/>
    <numFmt numFmtId="169" formatCode="####;\-####"/>
    <numFmt numFmtId="170" formatCode="#,##0.0;\-#,##0.0"/>
    <numFmt numFmtId="171" formatCode="0.00"/>
    <numFmt numFmtId="172" formatCode="###0.00000;\-###0.00000"/>
    <numFmt numFmtId="173" formatCode="#,##0.00;\-#,##0.00"/>
    <numFmt numFmtId="174" formatCode="#,##0.000;\-#,##0.0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sz val="12"/>
      <name val="Arial"/>
      <family val="1"/>
    </font>
    <font>
      <b/>
      <sz val="10"/>
      <color indexed="12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20" applyAlignment="1" applyProtection="1">
      <alignment horizontal="left" vertical="top"/>
      <protection/>
    </xf>
    <xf numFmtId="164" fontId="1" fillId="0" borderId="0" xfId="20" applyFont="1" applyAlignment="1" applyProtection="1">
      <alignment horizontal="left" vertical="top"/>
      <protection/>
    </xf>
    <xf numFmtId="164" fontId="2" fillId="2" borderId="1" xfId="20" applyFont="1" applyFill="1" applyBorder="1" applyAlignment="1" applyProtection="1">
      <alignment horizontal="left" vertical="center"/>
      <protection/>
    </xf>
    <xf numFmtId="164" fontId="3" fillId="2" borderId="2" xfId="20" applyFont="1" applyFill="1" applyBorder="1" applyAlignment="1" applyProtection="1">
      <alignment horizontal="left" vertical="center"/>
      <protection/>
    </xf>
    <xf numFmtId="164" fontId="2" fillId="2" borderId="2" xfId="20" applyFont="1" applyFill="1" applyBorder="1" applyAlignment="1" applyProtection="1">
      <alignment horizontal="left" vertical="center"/>
      <protection/>
    </xf>
    <xf numFmtId="164" fontId="0" fillId="2" borderId="2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right"/>
      <protection/>
    </xf>
    <xf numFmtId="164" fontId="0" fillId="2" borderId="3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horizontal="left" vertical="center"/>
      <protection/>
    </xf>
    <xf numFmtId="164" fontId="5" fillId="2" borderId="4" xfId="20" applyFont="1" applyFill="1" applyBorder="1" applyAlignment="1" applyProtection="1">
      <alignment horizontal="left" vertical="center"/>
      <protection/>
    </xf>
    <xf numFmtId="164" fontId="5" fillId="2" borderId="0" xfId="20" applyFont="1" applyFill="1" applyAlignment="1" applyProtection="1">
      <alignment horizontal="left" vertical="center"/>
      <protection/>
    </xf>
    <xf numFmtId="164" fontId="0" fillId="2" borderId="0" xfId="20" applyFont="1" applyFill="1" applyAlignment="1" applyProtection="1">
      <alignment horizontal="left" vertical="center"/>
      <protection/>
    </xf>
    <xf numFmtId="164" fontId="5" fillId="2" borderId="0" xfId="20" applyFont="1" applyFill="1" applyAlignment="1" applyProtection="1">
      <alignment horizontal="right" vertical="center"/>
      <protection/>
    </xf>
    <xf numFmtId="164" fontId="0" fillId="2" borderId="5" xfId="20" applyFont="1" applyFill="1" applyBorder="1" applyAlignment="1" applyProtection="1">
      <alignment horizontal="right" vertical="center"/>
      <protection/>
    </xf>
    <xf numFmtId="164" fontId="0" fillId="2" borderId="0" xfId="20" applyFont="1" applyFill="1" applyAlignment="1" applyProtection="1">
      <alignment horizontal="right" vertical="center"/>
      <protection/>
    </xf>
    <xf numFmtId="164" fontId="5" fillId="2" borderId="0" xfId="20" applyFont="1" applyFill="1" applyBorder="1" applyAlignment="1" applyProtection="1">
      <alignment horizontal="right" vertical="center"/>
      <protection/>
    </xf>
    <xf numFmtId="165" fontId="0" fillId="2" borderId="5" xfId="20" applyNumberFormat="1" applyFont="1" applyFill="1" applyBorder="1" applyAlignment="1" applyProtection="1">
      <alignment horizontal="left" vertical="center"/>
      <protection/>
    </xf>
    <xf numFmtId="164" fontId="0" fillId="2" borderId="5" xfId="20" applyFont="1" applyFill="1" applyBorder="1" applyAlignment="1" applyProtection="1">
      <alignment horizontal="left" vertical="center"/>
      <protection/>
    </xf>
    <xf numFmtId="164" fontId="1" fillId="0" borderId="4" xfId="20" applyBorder="1" applyAlignment="1" applyProtection="1">
      <alignment horizontal="left" vertical="top"/>
      <protection/>
    </xf>
    <xf numFmtId="164" fontId="1" fillId="0" borderId="0" xfId="20" applyBorder="1" applyAlignment="1" applyProtection="1">
      <alignment horizontal="left" vertical="top"/>
      <protection/>
    </xf>
    <xf numFmtId="164" fontId="1" fillId="0" borderId="5" xfId="20" applyBorder="1" applyAlignment="1" applyProtection="1">
      <alignment horizontal="left" vertical="top"/>
      <protection/>
    </xf>
    <xf numFmtId="164" fontId="6" fillId="2" borderId="0" xfId="20" applyFont="1" applyFill="1" applyAlignment="1" applyProtection="1">
      <alignment horizontal="left" vertical="center"/>
      <protection/>
    </xf>
    <xf numFmtId="164" fontId="7" fillId="2" borderId="4" xfId="20" applyFont="1" applyFill="1" applyBorder="1" applyAlignment="1" applyProtection="1">
      <alignment horizontal="left" vertical="center"/>
      <protection/>
    </xf>
    <xf numFmtId="166" fontId="1" fillId="0" borderId="0" xfId="20" applyNumberFormat="1" applyFont="1" applyBorder="1" applyAlignment="1" applyProtection="1">
      <alignment horizontal="right" vertical="top"/>
      <protection/>
    </xf>
    <xf numFmtId="164" fontId="8" fillId="0" borderId="0" xfId="20" applyFont="1" applyAlignment="1" applyProtection="1">
      <alignment horizontal="left" vertical="top"/>
      <protection/>
    </xf>
    <xf numFmtId="164" fontId="1" fillId="0" borderId="6" xfId="20" applyBorder="1" applyAlignment="1" applyProtection="1">
      <alignment horizontal="left" vertical="top"/>
      <protection/>
    </xf>
    <xf numFmtId="164" fontId="1" fillId="0" borderId="7" xfId="20" applyBorder="1" applyAlignment="1" applyProtection="1">
      <alignment horizontal="left" vertical="top"/>
      <protection/>
    </xf>
    <xf numFmtId="164" fontId="1" fillId="0" borderId="8" xfId="20" applyBorder="1" applyAlignment="1" applyProtection="1">
      <alignment horizontal="left" vertical="top"/>
      <protection/>
    </xf>
    <xf numFmtId="164" fontId="1" fillId="0" borderId="0" xfId="20" applyAlignment="1" applyProtection="1">
      <alignment horizontal="left" vertical="top"/>
      <protection locked="0"/>
    </xf>
    <xf numFmtId="164" fontId="1" fillId="0" borderId="0" xfId="20" applyFont="1" applyAlignment="1" applyProtection="1">
      <alignment horizontal="left" vertical="top"/>
      <protection locked="0"/>
    </xf>
    <xf numFmtId="164" fontId="9" fillId="0" borderId="1" xfId="20" applyFont="1" applyBorder="1" applyAlignment="1" applyProtection="1">
      <alignment horizontal="left" vertical="center" wrapText="1"/>
      <protection/>
    </xf>
    <xf numFmtId="164" fontId="10" fillId="0" borderId="2" xfId="20" applyFont="1" applyBorder="1" applyAlignment="1" applyProtection="1">
      <alignment horizontal="left"/>
      <protection/>
    </xf>
    <xf numFmtId="167" fontId="10" fillId="0" borderId="3" xfId="20" applyNumberFormat="1" applyFont="1" applyBorder="1" applyAlignment="1" applyProtection="1">
      <alignment horizontal="right"/>
      <protection/>
    </xf>
    <xf numFmtId="168" fontId="10" fillId="0" borderId="3" xfId="20" applyNumberFormat="1" applyFont="1" applyBorder="1" applyAlignment="1" applyProtection="1">
      <alignment horizontal="right"/>
      <protection/>
    </xf>
    <xf numFmtId="164" fontId="10" fillId="0" borderId="0" xfId="20" applyFont="1" applyAlignment="1" applyProtection="1">
      <alignment horizontal="right"/>
      <protection/>
    </xf>
    <xf numFmtId="164" fontId="10" fillId="0" borderId="6" xfId="20" applyFont="1" applyBorder="1" applyAlignment="1" applyProtection="1">
      <alignment horizontal="left" wrapText="1"/>
      <protection/>
    </xf>
    <xf numFmtId="168" fontId="10" fillId="0" borderId="7" xfId="20" applyNumberFormat="1" applyFont="1" applyBorder="1" applyAlignment="1" applyProtection="1">
      <alignment horizontal="right"/>
      <protection/>
    </xf>
    <xf numFmtId="167" fontId="10" fillId="0" borderId="8" xfId="20" applyNumberFormat="1" applyFont="1" applyBorder="1" applyAlignment="1" applyProtection="1">
      <alignment horizontal="right"/>
      <protection/>
    </xf>
    <xf numFmtId="168" fontId="10" fillId="0" borderId="5" xfId="20" applyNumberFormat="1" applyFont="1" applyBorder="1" applyAlignment="1" applyProtection="1">
      <alignment horizontal="right"/>
      <protection/>
    </xf>
    <xf numFmtId="164" fontId="10" fillId="0" borderId="9" xfId="20" applyFont="1" applyBorder="1" applyAlignment="1" applyProtection="1">
      <alignment horizontal="left" vertical="center" wrapText="1"/>
      <protection/>
    </xf>
    <xf numFmtId="164" fontId="5" fillId="3" borderId="9" xfId="20" applyFont="1" applyFill="1" applyBorder="1" applyAlignment="1" applyProtection="1">
      <alignment horizontal="left" vertical="center" wrapText="1"/>
      <protection/>
    </xf>
    <xf numFmtId="168" fontId="10" fillId="0" borderId="5" xfId="20" applyNumberFormat="1" applyFont="1" applyBorder="1" applyAlignment="1" applyProtection="1">
      <alignment horizontal="center"/>
      <protection/>
    </xf>
    <xf numFmtId="164" fontId="10" fillId="0" borderId="9" xfId="20" applyFont="1" applyBorder="1" applyAlignment="1" applyProtection="1">
      <alignment horizontal="left" wrapText="1"/>
      <protection/>
    </xf>
    <xf numFmtId="164" fontId="5" fillId="3" borderId="9" xfId="20" applyFont="1" applyFill="1" applyBorder="1" applyAlignment="1" applyProtection="1">
      <alignment horizontal="left" vertical="center"/>
      <protection/>
    </xf>
    <xf numFmtId="168" fontId="10" fillId="0" borderId="8" xfId="20" applyNumberFormat="1" applyFont="1" applyBorder="1" applyAlignment="1" applyProtection="1">
      <alignment horizontal="right"/>
      <protection/>
    </xf>
    <xf numFmtId="164" fontId="10" fillId="0" borderId="1" xfId="20" applyFont="1" applyBorder="1" applyAlignment="1" applyProtection="1">
      <alignment horizontal="right" wrapText="1"/>
      <protection/>
    </xf>
    <xf numFmtId="164" fontId="10" fillId="3" borderId="9" xfId="20" applyFont="1" applyFill="1" applyBorder="1" applyAlignment="1" applyProtection="1">
      <alignment horizontal="center"/>
      <protection/>
    </xf>
    <xf numFmtId="166" fontId="10" fillId="3" borderId="9" xfId="20" applyNumberFormat="1" applyFont="1" applyFill="1" applyBorder="1" applyAlignment="1" applyProtection="1">
      <alignment horizontal="center"/>
      <protection/>
    </xf>
    <xf numFmtId="168" fontId="10" fillId="0" borderId="10" xfId="20" applyNumberFormat="1" applyFont="1" applyBorder="1" applyAlignment="1" applyProtection="1">
      <alignment horizontal="right"/>
      <protection/>
    </xf>
    <xf numFmtId="164" fontId="10" fillId="0" borderId="11" xfId="20" applyFont="1" applyBorder="1" applyAlignment="1" applyProtection="1">
      <alignment horizontal="right" wrapText="1"/>
      <protection/>
    </xf>
    <xf numFmtId="164" fontId="10" fillId="3" borderId="11" xfId="20" applyFont="1" applyFill="1" applyBorder="1" applyAlignment="1" applyProtection="1">
      <alignment horizontal="center"/>
      <protection/>
    </xf>
    <xf numFmtId="164" fontId="10" fillId="0" borderId="9" xfId="20" applyFont="1" applyFill="1" applyBorder="1" applyAlignment="1" applyProtection="1">
      <alignment horizontal="left" wrapText="1"/>
      <protection/>
    </xf>
    <xf numFmtId="168" fontId="10" fillId="0" borderId="9" xfId="20" applyNumberFormat="1" applyFont="1" applyFill="1" applyBorder="1" applyAlignment="1" applyProtection="1">
      <alignment horizontal="right"/>
      <protection/>
    </xf>
    <xf numFmtId="169" fontId="10" fillId="0" borderId="9" xfId="20" applyNumberFormat="1" applyFont="1" applyFill="1" applyBorder="1" applyAlignment="1" applyProtection="1">
      <alignment horizontal="right"/>
      <protection/>
    </xf>
    <xf numFmtId="167" fontId="10" fillId="0" borderId="9" xfId="20" applyNumberFormat="1" applyFont="1" applyFill="1" applyBorder="1" applyAlignment="1" applyProtection="1">
      <alignment horizontal="right"/>
      <protection/>
    </xf>
    <xf numFmtId="164" fontId="10" fillId="0" borderId="11" xfId="20" applyFont="1" applyFill="1" applyBorder="1" applyAlignment="1" applyProtection="1">
      <alignment horizontal="left" wrapText="1"/>
      <protection/>
    </xf>
    <xf numFmtId="168" fontId="10" fillId="0" borderId="11" xfId="20" applyNumberFormat="1" applyFont="1" applyFill="1" applyBorder="1" applyAlignment="1" applyProtection="1">
      <alignment horizontal="right"/>
      <protection/>
    </xf>
    <xf numFmtId="167" fontId="10" fillId="0" borderId="11" xfId="20" applyNumberFormat="1" applyFont="1" applyFill="1" applyBorder="1" applyAlignment="1" applyProtection="1">
      <alignment horizontal="right"/>
      <protection/>
    </xf>
    <xf numFmtId="164" fontId="10" fillId="3" borderId="6" xfId="20" applyFont="1" applyFill="1" applyBorder="1" applyAlignment="1" applyProtection="1">
      <alignment horizontal="left" wrapText="1"/>
      <protection/>
    </xf>
    <xf numFmtId="170" fontId="10" fillId="3" borderId="12" xfId="20" applyNumberFormat="1" applyFont="1" applyFill="1" applyBorder="1" applyAlignment="1" applyProtection="1">
      <alignment horizontal="right"/>
      <protection/>
    </xf>
    <xf numFmtId="167" fontId="10" fillId="3" borderId="10" xfId="20" applyNumberFormat="1" applyFont="1" applyFill="1" applyBorder="1" applyAlignment="1" applyProtection="1">
      <alignment horizontal="right"/>
      <protection/>
    </xf>
    <xf numFmtId="170" fontId="10" fillId="0" borderId="13" xfId="20" applyNumberFormat="1" applyFont="1" applyFill="1" applyBorder="1" applyAlignment="1" applyProtection="1">
      <alignment horizontal="right"/>
      <protection/>
    </xf>
    <xf numFmtId="170" fontId="10" fillId="0" borderId="9" xfId="20" applyNumberFormat="1" applyFont="1" applyFill="1" applyBorder="1" applyAlignment="1" applyProtection="1">
      <alignment horizontal="right"/>
      <protection/>
    </xf>
    <xf numFmtId="170" fontId="10" fillId="3" borderId="14" xfId="20" applyNumberFormat="1" applyFont="1" applyFill="1" applyBorder="1" applyAlignment="1" applyProtection="1">
      <alignment horizontal="right"/>
      <protection/>
    </xf>
    <xf numFmtId="164" fontId="10" fillId="0" borderId="9" xfId="20" applyFont="1" applyFill="1" applyBorder="1" applyAlignment="1" applyProtection="1">
      <alignment horizontal="left" wrapText="1"/>
      <protection/>
    </xf>
    <xf numFmtId="171" fontId="10" fillId="0" borderId="0" xfId="20" applyNumberFormat="1" applyFont="1" applyAlignment="1" applyProtection="1">
      <alignment horizontal="right"/>
      <protection/>
    </xf>
    <xf numFmtId="170" fontId="10" fillId="0" borderId="11" xfId="20" applyNumberFormat="1" applyFont="1" applyFill="1" applyBorder="1" applyAlignment="1" applyProtection="1">
      <alignment horizontal="right"/>
      <protection/>
    </xf>
    <xf numFmtId="170" fontId="10" fillId="0" borderId="0" xfId="20" applyNumberFormat="1" applyFont="1" applyAlignment="1" applyProtection="1">
      <alignment horizontal="right"/>
      <protection/>
    </xf>
    <xf numFmtId="172" fontId="10" fillId="0" borderId="0" xfId="20" applyNumberFormat="1" applyFont="1" applyAlignment="1" applyProtection="1">
      <alignment horizontal="right"/>
      <protection/>
    </xf>
    <xf numFmtId="164" fontId="10" fillId="0" borderId="11" xfId="20" applyFont="1" applyFill="1" applyBorder="1" applyAlignment="1" applyProtection="1">
      <alignment horizontal="left" wrapText="1"/>
      <protection/>
    </xf>
    <xf numFmtId="170" fontId="10" fillId="0" borderId="9" xfId="20" applyNumberFormat="1" applyFont="1" applyFill="1" applyBorder="1" applyAlignment="1" applyProtection="1">
      <alignment horizontal="right" vertical="top"/>
      <protection/>
    </xf>
    <xf numFmtId="164" fontId="10" fillId="0" borderId="10" xfId="20" applyFont="1" applyFill="1" applyBorder="1" applyAlignment="1" applyProtection="1">
      <alignment horizontal="left"/>
      <protection/>
    </xf>
    <xf numFmtId="167" fontId="10" fillId="0" borderId="0" xfId="20" applyNumberFormat="1" applyFont="1" applyAlignment="1" applyProtection="1">
      <alignment horizontal="right"/>
      <protection/>
    </xf>
    <xf numFmtId="164" fontId="10" fillId="2" borderId="15" xfId="20" applyFont="1" applyFill="1" applyBorder="1" applyAlignment="1" applyProtection="1">
      <alignment horizontal="left" wrapText="1"/>
      <protection/>
    </xf>
    <xf numFmtId="170" fontId="10" fillId="2" borderId="9" xfId="20" applyNumberFormat="1" applyFont="1" applyFill="1" applyBorder="1" applyAlignment="1" applyProtection="1">
      <alignment horizontal="right"/>
      <protection/>
    </xf>
    <xf numFmtId="164" fontId="10" fillId="4" borderId="13" xfId="20" applyFont="1" applyFill="1" applyBorder="1" applyAlignment="1" applyProtection="1">
      <alignment horizontal="left" wrapText="1"/>
      <protection/>
    </xf>
    <xf numFmtId="170" fontId="10" fillId="4" borderId="13" xfId="20" applyNumberFormat="1" applyFont="1" applyFill="1" applyBorder="1" applyAlignment="1" applyProtection="1">
      <alignment horizontal="right"/>
      <protection/>
    </xf>
    <xf numFmtId="170" fontId="10" fillId="4" borderId="16" xfId="20" applyNumberFormat="1" applyFont="1" applyFill="1" applyBorder="1" applyAlignment="1" applyProtection="1">
      <alignment horizontal="right"/>
      <protection/>
    </xf>
    <xf numFmtId="164" fontId="10" fillId="3" borderId="15" xfId="20" applyFont="1" applyFill="1" applyBorder="1" applyAlignment="1" applyProtection="1">
      <alignment horizontal="left" wrapText="1"/>
      <protection/>
    </xf>
    <xf numFmtId="170" fontId="9" fillId="3" borderId="17" xfId="20" applyNumberFormat="1" applyFont="1" applyFill="1" applyBorder="1" applyAlignment="1" applyProtection="1">
      <alignment horizontal="right"/>
      <protection/>
    </xf>
    <xf numFmtId="170" fontId="10" fillId="3" borderId="18" xfId="20" applyNumberFormat="1" applyFont="1" applyFill="1" applyBorder="1" applyAlignment="1" applyProtection="1">
      <alignment horizontal="right"/>
      <protection/>
    </xf>
    <xf numFmtId="164" fontId="9" fillId="0" borderId="9" xfId="20" applyFont="1" applyBorder="1" applyAlignment="1" applyProtection="1">
      <alignment horizontal="left" vertical="center"/>
      <protection/>
    </xf>
    <xf numFmtId="164" fontId="10" fillId="0" borderId="9" xfId="20" applyFont="1" applyBorder="1" applyAlignment="1" applyProtection="1">
      <alignment horizontal="left"/>
      <protection/>
    </xf>
    <xf numFmtId="168" fontId="10" fillId="0" borderId="9" xfId="20" applyNumberFormat="1" applyFont="1" applyBorder="1" applyAlignment="1" applyProtection="1">
      <alignment horizontal="right"/>
      <protection/>
    </xf>
    <xf numFmtId="164" fontId="10" fillId="0" borderId="9" xfId="20" applyFont="1" applyBorder="1" applyAlignment="1" applyProtection="1">
      <alignment horizontal="right"/>
      <protection/>
    </xf>
    <xf numFmtId="164" fontId="1" fillId="0" borderId="9" xfId="20" applyFont="1" applyBorder="1" applyAlignment="1" applyProtection="1">
      <alignment horizontal="left" vertical="top"/>
      <protection/>
    </xf>
    <xf numFmtId="164" fontId="10" fillId="0" borderId="9" xfId="20" applyFont="1" applyBorder="1" applyAlignment="1" applyProtection="1">
      <alignment horizontal="left" vertical="center"/>
      <protection/>
    </xf>
    <xf numFmtId="164" fontId="5" fillId="5" borderId="9" xfId="20" applyFont="1" applyFill="1" applyBorder="1" applyAlignment="1" applyProtection="1">
      <alignment horizontal="left" vertical="center" wrapText="1"/>
      <protection/>
    </xf>
    <xf numFmtId="164" fontId="1" fillId="0" borderId="9" xfId="20" applyFont="1" applyBorder="1" applyAlignment="1" applyProtection="1">
      <alignment horizontal="center" vertical="top"/>
      <protection/>
    </xf>
    <xf numFmtId="164" fontId="10" fillId="5" borderId="9" xfId="20" applyFont="1" applyFill="1" applyBorder="1" applyAlignment="1" applyProtection="1">
      <alignment horizontal="left" vertical="center"/>
      <protection/>
    </xf>
    <xf numFmtId="164" fontId="10" fillId="5" borderId="9" xfId="20" applyFont="1" applyFill="1" applyBorder="1" applyAlignment="1" applyProtection="1">
      <alignment horizontal="left" vertical="center" wrapText="1"/>
      <protection/>
    </xf>
    <xf numFmtId="164" fontId="11" fillId="0" borderId="9" xfId="20" applyFont="1" applyBorder="1" applyAlignment="1" applyProtection="1">
      <alignment horizontal="right"/>
      <protection/>
    </xf>
    <xf numFmtId="166" fontId="10" fillId="5" borderId="9" xfId="20" applyNumberFormat="1" applyFont="1" applyFill="1" applyBorder="1" applyAlignment="1" applyProtection="1">
      <alignment horizontal="center"/>
      <protection/>
    </xf>
    <xf numFmtId="164" fontId="10" fillId="0" borderId="9" xfId="20" applyFont="1" applyFill="1" applyBorder="1" applyAlignment="1" applyProtection="1">
      <alignment horizontal="left"/>
      <protection/>
    </xf>
    <xf numFmtId="173" fontId="10" fillId="0" borderId="9" xfId="20" applyNumberFormat="1" applyFont="1" applyFill="1" applyBorder="1" applyAlignment="1" applyProtection="1">
      <alignment horizontal="right"/>
      <protection/>
    </xf>
    <xf numFmtId="172" fontId="11" fillId="0" borderId="9" xfId="20" applyNumberFormat="1" applyFont="1" applyBorder="1" applyAlignment="1" applyProtection="1">
      <alignment horizontal="right"/>
      <protection/>
    </xf>
    <xf numFmtId="172" fontId="10" fillId="0" borderId="9" xfId="20" applyNumberFormat="1" applyFont="1" applyBorder="1" applyAlignment="1" applyProtection="1">
      <alignment horizontal="right"/>
      <protection/>
    </xf>
    <xf numFmtId="164" fontId="10" fillId="5" borderId="9" xfId="20" applyFont="1" applyFill="1" applyBorder="1" applyAlignment="1" applyProtection="1">
      <alignment horizontal="left"/>
      <protection/>
    </xf>
    <xf numFmtId="170" fontId="10" fillId="5" borderId="9" xfId="20" applyNumberFormat="1" applyFont="1" applyFill="1" applyBorder="1" applyAlignment="1" applyProtection="1">
      <alignment horizontal="right"/>
      <protection/>
    </xf>
    <xf numFmtId="168" fontId="10" fillId="5" borderId="9" xfId="20" applyNumberFormat="1" applyFont="1" applyFill="1" applyBorder="1" applyAlignment="1" applyProtection="1">
      <alignment horizontal="right"/>
      <protection/>
    </xf>
    <xf numFmtId="170" fontId="10" fillId="0" borderId="9" xfId="20" applyNumberFormat="1" applyFont="1" applyFill="1" applyBorder="1" applyAlignment="1" applyProtection="1">
      <alignment horizontal="right" vertical="center"/>
      <protection/>
    </xf>
    <xf numFmtId="174" fontId="10" fillId="0" borderId="9" xfId="20" applyNumberFormat="1" applyFont="1" applyFill="1" applyBorder="1" applyAlignment="1" applyProtection="1">
      <alignment horizontal="right" vertical="center"/>
      <protection/>
    </xf>
    <xf numFmtId="173" fontId="10" fillId="0" borderId="9" xfId="20" applyNumberFormat="1" applyFont="1" applyFill="1" applyBorder="1" applyAlignment="1" applyProtection="1">
      <alignment horizontal="right" vertical="center"/>
      <protection/>
    </xf>
    <xf numFmtId="171" fontId="10" fillId="0" borderId="9" xfId="20" applyNumberFormat="1" applyFont="1" applyBorder="1" applyAlignment="1" applyProtection="1">
      <alignment horizontal="right"/>
      <protection/>
    </xf>
    <xf numFmtId="164" fontId="10" fillId="0" borderId="9" xfId="20" applyFont="1" applyFill="1" applyBorder="1" applyAlignment="1" applyProtection="1">
      <alignment horizontal="center"/>
      <protection/>
    </xf>
    <xf numFmtId="164" fontId="12" fillId="0" borderId="9" xfId="20" applyFont="1" applyFill="1" applyBorder="1" applyAlignment="1" applyProtection="1">
      <alignment horizontal="left"/>
      <protection/>
    </xf>
    <xf numFmtId="168" fontId="12" fillId="0" borderId="9" xfId="20" applyNumberFormat="1" applyFont="1" applyBorder="1" applyAlignment="1" applyProtection="1">
      <alignment horizontal="right"/>
      <protection/>
    </xf>
    <xf numFmtId="173" fontId="12" fillId="0" borderId="9" xfId="20" applyNumberFormat="1" applyFont="1" applyBorder="1" applyAlignment="1" applyProtection="1">
      <alignment horizontal="right"/>
      <protection/>
    </xf>
    <xf numFmtId="170" fontId="10" fillId="0" borderId="9" xfId="20" applyNumberFormat="1" applyFont="1" applyBorder="1" applyAlignment="1" applyProtection="1">
      <alignment horizontal="right"/>
      <protection/>
    </xf>
    <xf numFmtId="170" fontId="9" fillId="0" borderId="9" xfId="20" applyNumberFormat="1" applyFont="1" applyBorder="1" applyAlignment="1" applyProtection="1">
      <alignment horizontal="right"/>
      <protection/>
    </xf>
    <xf numFmtId="166" fontId="5" fillId="2" borderId="0" xfId="20" applyNumberFormat="1" applyFont="1" applyFill="1" applyAlignment="1" applyProtection="1">
      <alignment horizontal="left" vertical="center"/>
      <protection/>
    </xf>
    <xf numFmtId="164" fontId="5" fillId="2" borderId="0" xfId="20" applyFont="1" applyFill="1" applyBorder="1" applyAlignment="1" applyProtection="1">
      <alignment horizontal="left" vertical="center"/>
      <protection/>
    </xf>
    <xf numFmtId="164" fontId="3" fillId="2" borderId="0" xfId="20" applyFont="1" applyFill="1" applyAlignment="1" applyProtection="1">
      <alignment horizontal="right" vertical="center"/>
      <protection/>
    </xf>
    <xf numFmtId="164" fontId="5" fillId="6" borderId="9" xfId="20" applyFont="1" applyFill="1" applyBorder="1" applyAlignment="1" applyProtection="1">
      <alignment horizontal="center" vertical="center" wrapText="1"/>
      <protection/>
    </xf>
    <xf numFmtId="164" fontId="0" fillId="0" borderId="6" xfId="20" applyFont="1" applyBorder="1" applyAlignment="1" applyProtection="1">
      <alignment horizontal="left" vertical="center"/>
      <protection/>
    </xf>
    <xf numFmtId="164" fontId="5" fillId="0" borderId="6" xfId="20" applyFont="1" applyBorder="1" applyAlignment="1" applyProtection="1">
      <alignment horizontal="left" vertical="center" wrapText="1"/>
      <protection/>
    </xf>
    <xf numFmtId="164" fontId="0" fillId="0" borderId="9" xfId="20" applyFont="1" applyBorder="1" applyAlignment="1" applyProtection="1">
      <alignment horizontal="left" vertical="center"/>
      <protection/>
    </xf>
    <xf numFmtId="164" fontId="0" fillId="0" borderId="6" xfId="20" applyFont="1" applyBorder="1" applyAlignment="1" applyProtection="1">
      <alignment horizontal="left" vertical="center" wrapText="1"/>
      <protection/>
    </xf>
    <xf numFmtId="164" fontId="0" fillId="2" borderId="6" xfId="20" applyFont="1" applyFill="1" applyBorder="1" applyAlignment="1" applyProtection="1">
      <alignment horizontal="left" vertical="center" wrapText="1"/>
      <protection/>
    </xf>
    <xf numFmtId="164" fontId="0" fillId="0" borderId="6" xfId="20" applyFont="1" applyBorder="1" applyAlignment="1" applyProtection="1">
      <alignment horizontal="right" vertical="center"/>
      <protection/>
    </xf>
    <xf numFmtId="164" fontId="0" fillId="0" borderId="6" xfId="20" applyFont="1" applyBorder="1" applyAlignment="1" applyProtection="1">
      <alignment horizontal="right" vertical="center"/>
      <protection locked="0"/>
    </xf>
    <xf numFmtId="173" fontId="0" fillId="0" borderId="9" xfId="20" applyNumberFormat="1" applyFont="1" applyBorder="1" applyAlignment="1" applyProtection="1">
      <alignment horizontal="right" vertical="center"/>
      <protection/>
    </xf>
    <xf numFmtId="174" fontId="0" fillId="0" borderId="6" xfId="20" applyNumberFormat="1" applyFont="1" applyBorder="1" applyAlignment="1" applyProtection="1">
      <alignment horizontal="right" vertical="center"/>
      <protection/>
    </xf>
    <xf numFmtId="173" fontId="0" fillId="0" borderId="6" xfId="20" applyNumberFormat="1" applyFont="1" applyBorder="1" applyAlignment="1" applyProtection="1">
      <alignment horizontal="right" vertical="center"/>
      <protection locked="0"/>
    </xf>
    <xf numFmtId="164" fontId="13" fillId="0" borderId="0" xfId="20" applyFont="1" applyAlignment="1" applyProtection="1">
      <alignment horizontal="left" vertical="top"/>
      <protection/>
    </xf>
    <xf numFmtId="173" fontId="0" fillId="0" borderId="6" xfId="20" applyNumberFormat="1" applyFont="1" applyFill="1" applyBorder="1" applyAlignment="1" applyProtection="1">
      <alignment horizontal="right" vertical="center"/>
      <protection locked="0"/>
    </xf>
    <xf numFmtId="164" fontId="0" fillId="0" borderId="6" xfId="20" applyFont="1" applyFill="1" applyBorder="1" applyAlignment="1" applyProtection="1">
      <alignment horizontal="left" vertical="center" wrapText="1"/>
      <protection/>
    </xf>
    <xf numFmtId="173" fontId="0" fillId="0" borderId="6" xfId="20" applyNumberFormat="1" applyFont="1" applyBorder="1" applyAlignment="1" applyProtection="1">
      <alignment horizontal="right" vertical="center"/>
      <protection/>
    </xf>
    <xf numFmtId="164" fontId="15" fillId="0" borderId="6" xfId="20" applyFont="1" applyBorder="1" applyAlignment="1" applyProtection="1">
      <alignment horizontal="left" vertical="center" wrapText="1"/>
      <protection/>
    </xf>
    <xf numFmtId="173" fontId="15" fillId="0" borderId="13" xfId="20" applyNumberFormat="1" applyFont="1" applyBorder="1" applyAlignment="1" applyProtection="1">
      <alignment horizontal="right" vertical="center"/>
      <protection/>
    </xf>
    <xf numFmtId="164" fontId="5" fillId="2" borderId="0" xfId="20" applyFont="1" applyFill="1" applyAlignment="1" applyProtection="1">
      <alignment horizontal="left" vertical="center"/>
      <protection/>
    </xf>
    <xf numFmtId="165" fontId="0" fillId="2" borderId="0" xfId="20" applyNumberFormat="1" applyFont="1" applyFill="1" applyAlignment="1" applyProtection="1">
      <alignment horizontal="left" vertical="center"/>
      <protection/>
    </xf>
    <xf numFmtId="164" fontId="0" fillId="2" borderId="4" xfId="20" applyFont="1" applyFill="1" applyBorder="1" applyAlignment="1" applyProtection="1">
      <alignment horizontal="left" vertical="center"/>
      <protection/>
    </xf>
    <xf numFmtId="164" fontId="5" fillId="6" borderId="15" xfId="20" applyFont="1" applyFill="1" applyBorder="1" applyAlignment="1" applyProtection="1">
      <alignment horizontal="center" vertical="center" wrapText="1"/>
      <protection/>
    </xf>
    <xf numFmtId="164" fontId="5" fillId="6" borderId="19" xfId="20" applyFont="1" applyFill="1" applyBorder="1" applyAlignment="1" applyProtection="1">
      <alignment horizontal="center" vertical="center" wrapText="1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6" xfId="20" applyFont="1" applyBorder="1" applyAlignment="1" applyProtection="1">
      <alignment horizontal="center" vertical="center" wrapText="1"/>
      <protection/>
    </xf>
    <xf numFmtId="171" fontId="0" fillId="0" borderId="6" xfId="20" applyNumberFormat="1" applyFont="1" applyBorder="1" applyAlignment="1" applyProtection="1">
      <alignment horizontal="right" vertical="center"/>
      <protection/>
    </xf>
    <xf numFmtId="164" fontId="16" fillId="0" borderId="0" xfId="20" applyFont="1" applyAlignment="1" applyProtection="1">
      <alignment horizontal="left" vertical="center"/>
      <protection/>
    </xf>
    <xf numFmtId="164" fontId="0" fillId="0" borderId="6" xfId="20" applyFont="1" applyFill="1" applyBorder="1" applyAlignment="1" applyProtection="1">
      <alignment horizontal="center" vertical="center" wrapText="1"/>
      <protection/>
    </xf>
    <xf numFmtId="174" fontId="0" fillId="0" borderId="6" xfId="20" applyNumberFormat="1" applyFont="1" applyFill="1" applyBorder="1" applyAlignment="1" applyProtection="1">
      <alignment horizontal="right" vertical="center"/>
      <protection/>
    </xf>
    <xf numFmtId="164" fontId="0" fillId="0" borderId="6" xfId="20" applyFont="1" applyFill="1" applyBorder="1" applyAlignment="1" applyProtection="1">
      <alignment horizontal="right" vertical="center"/>
      <protection/>
    </xf>
    <xf numFmtId="164" fontId="0" fillId="0" borderId="6" xfId="20" applyFont="1" applyFill="1" applyBorder="1" applyAlignment="1" applyProtection="1">
      <alignment horizontal="right" vertical="center"/>
      <protection locked="0"/>
    </xf>
    <xf numFmtId="173" fontId="0" fillId="0" borderId="9" xfId="20" applyNumberFormat="1" applyFont="1" applyFill="1" applyBorder="1" applyAlignment="1" applyProtection="1">
      <alignment horizontal="right" vertical="center"/>
      <protection/>
    </xf>
    <xf numFmtId="164" fontId="0" fillId="0" borderId="6" xfId="20" applyFont="1" applyFill="1" applyBorder="1" applyAlignment="1" applyProtection="1">
      <alignment horizontal="left" vertical="center" wrapText="1"/>
      <protection/>
    </xf>
    <xf numFmtId="164" fontId="0" fillId="2" borderId="6" xfId="20" applyFont="1" applyFill="1" applyBorder="1" applyAlignment="1" applyProtection="1">
      <alignment horizontal="right" vertical="center"/>
      <protection locked="0"/>
    </xf>
    <xf numFmtId="164" fontId="0" fillId="0" borderId="6" xfId="20" applyFont="1" applyBorder="1" applyAlignment="1" applyProtection="1">
      <alignment horizontal="left" vertical="center" wrapText="1"/>
      <protection/>
    </xf>
    <xf numFmtId="173" fontId="0" fillId="0" borderId="9" xfId="20" applyNumberFormat="1" applyFont="1" applyBorder="1" applyAlignment="1" applyProtection="1">
      <alignment horizontal="right" vertical="center"/>
      <protection locked="0"/>
    </xf>
    <xf numFmtId="164" fontId="0" fillId="0" borderId="6" xfId="20" applyFont="1" applyBorder="1" applyAlignment="1" applyProtection="1">
      <alignment horizontal="center" vertical="center"/>
      <protection/>
    </xf>
    <xf numFmtId="171" fontId="15" fillId="0" borderId="6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40</xdr:row>
      <xdr:rowOff>28575</xdr:rowOff>
    </xdr:from>
    <xdr:to>
      <xdr:col>7</xdr:col>
      <xdr:colOff>457200</xdr:colOff>
      <xdr:row>41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67550"/>
          <a:ext cx="942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39</xdr:row>
      <xdr:rowOff>161925</xdr:rowOff>
    </xdr:from>
    <xdr:to>
      <xdr:col>5</xdr:col>
      <xdr:colOff>9525</xdr:colOff>
      <xdr:row>41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7038975"/>
          <a:ext cx="933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101" zoomScaleNormal="101" workbookViewId="0" topLeftCell="A16">
      <selection activeCell="K16" sqref="K16"/>
    </sheetView>
  </sheetViews>
  <sheetFormatPr defaultColWidth="9.14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2.75">
      <c r="A7" s="19"/>
      <c r="G7" s="20"/>
      <c r="H7" s="21"/>
    </row>
    <row r="8" spans="1:8" ht="12.75">
      <c r="A8" s="19"/>
      <c r="G8" s="20"/>
      <c r="H8" s="21"/>
    </row>
    <row r="9" spans="1:8" ht="12.7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2.75">
      <c r="A11" s="19"/>
      <c r="G11" s="20"/>
      <c r="H11" s="21"/>
    </row>
    <row r="12" spans="1:8" ht="12.75">
      <c r="A12" s="19"/>
      <c r="G12" s="20"/>
      <c r="H12" s="21"/>
    </row>
    <row r="13" spans="1:8" ht="12.75">
      <c r="A13" s="19"/>
      <c r="G13" s="20"/>
      <c r="H13" s="21"/>
    </row>
    <row r="14" spans="1:8" ht="12.75">
      <c r="A14" s="23" t="s">
        <v>1</v>
      </c>
      <c r="B14" s="22"/>
      <c r="G14" s="20"/>
      <c r="H14" s="21"/>
    </row>
    <row r="15" spans="1:8" ht="12.75">
      <c r="A15" s="19"/>
      <c r="G15" s="20"/>
      <c r="H15" s="21"/>
    </row>
    <row r="16" spans="1:8" ht="12.75">
      <c r="A16" s="19"/>
      <c r="G16" s="20"/>
      <c r="H16" s="21"/>
    </row>
    <row r="17" spans="1:8" ht="12.75">
      <c r="A17" s="19"/>
      <c r="G17" s="20"/>
      <c r="H17" s="21"/>
    </row>
    <row r="18" spans="1:8" ht="12.75">
      <c r="A18" s="19"/>
      <c r="G18" s="20"/>
      <c r="H18" s="21"/>
    </row>
    <row r="19" spans="1:8" ht="12.75">
      <c r="A19" s="19"/>
      <c r="G19" s="20"/>
      <c r="H19" s="21"/>
    </row>
    <row r="20" spans="1:8" ht="12.75">
      <c r="A20" s="19"/>
      <c r="G20" s="20"/>
      <c r="H20" s="21"/>
    </row>
    <row r="21" spans="1:8" ht="12.75">
      <c r="A21" s="19"/>
      <c r="G21" s="20"/>
      <c r="H21" s="21"/>
    </row>
    <row r="22" spans="1:8" ht="12.75">
      <c r="A22" s="19"/>
      <c r="G22" s="20"/>
      <c r="H22" s="21"/>
    </row>
    <row r="23" spans="1:8" ht="12.75">
      <c r="A23" s="19"/>
      <c r="G23" s="20"/>
      <c r="H23" s="21"/>
    </row>
    <row r="24" spans="1:8" ht="12.75">
      <c r="A24" s="19"/>
      <c r="G24" s="20"/>
      <c r="H24" s="21"/>
    </row>
    <row r="25" spans="1:8" ht="12.75">
      <c r="A25" s="19"/>
      <c r="G25" s="20"/>
      <c r="H25" s="21"/>
    </row>
    <row r="26" spans="1:8" ht="12.75">
      <c r="A26" s="19"/>
      <c r="G26" s="20"/>
      <c r="H26" s="21"/>
    </row>
    <row r="27" spans="1:8" ht="12.75">
      <c r="A27" s="19"/>
      <c r="G27" s="20"/>
      <c r="H27" s="21"/>
    </row>
    <row r="28" spans="1:8" ht="12.75">
      <c r="A28" s="19"/>
      <c r="G28" s="20"/>
      <c r="H28" s="21"/>
    </row>
    <row r="29" spans="1:8" ht="12.75">
      <c r="A29" s="19"/>
      <c r="G29" s="20"/>
      <c r="H29" s="21"/>
    </row>
    <row r="30" spans="1:8" ht="12.75">
      <c r="A30" s="19"/>
      <c r="G30" s="20"/>
      <c r="H30" s="21"/>
    </row>
    <row r="31" spans="1:8" ht="12.75">
      <c r="A31" s="10"/>
      <c r="E31" s="11"/>
      <c r="F31" s="11"/>
      <c r="G31" s="20"/>
      <c r="H31" s="21"/>
    </row>
    <row r="32" spans="1:8" ht="12.75">
      <c r="A32" s="10"/>
      <c r="G32" s="20"/>
      <c r="H32" s="21"/>
    </row>
    <row r="33" spans="1:8" ht="12.75">
      <c r="A33" s="19"/>
      <c r="G33" s="20"/>
      <c r="H33" s="21"/>
    </row>
    <row r="34" spans="1:8" ht="12.75">
      <c r="A34" s="19"/>
      <c r="G34" s="20"/>
      <c r="H34" s="21"/>
    </row>
    <row r="35" spans="1:8" ht="12.75">
      <c r="A35" s="19"/>
      <c r="G35" s="20"/>
      <c r="H35" s="21"/>
    </row>
    <row r="36" spans="1:8" ht="12.75">
      <c r="A36" s="19"/>
      <c r="G36" s="20"/>
      <c r="H36" s="21"/>
    </row>
    <row r="37" spans="1:8" ht="12.75">
      <c r="A37" s="19"/>
      <c r="G37" s="20"/>
      <c r="H37" s="21"/>
    </row>
    <row r="38" spans="1:8" ht="12.75">
      <c r="A38" s="10" t="s">
        <v>2</v>
      </c>
      <c r="B38" s="1" t="s">
        <v>3</v>
      </c>
      <c r="E38" s="11" t="s">
        <v>4</v>
      </c>
      <c r="G38" s="24">
        <v>42891</v>
      </c>
      <c r="H38" s="21"/>
    </row>
    <row r="39" spans="1:8" ht="12.75">
      <c r="A39" s="10" t="s">
        <v>5</v>
      </c>
      <c r="B39" s="11" t="s">
        <v>6</v>
      </c>
      <c r="G39" s="20"/>
      <c r="H39" s="21"/>
    </row>
    <row r="40" spans="1:8" ht="12.75">
      <c r="A40" s="10" t="s">
        <v>7</v>
      </c>
      <c r="B40" s="25" t="s">
        <v>8</v>
      </c>
      <c r="E40" s="13" t="s">
        <v>9</v>
      </c>
      <c r="F40" s="11"/>
      <c r="G40" s="13" t="s">
        <v>10</v>
      </c>
      <c r="H40" s="21"/>
    </row>
    <row r="41" spans="1:8" ht="12.75">
      <c r="A41" s="10" t="s">
        <v>11</v>
      </c>
      <c r="B41" s="25" t="s">
        <v>12</v>
      </c>
      <c r="E41" s="13" t="s">
        <v>13</v>
      </c>
      <c r="F41" s="11"/>
      <c r="G41" s="9"/>
      <c r="H41" s="21"/>
    </row>
    <row r="42" spans="1:8" ht="12.75">
      <c r="A42" s="19"/>
      <c r="B42" s="20"/>
      <c r="C42" s="20"/>
      <c r="D42" s="20"/>
      <c r="E42" s="20"/>
      <c r="F42" s="20"/>
      <c r="G42" s="20"/>
      <c r="H42" s="21"/>
    </row>
    <row r="43" spans="1:8" ht="12.75">
      <c r="A43" s="26"/>
      <c r="B43" s="27"/>
      <c r="C43" s="27"/>
      <c r="D43" s="27"/>
      <c r="E43" s="27"/>
      <c r="F43" s="27"/>
      <c r="G43" s="27"/>
      <c r="H43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101" zoomScaleNormal="101" workbookViewId="0" topLeftCell="A37">
      <selection activeCell="B63" sqref="B63"/>
    </sheetView>
  </sheetViews>
  <sheetFormatPr defaultColWidth="9.14062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0" style="29" hidden="1" customWidth="1"/>
    <col min="6" max="254" width="9.00390625" style="30" customWidth="1"/>
    <col min="255" max="16384" width="11.57421875" style="0" customWidth="1"/>
  </cols>
  <sheetData>
    <row r="1" spans="1:5" s="2" customFormat="1" ht="30" customHeight="1">
      <c r="A1" s="31" t="s">
        <v>14</v>
      </c>
      <c r="B1" s="32"/>
      <c r="C1" s="33"/>
      <c r="D1" s="34"/>
      <c r="E1" s="35" t="s">
        <v>15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16</v>
      </c>
      <c r="B3" s="41" t="s">
        <v>17</v>
      </c>
      <c r="C3" s="41"/>
      <c r="D3" s="42" t="s">
        <v>18</v>
      </c>
    </row>
    <row r="4" spans="1:4" s="2" customFormat="1" ht="15" customHeight="1">
      <c r="A4" s="43" t="s">
        <v>19</v>
      </c>
      <c r="B4" s="44" t="s">
        <v>3</v>
      </c>
      <c r="C4" s="44"/>
      <c r="D4" s="45"/>
    </row>
    <row r="5" spans="1:4" s="2" customFormat="1" ht="15" customHeight="1">
      <c r="A5" s="46" t="s">
        <v>20</v>
      </c>
      <c r="B5" s="47"/>
      <c r="C5" s="48">
        <v>42891</v>
      </c>
      <c r="D5" s="49"/>
    </row>
    <row r="6" spans="1:4" s="2" customFormat="1" ht="15" customHeight="1">
      <c r="A6" s="50" t="s">
        <v>5</v>
      </c>
      <c r="B6" s="51" t="s">
        <v>6</v>
      </c>
      <c r="C6" s="51"/>
      <c r="D6" s="49"/>
    </row>
    <row r="7" spans="1:4" s="2" customFormat="1" ht="15" customHeight="1">
      <c r="A7" s="52" t="s">
        <v>21</v>
      </c>
      <c r="B7" s="53">
        <v>0</v>
      </c>
      <c r="C7" s="54"/>
      <c r="D7" s="49"/>
    </row>
    <row r="8" spans="1:4" s="2" customFormat="1" ht="15" customHeight="1">
      <c r="A8" s="52" t="s">
        <v>22</v>
      </c>
      <c r="B8" s="53">
        <v>0</v>
      </c>
      <c r="C8" s="55"/>
      <c r="D8" s="49"/>
    </row>
    <row r="9" spans="1:4" s="2" customFormat="1" ht="15" customHeight="1">
      <c r="A9" s="56" t="s">
        <v>23</v>
      </c>
      <c r="B9" s="57">
        <v>0</v>
      </c>
      <c r="C9" s="58"/>
      <c r="D9" s="49"/>
    </row>
    <row r="10" spans="1:4" s="2" customFormat="1" ht="15" customHeight="1">
      <c r="A10" s="59" t="s">
        <v>24</v>
      </c>
      <c r="B10" s="60">
        <f>SUM(B11:B13)+SUM(B15:B17)</f>
        <v>0</v>
      </c>
      <c r="C10" s="61"/>
      <c r="D10" s="49"/>
    </row>
    <row r="11" spans="1:4" s="2" customFormat="1" ht="15" customHeight="1">
      <c r="A11" s="52" t="s">
        <v>25</v>
      </c>
      <c r="B11" s="62">
        <v>0</v>
      </c>
      <c r="C11" s="55"/>
      <c r="D11" s="49"/>
    </row>
    <row r="12" spans="1:4" s="2" customFormat="1" ht="15" customHeight="1">
      <c r="A12" s="52" t="s">
        <v>26</v>
      </c>
      <c r="B12" s="63">
        <f>((B7*1.3)+(B8*1)+(C7*0.4))</f>
        <v>0</v>
      </c>
      <c r="C12" s="55"/>
      <c r="D12" s="49"/>
    </row>
    <row r="13" spans="1:4" s="2" customFormat="1" ht="15" customHeight="1">
      <c r="A13" s="52" t="s">
        <v>27</v>
      </c>
      <c r="B13" s="63">
        <v>0</v>
      </c>
      <c r="C13" s="55"/>
      <c r="D13" s="49"/>
    </row>
    <row r="14" spans="1:4" s="2" customFormat="1" ht="15.75" customHeight="1" hidden="1">
      <c r="A14" s="52"/>
      <c r="B14" s="63"/>
      <c r="C14" s="55"/>
      <c r="D14" s="49"/>
    </row>
    <row r="15" spans="1:4" s="2" customFormat="1" ht="15" customHeight="1">
      <c r="A15" s="52" t="s">
        <v>28</v>
      </c>
      <c r="B15" s="63">
        <v>0</v>
      </c>
      <c r="C15" s="55"/>
      <c r="D15" s="49"/>
    </row>
    <row r="16" spans="1:4" s="2" customFormat="1" ht="15" customHeight="1">
      <c r="A16" s="52" t="s">
        <v>29</v>
      </c>
      <c r="B16" s="63">
        <v>0</v>
      </c>
      <c r="C16" s="63"/>
      <c r="D16" s="49"/>
    </row>
    <row r="17" spans="1:4" s="2" customFormat="1" ht="15" customHeight="1">
      <c r="A17" s="52" t="s">
        <v>30</v>
      </c>
      <c r="B17" s="63">
        <v>0</v>
      </c>
      <c r="C17" s="55"/>
      <c r="D17" s="49"/>
    </row>
    <row r="18" spans="1:4" s="2" customFormat="1" ht="15" customHeight="1">
      <c r="A18" s="59" t="s">
        <v>31</v>
      </c>
      <c r="B18" s="60">
        <f>SUM(B19:B25)+C18</f>
        <v>0</v>
      </c>
      <c r="C18" s="64"/>
      <c r="D18" s="49"/>
    </row>
    <row r="19" spans="1:4" s="2" customFormat="1" ht="15" customHeight="1">
      <c r="A19" s="52" t="s">
        <v>32</v>
      </c>
      <c r="B19" s="63">
        <f>'Rekap. objektu IO 01 - Veřejné '!B22</f>
        <v>0</v>
      </c>
      <c r="C19" s="62">
        <v>0</v>
      </c>
      <c r="D19" s="49"/>
    </row>
    <row r="20" spans="1:4" s="2" customFormat="1" ht="15" customHeight="1">
      <c r="A20" s="52" t="s">
        <v>33</v>
      </c>
      <c r="B20" s="63">
        <f>'Rekap. objektu IO 01 - Veřejné '!B23</f>
        <v>0</v>
      </c>
      <c r="C20" s="62">
        <v>0</v>
      </c>
      <c r="D20" s="49"/>
    </row>
    <row r="21" spans="1:4" s="2" customFormat="1" ht="15" customHeight="1">
      <c r="A21" s="52" t="s">
        <v>34</v>
      </c>
      <c r="B21" s="63">
        <f>'Rekap. objektu IO 01 - Veřejné '!B24</f>
        <v>0</v>
      </c>
      <c r="C21" s="62">
        <v>0</v>
      </c>
      <c r="D21" s="49"/>
    </row>
    <row r="22" spans="1:4" s="2" customFormat="1" ht="15" customHeight="1">
      <c r="A22" s="52" t="s">
        <v>35</v>
      </c>
      <c r="B22" s="63">
        <f>'Rekap. objektu IO 01 - Veřejné '!B25</f>
        <v>0</v>
      </c>
      <c r="C22" s="62">
        <v>0</v>
      </c>
      <c r="D22" s="49"/>
    </row>
    <row r="23" spans="1:4" s="2" customFormat="1" ht="15" customHeight="1">
      <c r="A23" s="65" t="s">
        <v>36</v>
      </c>
      <c r="B23" s="63">
        <f>'Rekap. objektu IO 01 - Veřejné '!B28</f>
        <v>0</v>
      </c>
      <c r="C23" s="62">
        <v>0</v>
      </c>
      <c r="D23" s="49"/>
    </row>
    <row r="24" spans="1:4" s="2" customFormat="1" ht="15" customHeight="1">
      <c r="A24" s="65" t="s">
        <v>37</v>
      </c>
      <c r="B24" s="63">
        <f>'Rekap. objektu IO 01 - Veřejné '!B29</f>
        <v>0</v>
      </c>
      <c r="C24" s="62">
        <v>0</v>
      </c>
      <c r="D24" s="49"/>
    </row>
    <row r="25" spans="1:5" s="2" customFormat="1" ht="15" customHeight="1">
      <c r="A25" s="52" t="s">
        <v>38</v>
      </c>
      <c r="B25" s="63">
        <f>'Rekap. objektu IO 01 - Veřejné '!B30</f>
        <v>0</v>
      </c>
      <c r="C25" s="62">
        <v>0</v>
      </c>
      <c r="D25" s="49"/>
      <c r="E25" s="66"/>
    </row>
    <row r="26" spans="1:4" s="2" customFormat="1" ht="15.75" customHeight="1" hidden="1">
      <c r="A26" s="56"/>
      <c r="B26" s="57"/>
      <c r="C26" s="58"/>
      <c r="D26" s="49"/>
    </row>
    <row r="27" spans="1:4" s="2" customFormat="1" ht="15" customHeight="1">
      <c r="A27" s="59" t="s">
        <v>39</v>
      </c>
      <c r="B27" s="60">
        <f>SUM(B31:B43)</f>
        <v>0</v>
      </c>
      <c r="C27" s="64"/>
      <c r="D27" s="49"/>
    </row>
    <row r="28" spans="1:4" s="2" customFormat="1" ht="15.75" customHeight="1" hidden="1">
      <c r="A28" s="52"/>
      <c r="B28" s="62"/>
      <c r="C28" s="62"/>
      <c r="D28" s="49"/>
    </row>
    <row r="29" spans="1:4" s="2" customFormat="1" ht="15.75" customHeight="1" hidden="1">
      <c r="A29" s="52"/>
      <c r="B29" s="63"/>
      <c r="C29" s="63"/>
      <c r="D29" s="49"/>
    </row>
    <row r="30" spans="1:4" s="2" customFormat="1" ht="15.75" customHeight="1" hidden="1">
      <c r="A30" s="52"/>
      <c r="B30" s="67"/>
      <c r="C30" s="67"/>
      <c r="D30" s="49"/>
    </row>
    <row r="31" spans="1:5" s="2" customFormat="1" ht="15" customHeight="1">
      <c r="A31" s="52" t="s">
        <v>40</v>
      </c>
      <c r="B31" s="63">
        <f>'Rekap. objektu IO 01 - Veřejné '!B36</f>
        <v>0</v>
      </c>
      <c r="C31" s="63">
        <v>0</v>
      </c>
      <c r="D31" s="49"/>
      <c r="E31" s="35" t="s">
        <v>41</v>
      </c>
    </row>
    <row r="32" spans="1:4" s="2" customFormat="1" ht="15" customHeight="1">
      <c r="A32" s="52" t="s">
        <v>42</v>
      </c>
      <c r="B32" s="63">
        <f>'Rekap. objektu IO 01 - Veřejné '!B37</f>
        <v>0</v>
      </c>
      <c r="C32" s="63">
        <v>0</v>
      </c>
      <c r="D32" s="49"/>
    </row>
    <row r="33" spans="1:5" s="2" customFormat="1" ht="15" customHeight="1">
      <c r="A33" s="52" t="s">
        <v>43</v>
      </c>
      <c r="B33" s="63">
        <f>'Rekap. objektu IO 01 - Veřejné '!B38</f>
        <v>0</v>
      </c>
      <c r="C33" s="63">
        <v>0</v>
      </c>
      <c r="D33" s="49"/>
      <c r="E33" s="35" t="s">
        <v>41</v>
      </c>
    </row>
    <row r="34" spans="1:4" s="2" customFormat="1" ht="15" customHeight="1">
      <c r="A34" s="52" t="s">
        <v>44</v>
      </c>
      <c r="B34" s="63">
        <f>'Rekap. objektu IO 01 - Veřejné '!B39</f>
        <v>0</v>
      </c>
      <c r="C34" s="63">
        <v>0</v>
      </c>
      <c r="D34" s="49"/>
    </row>
    <row r="35" spans="1:4" s="2" customFormat="1" ht="15" customHeight="1">
      <c r="A35" s="52" t="s">
        <v>45</v>
      </c>
      <c r="B35" s="63">
        <f>'Rekap. objektu IO 01 - Veřejné '!B40</f>
        <v>0</v>
      </c>
      <c r="C35" s="63">
        <v>0</v>
      </c>
      <c r="D35" s="49"/>
    </row>
    <row r="36" spans="1:4" s="2" customFormat="1" ht="15" customHeight="1">
      <c r="A36" s="52" t="s">
        <v>46</v>
      </c>
      <c r="B36" s="63">
        <f>'Rekap. objektu IO 01 - Veřejné '!B41</f>
        <v>0</v>
      </c>
      <c r="C36" s="63">
        <v>0</v>
      </c>
      <c r="D36" s="49"/>
    </row>
    <row r="37" spans="1:4" s="2" customFormat="1" ht="15" customHeight="1">
      <c r="A37" s="52" t="s">
        <v>47</v>
      </c>
      <c r="B37" s="63">
        <f>'Rekap. objektu IO 01 - Veřejné '!B42</f>
        <v>0</v>
      </c>
      <c r="C37" s="63">
        <v>0</v>
      </c>
      <c r="D37" s="49"/>
    </row>
    <row r="38" spans="1:5" s="2" customFormat="1" ht="15" customHeight="1">
      <c r="A38" s="52" t="s">
        <v>48</v>
      </c>
      <c r="B38" s="63">
        <f>'Rekap. objektu IO 01 - Veřejné '!B43</f>
        <v>0</v>
      </c>
      <c r="C38" s="63">
        <v>0</v>
      </c>
      <c r="D38" s="49"/>
      <c r="E38" s="68">
        <f>C18+B10+SUM(C31:C38)+SUM(C40:C43)+C45+SUM(C47:C59)</f>
        <v>0</v>
      </c>
    </row>
    <row r="39" spans="1:5" s="2" customFormat="1" ht="15" customHeight="1">
      <c r="A39" s="52" t="s">
        <v>49</v>
      </c>
      <c r="B39" s="63">
        <f>'Rekap. objektu IO 01 - Veřejné '!B44</f>
        <v>0</v>
      </c>
      <c r="C39" s="63">
        <v>0</v>
      </c>
      <c r="D39" s="49"/>
      <c r="E39" s="69">
        <f>IF(E38&lt;300,0.33,IF(E38&lt;1500,1.26,1.41))</f>
        <v>0.33</v>
      </c>
    </row>
    <row r="40" spans="1:4" s="2" customFormat="1" ht="15" customHeight="1">
      <c r="A40" s="52" t="s">
        <v>50</v>
      </c>
      <c r="B40" s="63">
        <f>'Rekap. objektu IO 01 - Veřejné '!B45</f>
        <v>0</v>
      </c>
      <c r="C40" s="63">
        <v>0</v>
      </c>
      <c r="D40" s="49"/>
    </row>
    <row r="41" spans="1:4" s="2" customFormat="1" ht="15" customHeight="1">
      <c r="A41" s="52" t="s">
        <v>51</v>
      </c>
      <c r="B41" s="63">
        <f>'Rekap. objektu IO 01 - Veřejné '!B46</f>
        <v>0</v>
      </c>
      <c r="C41" s="63">
        <v>0</v>
      </c>
      <c r="D41" s="49"/>
    </row>
    <row r="42" spans="1:4" s="2" customFormat="1" ht="15" customHeight="1">
      <c r="A42" s="52" t="s">
        <v>52</v>
      </c>
      <c r="B42" s="63">
        <f>'Rekap. objektu IO 01 - Veřejné '!B47</f>
        <v>0</v>
      </c>
      <c r="C42" s="63">
        <v>0</v>
      </c>
      <c r="D42" s="49"/>
    </row>
    <row r="43" spans="1:4" s="2" customFormat="1" ht="15" customHeight="1">
      <c r="A43" s="70" t="s">
        <v>53</v>
      </c>
      <c r="B43" s="63">
        <f>'Rekap. objektu IO 01 - Veřejné '!B48</f>
        <v>0</v>
      </c>
      <c r="C43" s="63">
        <v>0</v>
      </c>
      <c r="D43" s="49"/>
    </row>
    <row r="44" spans="1:4" s="2" customFormat="1" ht="15" customHeight="1">
      <c r="A44" s="59" t="s">
        <v>54</v>
      </c>
      <c r="B44" s="60">
        <f>SUM(B45:B59)</f>
        <v>0</v>
      </c>
      <c r="C44" s="64"/>
      <c r="D44" s="49"/>
    </row>
    <row r="45" spans="1:5" s="2" customFormat="1" ht="15" customHeight="1">
      <c r="A45" s="52" t="s">
        <v>55</v>
      </c>
      <c r="B45" s="62">
        <f>'Rekap. objektu IO 01 - Veřejné '!B50</f>
        <v>0</v>
      </c>
      <c r="C45" s="71">
        <v>0</v>
      </c>
      <c r="D45" s="49"/>
      <c r="E45" s="68">
        <f>C45+C46+C47</f>
        <v>0</v>
      </c>
    </row>
    <row r="46" spans="1:5" s="2" customFormat="1" ht="15" customHeight="1">
      <c r="A46" s="52" t="s">
        <v>56</v>
      </c>
      <c r="B46" s="62">
        <f>'Rekap. objektu IO 01 - Veřejné '!B51</f>
        <v>0</v>
      </c>
      <c r="C46" s="71">
        <v>0</v>
      </c>
      <c r="D46" s="72"/>
      <c r="E46" s="68">
        <f>B10+C18+C27+C45+SUM(C47:C50,C52:C59)</f>
        <v>0</v>
      </c>
    </row>
    <row r="47" spans="1:5" s="2" customFormat="1" ht="15" customHeight="1">
      <c r="A47" s="52" t="s">
        <v>57</v>
      </c>
      <c r="B47" s="62">
        <f>'Rekap. objektu IO 01 - Veřejné '!B52</f>
        <v>0</v>
      </c>
      <c r="C47" s="71">
        <v>0</v>
      </c>
      <c r="D47" s="49"/>
      <c r="E47" s="73">
        <f>B22+B24+B21</f>
        <v>0</v>
      </c>
    </row>
    <row r="48" spans="1:4" s="2" customFormat="1" ht="15" customHeight="1">
      <c r="A48" s="52" t="s">
        <v>58</v>
      </c>
      <c r="B48" s="62">
        <f>'Rekap. objektu IO 01 - Veřejné '!B53</f>
        <v>0</v>
      </c>
      <c r="C48" s="71">
        <v>0</v>
      </c>
      <c r="D48" s="49"/>
    </row>
    <row r="49" spans="1:4" s="2" customFormat="1" ht="15" customHeight="1">
      <c r="A49" s="52" t="s">
        <v>59</v>
      </c>
      <c r="B49" s="62">
        <f>'Rekap. objektu IO 01 - Veřejné '!B54</f>
        <v>0</v>
      </c>
      <c r="C49" s="71">
        <v>0</v>
      </c>
      <c r="D49" s="49"/>
    </row>
    <row r="50" spans="1:4" s="2" customFormat="1" ht="15" customHeight="1">
      <c r="A50" s="52" t="s">
        <v>60</v>
      </c>
      <c r="B50" s="62">
        <f>'Rekap. objektu IO 01 - Veřejné '!B55</f>
        <v>0</v>
      </c>
      <c r="C50" s="71">
        <v>0</v>
      </c>
      <c r="D50" s="49"/>
    </row>
    <row r="51" spans="1:4" s="2" customFormat="1" ht="15" customHeight="1">
      <c r="A51" s="74" t="s">
        <v>61</v>
      </c>
      <c r="B51" s="62">
        <f>'Rekap. objektu IO 01 - Veřejné '!B56</f>
        <v>0</v>
      </c>
      <c r="C51" s="75">
        <v>0</v>
      </c>
      <c r="D51" s="49"/>
    </row>
    <row r="52" spans="1:4" s="2" customFormat="1" ht="15" customHeight="1">
      <c r="A52" s="52" t="s">
        <v>62</v>
      </c>
      <c r="B52" s="62">
        <f>'Rekap. objektu IO 01 - Veřejné '!B57</f>
        <v>0</v>
      </c>
      <c r="C52" s="63">
        <v>0</v>
      </c>
      <c r="D52" s="49"/>
    </row>
    <row r="53" spans="1:4" s="2" customFormat="1" ht="15" customHeight="1">
      <c r="A53" s="52" t="s">
        <v>63</v>
      </c>
      <c r="B53" s="62">
        <f>'Rekap. objektu IO 01 - Veřejné '!B58</f>
        <v>0</v>
      </c>
      <c r="C53" s="63">
        <v>0</v>
      </c>
      <c r="D53" s="49"/>
    </row>
    <row r="54" spans="1:4" s="2" customFormat="1" ht="15" customHeight="1">
      <c r="A54" s="52" t="s">
        <v>64</v>
      </c>
      <c r="B54" s="62">
        <f>'Rekap. objektu IO 01 - Veřejné '!B59</f>
        <v>0</v>
      </c>
      <c r="C54" s="63">
        <v>0</v>
      </c>
      <c r="D54" s="49"/>
    </row>
    <row r="55" spans="1:4" s="2" customFormat="1" ht="15" customHeight="1">
      <c r="A55" s="52" t="s">
        <v>65</v>
      </c>
      <c r="B55" s="62">
        <f>'Rekap. objektu IO 01 - Veřejné '!B60</f>
        <v>0</v>
      </c>
      <c r="C55" s="63">
        <v>0</v>
      </c>
      <c r="D55" s="49"/>
    </row>
    <row r="56" spans="1:4" s="2" customFormat="1" ht="15" customHeight="1">
      <c r="A56" s="52" t="s">
        <v>66</v>
      </c>
      <c r="B56" s="62">
        <f>'Rekap. objektu IO 01 - Veřejné '!B61</f>
        <v>0</v>
      </c>
      <c r="C56" s="63">
        <v>0</v>
      </c>
      <c r="D56" s="49"/>
    </row>
    <row r="57" spans="1:4" s="2" customFormat="1" ht="28.5" customHeight="1">
      <c r="A57" s="56" t="s">
        <v>67</v>
      </c>
      <c r="B57" s="62">
        <f>'Rekap. objektu IO 01 - Veřejné '!B62</f>
        <v>0</v>
      </c>
      <c r="C57" s="63">
        <v>0</v>
      </c>
      <c r="D57" s="49"/>
    </row>
    <row r="58" spans="1:4" s="2" customFormat="1" ht="15" customHeight="1">
      <c r="A58" s="52" t="s">
        <v>68</v>
      </c>
      <c r="B58" s="62">
        <f>'Rekap. objektu IO 01 - Veřejné '!B63</f>
        <v>0</v>
      </c>
      <c r="C58" s="63">
        <v>0</v>
      </c>
      <c r="D58" s="49"/>
    </row>
    <row r="59" spans="1:4" s="2" customFormat="1" ht="15" customHeight="1">
      <c r="A59" s="56" t="s">
        <v>69</v>
      </c>
      <c r="B59" s="62">
        <f>'Rekap. objektu IO 01 - Veřejné '!B64</f>
        <v>0</v>
      </c>
      <c r="C59" s="63">
        <v>0</v>
      </c>
      <c r="D59" s="49"/>
    </row>
    <row r="60" spans="1:4" s="2" customFormat="1" ht="15" customHeight="1">
      <c r="A60" s="56"/>
      <c r="B60" s="62"/>
      <c r="C60" s="63"/>
      <c r="D60" s="49"/>
    </row>
    <row r="61" spans="1:4" s="2" customFormat="1" ht="15" customHeight="1">
      <c r="A61" s="76" t="s">
        <v>70</v>
      </c>
      <c r="B61" s="77">
        <f>'Rekap. objektu IO 01 - Veřejné '!B67</f>
        <v>0</v>
      </c>
      <c r="C61" s="78">
        <f>SUM(C19:C59)</f>
        <v>0</v>
      </c>
      <c r="D61" s="49"/>
    </row>
    <row r="62" spans="1:4" s="2" customFormat="1" ht="15" customHeight="1">
      <c r="A62" s="79" t="s">
        <v>71</v>
      </c>
      <c r="B62" s="80">
        <f>B44+B27+B18+C61</f>
        <v>0</v>
      </c>
      <c r="C62" s="81"/>
      <c r="D62" s="49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101" zoomScaleNormal="101" workbookViewId="0" topLeftCell="A36">
      <selection activeCell="B63" sqref="B63"/>
    </sheetView>
  </sheetViews>
  <sheetFormatPr defaultColWidth="9.140625" defaultRowHeight="12.75"/>
  <cols>
    <col min="1" max="1" width="47.7109375" style="29" customWidth="1"/>
    <col min="2" max="3" width="12.7109375" style="29" customWidth="1"/>
    <col min="4" max="5" width="0" style="29" hidden="1" customWidth="1"/>
    <col min="6" max="6" width="26.7109375" style="30" customWidth="1"/>
    <col min="7" max="254" width="9.00390625" style="30" customWidth="1"/>
    <col min="255" max="16384" width="11.57421875" style="0" customWidth="1"/>
  </cols>
  <sheetData>
    <row r="1" spans="1:6" s="2" customFormat="1" ht="15" customHeight="1">
      <c r="A1" s="82" t="s">
        <v>72</v>
      </c>
      <c r="B1" s="83"/>
      <c r="C1" s="84"/>
      <c r="D1" s="85" t="s">
        <v>73</v>
      </c>
      <c r="E1" s="85" t="s">
        <v>15</v>
      </c>
      <c r="F1" s="86"/>
    </row>
    <row r="2" spans="1:6" s="2" customFormat="1" ht="42" customHeight="1">
      <c r="A2" s="87" t="s">
        <v>16</v>
      </c>
      <c r="B2" s="88" t="s">
        <v>17</v>
      </c>
      <c r="C2" s="88"/>
      <c r="D2" s="84"/>
      <c r="E2" s="86"/>
      <c r="F2" s="89" t="s">
        <v>18</v>
      </c>
    </row>
    <row r="3" spans="1:6" s="2" customFormat="1" ht="15" customHeight="1">
      <c r="A3" s="83" t="s">
        <v>19</v>
      </c>
      <c r="B3" s="90" t="s">
        <v>3</v>
      </c>
      <c r="C3" s="90"/>
      <c r="D3" s="84"/>
      <c r="E3" s="86"/>
      <c r="F3" s="86"/>
    </row>
    <row r="4" spans="1:6" s="2" customFormat="1" ht="30" customHeight="1">
      <c r="A4" s="87" t="s">
        <v>74</v>
      </c>
      <c r="B4" s="91" t="s">
        <v>75</v>
      </c>
      <c r="C4" s="91"/>
      <c r="D4" s="84"/>
      <c r="E4" s="86"/>
      <c r="F4" s="86"/>
    </row>
    <row r="5" spans="1:6" s="2" customFormat="1" ht="14.25" customHeight="1">
      <c r="A5" s="83" t="s">
        <v>76</v>
      </c>
      <c r="B5" s="91" t="s">
        <v>77</v>
      </c>
      <c r="C5" s="91"/>
      <c r="D5" s="84"/>
      <c r="E5" s="92" t="str">
        <f>LEFT(TRIM(B5),3)</f>
        <v>320</v>
      </c>
      <c r="F5" s="86"/>
    </row>
    <row r="6" spans="1:6" s="2" customFormat="1" ht="14.25" customHeight="1">
      <c r="A6" s="85" t="s">
        <v>20</v>
      </c>
      <c r="B6" s="93">
        <v>42891</v>
      </c>
      <c r="C6" s="93">
        <v>42891</v>
      </c>
      <c r="D6" s="84"/>
      <c r="E6" s="92" t="str">
        <f>IF(OR(OR(E5="210",E5="110"),E5="310"),"V","K")</f>
        <v>K</v>
      </c>
      <c r="F6" s="86"/>
    </row>
    <row r="7" spans="1:6" s="2" customFormat="1" ht="15" customHeight="1">
      <c r="A7" s="94" t="s">
        <v>78</v>
      </c>
      <c r="B7" s="95"/>
      <c r="C7" s="53"/>
      <c r="D7" s="84"/>
      <c r="E7" s="96">
        <f>IF($E$6="K",3.4,2.2)</f>
        <v>3.4</v>
      </c>
      <c r="F7" s="86"/>
    </row>
    <row r="8" spans="1:6" s="2" customFormat="1" ht="15" customHeight="1">
      <c r="A8" s="94" t="s">
        <v>21</v>
      </c>
      <c r="B8" s="53"/>
      <c r="C8" s="53"/>
      <c r="D8" s="84"/>
      <c r="E8" s="96">
        <f>IF($E$6="K",3,2.3)</f>
        <v>3</v>
      </c>
      <c r="F8" s="86"/>
    </row>
    <row r="9" spans="1:6" s="2" customFormat="1" ht="15" customHeight="1">
      <c r="A9" s="94" t="s">
        <v>22</v>
      </c>
      <c r="B9" s="53"/>
      <c r="C9" s="53"/>
      <c r="D9" s="84"/>
      <c r="E9" s="97">
        <f>IF(OR(E5="210",E5="310"),1,0)</f>
        <v>0</v>
      </c>
      <c r="F9" s="86"/>
    </row>
    <row r="10" spans="1:6" s="2" customFormat="1" ht="15" customHeight="1">
      <c r="A10" s="94" t="s">
        <v>23</v>
      </c>
      <c r="B10" s="53"/>
      <c r="C10" s="53"/>
      <c r="D10" s="84"/>
      <c r="E10" s="86"/>
      <c r="F10" s="86"/>
    </row>
    <row r="11" spans="1:6" s="2" customFormat="1" ht="15" customHeight="1">
      <c r="A11" s="94" t="s">
        <v>79</v>
      </c>
      <c r="B11" s="95"/>
      <c r="C11" s="53"/>
      <c r="D11" s="84"/>
      <c r="E11" s="86"/>
      <c r="F11" s="86"/>
    </row>
    <row r="12" spans="1:6" s="2" customFormat="1" ht="15" customHeight="1">
      <c r="A12" s="94" t="s">
        <v>80</v>
      </c>
      <c r="B12" s="53"/>
      <c r="C12" s="53"/>
      <c r="D12" s="84"/>
      <c r="E12" s="86"/>
      <c r="F12" s="86"/>
    </row>
    <row r="13" spans="1:6" s="2" customFormat="1" ht="15" customHeight="1">
      <c r="A13" s="94" t="s">
        <v>81</v>
      </c>
      <c r="B13" s="53"/>
      <c r="C13" s="53"/>
      <c r="D13" s="84"/>
      <c r="E13" s="86"/>
      <c r="F13" s="86"/>
    </row>
    <row r="14" spans="1:6" s="2" customFormat="1" ht="15" customHeight="1">
      <c r="A14" s="94" t="s">
        <v>82</v>
      </c>
      <c r="B14" s="53"/>
      <c r="C14" s="53"/>
      <c r="D14" s="84"/>
      <c r="E14" s="86"/>
      <c r="F14" s="86"/>
    </row>
    <row r="15" spans="1:6" s="2" customFormat="1" ht="15" customHeight="1">
      <c r="A15" s="94" t="s">
        <v>83</v>
      </c>
      <c r="B15" s="63"/>
      <c r="C15" s="53"/>
      <c r="D15" s="84"/>
      <c r="E15" s="86"/>
      <c r="F15" s="86"/>
    </row>
    <row r="16" spans="1:6" s="2" customFormat="1" ht="15" customHeight="1" hidden="1">
      <c r="A16" s="94"/>
      <c r="B16" s="63"/>
      <c r="C16" s="53"/>
      <c r="D16" s="84"/>
      <c r="E16" s="86"/>
      <c r="F16" s="86"/>
    </row>
    <row r="17" spans="1:6" s="2" customFormat="1" ht="15" customHeight="1" hidden="1">
      <c r="A17" s="94"/>
      <c r="B17" s="63"/>
      <c r="C17" s="53"/>
      <c r="D17" s="84"/>
      <c r="E17" s="86"/>
      <c r="F17" s="86"/>
    </row>
    <row r="18" spans="1:6" s="2" customFormat="1" ht="15" customHeight="1" hidden="1">
      <c r="A18" s="94"/>
      <c r="B18" s="63"/>
      <c r="C18" s="63"/>
      <c r="D18" s="84"/>
      <c r="E18" s="86"/>
      <c r="F18" s="86"/>
    </row>
    <row r="19" spans="1:6" s="2" customFormat="1" ht="15" customHeight="1" hidden="1">
      <c r="A19" s="94"/>
      <c r="B19" s="63"/>
      <c r="C19" s="53"/>
      <c r="D19" s="84"/>
      <c r="E19" s="86"/>
      <c r="F19" s="86"/>
    </row>
    <row r="20" spans="1:6" s="2" customFormat="1" ht="15" customHeight="1" hidden="1">
      <c r="A20" s="94"/>
      <c r="B20" s="53"/>
      <c r="C20" s="53"/>
      <c r="D20" s="84"/>
      <c r="E20" s="86"/>
      <c r="F20" s="86"/>
    </row>
    <row r="21" spans="1:6" s="2" customFormat="1" ht="15" customHeight="1">
      <c r="A21" s="98" t="s">
        <v>31</v>
      </c>
      <c r="B21" s="99">
        <f>B22+B23+B24+B25+B28+B29+B30</f>
        <v>0</v>
      </c>
      <c r="C21" s="100"/>
      <c r="D21" s="84"/>
      <c r="E21" s="86"/>
      <c r="F21" s="86"/>
    </row>
    <row r="22" spans="1:6" s="2" customFormat="1" ht="15" customHeight="1">
      <c r="A22" s="94" t="s">
        <v>32</v>
      </c>
      <c r="B22" s="101">
        <v>0</v>
      </c>
      <c r="C22" s="53"/>
      <c r="D22" s="84"/>
      <c r="E22" s="86"/>
      <c r="F22" s="86"/>
    </row>
    <row r="23" spans="1:6" s="2" customFormat="1" ht="15" customHeight="1">
      <c r="A23" s="94" t="s">
        <v>33</v>
      </c>
      <c r="B23" s="101">
        <v>0</v>
      </c>
      <c r="C23" s="53"/>
      <c r="D23" s="84"/>
      <c r="E23" s="86"/>
      <c r="F23" s="86"/>
    </row>
    <row r="24" spans="1:6" s="2" customFormat="1" ht="15" customHeight="1">
      <c r="A24" s="94" t="s">
        <v>34</v>
      </c>
      <c r="B24" s="101">
        <f>Materiál!G37/1000</f>
        <v>0</v>
      </c>
      <c r="C24" s="53"/>
      <c r="D24" s="84"/>
      <c r="E24" s="86"/>
      <c r="F24" s="86"/>
    </row>
    <row r="25" spans="1:6" s="2" customFormat="1" ht="15" customHeight="1">
      <c r="A25" s="94" t="s">
        <v>35</v>
      </c>
      <c r="B25" s="101">
        <f>'Oceněné práce'!I38/1000+'Oceněné práce'!K38/1000</f>
        <v>0</v>
      </c>
      <c r="C25" s="53"/>
      <c r="D25" s="84"/>
      <c r="E25" s="86"/>
      <c r="F25" s="86"/>
    </row>
    <row r="26" spans="1:6" s="2" customFormat="1" ht="15" customHeight="1">
      <c r="A26" s="94" t="s">
        <v>84</v>
      </c>
      <c r="B26" s="102">
        <v>0</v>
      </c>
      <c r="C26" s="103">
        <v>310</v>
      </c>
      <c r="D26" s="84"/>
      <c r="E26" s="86"/>
      <c r="F26" s="86"/>
    </row>
    <row r="27" spans="1:6" s="2" customFormat="1" ht="15" customHeight="1">
      <c r="A27" s="94" t="s">
        <v>85</v>
      </c>
      <c r="B27" s="102">
        <f>'Oceněné práce'!G38</f>
        <v>0</v>
      </c>
      <c r="C27" s="103">
        <v>220</v>
      </c>
      <c r="D27" s="84"/>
      <c r="E27" s="86"/>
      <c r="F27" s="86"/>
    </row>
    <row r="28" spans="1:6" s="2" customFormat="1" ht="15" customHeight="1">
      <c r="A28" s="94" t="s">
        <v>36</v>
      </c>
      <c r="B28" s="63">
        <v>0</v>
      </c>
      <c r="C28" s="53"/>
      <c r="D28" s="84"/>
      <c r="E28" s="86"/>
      <c r="F28" s="86"/>
    </row>
    <row r="29" spans="1:6" s="2" customFormat="1" ht="15" customHeight="1">
      <c r="A29" s="94" t="s">
        <v>37</v>
      </c>
      <c r="B29" s="63">
        <v>0</v>
      </c>
      <c r="C29" s="53"/>
      <c r="D29" s="84"/>
      <c r="E29" s="86"/>
      <c r="F29" s="86"/>
    </row>
    <row r="30" spans="1:6" s="2" customFormat="1" ht="15" customHeight="1">
      <c r="A30" s="94" t="s">
        <v>38</v>
      </c>
      <c r="B30" s="63">
        <v>0</v>
      </c>
      <c r="C30" s="94"/>
      <c r="D30" s="84"/>
      <c r="E30" s="104">
        <f>E9*B26</f>
        <v>0</v>
      </c>
      <c r="F30" s="86"/>
    </row>
    <row r="31" spans="1:6" s="2" customFormat="1" ht="14.25" customHeight="1">
      <c r="A31" s="94"/>
      <c r="B31" s="105" t="s">
        <v>86</v>
      </c>
      <c r="C31" s="105" t="s">
        <v>87</v>
      </c>
      <c r="D31" s="84"/>
      <c r="E31" s="86"/>
      <c r="F31" s="86"/>
    </row>
    <row r="32" spans="1:6" s="2" customFormat="1" ht="15" customHeight="1">
      <c r="A32" s="98" t="s">
        <v>39</v>
      </c>
      <c r="B32" s="99">
        <f>SUM(B35:B48)</f>
        <v>0</v>
      </c>
      <c r="C32" s="100"/>
      <c r="D32" s="84"/>
      <c r="E32" s="86"/>
      <c r="F32" s="86"/>
    </row>
    <row r="33" spans="1:6" s="2" customFormat="1" ht="15" customHeight="1" hidden="1">
      <c r="A33" s="106"/>
      <c r="B33" s="63"/>
      <c r="C33" s="63"/>
      <c r="D33" s="107"/>
      <c r="E33" s="86"/>
      <c r="F33" s="86"/>
    </row>
    <row r="34" spans="1:6" s="2" customFormat="1" ht="15" customHeight="1" hidden="1">
      <c r="A34" s="106"/>
      <c r="B34" s="63"/>
      <c r="C34" s="63"/>
      <c r="D34" s="107"/>
      <c r="E34" s="86"/>
      <c r="F34" s="86"/>
    </row>
    <row r="35" spans="1:6" s="2" customFormat="1" ht="15" customHeight="1" hidden="1">
      <c r="A35" s="106"/>
      <c r="B35" s="63"/>
      <c r="C35" s="63"/>
      <c r="D35" s="107"/>
      <c r="E35" s="86"/>
      <c r="F35" s="86"/>
    </row>
    <row r="36" spans="1:6" s="2" customFormat="1" ht="15" customHeight="1">
      <c r="A36" s="94" t="s">
        <v>40</v>
      </c>
      <c r="B36" s="63">
        <v>0</v>
      </c>
      <c r="C36" s="63"/>
      <c r="D36" s="107">
        <f>IF(ISBLANK(C36),B36,C36)</f>
        <v>0</v>
      </c>
      <c r="E36" s="85" t="s">
        <v>41</v>
      </c>
      <c r="F36" s="86"/>
    </row>
    <row r="37" spans="1:6" s="2" customFormat="1" ht="15" customHeight="1">
      <c r="A37" s="94" t="s">
        <v>42</v>
      </c>
      <c r="B37" s="63">
        <v>0</v>
      </c>
      <c r="C37" s="63"/>
      <c r="D37" s="107">
        <f>IF(ISBLANK(C37),B37,C37)</f>
        <v>0</v>
      </c>
      <c r="E37" s="86"/>
      <c r="F37" s="86"/>
    </row>
    <row r="38" spans="1:6" s="2" customFormat="1" ht="15" customHeight="1">
      <c r="A38" s="94" t="s">
        <v>43</v>
      </c>
      <c r="B38" s="63">
        <v>0</v>
      </c>
      <c r="C38" s="63"/>
      <c r="D38" s="107">
        <f>IF(ISBLANK(C38),B38,C38)</f>
        <v>0</v>
      </c>
      <c r="E38" s="85" t="s">
        <v>41</v>
      </c>
      <c r="F38" s="86"/>
    </row>
    <row r="39" spans="1:6" s="2" customFormat="1" ht="15" customHeight="1">
      <c r="A39" s="94" t="s">
        <v>88</v>
      </c>
      <c r="B39" s="63">
        <v>0</v>
      </c>
      <c r="C39" s="63"/>
      <c r="D39" s="108">
        <f>IF(ISBLANK(C39),B39,C39)</f>
        <v>0</v>
      </c>
      <c r="E39" s="86"/>
      <c r="F39" s="86"/>
    </row>
    <row r="40" spans="1:6" s="2" customFormat="1" ht="15" customHeight="1">
      <c r="A40" s="94" t="s">
        <v>45</v>
      </c>
      <c r="B40" s="63">
        <v>0</v>
      </c>
      <c r="C40" s="63"/>
      <c r="D40" s="107">
        <f>IF(ISBLANK(C40),B40,C40)</f>
        <v>0</v>
      </c>
      <c r="E40" s="86"/>
      <c r="F40" s="86"/>
    </row>
    <row r="41" spans="1:6" s="2" customFormat="1" ht="15" customHeight="1">
      <c r="A41" s="94" t="s">
        <v>46</v>
      </c>
      <c r="B41" s="63">
        <v>0</v>
      </c>
      <c r="C41" s="63"/>
      <c r="D41" s="107"/>
      <c r="E41" s="86"/>
      <c r="F41" s="86"/>
    </row>
    <row r="42" spans="1:6" s="2" customFormat="1" ht="15" customHeight="1">
      <c r="A42" s="94" t="s">
        <v>47</v>
      </c>
      <c r="B42" s="63">
        <v>0</v>
      </c>
      <c r="C42" s="63"/>
      <c r="D42" s="107"/>
      <c r="E42" s="86"/>
      <c r="F42" s="86"/>
    </row>
    <row r="43" spans="1:6" s="2" customFormat="1" ht="15" customHeight="1">
      <c r="A43" s="94" t="s">
        <v>48</v>
      </c>
      <c r="B43" s="63">
        <v>0</v>
      </c>
      <c r="C43" s="63"/>
      <c r="D43" s="107">
        <f>B43</f>
        <v>0</v>
      </c>
      <c r="E43" s="86"/>
      <c r="F43" s="86"/>
    </row>
    <row r="44" spans="1:6" s="2" customFormat="1" ht="15" customHeight="1">
      <c r="A44" s="94" t="s">
        <v>49</v>
      </c>
      <c r="B44" s="63">
        <v>0</v>
      </c>
      <c r="C44" s="63"/>
      <c r="D44" s="107">
        <f>IF(ISBLANK(C44),B44,C44)</f>
        <v>0</v>
      </c>
      <c r="E44" s="86"/>
      <c r="F44" s="86"/>
    </row>
    <row r="45" spans="1:6" s="2" customFormat="1" ht="15" customHeight="1">
      <c r="A45" s="94" t="s">
        <v>50</v>
      </c>
      <c r="B45" s="63">
        <f>E45+E46</f>
        <v>0</v>
      </c>
      <c r="C45" s="63"/>
      <c r="D45" s="108">
        <f>IF(ISBLANK(C45),B45,C45)</f>
        <v>0</v>
      </c>
      <c r="E45" s="109">
        <f>IF(B11&gt;2,5+(B11-2)*1,IF(B11&gt;0.5,5,IF(B11&gt;0,2,0)))</f>
        <v>0</v>
      </c>
      <c r="F45" s="86"/>
    </row>
    <row r="46" spans="1:6" s="2" customFormat="1" ht="15" customHeight="1">
      <c r="A46" s="94" t="s">
        <v>51</v>
      </c>
      <c r="B46" s="63">
        <v>0</v>
      </c>
      <c r="C46" s="53"/>
      <c r="D46" s="107">
        <f>B46</f>
        <v>0</v>
      </c>
      <c r="E46" s="97">
        <f>0.55*B12</f>
        <v>0</v>
      </c>
      <c r="F46" s="86"/>
    </row>
    <row r="47" spans="1:6" s="2" customFormat="1" ht="15" customHeight="1">
      <c r="A47" s="94" t="s">
        <v>52</v>
      </c>
      <c r="B47" s="63">
        <v>0</v>
      </c>
      <c r="C47" s="53"/>
      <c r="D47" s="107">
        <f>B47</f>
        <v>0</v>
      </c>
      <c r="E47" s="86"/>
      <c r="F47" s="86"/>
    </row>
    <row r="48" spans="1:6" s="2" customFormat="1" ht="15" customHeight="1">
      <c r="A48" s="94" t="s">
        <v>53</v>
      </c>
      <c r="B48" s="63">
        <v>0</v>
      </c>
      <c r="C48" s="53"/>
      <c r="D48" s="107">
        <f>B48</f>
        <v>0</v>
      </c>
      <c r="E48" s="86"/>
      <c r="F48" s="86"/>
    </row>
    <row r="49" spans="1:6" s="2" customFormat="1" ht="15" customHeight="1">
      <c r="A49" s="98" t="s">
        <v>54</v>
      </c>
      <c r="B49" s="99">
        <f>SUM(B50:B64)</f>
        <v>0</v>
      </c>
      <c r="C49" s="100"/>
      <c r="D49" s="84"/>
      <c r="E49" s="86"/>
      <c r="F49" s="86"/>
    </row>
    <row r="50" spans="1:6" s="2" customFormat="1" ht="15" customHeight="1">
      <c r="A50" s="94" t="s">
        <v>55</v>
      </c>
      <c r="B50" s="63">
        <v>0</v>
      </c>
      <c r="C50" s="63"/>
      <c r="D50" s="107">
        <f>IF(ISBLANK(C50),B50,C50)</f>
        <v>0</v>
      </c>
      <c r="E50" s="85" t="s">
        <v>41</v>
      </c>
      <c r="F50" s="86"/>
    </row>
    <row r="51" spans="1:6" s="2" customFormat="1" ht="15" customHeight="1">
      <c r="A51" s="52" t="s">
        <v>56</v>
      </c>
      <c r="B51" s="71">
        <v>0</v>
      </c>
      <c r="C51" s="63"/>
      <c r="D51" s="107">
        <f>IF(ISBLANK(C51),B51,C51)</f>
        <v>0</v>
      </c>
      <c r="E51" s="109">
        <f>B21+B32+B50+SUM(B52:B55,B57:B66)</f>
        <v>0</v>
      </c>
      <c r="F51" s="86"/>
    </row>
    <row r="52" spans="1:6" s="2" customFormat="1" ht="15" customHeight="1">
      <c r="A52" s="94" t="s">
        <v>57</v>
      </c>
      <c r="B52" s="63">
        <v>0</v>
      </c>
      <c r="C52" s="63"/>
      <c r="D52" s="107">
        <f>IF(ISBLANK(C52),B52,C52)</f>
        <v>0</v>
      </c>
      <c r="E52" s="110">
        <f>B25+B29+B24</f>
        <v>0</v>
      </c>
      <c r="F52" s="86"/>
    </row>
    <row r="53" spans="1:6" s="2" customFormat="1" ht="15" customHeight="1">
      <c r="A53" s="94" t="s">
        <v>58</v>
      </c>
      <c r="B53" s="63">
        <v>0</v>
      </c>
      <c r="C53" s="53"/>
      <c r="D53" s="107">
        <f>B53</f>
        <v>0</v>
      </c>
      <c r="E53" s="86"/>
      <c r="F53" s="86"/>
    </row>
    <row r="54" spans="1:6" s="2" customFormat="1" ht="15" customHeight="1">
      <c r="A54" s="94" t="s">
        <v>59</v>
      </c>
      <c r="B54" s="63">
        <v>0</v>
      </c>
      <c r="C54" s="53"/>
      <c r="D54" s="107">
        <f>B54</f>
        <v>0</v>
      </c>
      <c r="E54" s="86"/>
      <c r="F54" s="86"/>
    </row>
    <row r="55" spans="1:6" s="2" customFormat="1" ht="15" customHeight="1">
      <c r="A55" s="94" t="s">
        <v>60</v>
      </c>
      <c r="B55" s="63">
        <v>0</v>
      </c>
      <c r="C55" s="53"/>
      <c r="D55" s="107">
        <f>B55</f>
        <v>0</v>
      </c>
      <c r="E55" s="86"/>
      <c r="F55" s="86"/>
    </row>
    <row r="56" spans="1:6" s="2" customFormat="1" ht="15" customHeight="1">
      <c r="A56" s="94" t="s">
        <v>61</v>
      </c>
      <c r="B56" s="63">
        <f>D59+D57+D58</f>
        <v>0</v>
      </c>
      <c r="C56" s="53"/>
      <c r="D56" s="84">
        <f>B56</f>
        <v>0</v>
      </c>
      <c r="E56" s="86"/>
      <c r="F56" s="86"/>
    </row>
    <row r="57" spans="1:6" s="2" customFormat="1" ht="15" customHeight="1">
      <c r="A57" s="94" t="s">
        <v>62</v>
      </c>
      <c r="B57" s="63">
        <f>(B8*3.05)+(C8*2)+(B8)*1</f>
        <v>0</v>
      </c>
      <c r="C57" s="63"/>
      <c r="D57" s="107">
        <f>IF(ISBLANK(C57),B57,C57)</f>
        <v>0</v>
      </c>
      <c r="E57" s="86"/>
      <c r="F57" s="86"/>
    </row>
    <row r="58" spans="1:6" s="2" customFormat="1" ht="15" customHeight="1">
      <c r="A58" s="94" t="s">
        <v>63</v>
      </c>
      <c r="B58" s="63">
        <v>0</v>
      </c>
      <c r="C58" s="53"/>
      <c r="D58" s="107">
        <f>B58</f>
        <v>0</v>
      </c>
      <c r="E58" s="86"/>
      <c r="F58" s="86"/>
    </row>
    <row r="59" spans="1:6" s="2" customFormat="1" ht="15" customHeight="1">
      <c r="A59" s="94" t="s">
        <v>64</v>
      </c>
      <c r="B59" s="63">
        <f>IF(B7&gt;0,IF(B7&gt;0.1,20*(B7-0.1)+3.5,3.5),0)</f>
        <v>0</v>
      </c>
      <c r="C59" s="63"/>
      <c r="D59" s="107">
        <f>IF(ISBLANK(C59),B59,C59)</f>
        <v>0</v>
      </c>
      <c r="E59" s="86"/>
      <c r="F59" s="86"/>
    </row>
    <row r="60" spans="1:6" s="2" customFormat="1" ht="15" customHeight="1">
      <c r="A60" s="94" t="s">
        <v>65</v>
      </c>
      <c r="B60" s="63">
        <v>0</v>
      </c>
      <c r="C60" s="63"/>
      <c r="D60" s="107">
        <f>IF(ISBLANK(C60),B60,C60)</f>
        <v>0</v>
      </c>
      <c r="E60" s="86"/>
      <c r="F60" s="86"/>
    </row>
    <row r="61" spans="1:6" s="2" customFormat="1" ht="15" customHeight="1">
      <c r="A61" s="94" t="s">
        <v>66</v>
      </c>
      <c r="B61" s="63">
        <v>0</v>
      </c>
      <c r="C61" s="63"/>
      <c r="D61" s="107">
        <f>IF(ISBLANK(C61),B61,C61)</f>
        <v>0</v>
      </c>
      <c r="E61" s="86"/>
      <c r="F61" s="86"/>
    </row>
    <row r="62" spans="1:6" s="2" customFormat="1" ht="15" customHeight="1">
      <c r="A62" s="94" t="s">
        <v>67</v>
      </c>
      <c r="B62" s="63">
        <v>0</v>
      </c>
      <c r="C62" s="53"/>
      <c r="D62" s="107">
        <f>B62</f>
        <v>0</v>
      </c>
      <c r="E62" s="86"/>
      <c r="F62" s="86"/>
    </row>
    <row r="63" spans="1:6" s="2" customFormat="1" ht="15" customHeight="1">
      <c r="A63" s="94" t="s">
        <v>68</v>
      </c>
      <c r="B63" s="63">
        <v>0</v>
      </c>
      <c r="C63" s="53"/>
      <c r="D63" s="107">
        <f>B63</f>
        <v>0</v>
      </c>
      <c r="E63" s="86"/>
      <c r="F63" s="86"/>
    </row>
    <row r="64" spans="1:6" s="2" customFormat="1" ht="15" customHeight="1">
      <c r="A64" s="94" t="s">
        <v>69</v>
      </c>
      <c r="B64" s="63">
        <v>0</v>
      </c>
      <c r="C64" s="53"/>
      <c r="D64" s="107">
        <f>B64</f>
        <v>0</v>
      </c>
      <c r="E64" s="86"/>
      <c r="F64" s="86"/>
    </row>
    <row r="65" spans="1:6" s="2" customFormat="1" ht="15" customHeight="1">
      <c r="A65" s="94"/>
      <c r="B65" s="63"/>
      <c r="C65" s="53"/>
      <c r="D65" s="107">
        <f>B65</f>
        <v>0</v>
      </c>
      <c r="E65" s="86"/>
      <c r="F65" s="86"/>
    </row>
    <row r="66" spans="1:6" s="2" customFormat="1" ht="15" customHeight="1" hidden="1">
      <c r="A66" s="94"/>
      <c r="B66" s="63"/>
      <c r="C66" s="53"/>
      <c r="D66" s="107">
        <f>B66</f>
        <v>0</v>
      </c>
      <c r="E66" s="86"/>
      <c r="F66" s="86"/>
    </row>
    <row r="67" spans="1:6" s="2" customFormat="1" ht="15" customHeight="1">
      <c r="A67" s="94" t="s">
        <v>70</v>
      </c>
      <c r="B67" s="63">
        <f>B21</f>
        <v>0</v>
      </c>
      <c r="C67" s="53"/>
      <c r="D67" s="84"/>
      <c r="E67" s="85" t="s">
        <v>41</v>
      </c>
      <c r="F67" s="86"/>
    </row>
    <row r="68" spans="1:6" s="2" customFormat="1" ht="15" customHeight="1">
      <c r="A68" s="98" t="s">
        <v>89</v>
      </c>
      <c r="B68" s="99">
        <f>B21+B32+B49</f>
        <v>0</v>
      </c>
      <c r="C68" s="100"/>
      <c r="D68" s="84"/>
      <c r="E68" s="86"/>
      <c r="F68" s="86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101" zoomScaleNormal="101" workbookViewId="0" topLeftCell="A13">
      <selection activeCell="F34" sqref="F34"/>
    </sheetView>
  </sheetViews>
  <sheetFormatPr defaultColWidth="9.14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3.8515625" style="1" customWidth="1"/>
    <col min="5" max="5" width="8.5742187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90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91</v>
      </c>
      <c r="B2" s="11" t="s">
        <v>17</v>
      </c>
      <c r="C2" s="12"/>
      <c r="D2" s="13" t="s">
        <v>20</v>
      </c>
      <c r="E2" s="111">
        <v>42891</v>
      </c>
      <c r="F2" s="12"/>
      <c r="G2" s="14"/>
    </row>
    <row r="3" spans="1:7" s="1" customFormat="1" ht="15" customHeight="1">
      <c r="A3" s="10" t="s">
        <v>2</v>
      </c>
      <c r="B3" s="112" t="s">
        <v>3</v>
      </c>
      <c r="C3" s="112"/>
      <c r="D3" s="13"/>
      <c r="E3" s="11"/>
      <c r="F3" s="113"/>
      <c r="G3" s="17"/>
    </row>
    <row r="4" spans="1:7" s="1" customFormat="1" ht="15" customHeight="1">
      <c r="A4" s="10" t="s">
        <v>5</v>
      </c>
      <c r="B4" s="112" t="s">
        <v>6</v>
      </c>
      <c r="C4" s="112"/>
      <c r="D4" s="11"/>
      <c r="E4" s="11"/>
      <c r="F4" s="113"/>
      <c r="G4" s="18"/>
    </row>
    <row r="5" spans="1:7" s="1" customFormat="1" ht="15" customHeight="1">
      <c r="A5" s="10" t="s">
        <v>92</v>
      </c>
      <c r="B5" s="112" t="s">
        <v>93</v>
      </c>
      <c r="C5" s="112"/>
      <c r="D5" s="13" t="s">
        <v>9</v>
      </c>
      <c r="E5" s="11" t="s">
        <v>10</v>
      </c>
      <c r="F5" s="12"/>
      <c r="G5" s="18"/>
    </row>
    <row r="6" spans="1:7" s="1" customFormat="1" ht="15" customHeight="1">
      <c r="A6" s="10" t="s">
        <v>94</v>
      </c>
      <c r="B6" s="11"/>
      <c r="C6" s="12"/>
      <c r="D6" s="13" t="s">
        <v>13</v>
      </c>
      <c r="E6" s="11" t="s">
        <v>95</v>
      </c>
      <c r="F6" s="12"/>
      <c r="G6" s="18"/>
    </row>
    <row r="7" spans="1:7" s="1" customFormat="1" ht="30" customHeight="1">
      <c r="A7" s="114" t="s">
        <v>96</v>
      </c>
      <c r="B7" s="114" t="s">
        <v>97</v>
      </c>
      <c r="C7" s="114" t="s">
        <v>98</v>
      </c>
      <c r="D7" s="114" t="s">
        <v>99</v>
      </c>
      <c r="E7" s="114" t="s">
        <v>100</v>
      </c>
      <c r="F7" s="114" t="s">
        <v>101</v>
      </c>
      <c r="G7" s="114" t="s">
        <v>102</v>
      </c>
    </row>
    <row r="8" spans="1:7" s="1" customFormat="1" ht="15" customHeight="1">
      <c r="A8" s="115"/>
      <c r="B8" s="116" t="s">
        <v>103</v>
      </c>
      <c r="C8" s="116" t="s">
        <v>104</v>
      </c>
      <c r="D8" s="115"/>
      <c r="E8" s="115"/>
      <c r="F8" s="115"/>
      <c r="G8" s="117"/>
    </row>
    <row r="9" spans="1:7" s="1" customFormat="1" ht="15" customHeight="1">
      <c r="A9" s="115"/>
      <c r="B9" s="118" t="s">
        <v>105</v>
      </c>
      <c r="C9" s="119" t="s">
        <v>106</v>
      </c>
      <c r="D9" s="120">
        <v>4</v>
      </c>
      <c r="E9" s="115" t="s">
        <v>107</v>
      </c>
      <c r="F9" s="121">
        <v>0</v>
      </c>
      <c r="G9" s="122">
        <f>F9*D9</f>
        <v>0</v>
      </c>
    </row>
    <row r="10" spans="1:7" s="125" customFormat="1" ht="15" customHeight="1">
      <c r="A10" s="118" t="s">
        <v>108</v>
      </c>
      <c r="B10" s="118" t="s">
        <v>105</v>
      </c>
      <c r="C10" s="119" t="s">
        <v>109</v>
      </c>
      <c r="D10" s="123">
        <v>140</v>
      </c>
      <c r="E10" s="118" t="s">
        <v>110</v>
      </c>
      <c r="F10" s="124">
        <v>0</v>
      </c>
      <c r="G10" s="122">
        <f>F10*D10</f>
        <v>0</v>
      </c>
    </row>
    <row r="11" spans="1:7" s="125" customFormat="1" ht="15" customHeight="1">
      <c r="A11" s="118" t="s">
        <v>111</v>
      </c>
      <c r="B11" s="118" t="s">
        <v>105</v>
      </c>
      <c r="C11" s="119" t="s">
        <v>112</v>
      </c>
      <c r="D11" s="123">
        <v>140</v>
      </c>
      <c r="E11" s="118" t="s">
        <v>110</v>
      </c>
      <c r="F11" s="124">
        <v>0</v>
      </c>
      <c r="G11" s="122">
        <f>F11*D11</f>
        <v>0</v>
      </c>
    </row>
    <row r="12" spans="1:7" s="125" customFormat="1" ht="15" customHeight="1">
      <c r="A12" s="118" t="s">
        <v>113</v>
      </c>
      <c r="B12" s="118" t="s">
        <v>105</v>
      </c>
      <c r="C12" s="119" t="s">
        <v>114</v>
      </c>
      <c r="D12" s="123">
        <v>200</v>
      </c>
      <c r="E12" s="118" t="s">
        <v>110</v>
      </c>
      <c r="F12" s="124">
        <v>0</v>
      </c>
      <c r="G12" s="122">
        <f>F12*D12</f>
        <v>0</v>
      </c>
    </row>
    <row r="13" spans="1:7" s="125" customFormat="1" ht="15" customHeight="1">
      <c r="A13" s="118" t="s">
        <v>115</v>
      </c>
      <c r="B13" s="118" t="s">
        <v>105</v>
      </c>
      <c r="C13" s="119" t="s">
        <v>116</v>
      </c>
      <c r="D13" s="123">
        <v>133</v>
      </c>
      <c r="E13" s="118" t="s">
        <v>117</v>
      </c>
      <c r="F13" s="124">
        <v>0</v>
      </c>
      <c r="G13" s="122">
        <f>F13*D13</f>
        <v>0</v>
      </c>
    </row>
    <row r="14" spans="1:7" s="125" customFormat="1" ht="15" customHeight="1">
      <c r="A14" s="118" t="s">
        <v>118</v>
      </c>
      <c r="B14" s="118" t="s">
        <v>105</v>
      </c>
      <c r="C14" s="119" t="s">
        <v>119</v>
      </c>
      <c r="D14" s="123">
        <v>3</v>
      </c>
      <c r="E14" s="118" t="s">
        <v>107</v>
      </c>
      <c r="F14" s="124">
        <v>0</v>
      </c>
      <c r="G14" s="122">
        <f>F14*D14</f>
        <v>0</v>
      </c>
    </row>
    <row r="15" spans="1:7" s="125" customFormat="1" ht="15" customHeight="1">
      <c r="A15" s="118" t="s">
        <v>120</v>
      </c>
      <c r="B15" s="118" t="s">
        <v>105</v>
      </c>
      <c r="C15" s="119" t="s">
        <v>121</v>
      </c>
      <c r="D15" s="123">
        <v>3</v>
      </c>
      <c r="E15" s="118" t="s">
        <v>107</v>
      </c>
      <c r="F15" s="124">
        <v>0</v>
      </c>
      <c r="G15" s="122">
        <f>F15*D15</f>
        <v>0</v>
      </c>
    </row>
    <row r="16" spans="1:7" s="125" customFormat="1" ht="15" customHeight="1">
      <c r="A16" s="118" t="s">
        <v>122</v>
      </c>
      <c r="B16" s="118" t="s">
        <v>105</v>
      </c>
      <c r="C16" s="119" t="s">
        <v>123</v>
      </c>
      <c r="D16" s="123">
        <v>3</v>
      </c>
      <c r="E16" s="118" t="s">
        <v>107</v>
      </c>
      <c r="F16" s="124">
        <v>0</v>
      </c>
      <c r="G16" s="122">
        <f>F16*D16</f>
        <v>0</v>
      </c>
    </row>
    <row r="17" spans="1:7" s="125" customFormat="1" ht="15" customHeight="1">
      <c r="A17" s="118" t="s">
        <v>124</v>
      </c>
      <c r="B17" s="118" t="s">
        <v>105</v>
      </c>
      <c r="C17" s="119" t="s">
        <v>125</v>
      </c>
      <c r="D17" s="123">
        <v>21</v>
      </c>
      <c r="E17" s="118" t="s">
        <v>110</v>
      </c>
      <c r="F17" s="126">
        <v>0</v>
      </c>
      <c r="G17" s="122">
        <f>F17*D17</f>
        <v>0</v>
      </c>
    </row>
    <row r="18" spans="1:7" s="125" customFormat="1" ht="15" customHeight="1">
      <c r="A18" s="118" t="s">
        <v>122</v>
      </c>
      <c r="B18" s="118" t="s">
        <v>105</v>
      </c>
      <c r="C18" s="119" t="s">
        <v>126</v>
      </c>
      <c r="D18" s="123">
        <v>3</v>
      </c>
      <c r="E18" s="118" t="s">
        <v>107</v>
      </c>
      <c r="F18" s="124">
        <v>0</v>
      </c>
      <c r="G18" s="122">
        <f>F18*D18</f>
        <v>0</v>
      </c>
    </row>
    <row r="19" spans="1:7" s="125" customFormat="1" ht="15" customHeight="1">
      <c r="A19" s="118" t="s">
        <v>127</v>
      </c>
      <c r="B19" s="118" t="s">
        <v>105</v>
      </c>
      <c r="C19" s="119" t="s">
        <v>128</v>
      </c>
      <c r="D19" s="123">
        <v>0.0045000000000000005</v>
      </c>
      <c r="E19" s="118" t="s">
        <v>129</v>
      </c>
      <c r="F19" s="124">
        <v>0</v>
      </c>
      <c r="G19" s="122">
        <f>F19*D19</f>
        <v>0</v>
      </c>
    </row>
    <row r="20" spans="1:7" s="125" customFormat="1" ht="15" customHeight="1">
      <c r="A20" s="118" t="s">
        <v>130</v>
      </c>
      <c r="B20" s="118" t="s">
        <v>105</v>
      </c>
      <c r="C20" s="119" t="s">
        <v>131</v>
      </c>
      <c r="D20" s="123">
        <v>3</v>
      </c>
      <c r="E20" s="118" t="s">
        <v>107</v>
      </c>
      <c r="F20" s="124">
        <v>0</v>
      </c>
      <c r="G20" s="122">
        <f>F20*D20</f>
        <v>0</v>
      </c>
    </row>
    <row r="21" spans="1:7" s="125" customFormat="1" ht="15" customHeight="1">
      <c r="A21" s="118" t="s">
        <v>132</v>
      </c>
      <c r="B21" s="118" t="s">
        <v>105</v>
      </c>
      <c r="C21" s="119" t="s">
        <v>133</v>
      </c>
      <c r="D21" s="123">
        <v>3</v>
      </c>
      <c r="E21" s="118" t="s">
        <v>107</v>
      </c>
      <c r="F21" s="124">
        <v>0</v>
      </c>
      <c r="G21" s="122">
        <f>F21*D21</f>
        <v>0</v>
      </c>
    </row>
    <row r="22" spans="1:7" s="125" customFormat="1" ht="15" customHeight="1">
      <c r="A22" s="118" t="s">
        <v>134</v>
      </c>
      <c r="B22" s="118" t="s">
        <v>105</v>
      </c>
      <c r="C22" s="119" t="s">
        <v>135</v>
      </c>
      <c r="D22" s="123">
        <v>3</v>
      </c>
      <c r="E22" s="118" t="s">
        <v>107</v>
      </c>
      <c r="F22" s="124">
        <v>0</v>
      </c>
      <c r="G22" s="122">
        <f>F22*D22</f>
        <v>0</v>
      </c>
    </row>
    <row r="23" spans="1:7" s="125" customFormat="1" ht="15" customHeight="1">
      <c r="A23" s="118" t="s">
        <v>136</v>
      </c>
      <c r="B23" s="118" t="s">
        <v>105</v>
      </c>
      <c r="C23" s="119" t="s">
        <v>137</v>
      </c>
      <c r="D23" s="123">
        <v>3</v>
      </c>
      <c r="E23" s="118" t="s">
        <v>107</v>
      </c>
      <c r="F23" s="124">
        <v>0</v>
      </c>
      <c r="G23" s="122">
        <f>F23*D23</f>
        <v>0</v>
      </c>
    </row>
    <row r="24" spans="1:7" s="125" customFormat="1" ht="15" customHeight="1">
      <c r="A24" s="118">
        <v>9870020290</v>
      </c>
      <c r="B24" s="118" t="s">
        <v>105</v>
      </c>
      <c r="C24" s="119" t="s">
        <v>138</v>
      </c>
      <c r="D24" s="123">
        <v>9</v>
      </c>
      <c r="E24" s="118" t="s">
        <v>129</v>
      </c>
      <c r="F24" s="124">
        <v>0</v>
      </c>
      <c r="G24" s="122">
        <f>F24*D24</f>
        <v>0</v>
      </c>
    </row>
    <row r="25" spans="1:7" s="125" customFormat="1" ht="15" customHeight="1">
      <c r="A25" s="118">
        <v>9870020130</v>
      </c>
      <c r="B25" s="118" t="s">
        <v>105</v>
      </c>
      <c r="C25" s="119" t="s">
        <v>139</v>
      </c>
      <c r="D25" s="123">
        <v>18</v>
      </c>
      <c r="E25" s="118" t="s">
        <v>129</v>
      </c>
      <c r="F25" s="124">
        <v>0</v>
      </c>
      <c r="G25" s="122">
        <f>F25*D25</f>
        <v>0</v>
      </c>
    </row>
    <row r="26" spans="1:7" s="125" customFormat="1" ht="15" customHeight="1">
      <c r="A26" s="118">
        <v>9870020020</v>
      </c>
      <c r="B26" s="118" t="s">
        <v>105</v>
      </c>
      <c r="C26" s="119" t="s">
        <v>140</v>
      </c>
      <c r="D26" s="123">
        <v>16</v>
      </c>
      <c r="E26" s="118" t="s">
        <v>129</v>
      </c>
      <c r="F26" s="124">
        <v>0</v>
      </c>
      <c r="G26" s="122">
        <f>F26*D26</f>
        <v>0</v>
      </c>
    </row>
    <row r="27" spans="1:7" s="125" customFormat="1" ht="15" customHeight="1">
      <c r="A27" s="118"/>
      <c r="B27" s="118"/>
      <c r="C27" s="119" t="s">
        <v>141</v>
      </c>
      <c r="D27" s="123">
        <v>0.75</v>
      </c>
      <c r="E27" s="118" t="s">
        <v>142</v>
      </c>
      <c r="F27" s="124">
        <v>0</v>
      </c>
      <c r="G27" s="122">
        <f>F27*D27</f>
        <v>0</v>
      </c>
    </row>
    <row r="28" spans="1:7" s="125" customFormat="1" ht="15" customHeight="1">
      <c r="A28" s="118" t="s">
        <v>143</v>
      </c>
      <c r="B28" s="118" t="s">
        <v>105</v>
      </c>
      <c r="C28" s="119" t="s">
        <v>144</v>
      </c>
      <c r="D28" s="123">
        <v>0.0015</v>
      </c>
      <c r="E28" s="118" t="s">
        <v>129</v>
      </c>
      <c r="F28" s="124">
        <v>0</v>
      </c>
      <c r="G28" s="122">
        <f>F28*D28</f>
        <v>0</v>
      </c>
    </row>
    <row r="29" spans="1:7" s="125" customFormat="1" ht="15" customHeight="1">
      <c r="A29" s="118"/>
      <c r="B29" s="118"/>
      <c r="C29" s="119" t="s">
        <v>145</v>
      </c>
      <c r="D29" s="123">
        <v>2</v>
      </c>
      <c r="E29" s="118" t="s">
        <v>107</v>
      </c>
      <c r="F29" s="124">
        <v>0</v>
      </c>
      <c r="G29" s="122">
        <f>F29*D29</f>
        <v>0</v>
      </c>
    </row>
    <row r="30" spans="1:7" s="125" customFormat="1" ht="15" customHeight="1">
      <c r="A30" s="118"/>
      <c r="B30" s="118"/>
      <c r="C30" s="119" t="s">
        <v>146</v>
      </c>
      <c r="D30" s="123">
        <v>3</v>
      </c>
      <c r="E30" s="118" t="s">
        <v>107</v>
      </c>
      <c r="F30" s="124">
        <v>0</v>
      </c>
      <c r="G30" s="122">
        <f>F30*D30</f>
        <v>0</v>
      </c>
    </row>
    <row r="31" spans="1:7" s="125" customFormat="1" ht="15" customHeight="1">
      <c r="A31" s="118"/>
      <c r="B31" s="118"/>
      <c r="C31" s="119" t="s">
        <v>147</v>
      </c>
      <c r="D31" s="123">
        <v>3</v>
      </c>
      <c r="E31" s="118" t="s">
        <v>107</v>
      </c>
      <c r="F31" s="124">
        <v>0</v>
      </c>
      <c r="G31" s="122">
        <f>F31*D31</f>
        <v>0</v>
      </c>
    </row>
    <row r="32" spans="1:7" s="125" customFormat="1" ht="15" customHeight="1">
      <c r="A32" s="118"/>
      <c r="B32" s="118"/>
      <c r="C32" s="119" t="s">
        <v>148</v>
      </c>
      <c r="D32" s="123">
        <v>2</v>
      </c>
      <c r="E32" s="118" t="s">
        <v>107</v>
      </c>
      <c r="F32" s="124">
        <v>0</v>
      </c>
      <c r="G32" s="122">
        <f>F32*D32</f>
        <v>0</v>
      </c>
    </row>
    <row r="33" spans="1:7" s="125" customFormat="1" ht="15" customHeight="1">
      <c r="A33" s="118"/>
      <c r="B33" s="118"/>
      <c r="C33" s="119" t="s">
        <v>149</v>
      </c>
      <c r="D33" s="123">
        <v>1</v>
      </c>
      <c r="E33" s="118" t="s">
        <v>150</v>
      </c>
      <c r="F33" s="124">
        <v>0</v>
      </c>
      <c r="G33" s="122">
        <f>F33*D33</f>
        <v>0</v>
      </c>
    </row>
    <row r="34" spans="1:7" s="125" customFormat="1" ht="15" customHeight="1">
      <c r="A34" s="118"/>
      <c r="B34" s="118"/>
      <c r="C34" s="119" t="s">
        <v>151</v>
      </c>
      <c r="D34" s="123">
        <v>100</v>
      </c>
      <c r="E34" s="118" t="s">
        <v>107</v>
      </c>
      <c r="F34" s="124">
        <v>0</v>
      </c>
      <c r="G34" s="122">
        <f>F34*D34</f>
        <v>0</v>
      </c>
    </row>
    <row r="35" spans="1:7" s="125" customFormat="1" ht="15" customHeight="1">
      <c r="A35" s="118"/>
      <c r="B35" s="118"/>
      <c r="C35" s="119" t="s">
        <v>152</v>
      </c>
      <c r="D35" s="123">
        <v>10</v>
      </c>
      <c r="E35" s="118" t="s">
        <v>129</v>
      </c>
      <c r="F35" s="124">
        <v>0</v>
      </c>
      <c r="G35" s="122">
        <f>F35*D35</f>
        <v>0</v>
      </c>
    </row>
    <row r="36" spans="1:7" s="125" customFormat="1" ht="15" customHeight="1">
      <c r="A36" s="118"/>
      <c r="B36" s="118"/>
      <c r="C36" s="127"/>
      <c r="D36" s="123"/>
      <c r="E36" s="118"/>
      <c r="F36" s="128"/>
      <c r="G36" s="122"/>
    </row>
    <row r="37" spans="1:7" s="1" customFormat="1" ht="15" customHeight="1">
      <c r="A37" s="115"/>
      <c r="B37" s="115"/>
      <c r="C37" s="129" t="s">
        <v>153</v>
      </c>
      <c r="D37" s="115"/>
      <c r="E37" s="115"/>
      <c r="F37" s="115"/>
      <c r="G37" s="130">
        <f>SUM(G8:G36)</f>
        <v>0</v>
      </c>
    </row>
  </sheetData>
  <sheetProtection password="DB9D" sheet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3">
      <selection activeCell="D44" sqref="D44"/>
    </sheetView>
  </sheetViews>
  <sheetFormatPr defaultColWidth="9.140625" defaultRowHeight="12.75"/>
  <cols>
    <col min="1" max="1" width="13.421875" style="1" customWidth="1"/>
    <col min="2" max="2" width="6.00390625" style="1" customWidth="1"/>
    <col min="3" max="3" width="8.421875" style="1" customWidth="1"/>
    <col min="4" max="4" width="50.5742187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0.7109375" style="1" customWidth="1"/>
    <col min="12" max="254" width="9.00390625" style="2" customWidth="1"/>
    <col min="255" max="16384" width="11.57421875" style="0" customWidth="1"/>
  </cols>
  <sheetData>
    <row r="1" spans="1:11" s="1" customFormat="1" ht="30" customHeight="1">
      <c r="A1" s="3" t="s">
        <v>154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91</v>
      </c>
      <c r="B2" s="131" t="s">
        <v>17</v>
      </c>
      <c r="C2" s="12"/>
      <c r="D2" s="13"/>
      <c r="E2" s="13" t="s">
        <v>20</v>
      </c>
      <c r="F2" s="111">
        <v>42891</v>
      </c>
      <c r="G2" s="12"/>
      <c r="H2" s="15"/>
      <c r="I2" s="15"/>
      <c r="J2" s="15"/>
      <c r="K2" s="18"/>
    </row>
    <row r="3" spans="1:11" s="1" customFormat="1" ht="15" customHeight="1">
      <c r="A3" s="10" t="s">
        <v>155</v>
      </c>
      <c r="B3" s="11"/>
      <c r="C3" s="12"/>
      <c r="D3" s="13"/>
      <c r="E3" s="13"/>
      <c r="F3" s="11"/>
      <c r="G3" s="13"/>
      <c r="H3" s="132"/>
      <c r="I3" s="15"/>
      <c r="J3" s="15"/>
      <c r="K3" s="18"/>
    </row>
    <row r="4" spans="1:11" s="1" customFormat="1" ht="15" customHeight="1">
      <c r="A4" s="10" t="s">
        <v>5</v>
      </c>
      <c r="B4" s="11" t="s">
        <v>6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92</v>
      </c>
      <c r="B5" s="11" t="s">
        <v>93</v>
      </c>
      <c r="C5" s="12"/>
      <c r="D5" s="13"/>
      <c r="E5" s="13" t="s">
        <v>9</v>
      </c>
      <c r="F5" s="11" t="s">
        <v>10</v>
      </c>
      <c r="G5" s="12"/>
      <c r="H5" s="12"/>
      <c r="I5" s="12"/>
      <c r="J5" s="12"/>
      <c r="K5" s="18"/>
    </row>
    <row r="6" spans="1:11" s="1" customFormat="1" ht="15" customHeight="1">
      <c r="A6" s="10" t="s">
        <v>94</v>
      </c>
      <c r="B6" s="11"/>
      <c r="C6" s="12"/>
      <c r="D6" s="13"/>
      <c r="E6" s="13" t="s">
        <v>13</v>
      </c>
      <c r="F6" s="11" t="s">
        <v>95</v>
      </c>
      <c r="G6" s="12"/>
      <c r="H6" s="12"/>
      <c r="I6" s="12"/>
      <c r="J6" s="12"/>
      <c r="K6" s="18"/>
    </row>
    <row r="7" spans="1:11" s="1" customFormat="1" ht="3" customHeight="1">
      <c r="A7" s="133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34" t="s">
        <v>156</v>
      </c>
      <c r="B8" s="114" t="s">
        <v>157</v>
      </c>
      <c r="C8" s="114" t="s">
        <v>158</v>
      </c>
      <c r="D8" s="114" t="s">
        <v>98</v>
      </c>
      <c r="E8" s="114" t="s">
        <v>99</v>
      </c>
      <c r="F8" s="114" t="s">
        <v>100</v>
      </c>
      <c r="G8" s="135" t="s">
        <v>159</v>
      </c>
      <c r="H8" s="135"/>
      <c r="I8" s="135"/>
      <c r="J8" s="135" t="s">
        <v>160</v>
      </c>
      <c r="K8" s="135"/>
    </row>
    <row r="9" spans="1:11" s="1" customFormat="1" ht="15" customHeight="1">
      <c r="A9" s="134"/>
      <c r="B9" s="114"/>
      <c r="C9" s="114"/>
      <c r="D9" s="114"/>
      <c r="E9" s="114"/>
      <c r="F9" s="114"/>
      <c r="G9" s="114" t="s">
        <v>161</v>
      </c>
      <c r="H9" s="114" t="s">
        <v>162</v>
      </c>
      <c r="I9" s="114" t="s">
        <v>163</v>
      </c>
      <c r="J9" s="114" t="s">
        <v>164</v>
      </c>
      <c r="K9" s="114" t="s">
        <v>163</v>
      </c>
    </row>
    <row r="10" spans="1:11" s="136" customFormat="1" ht="15" customHeight="1">
      <c r="A10" s="120"/>
      <c r="B10" s="120"/>
      <c r="C10" s="116" t="s">
        <v>103</v>
      </c>
      <c r="D10" s="116" t="s">
        <v>104</v>
      </c>
      <c r="E10" s="123"/>
      <c r="F10" s="115"/>
      <c r="G10" s="120"/>
      <c r="H10" s="115"/>
      <c r="I10" s="115"/>
      <c r="J10" s="115"/>
      <c r="K10" s="117"/>
    </row>
    <row r="11" spans="1:11" s="139" customFormat="1" ht="15" customHeight="1">
      <c r="A11" s="118" t="s">
        <v>165</v>
      </c>
      <c r="B11" s="137" t="s">
        <v>110</v>
      </c>
      <c r="C11" s="118" t="s">
        <v>166</v>
      </c>
      <c r="D11" s="127" t="s">
        <v>167</v>
      </c>
      <c r="E11" s="123">
        <v>140</v>
      </c>
      <c r="F11" s="118" t="s">
        <v>110</v>
      </c>
      <c r="G11" s="123"/>
      <c r="H11" s="124">
        <v>0</v>
      </c>
      <c r="I11" s="138">
        <f>H11*E11</f>
        <v>0</v>
      </c>
      <c r="J11" s="118"/>
      <c r="K11" s="137"/>
    </row>
    <row r="12" spans="1:11" s="139" customFormat="1" ht="15" customHeight="1">
      <c r="A12" s="118" t="s">
        <v>168</v>
      </c>
      <c r="B12" s="137" t="s">
        <v>110</v>
      </c>
      <c r="C12" s="118" t="s">
        <v>169</v>
      </c>
      <c r="D12" s="127" t="s">
        <v>170</v>
      </c>
      <c r="E12" s="123">
        <v>140</v>
      </c>
      <c r="F12" s="118" t="s">
        <v>110</v>
      </c>
      <c r="G12" s="123"/>
      <c r="H12" s="124">
        <v>0</v>
      </c>
      <c r="I12" s="138">
        <f>H12*E12</f>
        <v>0</v>
      </c>
      <c r="J12" s="115"/>
      <c r="K12" s="117"/>
    </row>
    <row r="13" spans="1:11" s="139" customFormat="1" ht="25.5" customHeight="1">
      <c r="A13" s="127" t="s">
        <v>171</v>
      </c>
      <c r="B13" s="140" t="s">
        <v>110</v>
      </c>
      <c r="C13" s="127">
        <v>250</v>
      </c>
      <c r="D13" s="127" t="s">
        <v>172</v>
      </c>
      <c r="E13" s="141">
        <v>40</v>
      </c>
      <c r="F13" s="127" t="s">
        <v>173</v>
      </c>
      <c r="G13" s="142"/>
      <c r="H13" s="143"/>
      <c r="I13" s="138">
        <f>H13*E13</f>
        <v>0</v>
      </c>
      <c r="J13" s="126">
        <v>0</v>
      </c>
      <c r="K13" s="144">
        <f>J13*E13</f>
        <v>0</v>
      </c>
    </row>
    <row r="14" spans="1:11" s="139" customFormat="1" ht="15" customHeight="1">
      <c r="A14" s="118" t="s">
        <v>111</v>
      </c>
      <c r="B14" s="137" t="s">
        <v>110</v>
      </c>
      <c r="C14" s="118">
        <v>250</v>
      </c>
      <c r="D14" s="127" t="s">
        <v>174</v>
      </c>
      <c r="E14" s="123">
        <v>140</v>
      </c>
      <c r="F14" s="118" t="s">
        <v>110</v>
      </c>
      <c r="G14" s="120"/>
      <c r="H14" s="121">
        <v>0</v>
      </c>
      <c r="I14" s="138">
        <f>H14*E14</f>
        <v>0</v>
      </c>
      <c r="J14" s="128"/>
      <c r="K14" s="122"/>
    </row>
    <row r="15" spans="1:11" s="139" customFormat="1" ht="15" customHeight="1">
      <c r="A15" s="118" t="s">
        <v>113</v>
      </c>
      <c r="B15" s="137" t="s">
        <v>110</v>
      </c>
      <c r="C15" s="118">
        <v>250</v>
      </c>
      <c r="D15" s="127" t="s">
        <v>175</v>
      </c>
      <c r="E15" s="123">
        <v>200</v>
      </c>
      <c r="F15" s="118" t="s">
        <v>110</v>
      </c>
      <c r="G15" s="120"/>
      <c r="H15" s="121">
        <v>0</v>
      </c>
      <c r="I15" s="138">
        <f>H15*E15</f>
        <v>0</v>
      </c>
      <c r="J15" s="128"/>
      <c r="K15" s="122"/>
    </row>
    <row r="16" spans="1:11" s="139" customFormat="1" ht="15" customHeight="1">
      <c r="A16" s="118" t="s">
        <v>115</v>
      </c>
      <c r="B16" s="137" t="s">
        <v>110</v>
      </c>
      <c r="C16" s="118">
        <v>250</v>
      </c>
      <c r="D16" s="127" t="s">
        <v>176</v>
      </c>
      <c r="E16" s="123">
        <v>140</v>
      </c>
      <c r="F16" s="118" t="s">
        <v>110</v>
      </c>
      <c r="G16" s="120"/>
      <c r="H16" s="121">
        <v>0</v>
      </c>
      <c r="I16" s="138">
        <f>H16*E16</f>
        <v>0</v>
      </c>
      <c r="J16" s="128"/>
      <c r="K16" s="122"/>
    </row>
    <row r="17" spans="1:11" s="139" customFormat="1" ht="15" customHeight="1">
      <c r="A17" s="118" t="s">
        <v>118</v>
      </c>
      <c r="B17" s="137" t="s">
        <v>110</v>
      </c>
      <c r="C17" s="118">
        <v>250</v>
      </c>
      <c r="D17" s="127" t="s">
        <v>177</v>
      </c>
      <c r="E17" s="123">
        <v>3</v>
      </c>
      <c r="F17" s="118" t="s">
        <v>107</v>
      </c>
      <c r="G17" s="120"/>
      <c r="H17" s="121">
        <v>0</v>
      </c>
      <c r="I17" s="138">
        <f>H17*E17</f>
        <v>0</v>
      </c>
      <c r="J17" s="128"/>
      <c r="K17" s="122"/>
    </row>
    <row r="18" spans="1:11" s="139" customFormat="1" ht="15" customHeight="1">
      <c r="A18" s="118" t="s">
        <v>124</v>
      </c>
      <c r="B18" s="137" t="s">
        <v>110</v>
      </c>
      <c r="C18" s="118">
        <v>250</v>
      </c>
      <c r="D18" s="127" t="s">
        <v>178</v>
      </c>
      <c r="E18" s="123">
        <v>21</v>
      </c>
      <c r="F18" s="118" t="s">
        <v>110</v>
      </c>
      <c r="G18" s="120"/>
      <c r="H18" s="121">
        <v>0</v>
      </c>
      <c r="I18" s="138">
        <f>H18*E18</f>
        <v>0</v>
      </c>
      <c r="J18" s="128"/>
      <c r="K18" s="122"/>
    </row>
    <row r="19" spans="1:11" s="139" customFormat="1" ht="15" customHeight="1">
      <c r="A19" s="118" t="s">
        <v>120</v>
      </c>
      <c r="B19" s="137" t="s">
        <v>110</v>
      </c>
      <c r="C19" s="118">
        <v>250</v>
      </c>
      <c r="D19" s="127" t="s">
        <v>179</v>
      </c>
      <c r="E19" s="123">
        <v>3</v>
      </c>
      <c r="F19" s="118" t="s">
        <v>107</v>
      </c>
      <c r="G19" s="120"/>
      <c r="H19" s="121">
        <v>0</v>
      </c>
      <c r="I19" s="138">
        <f>H19*E19</f>
        <v>0</v>
      </c>
      <c r="J19" s="128"/>
      <c r="K19" s="122"/>
    </row>
    <row r="20" spans="1:11" s="139" customFormat="1" ht="15" customHeight="1">
      <c r="A20" s="118" t="s">
        <v>122</v>
      </c>
      <c r="B20" s="137" t="s">
        <v>110</v>
      </c>
      <c r="C20" s="118">
        <v>250</v>
      </c>
      <c r="D20" s="127" t="s">
        <v>180</v>
      </c>
      <c r="E20" s="123">
        <v>3</v>
      </c>
      <c r="F20" s="118" t="s">
        <v>107</v>
      </c>
      <c r="G20" s="120"/>
      <c r="H20" s="121">
        <v>0</v>
      </c>
      <c r="I20" s="138">
        <f>H20*E20</f>
        <v>0</v>
      </c>
      <c r="J20" s="128"/>
      <c r="K20" s="122"/>
    </row>
    <row r="21" spans="1:11" s="139" customFormat="1" ht="29.25" customHeight="1">
      <c r="A21" s="118" t="s">
        <v>127</v>
      </c>
      <c r="B21" s="137" t="s">
        <v>110</v>
      </c>
      <c r="C21" s="118">
        <v>250</v>
      </c>
      <c r="D21" s="127" t="s">
        <v>181</v>
      </c>
      <c r="E21" s="123">
        <v>3</v>
      </c>
      <c r="F21" s="118" t="s">
        <v>107</v>
      </c>
      <c r="G21" s="120"/>
      <c r="H21" s="121">
        <v>0</v>
      </c>
      <c r="I21" s="138">
        <f>H21*E21</f>
        <v>0</v>
      </c>
      <c r="J21" s="128"/>
      <c r="K21" s="122"/>
    </row>
    <row r="22" spans="1:11" s="139" customFormat="1" ht="15" customHeight="1">
      <c r="A22" s="118" t="s">
        <v>182</v>
      </c>
      <c r="B22" s="137" t="s">
        <v>110</v>
      </c>
      <c r="C22" s="118">
        <v>250</v>
      </c>
      <c r="D22" s="127" t="s">
        <v>183</v>
      </c>
      <c r="E22" s="123">
        <v>40</v>
      </c>
      <c r="F22" s="118" t="s">
        <v>107</v>
      </c>
      <c r="G22" s="120"/>
      <c r="H22" s="121">
        <v>0</v>
      </c>
      <c r="I22" s="138">
        <f>H22*E22</f>
        <v>0</v>
      </c>
      <c r="J22" s="128"/>
      <c r="K22" s="122"/>
    </row>
    <row r="23" spans="1:11" s="139" customFormat="1" ht="15" customHeight="1">
      <c r="A23" s="118" t="s">
        <v>184</v>
      </c>
      <c r="B23" s="137" t="s">
        <v>110</v>
      </c>
      <c r="C23" s="118">
        <v>250</v>
      </c>
      <c r="D23" s="145" t="s">
        <v>139</v>
      </c>
      <c r="E23" s="123">
        <v>18</v>
      </c>
      <c r="F23" s="118" t="s">
        <v>129</v>
      </c>
      <c r="G23" s="120"/>
      <c r="H23" s="121">
        <v>0</v>
      </c>
      <c r="I23" s="138">
        <f>H23*E23</f>
        <v>0</v>
      </c>
      <c r="J23" s="128"/>
      <c r="K23" s="122"/>
    </row>
    <row r="24" spans="1:11" s="139" customFormat="1" ht="15" customHeight="1">
      <c r="A24" s="118"/>
      <c r="B24" s="137"/>
      <c r="C24" s="118"/>
      <c r="D24" s="145" t="s">
        <v>138</v>
      </c>
      <c r="E24" s="123">
        <v>9</v>
      </c>
      <c r="F24" s="118" t="s">
        <v>129</v>
      </c>
      <c r="G24" s="120"/>
      <c r="H24" s="121">
        <v>0</v>
      </c>
      <c r="I24" s="138">
        <f>H24*E24</f>
        <v>0</v>
      </c>
      <c r="J24" s="128"/>
      <c r="K24" s="122"/>
    </row>
    <row r="25" spans="1:11" s="139" customFormat="1" ht="15" customHeight="1">
      <c r="A25" s="118"/>
      <c r="B25" s="137"/>
      <c r="C25" s="118"/>
      <c r="D25" s="145" t="s">
        <v>140</v>
      </c>
      <c r="E25" s="123">
        <v>16</v>
      </c>
      <c r="F25" s="118" t="s">
        <v>129</v>
      </c>
      <c r="G25" s="120"/>
      <c r="H25" s="121">
        <v>0</v>
      </c>
      <c r="I25" s="138">
        <f>H25*E25</f>
        <v>0</v>
      </c>
      <c r="J25" s="128"/>
      <c r="K25" s="122"/>
    </row>
    <row r="26" spans="1:11" s="139" customFormat="1" ht="15" customHeight="1">
      <c r="A26" s="118" t="s">
        <v>185</v>
      </c>
      <c r="B26" s="137" t="s">
        <v>110</v>
      </c>
      <c r="C26" s="118">
        <v>215</v>
      </c>
      <c r="D26" s="127" t="s">
        <v>186</v>
      </c>
      <c r="E26" s="123">
        <v>140</v>
      </c>
      <c r="F26" s="118" t="s">
        <v>110</v>
      </c>
      <c r="G26" s="120"/>
      <c r="H26" s="121">
        <v>0</v>
      </c>
      <c r="I26" s="138">
        <f>H26*E26</f>
        <v>0</v>
      </c>
      <c r="J26" s="128"/>
      <c r="K26" s="122"/>
    </row>
    <row r="27" spans="1:11" s="139" customFormat="1" ht="15" customHeight="1">
      <c r="A27" s="118"/>
      <c r="B27" s="137"/>
      <c r="C27" s="118"/>
      <c r="D27" s="127" t="s">
        <v>187</v>
      </c>
      <c r="E27" s="123">
        <v>3</v>
      </c>
      <c r="F27" s="118" t="s">
        <v>107</v>
      </c>
      <c r="G27" s="120"/>
      <c r="H27" s="146">
        <v>0</v>
      </c>
      <c r="I27" s="138">
        <f>H27*E27</f>
        <v>0</v>
      </c>
      <c r="J27" s="128"/>
      <c r="K27" s="122"/>
    </row>
    <row r="28" spans="1:11" s="139" customFormat="1" ht="15" customHeight="1">
      <c r="A28" s="118"/>
      <c r="B28" s="137"/>
      <c r="C28" s="118"/>
      <c r="D28" s="127" t="s">
        <v>188</v>
      </c>
      <c r="E28" s="123">
        <v>3</v>
      </c>
      <c r="F28" s="118" t="s">
        <v>107</v>
      </c>
      <c r="G28" s="120"/>
      <c r="H28" s="146">
        <v>0</v>
      </c>
      <c r="I28" s="138">
        <f>H28*E28</f>
        <v>0</v>
      </c>
      <c r="J28" s="128"/>
      <c r="K28" s="122"/>
    </row>
    <row r="29" spans="1:11" s="139" customFormat="1" ht="15" customHeight="1">
      <c r="A29" s="118"/>
      <c r="B29" s="137"/>
      <c r="C29" s="118"/>
      <c r="D29" s="127" t="s">
        <v>189</v>
      </c>
      <c r="E29" s="123">
        <v>3</v>
      </c>
      <c r="F29" s="118" t="s">
        <v>107</v>
      </c>
      <c r="G29" s="120"/>
      <c r="H29" s="146">
        <v>0</v>
      </c>
      <c r="I29" s="138">
        <f>H29*E29</f>
        <v>0</v>
      </c>
      <c r="J29" s="128"/>
      <c r="K29" s="122"/>
    </row>
    <row r="30" spans="1:11" s="139" customFormat="1" ht="17.25" customHeight="1">
      <c r="A30" s="118" t="s">
        <v>190</v>
      </c>
      <c r="B30" s="137" t="s">
        <v>110</v>
      </c>
      <c r="C30" s="118">
        <v>250</v>
      </c>
      <c r="D30" s="145" t="s">
        <v>191</v>
      </c>
      <c r="E30" s="123">
        <v>140</v>
      </c>
      <c r="F30" s="118" t="s">
        <v>110</v>
      </c>
      <c r="G30" s="120"/>
      <c r="H30" s="121">
        <v>0</v>
      </c>
      <c r="I30" s="138">
        <f>H30*E30</f>
        <v>0</v>
      </c>
      <c r="J30" s="128"/>
      <c r="K30" s="122"/>
    </row>
    <row r="31" spans="1:11" s="139" customFormat="1" ht="15" customHeight="1">
      <c r="A31" s="118" t="s">
        <v>192</v>
      </c>
      <c r="B31" s="137" t="s">
        <v>110</v>
      </c>
      <c r="C31" s="118">
        <v>250</v>
      </c>
      <c r="D31" s="127" t="s">
        <v>193</v>
      </c>
      <c r="E31" s="123">
        <v>84</v>
      </c>
      <c r="F31" s="118" t="s">
        <v>142</v>
      </c>
      <c r="G31" s="120"/>
      <c r="H31" s="121">
        <v>0</v>
      </c>
      <c r="I31" s="138">
        <f>H31*E31</f>
        <v>0</v>
      </c>
      <c r="J31" s="128"/>
      <c r="K31" s="122"/>
    </row>
    <row r="32" spans="1:11" s="139" customFormat="1" ht="15" customHeight="1">
      <c r="A32" s="118" t="s">
        <v>194</v>
      </c>
      <c r="B32" s="137" t="s">
        <v>110</v>
      </c>
      <c r="C32" s="118">
        <v>250</v>
      </c>
      <c r="D32" s="127" t="s">
        <v>195</v>
      </c>
      <c r="E32" s="123">
        <v>3</v>
      </c>
      <c r="F32" s="118" t="s">
        <v>142</v>
      </c>
      <c r="G32" s="120"/>
      <c r="H32" s="121">
        <v>0</v>
      </c>
      <c r="I32" s="138">
        <f>H32*E32</f>
        <v>0</v>
      </c>
      <c r="J32" s="128"/>
      <c r="K32" s="122"/>
    </row>
    <row r="33" spans="1:11" s="139" customFormat="1" ht="15" customHeight="1">
      <c r="A33" s="118" t="s">
        <v>196</v>
      </c>
      <c r="B33" s="137" t="s">
        <v>110</v>
      </c>
      <c r="C33" s="118">
        <v>250</v>
      </c>
      <c r="D33" s="127" t="s">
        <v>197</v>
      </c>
      <c r="E33" s="123">
        <v>0.75</v>
      </c>
      <c r="F33" s="118" t="s">
        <v>142</v>
      </c>
      <c r="G33" s="120"/>
      <c r="H33" s="121">
        <v>0</v>
      </c>
      <c r="I33" s="138">
        <f>H33*E33</f>
        <v>0</v>
      </c>
      <c r="J33" s="128"/>
      <c r="K33" s="122"/>
    </row>
    <row r="34" spans="1:11" s="139" customFormat="1" ht="14.25" customHeight="1">
      <c r="A34" s="147" t="s">
        <v>198</v>
      </c>
      <c r="B34" s="137" t="s">
        <v>110</v>
      </c>
      <c r="C34" s="118">
        <v>250</v>
      </c>
      <c r="D34" s="145" t="s">
        <v>199</v>
      </c>
      <c r="E34" s="123">
        <v>140</v>
      </c>
      <c r="F34" s="118" t="s">
        <v>110</v>
      </c>
      <c r="G34" s="120"/>
      <c r="H34" s="121">
        <v>0</v>
      </c>
      <c r="I34" s="138">
        <f>H34*E34</f>
        <v>0</v>
      </c>
      <c r="J34" s="128"/>
      <c r="K34" s="122"/>
    </row>
    <row r="35" spans="1:11" s="139" customFormat="1" ht="14.25" customHeight="1">
      <c r="A35" s="147"/>
      <c r="B35" s="137"/>
      <c r="C35" s="118"/>
      <c r="D35" s="145" t="s">
        <v>200</v>
      </c>
      <c r="E35" s="123">
        <v>15</v>
      </c>
      <c r="F35" s="118" t="s">
        <v>110</v>
      </c>
      <c r="G35" s="120"/>
      <c r="H35" s="121">
        <v>0</v>
      </c>
      <c r="I35" s="138">
        <f>H35*E35</f>
        <v>0</v>
      </c>
      <c r="J35" s="128"/>
      <c r="K35" s="122"/>
    </row>
    <row r="36" spans="1:11" s="139" customFormat="1" ht="24.75" customHeight="1">
      <c r="A36" s="147"/>
      <c r="B36" s="137"/>
      <c r="C36" s="118"/>
      <c r="D36" s="119" t="s">
        <v>201</v>
      </c>
      <c r="E36" s="123">
        <v>18</v>
      </c>
      <c r="F36" s="118" t="s">
        <v>110</v>
      </c>
      <c r="G36" s="128"/>
      <c r="H36" s="148">
        <v>0</v>
      </c>
      <c r="I36" s="138">
        <f>H36*E36</f>
        <v>0</v>
      </c>
      <c r="J36" s="128"/>
      <c r="K36" s="122"/>
    </row>
    <row r="37" spans="1:11" s="136" customFormat="1" ht="15" customHeight="1">
      <c r="A37" s="115"/>
      <c r="B37" s="149"/>
      <c r="C37" s="115"/>
      <c r="D37" s="119"/>
      <c r="E37" s="123"/>
      <c r="F37" s="118"/>
      <c r="G37" s="128"/>
      <c r="H37" s="122"/>
      <c r="I37" s="138"/>
      <c r="J37" s="115"/>
      <c r="K37" s="117"/>
    </row>
    <row r="38" spans="1:11" s="136" customFormat="1" ht="15" customHeight="1">
      <c r="A38" s="115"/>
      <c r="B38" s="115"/>
      <c r="C38" s="115"/>
      <c r="D38" s="129" t="s">
        <v>202</v>
      </c>
      <c r="E38" s="115"/>
      <c r="F38" s="115"/>
      <c r="G38" s="115">
        <f>SUM(G11:G34)</f>
        <v>0</v>
      </c>
      <c r="H38" s="115"/>
      <c r="I38" s="150">
        <f>SUM(I10:I36)</f>
        <v>0</v>
      </c>
      <c r="J38" s="115"/>
      <c r="K38" s="130">
        <f>SUM(K10:K36)</f>
        <v>0</v>
      </c>
    </row>
  </sheetData>
  <sheetProtection password="DB9D" sheet="1"/>
  <mergeCells count="8">
    <mergeCell ref="A8:A9"/>
    <mergeCell ref="B8:B9"/>
    <mergeCell ref="C8:C9"/>
    <mergeCell ref="D8:D9"/>
    <mergeCell ref="E8:E9"/>
    <mergeCell ref="F8:F9"/>
    <mergeCell ref="G8:I8"/>
    <mergeCell ref="J8:K8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Dosedla</cp:lastModifiedBy>
  <cp:lastPrinted>2017-06-07T10:01:23Z</cp:lastPrinted>
  <dcterms:modified xsi:type="dcterms:W3CDTF">2017-06-07T10:04:05Z</dcterms:modified>
  <cp:category/>
  <cp:version/>
  <cp:contentType/>
  <cp:contentStatus/>
  <cp:revision>18</cp:revision>
</cp:coreProperties>
</file>