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<sst xmlns="http://schemas.openxmlformats.org/spreadsheetml/2006/main" count="566" uniqueCount="308">
  <si>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</si>
  <si>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</si>
  <si>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</si>
  <si>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</si>
  <si>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</si>
  <si>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</si>
  <si>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</si>
  <si>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</si>
  <si>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</si>
  <si>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</si>
  <si>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</si>
  <si>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</si>
  <si>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</si>
  <si>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</si>
  <si>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</si>
  <si>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</si>
  <si>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</si>
  <si>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</si>
  <si>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</si>
  <si>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</si>
  <si>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</si>
  <si>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</si>
  <si>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</si>
  <si>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</si>
  <si>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</si>
  <si>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</si>
  <si>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</si>
  <si>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</si>
  <si>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</si>
  <si>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</si>
  <si>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</si>
  <si>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</si>
  <si>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</si>
  <si>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</si>
  <si>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</si>
  <si>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</si>
  <si>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</si>
  <si>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</si>
  <si>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</si>
  <si>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</si>
  <si>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</si>
  <si>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</si>
  <si>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</si>
  <si>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</si>
  <si>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</si>
  <si>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</si>
  <si>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</si>
  <si>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</si>
  <si>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</si>
  <si>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</si>
  <si>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</si>
  <si>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</si>
  <si>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</si>
  <si>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</si>
  <si>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</si>
  <si>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</si>
  <si>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Kód</t>
  </si>
  <si>
    <t>112101132R00</t>
  </si>
  <si>
    <t>112201101R00</t>
  </si>
  <si>
    <t>139601101R00</t>
  </si>
  <si>
    <t>174100010RA0</t>
  </si>
  <si>
    <t>460120061RT1</t>
  </si>
  <si>
    <t>319300010R00</t>
  </si>
  <si>
    <t>342255024R00</t>
  </si>
  <si>
    <t>56</t>
  </si>
  <si>
    <t>564851111R00</t>
  </si>
  <si>
    <t>564821111R00</t>
  </si>
  <si>
    <t>59</t>
  </si>
  <si>
    <t>597072102RS2</t>
  </si>
  <si>
    <t>327591111R00</t>
  </si>
  <si>
    <t>58333665</t>
  </si>
  <si>
    <t>998223011R00</t>
  </si>
  <si>
    <t>60</t>
  </si>
  <si>
    <t>602016174R00</t>
  </si>
  <si>
    <t>61</t>
  </si>
  <si>
    <t>612481211RT2</t>
  </si>
  <si>
    <t>612421637R00</t>
  </si>
  <si>
    <t>62</t>
  </si>
  <si>
    <t>622903111R00</t>
  </si>
  <si>
    <t>63</t>
  </si>
  <si>
    <t>631315611R00</t>
  </si>
  <si>
    <t>64</t>
  </si>
  <si>
    <t>64295 R-02</t>
  </si>
  <si>
    <t>711</t>
  </si>
  <si>
    <t>711142559RY1</t>
  </si>
  <si>
    <t>711191271RT2</t>
  </si>
  <si>
    <t>711482011R00</t>
  </si>
  <si>
    <t>998711101R00</t>
  </si>
  <si>
    <t>721</t>
  </si>
  <si>
    <t>721242804R00</t>
  </si>
  <si>
    <t>721242111R00</t>
  </si>
  <si>
    <t>721176222R00</t>
  </si>
  <si>
    <t>721176223R00</t>
  </si>
  <si>
    <t>721170965R00</t>
  </si>
  <si>
    <t>721176145R00</t>
  </si>
  <si>
    <t>721176225R00</t>
  </si>
  <si>
    <t>998721101R00</t>
  </si>
  <si>
    <t>764</t>
  </si>
  <si>
    <t>764323220R00</t>
  </si>
  <si>
    <t>764410260RT2</t>
  </si>
  <si>
    <t>998764101R00</t>
  </si>
  <si>
    <t>776</t>
  </si>
  <si>
    <t>776551830RT3</t>
  </si>
  <si>
    <t>784</t>
  </si>
  <si>
    <t>784161101R00</t>
  </si>
  <si>
    <t>784165512R00</t>
  </si>
  <si>
    <t>90</t>
  </si>
  <si>
    <t>900      RT2</t>
  </si>
  <si>
    <t>91</t>
  </si>
  <si>
    <t>916531111RT2</t>
  </si>
  <si>
    <t>93</t>
  </si>
  <si>
    <t>935111 R-01</t>
  </si>
  <si>
    <t>96</t>
  </si>
  <si>
    <t>968062456R00</t>
  </si>
  <si>
    <t>968061126R00</t>
  </si>
  <si>
    <t>968071126R00</t>
  </si>
  <si>
    <t>968072456R00</t>
  </si>
  <si>
    <t>962031132R00</t>
  </si>
  <si>
    <t>965041331R00</t>
  </si>
  <si>
    <t>965042241RT1</t>
  </si>
  <si>
    <t>969021121R00</t>
  </si>
  <si>
    <t>H99</t>
  </si>
  <si>
    <t>999281105R00</t>
  </si>
  <si>
    <t>M46</t>
  </si>
  <si>
    <t>46001 R-04</t>
  </si>
  <si>
    <t>S</t>
  </si>
  <si>
    <t>979082111R00</t>
  </si>
  <si>
    <t>979083116R00</t>
  </si>
  <si>
    <t>979088212R00</t>
  </si>
  <si>
    <t>979990103R00</t>
  </si>
  <si>
    <t>Zkrácený popis</t>
  </si>
  <si>
    <t>Rozměry</t>
  </si>
  <si>
    <t>Přípravné a přidružené práce</t>
  </si>
  <si>
    <t>Kácení stromů listnatých průměru do 30 cm,</t>
  </si>
  <si>
    <t>Odstranění pařezů pod úrovní, o průměru 10 - 30 cm</t>
  </si>
  <si>
    <t>Hloubené vykopávky</t>
  </si>
  <si>
    <t xml:space="preserve"> výkop jam, rýh a šachet v hornině tř. 1 - 2</t>
  </si>
  <si>
    <t>1,4*46,42+1*3,42+0,8*5,92+(2,85+8,65)*0,1</t>
  </si>
  <si>
    <t>0,4*1*2,5</t>
  </si>
  <si>
    <t>Konstrukce ze zemin</t>
  </si>
  <si>
    <t>Zásyp jam, rýh a šachet sypaninou</t>
  </si>
  <si>
    <t>47,26</t>
  </si>
  <si>
    <t>Odvoz zeminy</t>
  </si>
  <si>
    <t>27,04   s naložením a složením</t>
  </si>
  <si>
    <t>Zdi podpěrné a volné</t>
  </si>
  <si>
    <t>Dodatečné vložení izolace podřezáním strojem,fólie</t>
  </si>
  <si>
    <t>10,24+4,06+7,97+7,6+4,97+2,03+4,23</t>
  </si>
  <si>
    <t>Stěny a příčky</t>
  </si>
  <si>
    <t>Zdivo z desek Ytong tl. 10 cm</t>
  </si>
  <si>
    <t>Podkladní vrstvy komunikací, letišť a ploch</t>
  </si>
  <si>
    <t>Podklad ze štěrkodrti 8/16 po zhutnění tloušťky 15 cm</t>
  </si>
  <si>
    <t>124,43</t>
  </si>
  <si>
    <t>Podklad ze štěrkodrti 8/16 po zhutnění tloušťky 8 cm</t>
  </si>
  <si>
    <t>4,5</t>
  </si>
  <si>
    <t>Kryty pozemních komunikací, letišť a ploch dlážděných (předlažby)</t>
  </si>
  <si>
    <t>Žlab odvodňovací  SV 1000, dl.1000 mm, A15</t>
  </si>
  <si>
    <t>3,4   pojezdový s nerezovou mřížkou</t>
  </si>
  <si>
    <t>Zřízení výplně a protimrazových klínů z jílu</t>
  </si>
  <si>
    <t>8,37</t>
  </si>
  <si>
    <t>Kamenivo  těžené frakce 22-32 kačírek praný  VL</t>
  </si>
  <si>
    <t>3,29</t>
  </si>
  <si>
    <t>;ztratné 2%; 0,0658</t>
  </si>
  <si>
    <t>Přesun hmot, pozemní komunikace, kryt dlážděný</t>
  </si>
  <si>
    <t>5,726+41,949</t>
  </si>
  <si>
    <t>Omítky ze suchých směsí</t>
  </si>
  <si>
    <t>Štuk na stěnách , ručně</t>
  </si>
  <si>
    <t>Úprava povrchů vnitřní</t>
  </si>
  <si>
    <t>Montáž výztužné sítě (perlinky) do stěrky-stěny</t>
  </si>
  <si>
    <t>Omítka vnitřní zdiva, MVC, štuková</t>
  </si>
  <si>
    <t>Úprava povrchů vnější</t>
  </si>
  <si>
    <t>Očištění zdí a valů před opravou, ručně</t>
  </si>
  <si>
    <t>5,95*0,85+3,45*0,35+1,4*44,42</t>
  </si>
  <si>
    <t>Podlahy a podlahové konstrukce</t>
  </si>
  <si>
    <t>Mazanina betonová tl. 12 - 24 cm C 16/20</t>
  </si>
  <si>
    <t>0,025*57,5+9,43*0,15+4,5*0,16</t>
  </si>
  <si>
    <t>Výplně otvorů</t>
  </si>
  <si>
    <t>Osazení a dodávka dveří vchodových stávajících</t>
  </si>
  <si>
    <t>Izolace proti vodě</t>
  </si>
  <si>
    <t>Izolace proti vlhkosti svislá pásy přitavením</t>
  </si>
  <si>
    <t>50,94*1,55*1,1   včetně asf.pasu a penetrace</t>
  </si>
  <si>
    <t>Izolace proti zem.vlhkosti,podklad.textilie,svislá</t>
  </si>
  <si>
    <t>142,89</t>
  </si>
  <si>
    <t>Izolační systém fólií Platon, svisle</t>
  </si>
  <si>
    <t>81,25</t>
  </si>
  <si>
    <t>Přesun hmot pro izolace proti vodě, výšky do 6 m</t>
  </si>
  <si>
    <t>0,630</t>
  </si>
  <si>
    <t>Vnitřní kanalizace</t>
  </si>
  <si>
    <t>Demontáž lapače střešních splavenin DN 110</t>
  </si>
  <si>
    <t>Lapač střešních splavenin PP HL660 D 110 mm</t>
  </si>
  <si>
    <t>3   zpětná montáž stávajících</t>
  </si>
  <si>
    <t>Potrubí KG svodné (ležaté) v zemi D 110 x 3,2 mm</t>
  </si>
  <si>
    <t>48,5</t>
  </si>
  <si>
    <t>Potrubí KG svodné (ležaté) v zemi D 125 x 3,2 mm</t>
  </si>
  <si>
    <t>3,5</t>
  </si>
  <si>
    <t>Oprava - propojení dosavadního potrubí PVC D 110</t>
  </si>
  <si>
    <t>Potrubí HT dešťové (svislé) D 110 x 2,7 mm</t>
  </si>
  <si>
    <t>Potrubí KG svodné (ležaté) v zemi D 200 x 4,9 mm</t>
  </si>
  <si>
    <t>1,5*3   včetně víčka a napojení na drenáž(čistící kusy šachty</t>
  </si>
  <si>
    <t>Přesun hmot pro vnitřní kanalizaci, výšky do 6 m</t>
  </si>
  <si>
    <t>0,450</t>
  </si>
  <si>
    <t>Konstrukce klempířské</t>
  </si>
  <si>
    <t>Oplechování  Pz,  rš 100 mm</t>
  </si>
  <si>
    <t>44,42+5,92+0,6-(1,5+7)*0,9</t>
  </si>
  <si>
    <t>Oplechování parapetů včetně rohů Pz, rš 450 mm</t>
  </si>
  <si>
    <t>6,3</t>
  </si>
  <si>
    <t>Přesun hmot pro klempířské konstr., výšky do 6 m</t>
  </si>
  <si>
    <t>0,160</t>
  </si>
  <si>
    <t>Podlahy povlakové</t>
  </si>
  <si>
    <t>Sejmutí povlaků volně položených</t>
  </si>
  <si>
    <t>Malby</t>
  </si>
  <si>
    <t>Penetrace podkladu nátěrem , A - Grund 1x</t>
  </si>
  <si>
    <t>Malba Klasik, bílá, bez penetrace, 2 x</t>
  </si>
  <si>
    <t>Hodinové zúčtovací sazby (HZS)</t>
  </si>
  <si>
    <t>HZS-rozpočtová rezerva na nepředvídatelné práce 5%</t>
  </si>
  <si>
    <t>Doplňující konstrukce a práce na pozemních komunikacích a zpevněných plochách</t>
  </si>
  <si>
    <t>Osazení záhon.obrubníků do lože z C12/15</t>
  </si>
  <si>
    <t>16,7+6,4+3,8+3,5+13,8+12,4+0,9   včetně obrubníku 50/5/20</t>
  </si>
  <si>
    <t>Různé dokončovací konstrukce a práce inženýrských staveb</t>
  </si>
  <si>
    <t>Demontáž odtokového  žlabu</t>
  </si>
  <si>
    <t>Bourání konstrukcí</t>
  </si>
  <si>
    <t>Vybourání dřevěných dveřních zárubní pl. nad 2 m2</t>
  </si>
  <si>
    <t>1,4*2,1</t>
  </si>
  <si>
    <t>Vyvěšení dřevěných dveřních křídel pl. nad 2 m2</t>
  </si>
  <si>
    <t>Vyvěšení, zavěšení kovových křídel dveří nad 2 m2</t>
  </si>
  <si>
    <t>Vybourání kovových dveřních zárubní pl. nad 2 m2</t>
  </si>
  <si>
    <t>2,2</t>
  </si>
  <si>
    <t>Bourání zdiva cihelných tl. 10 cm</t>
  </si>
  <si>
    <t>Bourání  mazanin tl.10 cm, pl. 4 m2</t>
  </si>
  <si>
    <t>4,5*0,25</t>
  </si>
  <si>
    <t>Bourání mazanin betonových tl. nad 10 cm, nad 4 m2</t>
  </si>
  <si>
    <t>9,33</t>
  </si>
  <si>
    <t>Vybourání kanalizačního potrubí DN do 200 mm</t>
  </si>
  <si>
    <t>21+27+1   potrubí keramika DN 125</t>
  </si>
  <si>
    <t>Ostatní přesuny hmot</t>
  </si>
  <si>
    <t>Přesun hmot pro opravy a údržbu do výšky 6 m</t>
  </si>
  <si>
    <t>5,015+0,052+0,013+0,055+9,042+0,087</t>
  </si>
  <si>
    <t>Zemní práce při montážích</t>
  </si>
  <si>
    <t>Vytýčení sítí</t>
  </si>
  <si>
    <t>Přesuny sutí</t>
  </si>
  <si>
    <t>Vnitrostaveništní doprava suti do 10 m</t>
  </si>
  <si>
    <t>25,914+0,177</t>
  </si>
  <si>
    <t>Vodorovné přemístění suti na skládku do 5000 m</t>
  </si>
  <si>
    <t>26,091</t>
  </si>
  <si>
    <t>Nakládání suti na dopravní prostředky</t>
  </si>
  <si>
    <t>Poplatek za skládku suti - beton</t>
  </si>
  <si>
    <t>M.j.</t>
  </si>
  <si>
    <t>kus</t>
  </si>
  <si>
    <t>m3</t>
  </si>
  <si>
    <t>m2</t>
  </si>
  <si>
    <t>t</t>
  </si>
  <si>
    <t>m</t>
  </si>
  <si>
    <t>soub</t>
  </si>
  <si>
    <t>Množství</t>
  </si>
  <si>
    <t>Jednot.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</si>
  <si>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</si>
  <si>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</si>
  <si>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</si>
  <si>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</si>
  <si>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</si>
  <si>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</si>
  <si>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</si>
  <si>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</si>
  <si>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</si>
  <si>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</si>
  <si>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</si>
  <si>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</si>
  <si>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17_</t>
  </si>
  <si>
    <t>31_</t>
  </si>
  <si>
    <t>34_</t>
  </si>
  <si>
    <t>56_</t>
  </si>
  <si>
    <t>59_</t>
  </si>
  <si>
    <t>60_</t>
  </si>
  <si>
    <t>61_</t>
  </si>
  <si>
    <t>62_</t>
  </si>
  <si>
    <t>63_</t>
  </si>
  <si>
    <t>64_</t>
  </si>
  <si>
    <t>711_</t>
  </si>
  <si>
    <t>721_</t>
  </si>
  <si>
    <t>764_</t>
  </si>
  <si>
    <t>776_</t>
  </si>
  <si>
    <t>784_</t>
  </si>
  <si>
    <t>90_</t>
  </si>
  <si>
    <t>91_</t>
  </si>
  <si>
    <t>93_</t>
  </si>
  <si>
    <t>96_</t>
  </si>
  <si>
    <t>H99_</t>
  </si>
  <si>
    <t>M46_</t>
  </si>
  <si>
    <t>S_</t>
  </si>
  <si>
    <t>1_</t>
  </si>
  <si>
    <t>3_</t>
  </si>
  <si>
    <t>5_</t>
  </si>
  <si>
    <t>6_</t>
  </si>
  <si>
    <t>71_</t>
  </si>
  <si>
    <t>72_</t>
  </si>
  <si>
    <t>76_</t>
  </si>
  <si>
    <t>77_</t>
  </si>
  <si>
    <t>78_</t>
  </si>
  <si>
    <t>9_</t>
  </si>
  <si>
    <t>_</t>
  </si>
  <si>
    <t>příloha č. 1 zadávací dokumentace zadavatele Centrum sociálních služeb Děčín, p.o. na veřejnou zakázku: "Izolace zdiva v budově Děčínského doléčovacího centra“</t>
  </si>
  <si>
    <t>Stavební rozpočet</t>
  </si>
  <si>
    <t>jméno/název dodavatele</t>
  </si>
  <si>
    <t>v ……………….. dne …………………...</t>
  </si>
  <si>
    <t>…………………………………………………………………….</t>
  </si>
  <si>
    <t>podpis dodavatele, vč. uvedení totožnosti zástupce</t>
  </si>
  <si>
    <t>cena (Kč bez DPH)</t>
  </si>
  <si>
    <t>celková nabídková cena bez DPH</t>
  </si>
  <si>
    <t>celková nabídková cena vč.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</si>
</sst>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34" borderId="18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vertical="center"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7" fillId="33" borderId="18" xfId="0" applyNumberFormat="1" applyFont="1" applyFill="1" applyBorder="1" applyAlignment="1" applyProtection="1">
      <alignment horizontal="lef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34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1" fillId="34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18" xfId="0" applyNumberFormat="1" applyFont="1" applyFill="1" applyBorder="1" applyAlignment="1" applyProtection="1">
      <alignment horizontal="left" vertical="center"/>
      <protection/>
    </xf>
    <xf numFmtId="0" fontId="7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left" vertical="center" wrapText="1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8"/>
  <sheetViews>
    <sheetView tabSelected="1" zoomScalePageLayoutView="0" workbookViewId="0" topLeftCell="A108">
      <selection activeCell="AT132" sqref="AT132"/>
    </sheetView>
  </sheetViews>
  <sheetFormatPr defaultColWidth="11.57421875" defaultRowHeight="12.75"/>
  <cols>
    <col min="1" max="1" width="3.7109375" style="0" customWidth="1"/>
    <col min="2" max="2" width="15.57421875" style="0" customWidth="1"/>
    <col min="3" max="3" width="45.7109375" style="0" customWidth="1"/>
    <col min="4" max="4" width="4.8515625" style="0" customWidth="1"/>
    <col min="5" max="5" width="12.8515625" style="0" customWidth="1"/>
    <col min="6" max="6" width="19.28125" style="0" customWidth="1"/>
    <col min="7" max="7" width="24.57421875" style="0" customWidth="1"/>
    <col min="8" max="40" width="12.140625" style="0" hidden="1" customWidth="1"/>
    <col min="41" max="41" width="3.57421875" style="0" hidden="1" customWidth="1"/>
  </cols>
  <sheetData>
    <row r="1" spans="1:7" ht="36" customHeight="1">
      <c r="A1" s="51" t="s">
        <v>299</v>
      </c>
      <c r="B1" s="52"/>
      <c r="C1" s="52"/>
      <c r="D1" s="52"/>
      <c r="E1" s="52"/>
      <c r="F1" s="52"/>
      <c r="G1" s="52"/>
    </row>
    <row r="2" spans="1:7" ht="47.25" customHeight="1">
      <c r="A2" s="45" t="s">
        <v>300</v>
      </c>
      <c r="B2" s="46"/>
      <c r="C2" s="46"/>
      <c r="D2" s="46"/>
      <c r="E2" s="46"/>
      <c r="F2" s="46"/>
      <c r="G2" s="46"/>
    </row>
    <row r="3" spans="1:7" ht="39" customHeight="1">
      <c r="A3" s="53" t="s">
        <v>301</v>
      </c>
      <c r="B3" s="54"/>
      <c r="C3" s="43"/>
      <c r="D3" s="44"/>
      <c r="E3" s="44"/>
      <c r="F3" s="44"/>
      <c r="G3" s="44"/>
    </row>
    <row r="4" spans="1:7" ht="12.75">
      <c r="A4" s="20" t="s">
        <v>0</v>
      </c>
      <c r="B4" s="21" t="s">
        <v>56</v>
      </c>
      <c r="C4" s="21" t="s">
        <v>130</v>
      </c>
      <c r="D4" s="21" t="s">
        <v>245</v>
      </c>
      <c r="E4" s="25" t="s">
        <v>252</v>
      </c>
      <c r="F4" s="26" t="s">
        <v>253</v>
      </c>
      <c r="G4" s="27"/>
    </row>
    <row r="5" spans="1:17" ht="13.5" thickBot="1">
      <c r="A5" s="1" t="s">
        <v>1</v>
      </c>
      <c r="B5" s="4" t="s">
        <v>1</v>
      </c>
      <c r="C5" s="6" t="s">
        <v>131</v>
      </c>
      <c r="D5" s="4" t="s">
        <v>1</v>
      </c>
      <c r="E5" s="4" t="s">
        <v>1</v>
      </c>
      <c r="F5" s="9" t="s">
        <v>305</v>
      </c>
      <c r="G5" s="10" t="s">
        <v>254</v>
      </c>
      <c r="I5" s="11" t="s">
        <v>255</v>
      </c>
      <c r="J5" s="11" t="s">
        <v>256</v>
      </c>
      <c r="K5" s="11" t="s">
        <v>257</v>
      </c>
      <c r="L5" s="11" t="s">
        <v>258</v>
      </c>
      <c r="M5" s="11" t="s">
        <v>259</v>
      </c>
      <c r="N5" s="11" t="s">
        <v>260</v>
      </c>
      <c r="O5" s="11" t="s">
        <v>261</v>
      </c>
      <c r="P5" s="11" t="s">
        <v>262</v>
      </c>
      <c r="Q5" s="11" t="s">
        <v>263</v>
      </c>
    </row>
    <row r="6" spans="1:30" ht="12.75">
      <c r="A6" s="2"/>
      <c r="B6" s="5" t="s">
        <v>12</v>
      </c>
      <c r="C6" s="47" t="s">
        <v>132</v>
      </c>
      <c r="D6" s="48"/>
      <c r="E6" s="48"/>
      <c r="F6" s="48"/>
      <c r="G6" s="28"/>
      <c r="R6" s="11"/>
      <c r="AB6" s="16">
        <f>SUM(S7:S9)</f>
        <v>0</v>
      </c>
      <c r="AC6" s="16">
        <f>SUM(T7:T9)</f>
        <v>0</v>
      </c>
      <c r="AD6" s="16">
        <f>SUM(U7:U9)</f>
        <v>0</v>
      </c>
    </row>
    <row r="7" spans="1:41" ht="12.75">
      <c r="A7" s="29" t="s">
        <v>2</v>
      </c>
      <c r="B7" s="29" t="s">
        <v>57</v>
      </c>
      <c r="C7" s="29" t="s">
        <v>133</v>
      </c>
      <c r="D7" s="29" t="s">
        <v>246</v>
      </c>
      <c r="E7" s="30">
        <v>2</v>
      </c>
      <c r="F7" s="31"/>
      <c r="G7" s="31"/>
      <c r="I7" s="14">
        <f>IF(Z7="5",G7,0)</f>
        <v>0</v>
      </c>
      <c r="K7" s="14" t="e">
        <f>IF(Z7="1",#REF!,0)</f>
        <v>#REF!</v>
      </c>
      <c r="L7" s="14" t="e">
        <f>IF(Z7="1",#REF!,0)</f>
        <v>#REF!</v>
      </c>
      <c r="M7" s="14">
        <f>IF(Z7="7",#REF!,0)</f>
        <v>0</v>
      </c>
      <c r="N7" s="14">
        <f>IF(Z7="7",#REF!,0)</f>
        <v>0</v>
      </c>
      <c r="O7" s="14">
        <f>IF(Z7="2",#REF!,0)</f>
        <v>0</v>
      </c>
      <c r="P7" s="14">
        <f>IF(Z7="2",#REF!,0)</f>
        <v>0</v>
      </c>
      <c r="Q7" s="14">
        <f>IF(Z7="0",G7,0)</f>
        <v>0</v>
      </c>
      <c r="R7" s="11"/>
      <c r="S7" s="7">
        <f>IF(W7=0,G7,0)</f>
        <v>0</v>
      </c>
      <c r="T7" s="7">
        <f>IF(W7=15,G7,0)</f>
        <v>0</v>
      </c>
      <c r="U7" s="7">
        <f>IF(W7=21,G7,0)</f>
        <v>0</v>
      </c>
      <c r="W7" s="14">
        <v>21</v>
      </c>
      <c r="X7" s="14">
        <f>F7*0</f>
        <v>0</v>
      </c>
      <c r="Y7" s="14">
        <f>F7*(1-0)</f>
        <v>0</v>
      </c>
      <c r="Z7" s="12" t="s">
        <v>2</v>
      </c>
      <c r="AF7" s="14">
        <f>E7*X7</f>
        <v>0</v>
      </c>
      <c r="AG7" s="14">
        <f>E7*Y7</f>
        <v>0</v>
      </c>
      <c r="AH7" s="15" t="s">
        <v>264</v>
      </c>
      <c r="AI7" s="15" t="s">
        <v>288</v>
      </c>
      <c r="AJ7" s="11" t="s">
        <v>298</v>
      </c>
      <c r="AL7" s="14">
        <f>AF7+AG7</f>
        <v>0</v>
      </c>
      <c r="AM7" s="14">
        <f>F7/(100-AN7)*100</f>
        <v>0</v>
      </c>
      <c r="AN7" s="14">
        <v>0</v>
      </c>
      <c r="AO7" s="14" t="e">
        <f>#REF!</f>
        <v>#REF!</v>
      </c>
    </row>
    <row r="8" spans="1:7" ht="12.75">
      <c r="A8" s="22"/>
      <c r="B8" s="22"/>
      <c r="C8" s="32" t="s">
        <v>3</v>
      </c>
      <c r="D8" s="22"/>
      <c r="E8" s="33">
        <v>2</v>
      </c>
      <c r="F8" s="34"/>
      <c r="G8" s="34"/>
    </row>
    <row r="9" spans="1:41" ht="12.75">
      <c r="A9" s="29" t="s">
        <v>3</v>
      </c>
      <c r="B9" s="29" t="s">
        <v>58</v>
      </c>
      <c r="C9" s="29" t="s">
        <v>134</v>
      </c>
      <c r="D9" s="29" t="s">
        <v>246</v>
      </c>
      <c r="E9" s="30">
        <v>2</v>
      </c>
      <c r="F9" s="31"/>
      <c r="G9" s="31"/>
      <c r="I9" s="14">
        <f>IF(Z9="5",G9,0)</f>
        <v>0</v>
      </c>
      <c r="K9" s="14" t="e">
        <f>IF(Z9="1",#REF!,0)</f>
        <v>#REF!</v>
      </c>
      <c r="L9" s="14" t="e">
        <f>IF(Z9="1",#REF!,0)</f>
        <v>#REF!</v>
      </c>
      <c r="M9" s="14">
        <f>IF(Z9="7",#REF!,0)</f>
        <v>0</v>
      </c>
      <c r="N9" s="14">
        <f>IF(Z9="7",#REF!,0)</f>
        <v>0</v>
      </c>
      <c r="O9" s="14">
        <f>IF(Z9="2",#REF!,0)</f>
        <v>0</v>
      </c>
      <c r="P9" s="14">
        <f>IF(Z9="2",#REF!,0)</f>
        <v>0</v>
      </c>
      <c r="Q9" s="14">
        <f>IF(Z9="0",G9,0)</f>
        <v>0</v>
      </c>
      <c r="R9" s="11"/>
      <c r="S9" s="7">
        <f>IF(W9=0,G9,0)</f>
        <v>0</v>
      </c>
      <c r="T9" s="7">
        <f>IF(W9=15,G9,0)</f>
        <v>0</v>
      </c>
      <c r="U9" s="7">
        <f>IF(W9=21,G9,0)</f>
        <v>0</v>
      </c>
      <c r="W9" s="14">
        <v>21</v>
      </c>
      <c r="X9" s="14">
        <f>F9*0.00803493449781659</f>
        <v>0</v>
      </c>
      <c r="Y9" s="14">
        <f>F9*(1-0.00803493449781659)</f>
        <v>0</v>
      </c>
      <c r="Z9" s="12" t="s">
        <v>2</v>
      </c>
      <c r="AF9" s="14">
        <f>E9*X9</f>
        <v>0</v>
      </c>
      <c r="AG9" s="14">
        <f>E9*Y9</f>
        <v>0</v>
      </c>
      <c r="AH9" s="15" t="s">
        <v>264</v>
      </c>
      <c r="AI9" s="15" t="s">
        <v>288</v>
      </c>
      <c r="AJ9" s="11" t="s">
        <v>298</v>
      </c>
      <c r="AL9" s="14">
        <f>AF9+AG9</f>
        <v>0</v>
      </c>
      <c r="AM9" s="14">
        <f>F9/(100-AN9)*100</f>
        <v>0</v>
      </c>
      <c r="AN9" s="14">
        <v>0</v>
      </c>
      <c r="AO9" s="14" t="e">
        <f>#REF!</f>
        <v>#REF!</v>
      </c>
    </row>
    <row r="10" spans="1:7" ht="12.75">
      <c r="A10" s="22"/>
      <c r="B10" s="22"/>
      <c r="C10" s="32" t="s">
        <v>3</v>
      </c>
      <c r="D10" s="22"/>
      <c r="E10" s="33">
        <v>2</v>
      </c>
      <c r="F10" s="34"/>
      <c r="G10" s="34"/>
    </row>
    <row r="11" spans="1:30" ht="12.75">
      <c r="A11" s="35"/>
      <c r="B11" s="36" t="s">
        <v>14</v>
      </c>
      <c r="C11" s="49" t="s">
        <v>135</v>
      </c>
      <c r="D11" s="50"/>
      <c r="E11" s="50"/>
      <c r="F11" s="50"/>
      <c r="G11" s="37"/>
      <c r="R11" s="11"/>
      <c r="AB11" s="16">
        <f>SUM(S12:S12)</f>
        <v>0</v>
      </c>
      <c r="AC11" s="16">
        <f>SUM(T12:T12)</f>
        <v>0</v>
      </c>
      <c r="AD11" s="16">
        <f>SUM(U12:U12)</f>
        <v>0</v>
      </c>
    </row>
    <row r="12" spans="1:41" ht="12.75">
      <c r="A12" s="29" t="s">
        <v>4</v>
      </c>
      <c r="B12" s="29" t="s">
        <v>59</v>
      </c>
      <c r="C12" s="29" t="s">
        <v>136</v>
      </c>
      <c r="D12" s="29" t="s">
        <v>247</v>
      </c>
      <c r="E12" s="30">
        <v>75.294</v>
      </c>
      <c r="F12" s="31"/>
      <c r="G12" s="31"/>
      <c r="I12" s="14">
        <f>IF(Z12="5",G12,0)</f>
        <v>0</v>
      </c>
      <c r="K12" s="14" t="e">
        <f>IF(Z12="1",#REF!,0)</f>
        <v>#REF!</v>
      </c>
      <c r="L12" s="14" t="e">
        <f>IF(Z12="1",#REF!,0)</f>
        <v>#REF!</v>
      </c>
      <c r="M12" s="14">
        <f>IF(Z12="7",#REF!,0)</f>
        <v>0</v>
      </c>
      <c r="N12" s="14">
        <f>IF(Z12="7",#REF!,0)</f>
        <v>0</v>
      </c>
      <c r="O12" s="14">
        <f>IF(Z12="2",#REF!,0)</f>
        <v>0</v>
      </c>
      <c r="P12" s="14">
        <f>IF(Z12="2",#REF!,0)</f>
        <v>0</v>
      </c>
      <c r="Q12" s="14">
        <f>IF(Z12="0",G12,0)</f>
        <v>0</v>
      </c>
      <c r="R12" s="11"/>
      <c r="S12" s="7">
        <f>IF(W12=0,G12,0)</f>
        <v>0</v>
      </c>
      <c r="T12" s="7">
        <f>IF(W12=15,G12,0)</f>
        <v>0</v>
      </c>
      <c r="U12" s="7">
        <f>IF(W12=21,G12,0)</f>
        <v>0</v>
      </c>
      <c r="W12" s="14">
        <v>21</v>
      </c>
      <c r="X12" s="14">
        <f>F12*0</f>
        <v>0</v>
      </c>
      <c r="Y12" s="14">
        <f>F12*(1-0)</f>
        <v>0</v>
      </c>
      <c r="Z12" s="12" t="s">
        <v>2</v>
      </c>
      <c r="AF12" s="14">
        <f>E12*X12</f>
        <v>0</v>
      </c>
      <c r="AG12" s="14">
        <f>E12*Y12</f>
        <v>0</v>
      </c>
      <c r="AH12" s="15" t="s">
        <v>265</v>
      </c>
      <c r="AI12" s="15" t="s">
        <v>288</v>
      </c>
      <c r="AJ12" s="11" t="s">
        <v>298</v>
      </c>
      <c r="AL12" s="14">
        <f>AF12+AG12</f>
        <v>0</v>
      </c>
      <c r="AM12" s="14">
        <f>F12/(100-AN12)*100</f>
        <v>0</v>
      </c>
      <c r="AN12" s="14">
        <v>0</v>
      </c>
      <c r="AO12" s="14" t="e">
        <f>#REF!</f>
        <v>#REF!</v>
      </c>
    </row>
    <row r="13" spans="1:7" ht="12.75">
      <c r="A13" s="22"/>
      <c r="B13" s="22"/>
      <c r="C13" s="32" t="s">
        <v>137</v>
      </c>
      <c r="D13" s="22"/>
      <c r="E13" s="33">
        <v>74.294</v>
      </c>
      <c r="F13" s="34"/>
      <c r="G13" s="34"/>
    </row>
    <row r="14" spans="1:7" ht="12.75">
      <c r="A14" s="22"/>
      <c r="B14" s="22"/>
      <c r="C14" s="32" t="s">
        <v>138</v>
      </c>
      <c r="D14" s="22"/>
      <c r="E14" s="33">
        <v>1</v>
      </c>
      <c r="F14" s="34"/>
      <c r="G14" s="34"/>
    </row>
    <row r="15" spans="1:30" ht="12.75">
      <c r="A15" s="35"/>
      <c r="B15" s="36" t="s">
        <v>18</v>
      </c>
      <c r="C15" s="49" t="s">
        <v>139</v>
      </c>
      <c r="D15" s="50"/>
      <c r="E15" s="50"/>
      <c r="F15" s="50"/>
      <c r="G15" s="37"/>
      <c r="R15" s="11"/>
      <c r="AB15" s="16">
        <f>SUM(S16:S18)</f>
        <v>0</v>
      </c>
      <c r="AC15" s="16">
        <f>SUM(T16:T18)</f>
        <v>0</v>
      </c>
      <c r="AD15" s="16">
        <f>SUM(U16:U18)</f>
        <v>0</v>
      </c>
    </row>
    <row r="16" spans="1:41" ht="12.75">
      <c r="A16" s="29" t="s">
        <v>5</v>
      </c>
      <c r="B16" s="29" t="s">
        <v>60</v>
      </c>
      <c r="C16" s="29" t="s">
        <v>140</v>
      </c>
      <c r="D16" s="29" t="s">
        <v>247</v>
      </c>
      <c r="E16" s="30">
        <v>47.26</v>
      </c>
      <c r="F16" s="31"/>
      <c r="G16" s="31"/>
      <c r="I16" s="14">
        <f>IF(Z16="5",G16,0)</f>
        <v>0</v>
      </c>
      <c r="K16" s="14" t="e">
        <f>IF(Z16="1",#REF!,0)</f>
        <v>#REF!</v>
      </c>
      <c r="L16" s="14" t="e">
        <f>IF(Z16="1",#REF!,0)</f>
        <v>#REF!</v>
      </c>
      <c r="M16" s="14">
        <f>IF(Z16="7",#REF!,0)</f>
        <v>0</v>
      </c>
      <c r="N16" s="14">
        <f>IF(Z16="7",#REF!,0)</f>
        <v>0</v>
      </c>
      <c r="O16" s="14">
        <f>IF(Z16="2",#REF!,0)</f>
        <v>0</v>
      </c>
      <c r="P16" s="14">
        <f>IF(Z16="2",#REF!,0)</f>
        <v>0</v>
      </c>
      <c r="Q16" s="14">
        <f>IF(Z16="0",G16,0)</f>
        <v>0</v>
      </c>
      <c r="R16" s="11"/>
      <c r="S16" s="7">
        <f>IF(W16=0,G16,0)</f>
        <v>0</v>
      </c>
      <c r="T16" s="7">
        <f>IF(W16=15,G16,0)</f>
        <v>0</v>
      </c>
      <c r="U16" s="7">
        <f>IF(W16=21,G16,0)</f>
        <v>0</v>
      </c>
      <c r="W16" s="14">
        <v>21</v>
      </c>
      <c r="X16" s="14">
        <f>F16*0</f>
        <v>0</v>
      </c>
      <c r="Y16" s="14">
        <f>F16*(1-0)</f>
        <v>0</v>
      </c>
      <c r="Z16" s="12" t="s">
        <v>2</v>
      </c>
      <c r="AF16" s="14">
        <f>E16*X16</f>
        <v>0</v>
      </c>
      <c r="AG16" s="14">
        <f>E16*Y16</f>
        <v>0</v>
      </c>
      <c r="AH16" s="15" t="s">
        <v>266</v>
      </c>
      <c r="AI16" s="15" t="s">
        <v>288</v>
      </c>
      <c r="AJ16" s="11" t="s">
        <v>298</v>
      </c>
      <c r="AL16" s="14">
        <f>AF16+AG16</f>
        <v>0</v>
      </c>
      <c r="AM16" s="14">
        <f>F16/(100-AN16)*100</f>
        <v>0</v>
      </c>
      <c r="AN16" s="14">
        <v>0</v>
      </c>
      <c r="AO16" s="14" t="e">
        <f>#REF!</f>
        <v>#REF!</v>
      </c>
    </row>
    <row r="17" spans="1:7" ht="12.75">
      <c r="A17" s="22"/>
      <c r="B17" s="22"/>
      <c r="C17" s="32" t="s">
        <v>141</v>
      </c>
      <c r="D17" s="22"/>
      <c r="E17" s="33">
        <v>47.26</v>
      </c>
      <c r="F17" s="34"/>
      <c r="G17" s="34"/>
    </row>
    <row r="18" spans="1:41" ht="12.75">
      <c r="A18" s="29" t="s">
        <v>6</v>
      </c>
      <c r="B18" s="29" t="s">
        <v>61</v>
      </c>
      <c r="C18" s="29" t="s">
        <v>142</v>
      </c>
      <c r="D18" s="29" t="s">
        <v>247</v>
      </c>
      <c r="E18" s="30">
        <v>27.04</v>
      </c>
      <c r="F18" s="31"/>
      <c r="G18" s="31"/>
      <c r="I18" s="14">
        <f>IF(Z18="5",G18,0)</f>
        <v>0</v>
      </c>
      <c r="K18" s="14">
        <f>IF(Z18="1",#REF!,0)</f>
        <v>0</v>
      </c>
      <c r="L18" s="14">
        <f>IF(Z18="1",#REF!,0)</f>
        <v>0</v>
      </c>
      <c r="M18" s="14">
        <f>IF(Z18="7",#REF!,0)</f>
        <v>0</v>
      </c>
      <c r="N18" s="14">
        <f>IF(Z18="7",#REF!,0)</f>
        <v>0</v>
      </c>
      <c r="O18" s="14" t="e">
        <f>IF(Z18="2",#REF!,0)</f>
        <v>#REF!</v>
      </c>
      <c r="P18" s="14" t="e">
        <f>IF(Z18="2",#REF!,0)</f>
        <v>#REF!</v>
      </c>
      <c r="Q18" s="14">
        <f>IF(Z18="0",G18,0)</f>
        <v>0</v>
      </c>
      <c r="R18" s="11"/>
      <c r="S18" s="7">
        <f>IF(W18=0,G18,0)</f>
        <v>0</v>
      </c>
      <c r="T18" s="7">
        <f>IF(W18=15,G18,0)</f>
        <v>0</v>
      </c>
      <c r="U18" s="7">
        <f>IF(W18=21,G18,0)</f>
        <v>0</v>
      </c>
      <c r="W18" s="14">
        <v>21</v>
      </c>
      <c r="X18" s="14">
        <f>F18*0</f>
        <v>0</v>
      </c>
      <c r="Y18" s="14">
        <f>F18*(1-0)</f>
        <v>0</v>
      </c>
      <c r="Z18" s="12" t="s">
        <v>3</v>
      </c>
      <c r="AF18" s="14">
        <f>E18*X18</f>
        <v>0</v>
      </c>
      <c r="AG18" s="14">
        <f>E18*Y18</f>
        <v>0</v>
      </c>
      <c r="AH18" s="15" t="s">
        <v>266</v>
      </c>
      <c r="AI18" s="15" t="s">
        <v>288</v>
      </c>
      <c r="AJ18" s="11" t="s">
        <v>298</v>
      </c>
      <c r="AL18" s="14">
        <f>AF18+AG18</f>
        <v>0</v>
      </c>
      <c r="AM18" s="14">
        <f>F18/(100-AN18)*100</f>
        <v>0</v>
      </c>
      <c r="AN18" s="14">
        <v>0</v>
      </c>
      <c r="AO18" s="14" t="e">
        <f>#REF!</f>
        <v>#REF!</v>
      </c>
    </row>
    <row r="19" spans="1:7" ht="12.75">
      <c r="A19" s="22"/>
      <c r="B19" s="22"/>
      <c r="C19" s="32" t="s">
        <v>143</v>
      </c>
      <c r="D19" s="22"/>
      <c r="E19" s="33">
        <v>27.04</v>
      </c>
      <c r="F19" s="34"/>
      <c r="G19" s="34"/>
    </row>
    <row r="20" spans="1:30" ht="12.75">
      <c r="A20" s="35"/>
      <c r="B20" s="36" t="s">
        <v>32</v>
      </c>
      <c r="C20" s="49" t="s">
        <v>144</v>
      </c>
      <c r="D20" s="50"/>
      <c r="E20" s="50"/>
      <c r="F20" s="50"/>
      <c r="G20" s="37"/>
      <c r="R20" s="11"/>
      <c r="AB20" s="16">
        <f>SUM(S21:S21)</f>
        <v>0</v>
      </c>
      <c r="AC20" s="16">
        <f>SUM(T21:T21)</f>
        <v>0</v>
      </c>
      <c r="AD20" s="16">
        <f>SUM(U21:U21)</f>
        <v>0</v>
      </c>
    </row>
    <row r="21" spans="1:41" ht="12.75">
      <c r="A21" s="29" t="s">
        <v>7</v>
      </c>
      <c r="B21" s="29" t="s">
        <v>62</v>
      </c>
      <c r="C21" s="29" t="s">
        <v>145</v>
      </c>
      <c r="D21" s="29" t="s">
        <v>248</v>
      </c>
      <c r="E21" s="30">
        <v>41.1</v>
      </c>
      <c r="F21" s="31"/>
      <c r="G21" s="31"/>
      <c r="I21" s="14">
        <f>IF(Z21="5",G21,0)</f>
        <v>0</v>
      </c>
      <c r="K21" s="14" t="e">
        <f>IF(Z21="1",#REF!,0)</f>
        <v>#REF!</v>
      </c>
      <c r="L21" s="14" t="e">
        <f>IF(Z21="1",#REF!,0)</f>
        <v>#REF!</v>
      </c>
      <c r="M21" s="14">
        <f>IF(Z21="7",#REF!,0)</f>
        <v>0</v>
      </c>
      <c r="N21" s="14">
        <f>IF(Z21="7",#REF!,0)</f>
        <v>0</v>
      </c>
      <c r="O21" s="14">
        <f>IF(Z21="2",#REF!,0)</f>
        <v>0</v>
      </c>
      <c r="P21" s="14">
        <f>IF(Z21="2",#REF!,0)</f>
        <v>0</v>
      </c>
      <c r="Q21" s="14">
        <f>IF(Z21="0",G21,0)</f>
        <v>0</v>
      </c>
      <c r="R21" s="11"/>
      <c r="S21" s="7">
        <f>IF(W21=0,G21,0)</f>
        <v>0</v>
      </c>
      <c r="T21" s="7">
        <f>IF(W21=15,G21,0)</f>
        <v>0</v>
      </c>
      <c r="U21" s="7">
        <f>IF(W21=21,G21,0)</f>
        <v>0</v>
      </c>
      <c r="W21" s="14">
        <v>21</v>
      </c>
      <c r="X21" s="14">
        <f>F21*0.215246323529412</f>
        <v>0</v>
      </c>
      <c r="Y21" s="14">
        <f>F21*(1-0.215246323529412)</f>
        <v>0</v>
      </c>
      <c r="Z21" s="12" t="s">
        <v>2</v>
      </c>
      <c r="AF21" s="14">
        <f>E21*X21</f>
        <v>0</v>
      </c>
      <c r="AG21" s="14">
        <f>E21*Y21</f>
        <v>0</v>
      </c>
      <c r="AH21" s="15" t="s">
        <v>267</v>
      </c>
      <c r="AI21" s="15" t="s">
        <v>289</v>
      </c>
      <c r="AJ21" s="11" t="s">
        <v>298</v>
      </c>
      <c r="AL21" s="14">
        <f>AF21+AG21</f>
        <v>0</v>
      </c>
      <c r="AM21" s="14">
        <f>F21/(100-AN21)*100</f>
        <v>0</v>
      </c>
      <c r="AN21" s="14">
        <v>0</v>
      </c>
      <c r="AO21" s="14" t="e">
        <f>#REF!</f>
        <v>#REF!</v>
      </c>
    </row>
    <row r="22" spans="1:7" ht="12.75">
      <c r="A22" s="22"/>
      <c r="B22" s="22"/>
      <c r="C22" s="32" t="s">
        <v>146</v>
      </c>
      <c r="D22" s="22"/>
      <c r="E22" s="33">
        <v>41.1</v>
      </c>
      <c r="F22" s="34"/>
      <c r="G22" s="34"/>
    </row>
    <row r="23" spans="1:30" ht="12.75">
      <c r="A23" s="35"/>
      <c r="B23" s="36" t="s">
        <v>35</v>
      </c>
      <c r="C23" s="49" t="s">
        <v>147</v>
      </c>
      <c r="D23" s="50"/>
      <c r="E23" s="50"/>
      <c r="F23" s="50"/>
      <c r="G23" s="37"/>
      <c r="R23" s="11"/>
      <c r="AB23" s="16">
        <f>SUM(S24:S24)</f>
        <v>0</v>
      </c>
      <c r="AC23" s="16">
        <f>SUM(T24:T24)</f>
        <v>0</v>
      </c>
      <c r="AD23" s="16">
        <f>SUM(U24:U24)</f>
        <v>0</v>
      </c>
    </row>
    <row r="24" spans="1:41" ht="12.75">
      <c r="A24" s="29" t="s">
        <v>8</v>
      </c>
      <c r="B24" s="29" t="s">
        <v>63</v>
      </c>
      <c r="C24" s="29" t="s">
        <v>148</v>
      </c>
      <c r="D24" s="29" t="s">
        <v>248</v>
      </c>
      <c r="E24" s="30">
        <v>1</v>
      </c>
      <c r="F24" s="31"/>
      <c r="G24" s="31"/>
      <c r="I24" s="14">
        <f>IF(Z24="5",G24,0)</f>
        <v>0</v>
      </c>
      <c r="K24" s="14" t="e">
        <f>IF(Z24="1",#REF!,0)</f>
        <v>#REF!</v>
      </c>
      <c r="L24" s="14" t="e">
        <f>IF(Z24="1",#REF!,0)</f>
        <v>#REF!</v>
      </c>
      <c r="M24" s="14">
        <f>IF(Z24="7",#REF!,0)</f>
        <v>0</v>
      </c>
      <c r="N24" s="14">
        <f>IF(Z24="7",#REF!,0)</f>
        <v>0</v>
      </c>
      <c r="O24" s="14">
        <f>IF(Z24="2",#REF!,0)</f>
        <v>0</v>
      </c>
      <c r="P24" s="14">
        <f>IF(Z24="2",#REF!,0)</f>
        <v>0</v>
      </c>
      <c r="Q24" s="14">
        <f>IF(Z24="0",G24,0)</f>
        <v>0</v>
      </c>
      <c r="R24" s="11"/>
      <c r="S24" s="7">
        <f>IF(W24=0,G24,0)</f>
        <v>0</v>
      </c>
      <c r="T24" s="7">
        <f>IF(W24=15,G24,0)</f>
        <v>0</v>
      </c>
      <c r="U24" s="7">
        <f>IF(W24=21,G24,0)</f>
        <v>0</v>
      </c>
      <c r="W24" s="14">
        <v>21</v>
      </c>
      <c r="X24" s="14">
        <f>F24*0.630714285714286</f>
        <v>0</v>
      </c>
      <c r="Y24" s="14">
        <f>F24*(1-0.630714285714286)</f>
        <v>0</v>
      </c>
      <c r="Z24" s="12" t="s">
        <v>2</v>
      </c>
      <c r="AF24" s="14">
        <f>E24*X24</f>
        <v>0</v>
      </c>
      <c r="AG24" s="14">
        <f>E24*Y24</f>
        <v>0</v>
      </c>
      <c r="AH24" s="15" t="s">
        <v>268</v>
      </c>
      <c r="AI24" s="15" t="s">
        <v>289</v>
      </c>
      <c r="AJ24" s="11" t="s">
        <v>298</v>
      </c>
      <c r="AL24" s="14">
        <f>AF24+AG24</f>
        <v>0</v>
      </c>
      <c r="AM24" s="14">
        <f>F24/(100-AN24)*100</f>
        <v>0</v>
      </c>
      <c r="AN24" s="14">
        <v>0</v>
      </c>
      <c r="AO24" s="14" t="e">
        <f>#REF!</f>
        <v>#REF!</v>
      </c>
    </row>
    <row r="25" spans="1:7" ht="12.75">
      <c r="A25" s="22"/>
      <c r="B25" s="22"/>
      <c r="C25" s="32" t="s">
        <v>2</v>
      </c>
      <c r="D25" s="22"/>
      <c r="E25" s="33">
        <v>1</v>
      </c>
      <c r="F25" s="34"/>
      <c r="G25" s="34"/>
    </row>
    <row r="26" spans="1:30" ht="12.75">
      <c r="A26" s="35"/>
      <c r="B26" s="36" t="s">
        <v>64</v>
      </c>
      <c r="C26" s="49" t="s">
        <v>149</v>
      </c>
      <c r="D26" s="50"/>
      <c r="E26" s="50"/>
      <c r="F26" s="50"/>
      <c r="G26" s="37"/>
      <c r="R26" s="11"/>
      <c r="AB26" s="16">
        <f>SUM(S27:S29)</f>
        <v>0</v>
      </c>
      <c r="AC26" s="16">
        <f>SUM(T27:T29)</f>
        <v>0</v>
      </c>
      <c r="AD26" s="16">
        <f>SUM(U27:U29)</f>
        <v>0</v>
      </c>
    </row>
    <row r="27" spans="1:41" ht="12.75">
      <c r="A27" s="29" t="s">
        <v>9</v>
      </c>
      <c r="B27" s="29" t="s">
        <v>65</v>
      </c>
      <c r="C27" s="29" t="s">
        <v>150</v>
      </c>
      <c r="D27" s="29" t="s">
        <v>248</v>
      </c>
      <c r="E27" s="30">
        <v>124.43</v>
      </c>
      <c r="F27" s="31"/>
      <c r="G27" s="31"/>
      <c r="I27" s="14">
        <f>IF(Z27="5",G27,0)</f>
        <v>0</v>
      </c>
      <c r="K27" s="14" t="e">
        <f>IF(Z27="1",#REF!,0)</f>
        <v>#REF!</v>
      </c>
      <c r="L27" s="14" t="e">
        <f>IF(Z27="1",#REF!,0)</f>
        <v>#REF!</v>
      </c>
      <c r="M27" s="14">
        <f>IF(Z27="7",#REF!,0)</f>
        <v>0</v>
      </c>
      <c r="N27" s="14">
        <f>IF(Z27="7",#REF!,0)</f>
        <v>0</v>
      </c>
      <c r="O27" s="14">
        <f>IF(Z27="2",#REF!,0)</f>
        <v>0</v>
      </c>
      <c r="P27" s="14">
        <f>IF(Z27="2",#REF!,0)</f>
        <v>0</v>
      </c>
      <c r="Q27" s="14">
        <f>IF(Z27="0",G27,0)</f>
        <v>0</v>
      </c>
      <c r="R27" s="11"/>
      <c r="S27" s="7">
        <f>IF(W27=0,G27,0)</f>
        <v>0</v>
      </c>
      <c r="T27" s="7">
        <f>IF(W27=15,G27,0)</f>
        <v>0</v>
      </c>
      <c r="U27" s="7">
        <f>IF(W27=21,G27,0)</f>
        <v>0</v>
      </c>
      <c r="W27" s="14">
        <v>21</v>
      </c>
      <c r="X27" s="14">
        <f>F27*0.852838787265017</f>
        <v>0</v>
      </c>
      <c r="Y27" s="14">
        <f>F27*(1-0.852838787265017)</f>
        <v>0</v>
      </c>
      <c r="Z27" s="12" t="s">
        <v>2</v>
      </c>
      <c r="AF27" s="14">
        <f>E27*X27</f>
        <v>0</v>
      </c>
      <c r="AG27" s="14">
        <f>E27*Y27</f>
        <v>0</v>
      </c>
      <c r="AH27" s="15" t="s">
        <v>269</v>
      </c>
      <c r="AI27" s="15" t="s">
        <v>290</v>
      </c>
      <c r="AJ27" s="11" t="s">
        <v>298</v>
      </c>
      <c r="AL27" s="14">
        <f>AF27+AG27</f>
        <v>0</v>
      </c>
      <c r="AM27" s="14">
        <f>F27/(100-AN27)*100</f>
        <v>0</v>
      </c>
      <c r="AN27" s="14">
        <v>0</v>
      </c>
      <c r="AO27" s="14" t="e">
        <f>#REF!</f>
        <v>#REF!</v>
      </c>
    </row>
    <row r="28" spans="1:7" ht="12.75">
      <c r="A28" s="22"/>
      <c r="B28" s="22"/>
      <c r="C28" s="32" t="s">
        <v>151</v>
      </c>
      <c r="D28" s="22"/>
      <c r="E28" s="33">
        <v>124.43</v>
      </c>
      <c r="F28" s="34"/>
      <c r="G28" s="34"/>
    </row>
    <row r="29" spans="1:41" ht="12.75">
      <c r="A29" s="29" t="s">
        <v>10</v>
      </c>
      <c r="B29" s="29" t="s">
        <v>66</v>
      </c>
      <c r="C29" s="29" t="s">
        <v>152</v>
      </c>
      <c r="D29" s="29" t="s">
        <v>248</v>
      </c>
      <c r="E29" s="30">
        <v>4.5</v>
      </c>
      <c r="F29" s="31"/>
      <c r="G29" s="31"/>
      <c r="I29" s="14">
        <f>IF(Z29="5",G29,0)</f>
        <v>0</v>
      </c>
      <c r="K29" s="14" t="e">
        <f>IF(Z29="1",#REF!,0)</f>
        <v>#REF!</v>
      </c>
      <c r="L29" s="14" t="e">
        <f>IF(Z29="1",#REF!,0)</f>
        <v>#REF!</v>
      </c>
      <c r="M29" s="14">
        <f>IF(Z29="7",#REF!,0)</f>
        <v>0</v>
      </c>
      <c r="N29" s="14">
        <f>IF(Z29="7",#REF!,0)</f>
        <v>0</v>
      </c>
      <c r="O29" s="14">
        <f>IF(Z29="2",#REF!,0)</f>
        <v>0</v>
      </c>
      <c r="P29" s="14">
        <f>IF(Z29="2",#REF!,0)</f>
        <v>0</v>
      </c>
      <c r="Q29" s="14">
        <f>IF(Z29="0",G29,0)</f>
        <v>0</v>
      </c>
      <c r="R29" s="11"/>
      <c r="S29" s="7">
        <f>IF(W29=0,G29,0)</f>
        <v>0</v>
      </c>
      <c r="T29" s="7">
        <f>IF(W29=15,G29,0)</f>
        <v>0</v>
      </c>
      <c r="U29" s="7">
        <f>IF(W29=21,G29,0)</f>
        <v>0</v>
      </c>
      <c r="W29" s="14">
        <v>21</v>
      </c>
      <c r="X29" s="14">
        <f>F29*0.750623441396509</f>
        <v>0</v>
      </c>
      <c r="Y29" s="14">
        <f>F29*(1-0.750623441396509)</f>
        <v>0</v>
      </c>
      <c r="Z29" s="12" t="s">
        <v>2</v>
      </c>
      <c r="AF29" s="14">
        <f>E29*X29</f>
        <v>0</v>
      </c>
      <c r="AG29" s="14">
        <f>E29*Y29</f>
        <v>0</v>
      </c>
      <c r="AH29" s="15" t="s">
        <v>269</v>
      </c>
      <c r="AI29" s="15" t="s">
        <v>290</v>
      </c>
      <c r="AJ29" s="11" t="s">
        <v>298</v>
      </c>
      <c r="AL29" s="14">
        <f>AF29+AG29</f>
        <v>0</v>
      </c>
      <c r="AM29" s="14">
        <f>F29/(100-AN29)*100</f>
        <v>0</v>
      </c>
      <c r="AN29" s="14">
        <v>0</v>
      </c>
      <c r="AO29" s="14" t="e">
        <f>#REF!</f>
        <v>#REF!</v>
      </c>
    </row>
    <row r="30" spans="1:7" ht="12.75">
      <c r="A30" s="22"/>
      <c r="B30" s="22"/>
      <c r="C30" s="32" t="s">
        <v>153</v>
      </c>
      <c r="D30" s="22"/>
      <c r="E30" s="33">
        <v>4.5</v>
      </c>
      <c r="F30" s="34"/>
      <c r="G30" s="34"/>
    </row>
    <row r="31" spans="1:30" ht="12.75">
      <c r="A31" s="35"/>
      <c r="B31" s="36" t="s">
        <v>67</v>
      </c>
      <c r="C31" s="49" t="s">
        <v>154</v>
      </c>
      <c r="D31" s="50"/>
      <c r="E31" s="50"/>
      <c r="F31" s="50"/>
      <c r="G31" s="37"/>
      <c r="R31" s="11"/>
      <c r="AB31" s="16">
        <f>SUM(S32:S39)</f>
        <v>0</v>
      </c>
      <c r="AC31" s="16">
        <f>SUM(T32:T39)</f>
        <v>0</v>
      </c>
      <c r="AD31" s="16">
        <f>SUM(U32:U39)</f>
        <v>0</v>
      </c>
    </row>
    <row r="32" spans="1:41" ht="12.75">
      <c r="A32" s="29" t="s">
        <v>11</v>
      </c>
      <c r="B32" s="29" t="s">
        <v>68</v>
      </c>
      <c r="C32" s="29" t="s">
        <v>155</v>
      </c>
      <c r="D32" s="29" t="s">
        <v>246</v>
      </c>
      <c r="E32" s="30">
        <v>3.4</v>
      </c>
      <c r="F32" s="31"/>
      <c r="G32" s="31"/>
      <c r="I32" s="14">
        <f>IF(Z32="5",G32,0)</f>
        <v>0</v>
      </c>
      <c r="K32" s="14" t="e">
        <f>IF(Z32="1",#REF!,0)</f>
        <v>#REF!</v>
      </c>
      <c r="L32" s="14" t="e">
        <f>IF(Z32="1",#REF!,0)</f>
        <v>#REF!</v>
      </c>
      <c r="M32" s="14">
        <f>IF(Z32="7",#REF!,0)</f>
        <v>0</v>
      </c>
      <c r="N32" s="14">
        <f>IF(Z32="7",#REF!,0)</f>
        <v>0</v>
      </c>
      <c r="O32" s="14">
        <f>IF(Z32="2",#REF!,0)</f>
        <v>0</v>
      </c>
      <c r="P32" s="14">
        <f>IF(Z32="2",#REF!,0)</f>
        <v>0</v>
      </c>
      <c r="Q32" s="14">
        <f>IF(Z32="0",G32,0)</f>
        <v>0</v>
      </c>
      <c r="R32" s="11"/>
      <c r="S32" s="7">
        <f>IF(W32=0,G32,0)</f>
        <v>0</v>
      </c>
      <c r="T32" s="7">
        <f>IF(W32=15,G32,0)</f>
        <v>0</v>
      </c>
      <c r="U32" s="7">
        <f>IF(W32=21,G32,0)</f>
        <v>0</v>
      </c>
      <c r="W32" s="14">
        <v>21</v>
      </c>
      <c r="X32" s="14">
        <f>F32*0.963909090909091</f>
        <v>0</v>
      </c>
      <c r="Y32" s="14">
        <f>F32*(1-0.963909090909091)</f>
        <v>0</v>
      </c>
      <c r="Z32" s="12" t="s">
        <v>2</v>
      </c>
      <c r="AF32" s="14">
        <f>E32*X32</f>
        <v>0</v>
      </c>
      <c r="AG32" s="14">
        <f>E32*Y32</f>
        <v>0</v>
      </c>
      <c r="AH32" s="15" t="s">
        <v>270</v>
      </c>
      <c r="AI32" s="15" t="s">
        <v>290</v>
      </c>
      <c r="AJ32" s="11" t="s">
        <v>298</v>
      </c>
      <c r="AL32" s="14">
        <f>AF32+AG32</f>
        <v>0</v>
      </c>
      <c r="AM32" s="14">
        <f>F32/(100-AN32)*100</f>
        <v>0</v>
      </c>
      <c r="AN32" s="14">
        <v>0</v>
      </c>
      <c r="AO32" s="14" t="e">
        <f>#REF!</f>
        <v>#REF!</v>
      </c>
    </row>
    <row r="33" spans="1:7" ht="12.75">
      <c r="A33" s="22"/>
      <c r="B33" s="22"/>
      <c r="C33" s="32" t="s">
        <v>156</v>
      </c>
      <c r="D33" s="22"/>
      <c r="E33" s="33">
        <v>3.4</v>
      </c>
      <c r="F33" s="34"/>
      <c r="G33" s="34"/>
    </row>
    <row r="34" spans="1:41" ht="12.75">
      <c r="A34" s="29" t="s">
        <v>12</v>
      </c>
      <c r="B34" s="29" t="s">
        <v>69</v>
      </c>
      <c r="C34" s="29" t="s">
        <v>157</v>
      </c>
      <c r="D34" s="29" t="s">
        <v>247</v>
      </c>
      <c r="E34" s="30">
        <v>8.37</v>
      </c>
      <c r="F34" s="31"/>
      <c r="G34" s="31"/>
      <c r="I34" s="14">
        <f>IF(Z34="5",G34,0)</f>
        <v>0</v>
      </c>
      <c r="K34" s="14" t="e">
        <f>IF(Z34="1",#REF!,0)</f>
        <v>#REF!</v>
      </c>
      <c r="L34" s="14" t="e">
        <f>IF(Z34="1",#REF!,0)</f>
        <v>#REF!</v>
      </c>
      <c r="M34" s="14">
        <f>IF(Z34="7",#REF!,0)</f>
        <v>0</v>
      </c>
      <c r="N34" s="14">
        <f>IF(Z34="7",#REF!,0)</f>
        <v>0</v>
      </c>
      <c r="O34" s="14">
        <f>IF(Z34="2",#REF!,0)</f>
        <v>0</v>
      </c>
      <c r="P34" s="14">
        <f>IF(Z34="2",#REF!,0)</f>
        <v>0</v>
      </c>
      <c r="Q34" s="14">
        <f>IF(Z34="0",G34,0)</f>
        <v>0</v>
      </c>
      <c r="R34" s="11"/>
      <c r="S34" s="7">
        <f>IF(W34=0,G34,0)</f>
        <v>0</v>
      </c>
      <c r="T34" s="7">
        <f>IF(W34=15,G34,0)</f>
        <v>0</v>
      </c>
      <c r="U34" s="7">
        <f>IF(W34=21,G34,0)</f>
        <v>0</v>
      </c>
      <c r="W34" s="14">
        <v>21</v>
      </c>
      <c r="X34" s="14">
        <f>F34*0</f>
        <v>0</v>
      </c>
      <c r="Y34" s="14">
        <f>F34*(1-0)</f>
        <v>0</v>
      </c>
      <c r="Z34" s="12" t="s">
        <v>2</v>
      </c>
      <c r="AF34" s="14">
        <f>E34*X34</f>
        <v>0</v>
      </c>
      <c r="AG34" s="14">
        <f>E34*Y34</f>
        <v>0</v>
      </c>
      <c r="AH34" s="15" t="s">
        <v>270</v>
      </c>
      <c r="AI34" s="15" t="s">
        <v>290</v>
      </c>
      <c r="AJ34" s="11" t="s">
        <v>298</v>
      </c>
      <c r="AL34" s="14">
        <f>AF34+AG34</f>
        <v>0</v>
      </c>
      <c r="AM34" s="14">
        <f>F34/(100-AN34)*100</f>
        <v>0</v>
      </c>
      <c r="AN34" s="14">
        <v>0</v>
      </c>
      <c r="AO34" s="14" t="e">
        <f>#REF!</f>
        <v>#REF!</v>
      </c>
    </row>
    <row r="35" spans="1:7" ht="12.75">
      <c r="A35" s="22"/>
      <c r="B35" s="22"/>
      <c r="C35" s="32" t="s">
        <v>158</v>
      </c>
      <c r="D35" s="22"/>
      <c r="E35" s="33">
        <v>8.37</v>
      </c>
      <c r="F35" s="34"/>
      <c r="G35" s="34"/>
    </row>
    <row r="36" spans="1:41" ht="12.75">
      <c r="A36" s="38" t="s">
        <v>13</v>
      </c>
      <c r="B36" s="38" t="s">
        <v>70</v>
      </c>
      <c r="C36" s="38" t="s">
        <v>159</v>
      </c>
      <c r="D36" s="38" t="s">
        <v>247</v>
      </c>
      <c r="E36" s="39">
        <v>3.3558</v>
      </c>
      <c r="F36" s="40"/>
      <c r="G36" s="40"/>
      <c r="I36" s="14">
        <f>IF(Z36="5",G36,0)</f>
        <v>0</v>
      </c>
      <c r="K36" s="14" t="e">
        <f>IF(Z36="1",#REF!,0)</f>
        <v>#REF!</v>
      </c>
      <c r="L36" s="14" t="e">
        <f>IF(Z36="1",#REF!,0)</f>
        <v>#REF!</v>
      </c>
      <c r="M36" s="14">
        <f>IF(Z36="7",#REF!,0)</f>
        <v>0</v>
      </c>
      <c r="N36" s="14">
        <f>IF(Z36="7",#REF!,0)</f>
        <v>0</v>
      </c>
      <c r="O36" s="14">
        <f>IF(Z36="2",#REF!,0)</f>
        <v>0</v>
      </c>
      <c r="P36" s="14">
        <f>IF(Z36="2",#REF!,0)</f>
        <v>0</v>
      </c>
      <c r="Q36" s="14">
        <f>IF(Z36="0",G36,0)</f>
        <v>0</v>
      </c>
      <c r="R36" s="11"/>
      <c r="S36" s="8">
        <f>IF(W36=0,G36,0)</f>
        <v>0</v>
      </c>
      <c r="T36" s="8">
        <f>IF(W36=15,G36,0)</f>
        <v>0</v>
      </c>
      <c r="U36" s="8">
        <f>IF(W36=21,G36,0)</f>
        <v>0</v>
      </c>
      <c r="W36" s="14">
        <v>21</v>
      </c>
      <c r="X36" s="14">
        <f>F36*1</f>
        <v>0</v>
      </c>
      <c r="Y36" s="14">
        <f>F36*(1-1)</f>
        <v>0</v>
      </c>
      <c r="Z36" s="13" t="s">
        <v>2</v>
      </c>
      <c r="AF36" s="14">
        <f>E36*X36</f>
        <v>0</v>
      </c>
      <c r="AG36" s="14">
        <f>E36*Y36</f>
        <v>0</v>
      </c>
      <c r="AH36" s="15" t="s">
        <v>270</v>
      </c>
      <c r="AI36" s="15" t="s">
        <v>290</v>
      </c>
      <c r="AJ36" s="11" t="s">
        <v>298</v>
      </c>
      <c r="AL36" s="14">
        <f>AF36+AG36</f>
        <v>0</v>
      </c>
      <c r="AM36" s="14">
        <f>F36/(100-AN36)*100</f>
        <v>0</v>
      </c>
      <c r="AN36" s="14">
        <v>0</v>
      </c>
      <c r="AO36" s="14" t="e">
        <f>#REF!</f>
        <v>#REF!</v>
      </c>
    </row>
    <row r="37" spans="1:7" ht="12.75">
      <c r="A37" s="22"/>
      <c r="B37" s="22"/>
      <c r="C37" s="32" t="s">
        <v>160</v>
      </c>
      <c r="D37" s="22"/>
      <c r="E37" s="33">
        <v>3.29</v>
      </c>
      <c r="F37" s="34"/>
      <c r="G37" s="34"/>
    </row>
    <row r="38" spans="1:7" ht="12.75">
      <c r="A38" s="22"/>
      <c r="B38" s="22"/>
      <c r="C38" s="32" t="s">
        <v>161</v>
      </c>
      <c r="D38" s="22"/>
      <c r="E38" s="33">
        <v>0.0658</v>
      </c>
      <c r="F38" s="34"/>
      <c r="G38" s="34"/>
    </row>
    <row r="39" spans="1:41" ht="12.75">
      <c r="A39" s="29" t="s">
        <v>14</v>
      </c>
      <c r="B39" s="29" t="s">
        <v>71</v>
      </c>
      <c r="C39" s="29" t="s">
        <v>162</v>
      </c>
      <c r="D39" s="29" t="s">
        <v>249</v>
      </c>
      <c r="E39" s="30">
        <v>47.675</v>
      </c>
      <c r="F39" s="31"/>
      <c r="G39" s="31"/>
      <c r="I39" s="14">
        <f>IF(Z39="5",G39,0)</f>
        <v>0</v>
      </c>
      <c r="K39" s="14">
        <f>IF(Z39="1",#REF!,0)</f>
        <v>0</v>
      </c>
      <c r="L39" s="14">
        <f>IF(Z39="1",#REF!,0)</f>
        <v>0</v>
      </c>
      <c r="M39" s="14">
        <f>IF(Z39="7",#REF!,0)</f>
        <v>0</v>
      </c>
      <c r="N39" s="14">
        <f>IF(Z39="7",#REF!,0)</f>
        <v>0</v>
      </c>
      <c r="O39" s="14">
        <f>IF(Z39="2",#REF!,0)</f>
        <v>0</v>
      </c>
      <c r="P39" s="14">
        <f>IF(Z39="2",#REF!,0)</f>
        <v>0</v>
      </c>
      <c r="Q39" s="14">
        <f>IF(Z39="0",G39,0)</f>
        <v>0</v>
      </c>
      <c r="R39" s="11"/>
      <c r="S39" s="7">
        <f>IF(W39=0,G39,0)</f>
        <v>0</v>
      </c>
      <c r="T39" s="7">
        <f>IF(W39=15,G39,0)</f>
        <v>0</v>
      </c>
      <c r="U39" s="7">
        <f>IF(W39=21,G39,0)</f>
        <v>0</v>
      </c>
      <c r="W39" s="14">
        <v>21</v>
      </c>
      <c r="X39" s="14">
        <f>F39*0</f>
        <v>0</v>
      </c>
      <c r="Y39" s="14">
        <f>F39*(1-0)</f>
        <v>0</v>
      </c>
      <c r="Z39" s="12" t="s">
        <v>6</v>
      </c>
      <c r="AF39" s="14">
        <f>E39*X39</f>
        <v>0</v>
      </c>
      <c r="AG39" s="14">
        <f>E39*Y39</f>
        <v>0</v>
      </c>
      <c r="AH39" s="15" t="s">
        <v>270</v>
      </c>
      <c r="AI39" s="15" t="s">
        <v>290</v>
      </c>
      <c r="AJ39" s="11" t="s">
        <v>298</v>
      </c>
      <c r="AL39" s="14">
        <f>AF39+AG39</f>
        <v>0</v>
      </c>
      <c r="AM39" s="14">
        <f>F39/(100-AN39)*100</f>
        <v>0</v>
      </c>
      <c r="AN39" s="14">
        <v>0</v>
      </c>
      <c r="AO39" s="14" t="e">
        <f>#REF!</f>
        <v>#REF!</v>
      </c>
    </row>
    <row r="40" spans="1:7" ht="12.75">
      <c r="A40" s="22"/>
      <c r="B40" s="22"/>
      <c r="C40" s="32" t="s">
        <v>163</v>
      </c>
      <c r="D40" s="22"/>
      <c r="E40" s="33">
        <v>47.675</v>
      </c>
      <c r="F40" s="34"/>
      <c r="G40" s="34"/>
    </row>
    <row r="41" spans="1:30" ht="12.75">
      <c r="A41" s="35"/>
      <c r="B41" s="36" t="s">
        <v>72</v>
      </c>
      <c r="C41" s="49" t="s">
        <v>164</v>
      </c>
      <c r="D41" s="50"/>
      <c r="E41" s="50"/>
      <c r="F41" s="50"/>
      <c r="G41" s="37"/>
      <c r="R41" s="11"/>
      <c r="AB41" s="16">
        <f>SUM(S42:S42)</f>
        <v>0</v>
      </c>
      <c r="AC41" s="16">
        <f>SUM(T42:T42)</f>
        <v>0</v>
      </c>
      <c r="AD41" s="16">
        <f>SUM(U42:U42)</f>
        <v>0</v>
      </c>
    </row>
    <row r="42" spans="1:41" ht="12.75">
      <c r="A42" s="29" t="s">
        <v>15</v>
      </c>
      <c r="B42" s="29" t="s">
        <v>73</v>
      </c>
      <c r="C42" s="29" t="s">
        <v>165</v>
      </c>
      <c r="D42" s="29" t="s">
        <v>248</v>
      </c>
      <c r="E42" s="30">
        <v>3</v>
      </c>
      <c r="F42" s="31"/>
      <c r="G42" s="31"/>
      <c r="I42" s="14">
        <f>IF(Z42="5",G42,0)</f>
        <v>0</v>
      </c>
      <c r="K42" s="14" t="e">
        <f>IF(Z42="1",#REF!,0)</f>
        <v>#REF!</v>
      </c>
      <c r="L42" s="14" t="e">
        <f>IF(Z42="1",#REF!,0)</f>
        <v>#REF!</v>
      </c>
      <c r="M42" s="14">
        <f>IF(Z42="7",#REF!,0)</f>
        <v>0</v>
      </c>
      <c r="N42" s="14">
        <f>IF(Z42="7",#REF!,0)</f>
        <v>0</v>
      </c>
      <c r="O42" s="14">
        <f>IF(Z42="2",#REF!,0)</f>
        <v>0</v>
      </c>
      <c r="P42" s="14">
        <f>IF(Z42="2",#REF!,0)</f>
        <v>0</v>
      </c>
      <c r="Q42" s="14">
        <f>IF(Z42="0",G42,0)</f>
        <v>0</v>
      </c>
      <c r="R42" s="11"/>
      <c r="S42" s="7">
        <f>IF(W42=0,G42,0)</f>
        <v>0</v>
      </c>
      <c r="T42" s="7">
        <f>IF(W42=15,G42,0)</f>
        <v>0</v>
      </c>
      <c r="U42" s="7">
        <f>IF(W42=21,G42,0)</f>
        <v>0</v>
      </c>
      <c r="W42" s="14">
        <v>21</v>
      </c>
      <c r="X42" s="14">
        <f>F42*0.163365858371172</f>
        <v>0</v>
      </c>
      <c r="Y42" s="14">
        <f>F42*(1-0.163365858371172)</f>
        <v>0</v>
      </c>
      <c r="Z42" s="12" t="s">
        <v>2</v>
      </c>
      <c r="AF42" s="14">
        <f>E42*X42</f>
        <v>0</v>
      </c>
      <c r="AG42" s="14">
        <f>E42*Y42</f>
        <v>0</v>
      </c>
      <c r="AH42" s="15" t="s">
        <v>271</v>
      </c>
      <c r="AI42" s="15" t="s">
        <v>291</v>
      </c>
      <c r="AJ42" s="11" t="s">
        <v>298</v>
      </c>
      <c r="AL42" s="14">
        <f>AF42+AG42</f>
        <v>0</v>
      </c>
      <c r="AM42" s="14">
        <f>F42/(100-AN42)*100</f>
        <v>0</v>
      </c>
      <c r="AN42" s="14">
        <v>0</v>
      </c>
      <c r="AO42" s="14" t="e">
        <f>#REF!</f>
        <v>#REF!</v>
      </c>
    </row>
    <row r="43" spans="1:7" ht="12.75">
      <c r="A43" s="22"/>
      <c r="B43" s="22"/>
      <c r="C43" s="32" t="s">
        <v>4</v>
      </c>
      <c r="D43" s="22"/>
      <c r="E43" s="33">
        <v>3</v>
      </c>
      <c r="F43" s="34"/>
      <c r="G43" s="34"/>
    </row>
    <row r="44" spans="1:30" ht="12.75">
      <c r="A44" s="35"/>
      <c r="B44" s="36" t="s">
        <v>74</v>
      </c>
      <c r="C44" s="49" t="s">
        <v>166</v>
      </c>
      <c r="D44" s="50"/>
      <c r="E44" s="50"/>
      <c r="F44" s="50"/>
      <c r="G44" s="37"/>
      <c r="R44" s="11"/>
      <c r="AB44" s="16">
        <f>SUM(S45:S47)</f>
        <v>0</v>
      </c>
      <c r="AC44" s="16">
        <f>SUM(T45:T47)</f>
        <v>0</v>
      </c>
      <c r="AD44" s="16">
        <f>SUM(U45:U47)</f>
        <v>0</v>
      </c>
    </row>
    <row r="45" spans="1:41" ht="12.75">
      <c r="A45" s="29" t="s">
        <v>16</v>
      </c>
      <c r="B45" s="29" t="s">
        <v>75</v>
      </c>
      <c r="C45" s="29" t="s">
        <v>167</v>
      </c>
      <c r="D45" s="29" t="s">
        <v>248</v>
      </c>
      <c r="E45" s="30">
        <v>2</v>
      </c>
      <c r="F45" s="31"/>
      <c r="G45" s="31"/>
      <c r="I45" s="14">
        <f>IF(Z45="5",G45,0)</f>
        <v>0</v>
      </c>
      <c r="K45" s="14" t="e">
        <f>IF(Z45="1",#REF!,0)</f>
        <v>#REF!</v>
      </c>
      <c r="L45" s="14" t="e">
        <f>IF(Z45="1",#REF!,0)</f>
        <v>#REF!</v>
      </c>
      <c r="M45" s="14">
        <f>IF(Z45="7",#REF!,0)</f>
        <v>0</v>
      </c>
      <c r="N45" s="14">
        <f>IF(Z45="7",#REF!,0)</f>
        <v>0</v>
      </c>
      <c r="O45" s="14">
        <f>IF(Z45="2",#REF!,0)</f>
        <v>0</v>
      </c>
      <c r="P45" s="14">
        <f>IF(Z45="2",#REF!,0)</f>
        <v>0</v>
      </c>
      <c r="Q45" s="14">
        <f>IF(Z45="0",G45,0)</f>
        <v>0</v>
      </c>
      <c r="R45" s="11"/>
      <c r="S45" s="7">
        <f>IF(W45=0,G45,0)</f>
        <v>0</v>
      </c>
      <c r="T45" s="7">
        <f>IF(W45=15,G45,0)</f>
        <v>0</v>
      </c>
      <c r="U45" s="7">
        <f>IF(W45=21,G45,0)</f>
        <v>0</v>
      </c>
      <c r="W45" s="14">
        <v>21</v>
      </c>
      <c r="X45" s="14">
        <f>F45*0.277583547557841</f>
        <v>0</v>
      </c>
      <c r="Y45" s="14">
        <f>F45*(1-0.277583547557841)</f>
        <v>0</v>
      </c>
      <c r="Z45" s="12" t="s">
        <v>2</v>
      </c>
      <c r="AF45" s="14">
        <f>E45*X45</f>
        <v>0</v>
      </c>
      <c r="AG45" s="14">
        <f>E45*Y45</f>
        <v>0</v>
      </c>
      <c r="AH45" s="15" t="s">
        <v>272</v>
      </c>
      <c r="AI45" s="15" t="s">
        <v>291</v>
      </c>
      <c r="AJ45" s="11" t="s">
        <v>298</v>
      </c>
      <c r="AL45" s="14">
        <f>AF45+AG45</f>
        <v>0</v>
      </c>
      <c r="AM45" s="14">
        <f>F45/(100-AN45)*100</f>
        <v>0</v>
      </c>
      <c r="AN45" s="14">
        <v>0</v>
      </c>
      <c r="AO45" s="14" t="e">
        <f>#REF!</f>
        <v>#REF!</v>
      </c>
    </row>
    <row r="46" spans="1:7" ht="12.75">
      <c r="A46" s="22"/>
      <c r="B46" s="22"/>
      <c r="C46" s="32" t="s">
        <v>3</v>
      </c>
      <c r="D46" s="22"/>
      <c r="E46" s="33">
        <v>2</v>
      </c>
      <c r="F46" s="34"/>
      <c r="G46" s="34"/>
    </row>
    <row r="47" spans="1:41" ht="12.75">
      <c r="A47" s="29" t="s">
        <v>17</v>
      </c>
      <c r="B47" s="29" t="s">
        <v>76</v>
      </c>
      <c r="C47" s="29" t="s">
        <v>168</v>
      </c>
      <c r="D47" s="29" t="s">
        <v>248</v>
      </c>
      <c r="E47" s="30">
        <v>1</v>
      </c>
      <c r="F47" s="31"/>
      <c r="G47" s="31"/>
      <c r="I47" s="14">
        <f>IF(Z47="5",G47,0)</f>
        <v>0</v>
      </c>
      <c r="K47" s="14" t="e">
        <f>IF(Z47="1",#REF!,0)</f>
        <v>#REF!</v>
      </c>
      <c r="L47" s="14" t="e">
        <f>IF(Z47="1",#REF!,0)</f>
        <v>#REF!</v>
      </c>
      <c r="M47" s="14">
        <f>IF(Z47="7",#REF!,0)</f>
        <v>0</v>
      </c>
      <c r="N47" s="14">
        <f>IF(Z47="7",#REF!,0)</f>
        <v>0</v>
      </c>
      <c r="O47" s="14">
        <f>IF(Z47="2",#REF!,0)</f>
        <v>0</v>
      </c>
      <c r="P47" s="14">
        <f>IF(Z47="2",#REF!,0)</f>
        <v>0</v>
      </c>
      <c r="Q47" s="14">
        <f>IF(Z47="0",G47,0)</f>
        <v>0</v>
      </c>
      <c r="R47" s="11"/>
      <c r="S47" s="7">
        <f>IF(W47=0,G47,0)</f>
        <v>0</v>
      </c>
      <c r="T47" s="7">
        <f>IF(W47=15,G47,0)</f>
        <v>0</v>
      </c>
      <c r="U47" s="7">
        <f>IF(W47=21,G47,0)</f>
        <v>0</v>
      </c>
      <c r="W47" s="14">
        <v>21</v>
      </c>
      <c r="X47" s="14">
        <f>F47*0.149105960264901</f>
        <v>0</v>
      </c>
      <c r="Y47" s="14">
        <f>F47*(1-0.149105960264901)</f>
        <v>0</v>
      </c>
      <c r="Z47" s="12" t="s">
        <v>2</v>
      </c>
      <c r="AF47" s="14">
        <f>E47*X47</f>
        <v>0</v>
      </c>
      <c r="AG47" s="14">
        <f>E47*Y47</f>
        <v>0</v>
      </c>
      <c r="AH47" s="15" t="s">
        <v>272</v>
      </c>
      <c r="AI47" s="15" t="s">
        <v>291</v>
      </c>
      <c r="AJ47" s="11" t="s">
        <v>298</v>
      </c>
      <c r="AL47" s="14">
        <f>AF47+AG47</f>
        <v>0</v>
      </c>
      <c r="AM47" s="14">
        <f>F47/(100-AN47)*100</f>
        <v>0</v>
      </c>
      <c r="AN47" s="14">
        <v>0</v>
      </c>
      <c r="AO47" s="14" t="e">
        <f>#REF!</f>
        <v>#REF!</v>
      </c>
    </row>
    <row r="48" spans="1:7" ht="12.75">
      <c r="A48" s="22"/>
      <c r="B48" s="22"/>
      <c r="C48" s="32" t="s">
        <v>2</v>
      </c>
      <c r="D48" s="22"/>
      <c r="E48" s="33">
        <v>1</v>
      </c>
      <c r="F48" s="34"/>
      <c r="G48" s="34"/>
    </row>
    <row r="49" spans="1:30" ht="12.75">
      <c r="A49" s="35"/>
      <c r="B49" s="36" t="s">
        <v>77</v>
      </c>
      <c r="C49" s="49" t="s">
        <v>169</v>
      </c>
      <c r="D49" s="50"/>
      <c r="E49" s="50"/>
      <c r="F49" s="50"/>
      <c r="G49" s="37"/>
      <c r="R49" s="11"/>
      <c r="AB49" s="16">
        <f>SUM(S50:S50)</f>
        <v>0</v>
      </c>
      <c r="AC49" s="16">
        <f>SUM(T50:T50)</f>
        <v>0</v>
      </c>
      <c r="AD49" s="16">
        <f>SUM(U50:U50)</f>
        <v>0</v>
      </c>
    </row>
    <row r="50" spans="1:41" ht="12.75">
      <c r="A50" s="29" t="s">
        <v>18</v>
      </c>
      <c r="B50" s="29" t="s">
        <v>78</v>
      </c>
      <c r="C50" s="29" t="s">
        <v>170</v>
      </c>
      <c r="D50" s="29" t="s">
        <v>248</v>
      </c>
      <c r="E50" s="30">
        <v>68.453</v>
      </c>
      <c r="F50" s="31"/>
      <c r="G50" s="31"/>
      <c r="I50" s="14">
        <f>IF(Z50="5",G50,0)</f>
        <v>0</v>
      </c>
      <c r="K50" s="14" t="e">
        <f>IF(Z50="1",#REF!,0)</f>
        <v>#REF!</v>
      </c>
      <c r="L50" s="14" t="e">
        <f>IF(Z50="1",#REF!,0)</f>
        <v>#REF!</v>
      </c>
      <c r="M50" s="14">
        <f>IF(Z50="7",#REF!,0)</f>
        <v>0</v>
      </c>
      <c r="N50" s="14">
        <f>IF(Z50="7",#REF!,0)</f>
        <v>0</v>
      </c>
      <c r="O50" s="14">
        <f>IF(Z50="2",#REF!,0)</f>
        <v>0</v>
      </c>
      <c r="P50" s="14">
        <f>IF(Z50="2",#REF!,0)</f>
        <v>0</v>
      </c>
      <c r="Q50" s="14">
        <f>IF(Z50="0",G50,0)</f>
        <v>0</v>
      </c>
      <c r="R50" s="11"/>
      <c r="S50" s="7">
        <f>IF(W50=0,G50,0)</f>
        <v>0</v>
      </c>
      <c r="T50" s="7">
        <f>IF(W50=15,G50,0)</f>
        <v>0</v>
      </c>
      <c r="U50" s="7">
        <f>IF(W50=21,G50,0)</f>
        <v>0</v>
      </c>
      <c r="W50" s="14">
        <v>21</v>
      </c>
      <c r="X50" s="14">
        <f>F50*0</f>
        <v>0</v>
      </c>
      <c r="Y50" s="14">
        <f>F50*(1-0)</f>
        <v>0</v>
      </c>
      <c r="Z50" s="12" t="s">
        <v>2</v>
      </c>
      <c r="AF50" s="14">
        <f>E50*X50</f>
        <v>0</v>
      </c>
      <c r="AG50" s="14">
        <f>E50*Y50</f>
        <v>0</v>
      </c>
      <c r="AH50" s="15" t="s">
        <v>273</v>
      </c>
      <c r="AI50" s="15" t="s">
        <v>291</v>
      </c>
      <c r="AJ50" s="11" t="s">
        <v>298</v>
      </c>
      <c r="AL50" s="14">
        <f>AF50+AG50</f>
        <v>0</v>
      </c>
      <c r="AM50" s="14">
        <f>F50/(100-AN50)*100</f>
        <v>0</v>
      </c>
      <c r="AN50" s="14">
        <v>0</v>
      </c>
      <c r="AO50" s="14" t="e">
        <f>#REF!</f>
        <v>#REF!</v>
      </c>
    </row>
    <row r="51" spans="1:7" ht="12.75">
      <c r="A51" s="22"/>
      <c r="B51" s="22"/>
      <c r="C51" s="32" t="s">
        <v>171</v>
      </c>
      <c r="D51" s="22"/>
      <c r="E51" s="33">
        <v>68.453</v>
      </c>
      <c r="F51" s="34"/>
      <c r="G51" s="34"/>
    </row>
    <row r="52" spans="1:30" ht="12.75">
      <c r="A52" s="35"/>
      <c r="B52" s="36" t="s">
        <v>79</v>
      </c>
      <c r="C52" s="49" t="s">
        <v>172</v>
      </c>
      <c r="D52" s="50"/>
      <c r="E52" s="50"/>
      <c r="F52" s="50"/>
      <c r="G52" s="37"/>
      <c r="R52" s="11"/>
      <c r="AB52" s="16">
        <f>SUM(S53:S53)</f>
        <v>0</v>
      </c>
      <c r="AC52" s="16">
        <f>SUM(T53:T53)</f>
        <v>0</v>
      </c>
      <c r="AD52" s="16">
        <f>SUM(U53:U53)</f>
        <v>0</v>
      </c>
    </row>
    <row r="53" spans="1:41" ht="12.75">
      <c r="A53" s="29" t="s">
        <v>19</v>
      </c>
      <c r="B53" s="29" t="s">
        <v>80</v>
      </c>
      <c r="C53" s="29" t="s">
        <v>173</v>
      </c>
      <c r="D53" s="29" t="s">
        <v>247</v>
      </c>
      <c r="E53" s="30">
        <v>3.572</v>
      </c>
      <c r="F53" s="31"/>
      <c r="G53" s="31"/>
      <c r="I53" s="14">
        <f>IF(Z53="5",G53,0)</f>
        <v>0</v>
      </c>
      <c r="K53" s="14" t="e">
        <f>IF(Z53="1",#REF!,0)</f>
        <v>#REF!</v>
      </c>
      <c r="L53" s="14" t="e">
        <f>IF(Z53="1",#REF!,0)</f>
        <v>#REF!</v>
      </c>
      <c r="M53" s="14">
        <f>IF(Z53="7",#REF!,0)</f>
        <v>0</v>
      </c>
      <c r="N53" s="14">
        <f>IF(Z53="7",#REF!,0)</f>
        <v>0</v>
      </c>
      <c r="O53" s="14">
        <f>IF(Z53="2",#REF!,0)</f>
        <v>0</v>
      </c>
      <c r="P53" s="14">
        <f>IF(Z53="2",#REF!,0)</f>
        <v>0</v>
      </c>
      <c r="Q53" s="14">
        <f>IF(Z53="0",G53,0)</f>
        <v>0</v>
      </c>
      <c r="R53" s="11"/>
      <c r="S53" s="7">
        <f>IF(W53=0,G53,0)</f>
        <v>0</v>
      </c>
      <c r="T53" s="7">
        <f>IF(W53=15,G53,0)</f>
        <v>0</v>
      </c>
      <c r="U53" s="7">
        <f>IF(W53=21,G53,0)</f>
        <v>0</v>
      </c>
      <c r="W53" s="14">
        <v>21</v>
      </c>
      <c r="X53" s="14">
        <f>F53*0.754228980322004</f>
        <v>0</v>
      </c>
      <c r="Y53" s="14">
        <f>F53*(1-0.754228980322004)</f>
        <v>0</v>
      </c>
      <c r="Z53" s="12" t="s">
        <v>2</v>
      </c>
      <c r="AF53" s="14">
        <f>E53*X53</f>
        <v>0</v>
      </c>
      <c r="AG53" s="14">
        <f>E53*Y53</f>
        <v>0</v>
      </c>
      <c r="AH53" s="15" t="s">
        <v>274</v>
      </c>
      <c r="AI53" s="15" t="s">
        <v>291</v>
      </c>
      <c r="AJ53" s="11" t="s">
        <v>298</v>
      </c>
      <c r="AL53" s="14">
        <f>AF53+AG53</f>
        <v>0</v>
      </c>
      <c r="AM53" s="14">
        <f>F53/(100-AN53)*100</f>
        <v>0</v>
      </c>
      <c r="AN53" s="14">
        <v>0</v>
      </c>
      <c r="AO53" s="14" t="e">
        <f>#REF!</f>
        <v>#REF!</v>
      </c>
    </row>
    <row r="54" spans="1:7" ht="12.75">
      <c r="A54" s="22"/>
      <c r="B54" s="22"/>
      <c r="C54" s="32" t="s">
        <v>174</v>
      </c>
      <c r="D54" s="22"/>
      <c r="E54" s="33">
        <v>3.572</v>
      </c>
      <c r="F54" s="34"/>
      <c r="G54" s="34"/>
    </row>
    <row r="55" spans="1:30" ht="12.75">
      <c r="A55" s="35"/>
      <c r="B55" s="36" t="s">
        <v>81</v>
      </c>
      <c r="C55" s="49" t="s">
        <v>175</v>
      </c>
      <c r="D55" s="50"/>
      <c r="E55" s="50"/>
      <c r="F55" s="50"/>
      <c r="G55" s="37"/>
      <c r="R55" s="11"/>
      <c r="AB55" s="16">
        <f>SUM(S56:S56)</f>
        <v>0</v>
      </c>
      <c r="AC55" s="16">
        <f>SUM(T56:T56)</f>
        <v>0</v>
      </c>
      <c r="AD55" s="16">
        <f>SUM(U56:U56)</f>
        <v>0</v>
      </c>
    </row>
    <row r="56" spans="1:41" ht="12.75">
      <c r="A56" s="29" t="s">
        <v>20</v>
      </c>
      <c r="B56" s="29" t="s">
        <v>82</v>
      </c>
      <c r="C56" s="29" t="s">
        <v>176</v>
      </c>
      <c r="D56" s="29" t="s">
        <v>246</v>
      </c>
      <c r="E56" s="30">
        <v>1</v>
      </c>
      <c r="F56" s="31"/>
      <c r="G56" s="31"/>
      <c r="I56" s="14">
        <f>IF(Z56="5",G56,0)</f>
        <v>0</v>
      </c>
      <c r="K56" s="14" t="e">
        <f>IF(Z56="1",#REF!,0)</f>
        <v>#REF!</v>
      </c>
      <c r="L56" s="14" t="e">
        <f>IF(Z56="1",#REF!,0)</f>
        <v>#REF!</v>
      </c>
      <c r="M56" s="14">
        <f>IF(Z56="7",#REF!,0)</f>
        <v>0</v>
      </c>
      <c r="N56" s="14">
        <f>IF(Z56="7",#REF!,0)</f>
        <v>0</v>
      </c>
      <c r="O56" s="14">
        <f>IF(Z56="2",#REF!,0)</f>
        <v>0</v>
      </c>
      <c r="P56" s="14">
        <f>IF(Z56="2",#REF!,0)</f>
        <v>0</v>
      </c>
      <c r="Q56" s="14">
        <f>IF(Z56="0",G56,0)</f>
        <v>0</v>
      </c>
      <c r="R56" s="11"/>
      <c r="S56" s="7">
        <f>IF(W56=0,G56,0)</f>
        <v>0</v>
      </c>
      <c r="T56" s="7">
        <f>IF(W56=15,G56,0)</f>
        <v>0</v>
      </c>
      <c r="U56" s="7">
        <f>IF(W56=21,G56,0)</f>
        <v>0</v>
      </c>
      <c r="W56" s="14">
        <v>21</v>
      </c>
      <c r="X56" s="14">
        <f>F56*0.203883495145631</f>
        <v>0</v>
      </c>
      <c r="Y56" s="14">
        <f>F56*(1-0.203883495145631)</f>
        <v>0</v>
      </c>
      <c r="Z56" s="12" t="s">
        <v>2</v>
      </c>
      <c r="AF56" s="14">
        <f>E56*X56</f>
        <v>0</v>
      </c>
      <c r="AG56" s="14">
        <f>E56*Y56</f>
        <v>0</v>
      </c>
      <c r="AH56" s="15" t="s">
        <v>275</v>
      </c>
      <c r="AI56" s="15" t="s">
        <v>291</v>
      </c>
      <c r="AJ56" s="11" t="s">
        <v>298</v>
      </c>
      <c r="AL56" s="14">
        <f>AF56+AG56</f>
        <v>0</v>
      </c>
      <c r="AM56" s="14">
        <f>F56/(100-AN56)*100</f>
        <v>0</v>
      </c>
      <c r="AN56" s="14">
        <v>0</v>
      </c>
      <c r="AO56" s="14" t="e">
        <f>#REF!</f>
        <v>#REF!</v>
      </c>
    </row>
    <row r="57" spans="1:7" ht="12.75">
      <c r="A57" s="22"/>
      <c r="B57" s="22"/>
      <c r="C57" s="32" t="s">
        <v>2</v>
      </c>
      <c r="D57" s="22"/>
      <c r="E57" s="33">
        <v>1</v>
      </c>
      <c r="F57" s="34"/>
      <c r="G57" s="34"/>
    </row>
    <row r="58" spans="1:30" ht="12.75">
      <c r="A58" s="35"/>
      <c r="B58" s="36" t="s">
        <v>83</v>
      </c>
      <c r="C58" s="49" t="s">
        <v>177</v>
      </c>
      <c r="D58" s="50"/>
      <c r="E58" s="50"/>
      <c r="F58" s="50"/>
      <c r="G58" s="37"/>
      <c r="R58" s="11"/>
      <c r="AB58" s="16">
        <f>SUM(S59:S65)</f>
        <v>0</v>
      </c>
      <c r="AC58" s="16">
        <f>SUM(T59:T65)</f>
        <v>0</v>
      </c>
      <c r="AD58" s="16">
        <f>SUM(U59:U65)</f>
        <v>0</v>
      </c>
    </row>
    <row r="59" spans="1:41" ht="12.75">
      <c r="A59" s="29" t="s">
        <v>21</v>
      </c>
      <c r="B59" s="29" t="s">
        <v>84</v>
      </c>
      <c r="C59" s="29" t="s">
        <v>178</v>
      </c>
      <c r="D59" s="29" t="s">
        <v>248</v>
      </c>
      <c r="E59" s="30">
        <v>86.8527</v>
      </c>
      <c r="F59" s="31"/>
      <c r="G59" s="31"/>
      <c r="I59" s="14">
        <f>IF(Z59="5",G59,0)</f>
        <v>0</v>
      </c>
      <c r="K59" s="14">
        <f>IF(Z59="1",#REF!,0)</f>
        <v>0</v>
      </c>
      <c r="L59" s="14">
        <f>IF(Z59="1",#REF!,0)</f>
        <v>0</v>
      </c>
      <c r="M59" s="14" t="e">
        <f>IF(Z59="7",#REF!,0)</f>
        <v>#REF!</v>
      </c>
      <c r="N59" s="14" t="e">
        <f>IF(Z59="7",#REF!,0)</f>
        <v>#REF!</v>
      </c>
      <c r="O59" s="14">
        <f>IF(Z59="2",#REF!,0)</f>
        <v>0</v>
      </c>
      <c r="P59" s="14">
        <f>IF(Z59="2",#REF!,0)</f>
        <v>0</v>
      </c>
      <c r="Q59" s="14">
        <f>IF(Z59="0",G59,0)</f>
        <v>0</v>
      </c>
      <c r="R59" s="11"/>
      <c r="S59" s="7">
        <f>IF(W59=0,G59,0)</f>
        <v>0</v>
      </c>
      <c r="T59" s="7">
        <f>IF(W59=15,G59,0)</f>
        <v>0</v>
      </c>
      <c r="U59" s="7">
        <f>IF(W59=21,G59,0)</f>
        <v>0</v>
      </c>
      <c r="W59" s="14">
        <v>21</v>
      </c>
      <c r="X59" s="14">
        <f>F59*0.693521675596688</f>
        <v>0</v>
      </c>
      <c r="Y59" s="14">
        <f>F59*(1-0.693521675596688)</f>
        <v>0</v>
      </c>
      <c r="Z59" s="12" t="s">
        <v>8</v>
      </c>
      <c r="AF59" s="14">
        <f>E59*X59</f>
        <v>0</v>
      </c>
      <c r="AG59" s="14">
        <f>E59*Y59</f>
        <v>0</v>
      </c>
      <c r="AH59" s="15" t="s">
        <v>276</v>
      </c>
      <c r="AI59" s="15" t="s">
        <v>292</v>
      </c>
      <c r="AJ59" s="11" t="s">
        <v>298</v>
      </c>
      <c r="AL59" s="14">
        <f>AF59+AG59</f>
        <v>0</v>
      </c>
      <c r="AM59" s="14">
        <f>F59/(100-AN59)*100</f>
        <v>0</v>
      </c>
      <c r="AN59" s="14">
        <v>0</v>
      </c>
      <c r="AO59" s="14" t="e">
        <f>#REF!</f>
        <v>#REF!</v>
      </c>
    </row>
    <row r="60" spans="1:7" ht="12.75">
      <c r="A60" s="22"/>
      <c r="B60" s="22"/>
      <c r="C60" s="32" t="s">
        <v>179</v>
      </c>
      <c r="D60" s="22"/>
      <c r="E60" s="33">
        <v>86.8527</v>
      </c>
      <c r="F60" s="34"/>
      <c r="G60" s="34"/>
    </row>
    <row r="61" spans="1:41" ht="12.75">
      <c r="A61" s="29" t="s">
        <v>22</v>
      </c>
      <c r="B61" s="29" t="s">
        <v>85</v>
      </c>
      <c r="C61" s="29" t="s">
        <v>180</v>
      </c>
      <c r="D61" s="29" t="s">
        <v>248</v>
      </c>
      <c r="E61" s="30">
        <v>142.89</v>
      </c>
      <c r="F61" s="31"/>
      <c r="G61" s="31"/>
      <c r="I61" s="14">
        <f>IF(Z61="5",G61,0)</f>
        <v>0</v>
      </c>
      <c r="K61" s="14">
        <f>IF(Z61="1",#REF!,0)</f>
        <v>0</v>
      </c>
      <c r="L61" s="14">
        <f>IF(Z61="1",#REF!,0)</f>
        <v>0</v>
      </c>
      <c r="M61" s="14" t="e">
        <f>IF(Z61="7",#REF!,0)</f>
        <v>#REF!</v>
      </c>
      <c r="N61" s="14" t="e">
        <f>IF(Z61="7",#REF!,0)</f>
        <v>#REF!</v>
      </c>
      <c r="O61" s="14">
        <f>IF(Z61="2",#REF!,0)</f>
        <v>0</v>
      </c>
      <c r="P61" s="14">
        <f>IF(Z61="2",#REF!,0)</f>
        <v>0</v>
      </c>
      <c r="Q61" s="14">
        <f>IF(Z61="0",G61,0)</f>
        <v>0</v>
      </c>
      <c r="R61" s="11"/>
      <c r="S61" s="7">
        <f>IF(W61=0,G61,0)</f>
        <v>0</v>
      </c>
      <c r="T61" s="7">
        <f>IF(W61=15,G61,0)</f>
        <v>0</v>
      </c>
      <c r="U61" s="7">
        <f>IF(W61=21,G61,0)</f>
        <v>0</v>
      </c>
      <c r="W61" s="14">
        <v>21</v>
      </c>
      <c r="X61" s="14">
        <f>F61*0.426375176304654</f>
        <v>0</v>
      </c>
      <c r="Y61" s="14">
        <f>F61*(1-0.426375176304654)</f>
        <v>0</v>
      </c>
      <c r="Z61" s="12" t="s">
        <v>8</v>
      </c>
      <c r="AF61" s="14">
        <f>E61*X61</f>
        <v>0</v>
      </c>
      <c r="AG61" s="14">
        <f>E61*Y61</f>
        <v>0</v>
      </c>
      <c r="AH61" s="15" t="s">
        <v>276</v>
      </c>
      <c r="AI61" s="15" t="s">
        <v>292</v>
      </c>
      <c r="AJ61" s="11" t="s">
        <v>298</v>
      </c>
      <c r="AL61" s="14">
        <f>AF61+AG61</f>
        <v>0</v>
      </c>
      <c r="AM61" s="14">
        <f>F61/(100-AN61)*100</f>
        <v>0</v>
      </c>
      <c r="AN61" s="14">
        <v>0</v>
      </c>
      <c r="AO61" s="14" t="e">
        <f>#REF!</f>
        <v>#REF!</v>
      </c>
    </row>
    <row r="62" spans="1:7" ht="12.75">
      <c r="A62" s="22"/>
      <c r="B62" s="22"/>
      <c r="C62" s="32" t="s">
        <v>181</v>
      </c>
      <c r="D62" s="22"/>
      <c r="E62" s="33">
        <v>142.89</v>
      </c>
      <c r="F62" s="34"/>
      <c r="G62" s="34"/>
    </row>
    <row r="63" spans="1:41" ht="12.75">
      <c r="A63" s="29" t="s">
        <v>23</v>
      </c>
      <c r="B63" s="29" t="s">
        <v>86</v>
      </c>
      <c r="C63" s="29" t="s">
        <v>182</v>
      </c>
      <c r="D63" s="29" t="s">
        <v>248</v>
      </c>
      <c r="E63" s="30">
        <v>81.25</v>
      </c>
      <c r="F63" s="31"/>
      <c r="G63" s="31"/>
      <c r="I63" s="14">
        <f>IF(Z63="5",G63,0)</f>
        <v>0</v>
      </c>
      <c r="K63" s="14">
        <f>IF(Z63="1",#REF!,0)</f>
        <v>0</v>
      </c>
      <c r="L63" s="14">
        <f>IF(Z63="1",#REF!,0)</f>
        <v>0</v>
      </c>
      <c r="M63" s="14" t="e">
        <f>IF(Z63="7",#REF!,0)</f>
        <v>#REF!</v>
      </c>
      <c r="N63" s="14" t="e">
        <f>IF(Z63="7",#REF!,0)</f>
        <v>#REF!</v>
      </c>
      <c r="O63" s="14">
        <f>IF(Z63="2",#REF!,0)</f>
        <v>0</v>
      </c>
      <c r="P63" s="14">
        <f>IF(Z63="2",#REF!,0)</f>
        <v>0</v>
      </c>
      <c r="Q63" s="14">
        <f>IF(Z63="0",G63,0)</f>
        <v>0</v>
      </c>
      <c r="R63" s="11"/>
      <c r="S63" s="7">
        <f>IF(W63=0,G63,0)</f>
        <v>0</v>
      </c>
      <c r="T63" s="7">
        <f>IF(W63=15,G63,0)</f>
        <v>0</v>
      </c>
      <c r="U63" s="7">
        <f>IF(W63=21,G63,0)</f>
        <v>0</v>
      </c>
      <c r="W63" s="14">
        <v>21</v>
      </c>
      <c r="X63" s="14">
        <f>F63*0.491052631578947</f>
        <v>0</v>
      </c>
      <c r="Y63" s="14">
        <f>F63*(1-0.491052631578947)</f>
        <v>0</v>
      </c>
      <c r="Z63" s="12" t="s">
        <v>8</v>
      </c>
      <c r="AF63" s="14">
        <f>E63*X63</f>
        <v>0</v>
      </c>
      <c r="AG63" s="14">
        <f>E63*Y63</f>
        <v>0</v>
      </c>
      <c r="AH63" s="15" t="s">
        <v>276</v>
      </c>
      <c r="AI63" s="15" t="s">
        <v>292</v>
      </c>
      <c r="AJ63" s="11" t="s">
        <v>298</v>
      </c>
      <c r="AL63" s="14">
        <f>AF63+AG63</f>
        <v>0</v>
      </c>
      <c r="AM63" s="14">
        <f>F63/(100-AN63)*100</f>
        <v>0</v>
      </c>
      <c r="AN63" s="14">
        <v>0</v>
      </c>
      <c r="AO63" s="14" t="e">
        <f>#REF!</f>
        <v>#REF!</v>
      </c>
    </row>
    <row r="64" spans="1:7" ht="12.75">
      <c r="A64" s="22"/>
      <c r="B64" s="22"/>
      <c r="C64" s="32" t="s">
        <v>183</v>
      </c>
      <c r="D64" s="22"/>
      <c r="E64" s="33">
        <v>81.25</v>
      </c>
      <c r="F64" s="34"/>
      <c r="G64" s="34"/>
    </row>
    <row r="65" spans="1:41" ht="12.75">
      <c r="A65" s="29" t="s">
        <v>24</v>
      </c>
      <c r="B65" s="29" t="s">
        <v>87</v>
      </c>
      <c r="C65" s="29" t="s">
        <v>184</v>
      </c>
      <c r="D65" s="29" t="s">
        <v>249</v>
      </c>
      <c r="E65" s="30">
        <v>0.63</v>
      </c>
      <c r="F65" s="31"/>
      <c r="G65" s="31"/>
      <c r="I65" s="14">
        <f>IF(Z65="5",G65,0)</f>
        <v>0</v>
      </c>
      <c r="K65" s="14">
        <f>IF(Z65="1",#REF!,0)</f>
        <v>0</v>
      </c>
      <c r="L65" s="14">
        <f>IF(Z65="1",#REF!,0)</f>
        <v>0</v>
      </c>
      <c r="M65" s="14">
        <f>IF(Z65="7",#REF!,0)</f>
        <v>0</v>
      </c>
      <c r="N65" s="14">
        <f>IF(Z65="7",#REF!,0)</f>
        <v>0</v>
      </c>
      <c r="O65" s="14">
        <f>IF(Z65="2",#REF!,0)</f>
        <v>0</v>
      </c>
      <c r="P65" s="14">
        <f>IF(Z65="2",#REF!,0)</f>
        <v>0</v>
      </c>
      <c r="Q65" s="14">
        <f>IF(Z65="0",G65,0)</f>
        <v>0</v>
      </c>
      <c r="R65" s="11"/>
      <c r="S65" s="7">
        <f>IF(W65=0,G65,0)</f>
        <v>0</v>
      </c>
      <c r="T65" s="7">
        <f>IF(W65=15,G65,0)</f>
        <v>0</v>
      </c>
      <c r="U65" s="7">
        <f>IF(W65=21,G65,0)</f>
        <v>0</v>
      </c>
      <c r="W65" s="14">
        <v>21</v>
      </c>
      <c r="X65" s="14">
        <f>F65*0</f>
        <v>0</v>
      </c>
      <c r="Y65" s="14">
        <f>F65*(1-0)</f>
        <v>0</v>
      </c>
      <c r="Z65" s="12" t="s">
        <v>6</v>
      </c>
      <c r="AF65" s="14">
        <f>E65*X65</f>
        <v>0</v>
      </c>
      <c r="AG65" s="14">
        <f>E65*Y65</f>
        <v>0</v>
      </c>
      <c r="AH65" s="15" t="s">
        <v>276</v>
      </c>
      <c r="AI65" s="15" t="s">
        <v>292</v>
      </c>
      <c r="AJ65" s="11" t="s">
        <v>298</v>
      </c>
      <c r="AL65" s="14">
        <f>AF65+AG65</f>
        <v>0</v>
      </c>
      <c r="AM65" s="14">
        <f>F65/(100-AN65)*100</f>
        <v>0</v>
      </c>
      <c r="AN65" s="14">
        <v>0</v>
      </c>
      <c r="AO65" s="14" t="e">
        <f>#REF!</f>
        <v>#REF!</v>
      </c>
    </row>
    <row r="66" spans="1:7" ht="12.75">
      <c r="A66" s="22"/>
      <c r="B66" s="22"/>
      <c r="C66" s="32" t="s">
        <v>185</v>
      </c>
      <c r="D66" s="22"/>
      <c r="E66" s="33">
        <v>0.63</v>
      </c>
      <c r="F66" s="34"/>
      <c r="G66" s="34"/>
    </row>
    <row r="67" spans="1:30" ht="12.75">
      <c r="A67" s="35"/>
      <c r="B67" s="36" t="s">
        <v>88</v>
      </c>
      <c r="C67" s="49" t="s">
        <v>186</v>
      </c>
      <c r="D67" s="50"/>
      <c r="E67" s="50"/>
      <c r="F67" s="50"/>
      <c r="G67" s="37"/>
      <c r="R67" s="11"/>
      <c r="AB67" s="16">
        <f>SUM(S68:S82)</f>
        <v>0</v>
      </c>
      <c r="AC67" s="16">
        <f>SUM(T68:T82)</f>
        <v>0</v>
      </c>
      <c r="AD67" s="16">
        <f>SUM(U68:U82)</f>
        <v>0</v>
      </c>
    </row>
    <row r="68" spans="1:41" ht="12.75">
      <c r="A68" s="29" t="s">
        <v>25</v>
      </c>
      <c r="B68" s="29" t="s">
        <v>89</v>
      </c>
      <c r="C68" s="29" t="s">
        <v>187</v>
      </c>
      <c r="D68" s="29" t="s">
        <v>246</v>
      </c>
      <c r="E68" s="30">
        <v>3</v>
      </c>
      <c r="F68" s="31"/>
      <c r="G68" s="31"/>
      <c r="I68" s="14">
        <f>IF(Z68="5",G68,0)</f>
        <v>0</v>
      </c>
      <c r="K68" s="14">
        <f>IF(Z68="1",#REF!,0)</f>
        <v>0</v>
      </c>
      <c r="L68" s="14">
        <f>IF(Z68="1",#REF!,0)</f>
        <v>0</v>
      </c>
      <c r="M68" s="14" t="e">
        <f>IF(Z68="7",#REF!,0)</f>
        <v>#REF!</v>
      </c>
      <c r="N68" s="14" t="e">
        <f>IF(Z68="7",#REF!,0)</f>
        <v>#REF!</v>
      </c>
      <c r="O68" s="14">
        <f>IF(Z68="2",#REF!,0)</f>
        <v>0</v>
      </c>
      <c r="P68" s="14">
        <f>IF(Z68="2",#REF!,0)</f>
        <v>0</v>
      </c>
      <c r="Q68" s="14">
        <f>IF(Z68="0",G68,0)</f>
        <v>0</v>
      </c>
      <c r="R68" s="11"/>
      <c r="S68" s="7">
        <f>IF(W68=0,G68,0)</f>
        <v>0</v>
      </c>
      <c r="T68" s="7">
        <f>IF(W68=15,G68,0)</f>
        <v>0</v>
      </c>
      <c r="U68" s="7">
        <f>IF(W68=21,G68,0)</f>
        <v>0</v>
      </c>
      <c r="W68" s="14">
        <v>21</v>
      </c>
      <c r="X68" s="14">
        <f>F68*0</f>
        <v>0</v>
      </c>
      <c r="Y68" s="14">
        <f>F68*(1-0)</f>
        <v>0</v>
      </c>
      <c r="Z68" s="12" t="s">
        <v>8</v>
      </c>
      <c r="AF68" s="14">
        <f>E68*X68</f>
        <v>0</v>
      </c>
      <c r="AG68" s="14">
        <f>E68*Y68</f>
        <v>0</v>
      </c>
      <c r="AH68" s="15" t="s">
        <v>277</v>
      </c>
      <c r="AI68" s="15" t="s">
        <v>293</v>
      </c>
      <c r="AJ68" s="11" t="s">
        <v>298</v>
      </c>
      <c r="AL68" s="14">
        <f>AF68+AG68</f>
        <v>0</v>
      </c>
      <c r="AM68" s="14">
        <f>F68/(100-AN68)*100</f>
        <v>0</v>
      </c>
      <c r="AN68" s="14">
        <v>0</v>
      </c>
      <c r="AO68" s="14" t="e">
        <f>#REF!</f>
        <v>#REF!</v>
      </c>
    </row>
    <row r="69" spans="1:7" ht="12.75">
      <c r="A69" s="22"/>
      <c r="B69" s="22"/>
      <c r="C69" s="32" t="s">
        <v>4</v>
      </c>
      <c r="D69" s="22"/>
      <c r="E69" s="33">
        <v>3</v>
      </c>
      <c r="F69" s="34"/>
      <c r="G69" s="34"/>
    </row>
    <row r="70" spans="1:41" ht="12.75">
      <c r="A70" s="29" t="s">
        <v>26</v>
      </c>
      <c r="B70" s="29" t="s">
        <v>90</v>
      </c>
      <c r="C70" s="29" t="s">
        <v>188</v>
      </c>
      <c r="D70" s="29" t="s">
        <v>246</v>
      </c>
      <c r="E70" s="30">
        <v>3</v>
      </c>
      <c r="F70" s="31"/>
      <c r="G70" s="31"/>
      <c r="I70" s="14">
        <f>IF(Z70="5",G70,0)</f>
        <v>0</v>
      </c>
      <c r="K70" s="14">
        <f>IF(Z70="1",#REF!,0)</f>
        <v>0</v>
      </c>
      <c r="L70" s="14">
        <f>IF(Z70="1",#REF!,0)</f>
        <v>0</v>
      </c>
      <c r="M70" s="14" t="e">
        <f>IF(Z70="7",#REF!,0)</f>
        <v>#REF!</v>
      </c>
      <c r="N70" s="14" t="e">
        <f>IF(Z70="7",#REF!,0)</f>
        <v>#REF!</v>
      </c>
      <c r="O70" s="14">
        <f>IF(Z70="2",#REF!,0)</f>
        <v>0</v>
      </c>
      <c r="P70" s="14">
        <f>IF(Z70="2",#REF!,0)</f>
        <v>0</v>
      </c>
      <c r="Q70" s="14">
        <f>IF(Z70="0",G70,0)</f>
        <v>0</v>
      </c>
      <c r="R70" s="11"/>
      <c r="S70" s="7">
        <f>IF(W70=0,G70,0)</f>
        <v>0</v>
      </c>
      <c r="T70" s="7">
        <f>IF(W70=15,G70,0)</f>
        <v>0</v>
      </c>
      <c r="U70" s="7">
        <f>IF(W70=21,G70,0)</f>
        <v>0</v>
      </c>
      <c r="W70" s="14">
        <v>21</v>
      </c>
      <c r="X70" s="14">
        <f>F70*0</f>
        <v>0</v>
      </c>
      <c r="Y70" s="14">
        <f>F70*(1-0)</f>
        <v>0</v>
      </c>
      <c r="Z70" s="12" t="s">
        <v>8</v>
      </c>
      <c r="AF70" s="14">
        <f>E70*X70</f>
        <v>0</v>
      </c>
      <c r="AG70" s="14">
        <f>E70*Y70</f>
        <v>0</v>
      </c>
      <c r="AH70" s="15" t="s">
        <v>277</v>
      </c>
      <c r="AI70" s="15" t="s">
        <v>293</v>
      </c>
      <c r="AJ70" s="11" t="s">
        <v>298</v>
      </c>
      <c r="AL70" s="14">
        <f>AF70+AG70</f>
        <v>0</v>
      </c>
      <c r="AM70" s="14">
        <f>F70/(100-AN70)*100</f>
        <v>0</v>
      </c>
      <c r="AN70" s="14">
        <v>0</v>
      </c>
      <c r="AO70" s="14" t="e">
        <f>#REF!</f>
        <v>#REF!</v>
      </c>
    </row>
    <row r="71" spans="1:7" ht="12.75">
      <c r="A71" s="22"/>
      <c r="B71" s="22"/>
      <c r="C71" s="32" t="s">
        <v>189</v>
      </c>
      <c r="D71" s="22"/>
      <c r="E71" s="33">
        <v>3</v>
      </c>
      <c r="F71" s="34"/>
      <c r="G71" s="34"/>
    </row>
    <row r="72" spans="1:41" ht="12.75">
      <c r="A72" s="29" t="s">
        <v>27</v>
      </c>
      <c r="B72" s="29" t="s">
        <v>91</v>
      </c>
      <c r="C72" s="29" t="s">
        <v>190</v>
      </c>
      <c r="D72" s="29" t="s">
        <v>250</v>
      </c>
      <c r="E72" s="30">
        <v>48.5</v>
      </c>
      <c r="F72" s="31"/>
      <c r="G72" s="31"/>
      <c r="I72" s="14">
        <f>IF(Z72="5",G72,0)</f>
        <v>0</v>
      </c>
      <c r="K72" s="14">
        <f>IF(Z72="1",#REF!,0)</f>
        <v>0</v>
      </c>
      <c r="L72" s="14">
        <f>IF(Z72="1",#REF!,0)</f>
        <v>0</v>
      </c>
      <c r="M72" s="14" t="e">
        <f>IF(Z72="7",#REF!,0)</f>
        <v>#REF!</v>
      </c>
      <c r="N72" s="14" t="e">
        <f>IF(Z72="7",#REF!,0)</f>
        <v>#REF!</v>
      </c>
      <c r="O72" s="14">
        <f>IF(Z72="2",#REF!,0)</f>
        <v>0</v>
      </c>
      <c r="P72" s="14">
        <f>IF(Z72="2",#REF!,0)</f>
        <v>0</v>
      </c>
      <c r="Q72" s="14">
        <f>IF(Z72="0",G72,0)</f>
        <v>0</v>
      </c>
      <c r="R72" s="11"/>
      <c r="S72" s="7">
        <f>IF(W72=0,G72,0)</f>
        <v>0</v>
      </c>
      <c r="T72" s="7">
        <f>IF(W72=15,G72,0)</f>
        <v>0</v>
      </c>
      <c r="U72" s="7">
        <f>IF(W72=21,G72,0)</f>
        <v>0</v>
      </c>
      <c r="W72" s="14">
        <v>21</v>
      </c>
      <c r="X72" s="14">
        <f>F72*0.403629032258064</f>
        <v>0</v>
      </c>
      <c r="Y72" s="14">
        <f>F72*(1-0.403629032258064)</f>
        <v>0</v>
      </c>
      <c r="Z72" s="12" t="s">
        <v>8</v>
      </c>
      <c r="AF72" s="14">
        <f>E72*X72</f>
        <v>0</v>
      </c>
      <c r="AG72" s="14">
        <f>E72*Y72</f>
        <v>0</v>
      </c>
      <c r="AH72" s="15" t="s">
        <v>277</v>
      </c>
      <c r="AI72" s="15" t="s">
        <v>293</v>
      </c>
      <c r="AJ72" s="11" t="s">
        <v>298</v>
      </c>
      <c r="AL72" s="14">
        <f>AF72+AG72</f>
        <v>0</v>
      </c>
      <c r="AM72" s="14">
        <f>F72/(100-AN72)*100</f>
        <v>0</v>
      </c>
      <c r="AN72" s="14">
        <v>0</v>
      </c>
      <c r="AO72" s="14" t="e">
        <f>#REF!</f>
        <v>#REF!</v>
      </c>
    </row>
    <row r="73" spans="1:7" ht="12.75">
      <c r="A73" s="22"/>
      <c r="B73" s="22"/>
      <c r="C73" s="32" t="s">
        <v>191</v>
      </c>
      <c r="D73" s="22"/>
      <c r="E73" s="33">
        <v>48.5</v>
      </c>
      <c r="F73" s="34"/>
      <c r="G73" s="34"/>
    </row>
    <row r="74" spans="1:41" ht="12.75">
      <c r="A74" s="29" t="s">
        <v>28</v>
      </c>
      <c r="B74" s="29" t="s">
        <v>92</v>
      </c>
      <c r="C74" s="29" t="s">
        <v>192</v>
      </c>
      <c r="D74" s="29" t="s">
        <v>250</v>
      </c>
      <c r="E74" s="30">
        <v>3.5</v>
      </c>
      <c r="F74" s="31"/>
      <c r="G74" s="31"/>
      <c r="I74" s="14">
        <f>IF(Z74="5",G74,0)</f>
        <v>0</v>
      </c>
      <c r="K74" s="14">
        <f>IF(Z74="1",#REF!,0)</f>
        <v>0</v>
      </c>
      <c r="L74" s="14">
        <f>IF(Z74="1",#REF!,0)</f>
        <v>0</v>
      </c>
      <c r="M74" s="14" t="e">
        <f>IF(Z74="7",#REF!,0)</f>
        <v>#REF!</v>
      </c>
      <c r="N74" s="14" t="e">
        <f>IF(Z74="7",#REF!,0)</f>
        <v>#REF!</v>
      </c>
      <c r="O74" s="14">
        <f>IF(Z74="2",#REF!,0)</f>
        <v>0</v>
      </c>
      <c r="P74" s="14">
        <f>IF(Z74="2",#REF!,0)</f>
        <v>0</v>
      </c>
      <c r="Q74" s="14">
        <f>IF(Z74="0",G74,0)</f>
        <v>0</v>
      </c>
      <c r="R74" s="11"/>
      <c r="S74" s="7">
        <f>IF(W74=0,G74,0)</f>
        <v>0</v>
      </c>
      <c r="T74" s="7">
        <f>IF(W74=15,G74,0)</f>
        <v>0</v>
      </c>
      <c r="U74" s="7">
        <f>IF(W74=21,G74,0)</f>
        <v>0</v>
      </c>
      <c r="W74" s="14">
        <v>21</v>
      </c>
      <c r="X74" s="14">
        <f>F74*0.497792869269949</f>
        <v>0</v>
      </c>
      <c r="Y74" s="14">
        <f>F74*(1-0.497792869269949)</f>
        <v>0</v>
      </c>
      <c r="Z74" s="12" t="s">
        <v>8</v>
      </c>
      <c r="AF74" s="14">
        <f>E74*X74</f>
        <v>0</v>
      </c>
      <c r="AG74" s="14">
        <f>E74*Y74</f>
        <v>0</v>
      </c>
      <c r="AH74" s="15" t="s">
        <v>277</v>
      </c>
      <c r="AI74" s="15" t="s">
        <v>293</v>
      </c>
      <c r="AJ74" s="11" t="s">
        <v>298</v>
      </c>
      <c r="AL74" s="14">
        <f>AF74+AG74</f>
        <v>0</v>
      </c>
      <c r="AM74" s="14">
        <f>F74/(100-AN74)*100</f>
        <v>0</v>
      </c>
      <c r="AN74" s="14">
        <v>0</v>
      </c>
      <c r="AO74" s="14" t="e">
        <f>#REF!</f>
        <v>#REF!</v>
      </c>
    </row>
    <row r="75" spans="1:7" ht="12.75">
      <c r="A75" s="22"/>
      <c r="B75" s="22"/>
      <c r="C75" s="32" t="s">
        <v>193</v>
      </c>
      <c r="D75" s="22"/>
      <c r="E75" s="33">
        <v>3.5</v>
      </c>
      <c r="F75" s="34"/>
      <c r="G75" s="34"/>
    </row>
    <row r="76" spans="1:41" ht="12.75">
      <c r="A76" s="29" t="s">
        <v>29</v>
      </c>
      <c r="B76" s="29" t="s">
        <v>93</v>
      </c>
      <c r="C76" s="29" t="s">
        <v>194</v>
      </c>
      <c r="D76" s="29" t="s">
        <v>246</v>
      </c>
      <c r="E76" s="30">
        <v>2</v>
      </c>
      <c r="F76" s="31"/>
      <c r="G76" s="31"/>
      <c r="I76" s="14">
        <f>IF(Z76="5",G76,0)</f>
        <v>0</v>
      </c>
      <c r="K76" s="14">
        <f>IF(Z76="1",#REF!,0)</f>
        <v>0</v>
      </c>
      <c r="L76" s="14">
        <f>IF(Z76="1",#REF!,0)</f>
        <v>0</v>
      </c>
      <c r="M76" s="14" t="e">
        <f>IF(Z76="7",#REF!,0)</f>
        <v>#REF!</v>
      </c>
      <c r="N76" s="14" t="e">
        <f>IF(Z76="7",#REF!,0)</f>
        <v>#REF!</v>
      </c>
      <c r="O76" s="14">
        <f>IF(Z76="2",#REF!,0)</f>
        <v>0</v>
      </c>
      <c r="P76" s="14">
        <f>IF(Z76="2",#REF!,0)</f>
        <v>0</v>
      </c>
      <c r="Q76" s="14">
        <f>IF(Z76="0",G76,0)</f>
        <v>0</v>
      </c>
      <c r="R76" s="11"/>
      <c r="S76" s="7">
        <f>IF(W76=0,G76,0)</f>
        <v>0</v>
      </c>
      <c r="T76" s="7">
        <f>IF(W76=15,G76,0)</f>
        <v>0</v>
      </c>
      <c r="U76" s="7">
        <f>IF(W76=21,G76,0)</f>
        <v>0</v>
      </c>
      <c r="W76" s="14">
        <v>21</v>
      </c>
      <c r="X76" s="14">
        <f>F76*0.249049773755656</f>
        <v>0</v>
      </c>
      <c r="Y76" s="14">
        <f>F76*(1-0.249049773755656)</f>
        <v>0</v>
      </c>
      <c r="Z76" s="12" t="s">
        <v>8</v>
      </c>
      <c r="AF76" s="14">
        <f>E76*X76</f>
        <v>0</v>
      </c>
      <c r="AG76" s="14">
        <f>E76*Y76</f>
        <v>0</v>
      </c>
      <c r="AH76" s="15" t="s">
        <v>277</v>
      </c>
      <c r="AI76" s="15" t="s">
        <v>293</v>
      </c>
      <c r="AJ76" s="11" t="s">
        <v>298</v>
      </c>
      <c r="AL76" s="14">
        <f>AF76+AG76</f>
        <v>0</v>
      </c>
      <c r="AM76" s="14">
        <f>F76/(100-AN76)*100</f>
        <v>0</v>
      </c>
      <c r="AN76" s="14">
        <v>0</v>
      </c>
      <c r="AO76" s="14" t="e">
        <f>#REF!</f>
        <v>#REF!</v>
      </c>
    </row>
    <row r="77" spans="1:7" ht="12.75">
      <c r="A77" s="22"/>
      <c r="B77" s="22"/>
      <c r="C77" s="32" t="s">
        <v>3</v>
      </c>
      <c r="D77" s="22"/>
      <c r="E77" s="33">
        <v>2</v>
      </c>
      <c r="F77" s="34"/>
      <c r="G77" s="34"/>
    </row>
    <row r="78" spans="1:41" ht="12.75">
      <c r="A78" s="29" t="s">
        <v>30</v>
      </c>
      <c r="B78" s="29" t="s">
        <v>94</v>
      </c>
      <c r="C78" s="29" t="s">
        <v>195</v>
      </c>
      <c r="D78" s="29" t="s">
        <v>250</v>
      </c>
      <c r="E78" s="30">
        <v>3.5</v>
      </c>
      <c r="F78" s="31"/>
      <c r="G78" s="31"/>
      <c r="I78" s="14">
        <f>IF(Z78="5",G78,0)</f>
        <v>0</v>
      </c>
      <c r="K78" s="14">
        <f>IF(Z78="1",#REF!,0)</f>
        <v>0</v>
      </c>
      <c r="L78" s="14">
        <f>IF(Z78="1",#REF!,0)</f>
        <v>0</v>
      </c>
      <c r="M78" s="14" t="e">
        <f>IF(Z78="7",#REF!,0)</f>
        <v>#REF!</v>
      </c>
      <c r="N78" s="14" t="e">
        <f>IF(Z78="7",#REF!,0)</f>
        <v>#REF!</v>
      </c>
      <c r="O78" s="14">
        <f>IF(Z78="2",#REF!,0)</f>
        <v>0</v>
      </c>
      <c r="P78" s="14">
        <f>IF(Z78="2",#REF!,0)</f>
        <v>0</v>
      </c>
      <c r="Q78" s="14">
        <f>IF(Z78="0",G78,0)</f>
        <v>0</v>
      </c>
      <c r="R78" s="11"/>
      <c r="S78" s="7">
        <f>IF(W78=0,G78,0)</f>
        <v>0</v>
      </c>
      <c r="T78" s="7">
        <f>IF(W78=15,G78,0)</f>
        <v>0</v>
      </c>
      <c r="U78" s="7">
        <f>IF(W78=21,G78,0)</f>
        <v>0</v>
      </c>
      <c r="W78" s="14">
        <v>21</v>
      </c>
      <c r="X78" s="14">
        <f>F78*0.555972602739726</f>
        <v>0</v>
      </c>
      <c r="Y78" s="14">
        <f>F78*(1-0.555972602739726)</f>
        <v>0</v>
      </c>
      <c r="Z78" s="12" t="s">
        <v>8</v>
      </c>
      <c r="AF78" s="14">
        <f>E78*X78</f>
        <v>0</v>
      </c>
      <c r="AG78" s="14">
        <f>E78*Y78</f>
        <v>0</v>
      </c>
      <c r="AH78" s="15" t="s">
        <v>277</v>
      </c>
      <c r="AI78" s="15" t="s">
        <v>293</v>
      </c>
      <c r="AJ78" s="11" t="s">
        <v>298</v>
      </c>
      <c r="AL78" s="14">
        <f>AF78+AG78</f>
        <v>0</v>
      </c>
      <c r="AM78" s="14">
        <f>F78/(100-AN78)*100</f>
        <v>0</v>
      </c>
      <c r="AN78" s="14">
        <v>0</v>
      </c>
      <c r="AO78" s="14" t="e">
        <f>#REF!</f>
        <v>#REF!</v>
      </c>
    </row>
    <row r="79" spans="1:7" ht="12.75">
      <c r="A79" s="22"/>
      <c r="B79" s="22"/>
      <c r="C79" s="32" t="s">
        <v>193</v>
      </c>
      <c r="D79" s="22"/>
      <c r="E79" s="33">
        <v>3.5</v>
      </c>
      <c r="F79" s="34"/>
      <c r="G79" s="34"/>
    </row>
    <row r="80" spans="1:41" ht="12.75">
      <c r="A80" s="29" t="s">
        <v>31</v>
      </c>
      <c r="B80" s="29" t="s">
        <v>95</v>
      </c>
      <c r="C80" s="29" t="s">
        <v>196</v>
      </c>
      <c r="D80" s="29" t="s">
        <v>250</v>
      </c>
      <c r="E80" s="30">
        <v>4.5</v>
      </c>
      <c r="F80" s="31"/>
      <c r="G80" s="31"/>
      <c r="I80" s="14">
        <f>IF(Z80="5",G80,0)</f>
        <v>0</v>
      </c>
      <c r="K80" s="14">
        <f>IF(Z80="1",#REF!,0)</f>
        <v>0</v>
      </c>
      <c r="L80" s="14">
        <f>IF(Z80="1",#REF!,0)</f>
        <v>0</v>
      </c>
      <c r="M80" s="14" t="e">
        <f>IF(Z80="7",#REF!,0)</f>
        <v>#REF!</v>
      </c>
      <c r="N80" s="14" t="e">
        <f>IF(Z80="7",#REF!,0)</f>
        <v>#REF!</v>
      </c>
      <c r="O80" s="14">
        <f>IF(Z80="2",#REF!,0)</f>
        <v>0</v>
      </c>
      <c r="P80" s="14">
        <f>IF(Z80="2",#REF!,0)</f>
        <v>0</v>
      </c>
      <c r="Q80" s="14">
        <f>IF(Z80="0",G80,0)</f>
        <v>0</v>
      </c>
      <c r="R80" s="11"/>
      <c r="S80" s="7">
        <f>IF(W80=0,G80,0)</f>
        <v>0</v>
      </c>
      <c r="T80" s="7">
        <f>IF(W80=15,G80,0)</f>
        <v>0</v>
      </c>
      <c r="U80" s="7">
        <f>IF(W80=21,G80,0)</f>
        <v>0</v>
      </c>
      <c r="W80" s="14">
        <v>21</v>
      </c>
      <c r="X80" s="14">
        <f>F80*0.629632721202003</f>
        <v>0</v>
      </c>
      <c r="Y80" s="14">
        <f>F80*(1-0.629632721202003)</f>
        <v>0</v>
      </c>
      <c r="Z80" s="12" t="s">
        <v>8</v>
      </c>
      <c r="AF80" s="14">
        <f>E80*X80</f>
        <v>0</v>
      </c>
      <c r="AG80" s="14">
        <f>E80*Y80</f>
        <v>0</v>
      </c>
      <c r="AH80" s="15" t="s">
        <v>277</v>
      </c>
      <c r="AI80" s="15" t="s">
        <v>293</v>
      </c>
      <c r="AJ80" s="11" t="s">
        <v>298</v>
      </c>
      <c r="AL80" s="14">
        <f>AF80+AG80</f>
        <v>0</v>
      </c>
      <c r="AM80" s="14">
        <f>F80/(100-AN80)*100</f>
        <v>0</v>
      </c>
      <c r="AN80" s="14">
        <v>0</v>
      </c>
      <c r="AO80" s="14" t="e">
        <f>#REF!</f>
        <v>#REF!</v>
      </c>
    </row>
    <row r="81" spans="1:7" ht="12.75">
      <c r="A81" s="22"/>
      <c r="B81" s="22"/>
      <c r="C81" s="32" t="s">
        <v>197</v>
      </c>
      <c r="D81" s="22"/>
      <c r="E81" s="33">
        <v>4.5</v>
      </c>
      <c r="F81" s="34"/>
      <c r="G81" s="34"/>
    </row>
    <row r="82" spans="1:41" ht="12.75">
      <c r="A82" s="29" t="s">
        <v>32</v>
      </c>
      <c r="B82" s="29" t="s">
        <v>96</v>
      </c>
      <c r="C82" s="29" t="s">
        <v>198</v>
      </c>
      <c r="D82" s="29" t="s">
        <v>249</v>
      </c>
      <c r="E82" s="30">
        <v>0.45</v>
      </c>
      <c r="F82" s="31"/>
      <c r="G82" s="31"/>
      <c r="I82" s="14">
        <f>IF(Z82="5",G82,0)</f>
        <v>0</v>
      </c>
      <c r="K82" s="14">
        <f>IF(Z82="1",#REF!,0)</f>
        <v>0</v>
      </c>
      <c r="L82" s="14">
        <f>IF(Z82="1",#REF!,0)</f>
        <v>0</v>
      </c>
      <c r="M82" s="14">
        <f>IF(Z82="7",#REF!,0)</f>
        <v>0</v>
      </c>
      <c r="N82" s="14">
        <f>IF(Z82="7",#REF!,0)</f>
        <v>0</v>
      </c>
      <c r="O82" s="14">
        <f>IF(Z82="2",#REF!,0)</f>
        <v>0</v>
      </c>
      <c r="P82" s="14">
        <f>IF(Z82="2",#REF!,0)</f>
        <v>0</v>
      </c>
      <c r="Q82" s="14">
        <f>IF(Z82="0",G82,0)</f>
        <v>0</v>
      </c>
      <c r="R82" s="11"/>
      <c r="S82" s="7">
        <f>IF(W82=0,G82,0)</f>
        <v>0</v>
      </c>
      <c r="T82" s="7">
        <f>IF(W82=15,G82,0)</f>
        <v>0</v>
      </c>
      <c r="U82" s="7">
        <f>IF(W82=21,G82,0)</f>
        <v>0</v>
      </c>
      <c r="W82" s="14">
        <v>21</v>
      </c>
      <c r="X82" s="14">
        <f>F82*0</f>
        <v>0</v>
      </c>
      <c r="Y82" s="14">
        <f>F82*(1-0)</f>
        <v>0</v>
      </c>
      <c r="Z82" s="12" t="s">
        <v>6</v>
      </c>
      <c r="AF82" s="14">
        <f>E82*X82</f>
        <v>0</v>
      </c>
      <c r="AG82" s="14">
        <f>E82*Y82</f>
        <v>0</v>
      </c>
      <c r="AH82" s="15" t="s">
        <v>277</v>
      </c>
      <c r="AI82" s="15" t="s">
        <v>293</v>
      </c>
      <c r="AJ82" s="11" t="s">
        <v>298</v>
      </c>
      <c r="AL82" s="14">
        <f>AF82+AG82</f>
        <v>0</v>
      </c>
      <c r="AM82" s="14">
        <f>F82/(100-AN82)*100</f>
        <v>0</v>
      </c>
      <c r="AN82" s="14">
        <v>0</v>
      </c>
      <c r="AO82" s="14" t="e">
        <f>#REF!</f>
        <v>#REF!</v>
      </c>
    </row>
    <row r="83" spans="1:7" ht="12.75">
      <c r="A83" s="22"/>
      <c r="B83" s="22"/>
      <c r="C83" s="32" t="s">
        <v>199</v>
      </c>
      <c r="D83" s="22"/>
      <c r="E83" s="33">
        <v>0.45</v>
      </c>
      <c r="F83" s="34"/>
      <c r="G83" s="34"/>
    </row>
    <row r="84" spans="1:30" ht="12.75">
      <c r="A84" s="35"/>
      <c r="B84" s="36" t="s">
        <v>97</v>
      </c>
      <c r="C84" s="49" t="s">
        <v>200</v>
      </c>
      <c r="D84" s="50"/>
      <c r="E84" s="50"/>
      <c r="F84" s="50"/>
      <c r="G84" s="37"/>
      <c r="R84" s="11"/>
      <c r="AB84" s="16">
        <f>SUM(S85:S89)</f>
        <v>0</v>
      </c>
      <c r="AC84" s="16">
        <f>SUM(T85:T89)</f>
        <v>0</v>
      </c>
      <c r="AD84" s="16">
        <f>SUM(U85:U89)</f>
        <v>0</v>
      </c>
    </row>
    <row r="85" spans="1:41" ht="12.75">
      <c r="A85" s="29" t="s">
        <v>33</v>
      </c>
      <c r="B85" s="29" t="s">
        <v>98</v>
      </c>
      <c r="C85" s="29" t="s">
        <v>201</v>
      </c>
      <c r="D85" s="29" t="s">
        <v>250</v>
      </c>
      <c r="E85" s="30">
        <v>43.29</v>
      </c>
      <c r="F85" s="31"/>
      <c r="G85" s="31"/>
      <c r="I85" s="14">
        <f>IF(Z85="5",G85,0)</f>
        <v>0</v>
      </c>
      <c r="K85" s="14">
        <f>IF(Z85="1",#REF!,0)</f>
        <v>0</v>
      </c>
      <c r="L85" s="14">
        <f>IF(Z85="1",#REF!,0)</f>
        <v>0</v>
      </c>
      <c r="M85" s="14" t="e">
        <f>IF(Z85="7",#REF!,0)</f>
        <v>#REF!</v>
      </c>
      <c r="N85" s="14" t="e">
        <f>IF(Z85="7",#REF!,0)</f>
        <v>#REF!</v>
      </c>
      <c r="O85" s="14">
        <f>IF(Z85="2",#REF!,0)</f>
        <v>0</v>
      </c>
      <c r="P85" s="14">
        <f>IF(Z85="2",#REF!,0)</f>
        <v>0</v>
      </c>
      <c r="Q85" s="14">
        <f>IF(Z85="0",G85,0)</f>
        <v>0</v>
      </c>
      <c r="R85" s="11"/>
      <c r="S85" s="7">
        <f>IF(W85=0,G85,0)</f>
        <v>0</v>
      </c>
      <c r="T85" s="7">
        <f>IF(W85=15,G85,0)</f>
        <v>0</v>
      </c>
      <c r="U85" s="7">
        <f>IF(W85=21,G85,0)</f>
        <v>0</v>
      </c>
      <c r="W85" s="14">
        <v>21</v>
      </c>
      <c r="X85" s="14">
        <f>F85*0.18563829787234</f>
        <v>0</v>
      </c>
      <c r="Y85" s="14">
        <f>F85*(1-0.18563829787234)</f>
        <v>0</v>
      </c>
      <c r="Z85" s="12" t="s">
        <v>8</v>
      </c>
      <c r="AF85" s="14">
        <f>E85*X85</f>
        <v>0</v>
      </c>
      <c r="AG85" s="14">
        <f>E85*Y85</f>
        <v>0</v>
      </c>
      <c r="AH85" s="15" t="s">
        <v>278</v>
      </c>
      <c r="AI85" s="15" t="s">
        <v>294</v>
      </c>
      <c r="AJ85" s="11" t="s">
        <v>298</v>
      </c>
      <c r="AL85" s="14">
        <f>AF85+AG85</f>
        <v>0</v>
      </c>
      <c r="AM85" s="14">
        <f>F85/(100-AN85)*100</f>
        <v>0</v>
      </c>
      <c r="AN85" s="14">
        <v>0</v>
      </c>
      <c r="AO85" s="14" t="e">
        <f>#REF!</f>
        <v>#REF!</v>
      </c>
    </row>
    <row r="86" spans="1:7" ht="12.75">
      <c r="A86" s="22"/>
      <c r="B86" s="22"/>
      <c r="C86" s="32" t="s">
        <v>202</v>
      </c>
      <c r="D86" s="22"/>
      <c r="E86" s="33">
        <v>43.29</v>
      </c>
      <c r="F86" s="34"/>
      <c r="G86" s="34"/>
    </row>
    <row r="87" spans="1:41" ht="12.75">
      <c r="A87" s="29" t="s">
        <v>34</v>
      </c>
      <c r="B87" s="29" t="s">
        <v>99</v>
      </c>
      <c r="C87" s="29" t="s">
        <v>203</v>
      </c>
      <c r="D87" s="29" t="s">
        <v>250</v>
      </c>
      <c r="E87" s="30">
        <v>6.3</v>
      </c>
      <c r="F87" s="31"/>
      <c r="G87" s="31"/>
      <c r="I87" s="14">
        <f>IF(Z87="5",G87,0)</f>
        <v>0</v>
      </c>
      <c r="K87" s="14">
        <f>IF(Z87="1",#REF!,0)</f>
        <v>0</v>
      </c>
      <c r="L87" s="14">
        <f>IF(Z87="1",#REF!,0)</f>
        <v>0</v>
      </c>
      <c r="M87" s="14" t="e">
        <f>IF(Z87="7",#REF!,0)</f>
        <v>#REF!</v>
      </c>
      <c r="N87" s="14" t="e">
        <f>IF(Z87="7",#REF!,0)</f>
        <v>#REF!</v>
      </c>
      <c r="O87" s="14">
        <f>IF(Z87="2",#REF!,0)</f>
        <v>0</v>
      </c>
      <c r="P87" s="14">
        <f>IF(Z87="2",#REF!,0)</f>
        <v>0</v>
      </c>
      <c r="Q87" s="14">
        <f>IF(Z87="0",G87,0)</f>
        <v>0</v>
      </c>
      <c r="R87" s="11"/>
      <c r="S87" s="7">
        <f>IF(W87=0,G87,0)</f>
        <v>0</v>
      </c>
      <c r="T87" s="7">
        <f>IF(W87=15,G87,0)</f>
        <v>0</v>
      </c>
      <c r="U87" s="7">
        <f>IF(W87=21,G87,0)</f>
        <v>0</v>
      </c>
      <c r="W87" s="14">
        <v>21</v>
      </c>
      <c r="X87" s="14">
        <f>F87*0.312557251908397</f>
        <v>0</v>
      </c>
      <c r="Y87" s="14">
        <f>F87*(1-0.312557251908397)</f>
        <v>0</v>
      </c>
      <c r="Z87" s="12" t="s">
        <v>8</v>
      </c>
      <c r="AF87" s="14">
        <f>E87*X87</f>
        <v>0</v>
      </c>
      <c r="AG87" s="14">
        <f>E87*Y87</f>
        <v>0</v>
      </c>
      <c r="AH87" s="15" t="s">
        <v>278</v>
      </c>
      <c r="AI87" s="15" t="s">
        <v>294</v>
      </c>
      <c r="AJ87" s="11" t="s">
        <v>298</v>
      </c>
      <c r="AL87" s="14">
        <f>AF87+AG87</f>
        <v>0</v>
      </c>
      <c r="AM87" s="14">
        <f>F87/(100-AN87)*100</f>
        <v>0</v>
      </c>
      <c r="AN87" s="14">
        <v>0</v>
      </c>
      <c r="AO87" s="14" t="e">
        <f>#REF!</f>
        <v>#REF!</v>
      </c>
    </row>
    <row r="88" spans="1:7" ht="12.75">
      <c r="A88" s="22"/>
      <c r="B88" s="22"/>
      <c r="C88" s="32" t="s">
        <v>204</v>
      </c>
      <c r="D88" s="22"/>
      <c r="E88" s="33">
        <v>6.3</v>
      </c>
      <c r="F88" s="34"/>
      <c r="G88" s="34"/>
    </row>
    <row r="89" spans="1:41" ht="12.75">
      <c r="A89" s="29" t="s">
        <v>35</v>
      </c>
      <c r="B89" s="29" t="s">
        <v>100</v>
      </c>
      <c r="C89" s="29" t="s">
        <v>205</v>
      </c>
      <c r="D89" s="29" t="s">
        <v>249</v>
      </c>
      <c r="E89" s="30">
        <v>0.16</v>
      </c>
      <c r="F89" s="31"/>
      <c r="G89" s="31"/>
      <c r="I89" s="14">
        <f>IF(Z89="5",G89,0)</f>
        <v>0</v>
      </c>
      <c r="K89" s="14">
        <f>IF(Z89="1",#REF!,0)</f>
        <v>0</v>
      </c>
      <c r="L89" s="14">
        <f>IF(Z89="1",#REF!,0)</f>
        <v>0</v>
      </c>
      <c r="M89" s="14">
        <f>IF(Z89="7",#REF!,0)</f>
        <v>0</v>
      </c>
      <c r="N89" s="14">
        <f>IF(Z89="7",#REF!,0)</f>
        <v>0</v>
      </c>
      <c r="O89" s="14">
        <f>IF(Z89="2",#REF!,0)</f>
        <v>0</v>
      </c>
      <c r="P89" s="14">
        <f>IF(Z89="2",#REF!,0)</f>
        <v>0</v>
      </c>
      <c r="Q89" s="14">
        <f>IF(Z89="0",G89,0)</f>
        <v>0</v>
      </c>
      <c r="R89" s="11"/>
      <c r="S89" s="7">
        <f>IF(W89=0,G89,0)</f>
        <v>0</v>
      </c>
      <c r="T89" s="7">
        <f>IF(W89=15,G89,0)</f>
        <v>0</v>
      </c>
      <c r="U89" s="7">
        <f>IF(W89=21,G89,0)</f>
        <v>0</v>
      </c>
      <c r="W89" s="14">
        <v>21</v>
      </c>
      <c r="X89" s="14">
        <f>F89*0</f>
        <v>0</v>
      </c>
      <c r="Y89" s="14">
        <f>F89*(1-0)</f>
        <v>0</v>
      </c>
      <c r="Z89" s="12" t="s">
        <v>6</v>
      </c>
      <c r="AF89" s="14">
        <f>E89*X89</f>
        <v>0</v>
      </c>
      <c r="AG89" s="14">
        <f>E89*Y89</f>
        <v>0</v>
      </c>
      <c r="AH89" s="15" t="s">
        <v>278</v>
      </c>
      <c r="AI89" s="15" t="s">
        <v>294</v>
      </c>
      <c r="AJ89" s="11" t="s">
        <v>298</v>
      </c>
      <c r="AL89" s="14">
        <f>AF89+AG89</f>
        <v>0</v>
      </c>
      <c r="AM89" s="14">
        <f>F89/(100-AN89)*100</f>
        <v>0</v>
      </c>
      <c r="AN89" s="14">
        <v>0</v>
      </c>
      <c r="AO89" s="14" t="e">
        <f>#REF!</f>
        <v>#REF!</v>
      </c>
    </row>
    <row r="90" spans="1:7" ht="12.75">
      <c r="A90" s="22"/>
      <c r="B90" s="22"/>
      <c r="C90" s="32" t="s">
        <v>206</v>
      </c>
      <c r="D90" s="22"/>
      <c r="E90" s="33">
        <v>0.16</v>
      </c>
      <c r="F90" s="34"/>
      <c r="G90" s="34"/>
    </row>
    <row r="91" spans="1:30" ht="12.75">
      <c r="A91" s="35"/>
      <c r="B91" s="36" t="s">
        <v>101</v>
      </c>
      <c r="C91" s="49" t="s">
        <v>207</v>
      </c>
      <c r="D91" s="50"/>
      <c r="E91" s="50"/>
      <c r="F91" s="50"/>
      <c r="G91" s="37"/>
      <c r="R91" s="11"/>
      <c r="AB91" s="16">
        <f>SUM(S92:S92)</f>
        <v>0</v>
      </c>
      <c r="AC91" s="16">
        <f>SUM(T92:T92)</f>
        <v>0</v>
      </c>
      <c r="AD91" s="16">
        <f>SUM(U92:U92)</f>
        <v>0</v>
      </c>
    </row>
    <row r="92" spans="1:41" ht="12.75">
      <c r="A92" s="29" t="s">
        <v>36</v>
      </c>
      <c r="B92" s="29" t="s">
        <v>102</v>
      </c>
      <c r="C92" s="29" t="s">
        <v>208</v>
      </c>
      <c r="D92" s="29" t="s">
        <v>248</v>
      </c>
      <c r="E92" s="30">
        <v>4.5</v>
      </c>
      <c r="F92" s="31"/>
      <c r="G92" s="31"/>
      <c r="I92" s="14">
        <f>IF(Z92="5",G92,0)</f>
        <v>0</v>
      </c>
      <c r="K92" s="14">
        <f>IF(Z92="1",#REF!,0)</f>
        <v>0</v>
      </c>
      <c r="L92" s="14">
        <f>IF(Z92="1",#REF!,0)</f>
        <v>0</v>
      </c>
      <c r="M92" s="14" t="e">
        <f>IF(Z92="7",#REF!,0)</f>
        <v>#REF!</v>
      </c>
      <c r="N92" s="14" t="e">
        <f>IF(Z92="7",#REF!,0)</f>
        <v>#REF!</v>
      </c>
      <c r="O92" s="14">
        <f>IF(Z92="2",#REF!,0)</f>
        <v>0</v>
      </c>
      <c r="P92" s="14">
        <f>IF(Z92="2",#REF!,0)</f>
        <v>0</v>
      </c>
      <c r="Q92" s="14">
        <f>IF(Z92="0",G92,0)</f>
        <v>0</v>
      </c>
      <c r="R92" s="11"/>
      <c r="S92" s="7">
        <f>IF(W92=0,G92,0)</f>
        <v>0</v>
      </c>
      <c r="T92" s="7">
        <f>IF(W92=15,G92,0)</f>
        <v>0</v>
      </c>
      <c r="U92" s="7">
        <f>IF(W92=21,G92,0)</f>
        <v>0</v>
      </c>
      <c r="W92" s="14">
        <v>21</v>
      </c>
      <c r="X92" s="14">
        <f>F92*0</f>
        <v>0</v>
      </c>
      <c r="Y92" s="14">
        <f>F92*(1-0)</f>
        <v>0</v>
      </c>
      <c r="Z92" s="12" t="s">
        <v>8</v>
      </c>
      <c r="AF92" s="14">
        <f>E92*X92</f>
        <v>0</v>
      </c>
      <c r="AG92" s="14">
        <f>E92*Y92</f>
        <v>0</v>
      </c>
      <c r="AH92" s="15" t="s">
        <v>279</v>
      </c>
      <c r="AI92" s="15" t="s">
        <v>295</v>
      </c>
      <c r="AJ92" s="11" t="s">
        <v>298</v>
      </c>
      <c r="AL92" s="14">
        <f>AF92+AG92</f>
        <v>0</v>
      </c>
      <c r="AM92" s="14">
        <f>F92/(100-AN92)*100</f>
        <v>0</v>
      </c>
      <c r="AN92" s="14">
        <v>0</v>
      </c>
      <c r="AO92" s="14" t="e">
        <f>#REF!</f>
        <v>#REF!</v>
      </c>
    </row>
    <row r="93" spans="1:7" ht="12.75">
      <c r="A93" s="22"/>
      <c r="B93" s="22"/>
      <c r="C93" s="32" t="s">
        <v>153</v>
      </c>
      <c r="D93" s="22"/>
      <c r="E93" s="33">
        <v>4.5</v>
      </c>
      <c r="F93" s="34"/>
      <c r="G93" s="34"/>
    </row>
    <row r="94" spans="1:30" ht="12.75">
      <c r="A94" s="35"/>
      <c r="B94" s="36" t="s">
        <v>103</v>
      </c>
      <c r="C94" s="49" t="s">
        <v>209</v>
      </c>
      <c r="D94" s="50"/>
      <c r="E94" s="50"/>
      <c r="F94" s="50"/>
      <c r="G94" s="37"/>
      <c r="R94" s="11"/>
      <c r="AB94" s="16">
        <f>SUM(S95:S97)</f>
        <v>0</v>
      </c>
      <c r="AC94" s="16">
        <f>SUM(T95:T97)</f>
        <v>0</v>
      </c>
      <c r="AD94" s="16">
        <f>SUM(U95:U97)</f>
        <v>0</v>
      </c>
    </row>
    <row r="95" spans="1:41" ht="12.75">
      <c r="A95" s="29" t="s">
        <v>37</v>
      </c>
      <c r="B95" s="29" t="s">
        <v>104</v>
      </c>
      <c r="C95" s="29" t="s">
        <v>210</v>
      </c>
      <c r="D95" s="29" t="s">
        <v>248</v>
      </c>
      <c r="E95" s="30">
        <v>25</v>
      </c>
      <c r="F95" s="31"/>
      <c r="G95" s="31"/>
      <c r="I95" s="14">
        <f>IF(Z95="5",G95,0)</f>
        <v>0</v>
      </c>
      <c r="K95" s="14">
        <f>IF(Z95="1",#REF!,0)</f>
        <v>0</v>
      </c>
      <c r="L95" s="14">
        <f>IF(Z95="1",#REF!,0)</f>
        <v>0</v>
      </c>
      <c r="M95" s="14" t="e">
        <f>IF(Z95="7",#REF!,0)</f>
        <v>#REF!</v>
      </c>
      <c r="N95" s="14" t="e">
        <f>IF(Z95="7",#REF!,0)</f>
        <v>#REF!</v>
      </c>
      <c r="O95" s="14">
        <f>IF(Z95="2",#REF!,0)</f>
        <v>0</v>
      </c>
      <c r="P95" s="14">
        <f>IF(Z95="2",#REF!,0)</f>
        <v>0</v>
      </c>
      <c r="Q95" s="14">
        <f>IF(Z95="0",G95,0)</f>
        <v>0</v>
      </c>
      <c r="R95" s="11"/>
      <c r="S95" s="7">
        <f>IF(W95=0,G95,0)</f>
        <v>0</v>
      </c>
      <c r="T95" s="7">
        <f>IF(W95=15,G95,0)</f>
        <v>0</v>
      </c>
      <c r="U95" s="7">
        <f>IF(W95=21,G95,0)</f>
        <v>0</v>
      </c>
      <c r="W95" s="14">
        <v>21</v>
      </c>
      <c r="X95" s="14">
        <f>F95*0.322410766530135</f>
        <v>0</v>
      </c>
      <c r="Y95" s="14">
        <f>F95*(1-0.322410766530135)</f>
        <v>0</v>
      </c>
      <c r="Z95" s="12" t="s">
        <v>8</v>
      </c>
      <c r="AF95" s="14">
        <f>E95*X95</f>
        <v>0</v>
      </c>
      <c r="AG95" s="14">
        <f>E95*Y95</f>
        <v>0</v>
      </c>
      <c r="AH95" s="15" t="s">
        <v>280</v>
      </c>
      <c r="AI95" s="15" t="s">
        <v>296</v>
      </c>
      <c r="AJ95" s="11" t="s">
        <v>298</v>
      </c>
      <c r="AL95" s="14">
        <f>AF95+AG95</f>
        <v>0</v>
      </c>
      <c r="AM95" s="14">
        <f>F95/(100-AN95)*100</f>
        <v>0</v>
      </c>
      <c r="AN95" s="14">
        <v>0</v>
      </c>
      <c r="AO95" s="14" t="e">
        <f>#REF!</f>
        <v>#REF!</v>
      </c>
    </row>
    <row r="96" spans="1:7" ht="12.75">
      <c r="A96" s="22"/>
      <c r="B96" s="22"/>
      <c r="C96" s="32" t="s">
        <v>26</v>
      </c>
      <c r="D96" s="22"/>
      <c r="E96" s="33">
        <v>25</v>
      </c>
      <c r="F96" s="34"/>
      <c r="G96" s="34"/>
    </row>
    <row r="97" spans="1:41" ht="12.75">
      <c r="A97" s="29" t="s">
        <v>38</v>
      </c>
      <c r="B97" s="29" t="s">
        <v>105</v>
      </c>
      <c r="C97" s="29" t="s">
        <v>211</v>
      </c>
      <c r="D97" s="29" t="s">
        <v>248</v>
      </c>
      <c r="E97" s="30">
        <v>25</v>
      </c>
      <c r="F97" s="31"/>
      <c r="G97" s="31"/>
      <c r="I97" s="14">
        <f>IF(Z97="5",G97,0)</f>
        <v>0</v>
      </c>
      <c r="K97" s="14">
        <f>IF(Z97="1",#REF!,0)</f>
        <v>0</v>
      </c>
      <c r="L97" s="14">
        <f>IF(Z97="1",#REF!,0)</f>
        <v>0</v>
      </c>
      <c r="M97" s="14" t="e">
        <f>IF(Z97="7",#REF!,0)</f>
        <v>#REF!</v>
      </c>
      <c r="N97" s="14" t="e">
        <f>IF(Z97="7",#REF!,0)</f>
        <v>#REF!</v>
      </c>
      <c r="O97" s="14">
        <f>IF(Z97="2",#REF!,0)</f>
        <v>0</v>
      </c>
      <c r="P97" s="14">
        <f>IF(Z97="2",#REF!,0)</f>
        <v>0</v>
      </c>
      <c r="Q97" s="14">
        <f>IF(Z97="0",G97,0)</f>
        <v>0</v>
      </c>
      <c r="R97" s="11"/>
      <c r="S97" s="7">
        <f>IF(W97=0,G97,0)</f>
        <v>0</v>
      </c>
      <c r="T97" s="7">
        <f>IF(W97=15,G97,0)</f>
        <v>0</v>
      </c>
      <c r="U97" s="7">
        <f>IF(W97=21,G97,0)</f>
        <v>0</v>
      </c>
      <c r="W97" s="14">
        <v>21</v>
      </c>
      <c r="X97" s="14">
        <f>F97*0.254456054087277</f>
        <v>0</v>
      </c>
      <c r="Y97" s="14">
        <f>F97*(1-0.254456054087277)</f>
        <v>0</v>
      </c>
      <c r="Z97" s="12" t="s">
        <v>8</v>
      </c>
      <c r="AF97" s="14">
        <f>E97*X97</f>
        <v>0</v>
      </c>
      <c r="AG97" s="14">
        <f>E97*Y97</f>
        <v>0</v>
      </c>
      <c r="AH97" s="15" t="s">
        <v>280</v>
      </c>
      <c r="AI97" s="15" t="s">
        <v>296</v>
      </c>
      <c r="AJ97" s="11" t="s">
        <v>298</v>
      </c>
      <c r="AL97" s="14">
        <f>AF97+AG97</f>
        <v>0</v>
      </c>
      <c r="AM97" s="14">
        <f>F97/(100-AN97)*100</f>
        <v>0</v>
      </c>
      <c r="AN97" s="14">
        <v>0</v>
      </c>
      <c r="AO97" s="14" t="e">
        <f>#REF!</f>
        <v>#REF!</v>
      </c>
    </row>
    <row r="98" spans="1:7" ht="12.75">
      <c r="A98" s="22"/>
      <c r="B98" s="22"/>
      <c r="C98" s="32" t="s">
        <v>26</v>
      </c>
      <c r="D98" s="22"/>
      <c r="E98" s="33">
        <v>25</v>
      </c>
      <c r="F98" s="34"/>
      <c r="G98" s="34"/>
    </row>
    <row r="99" spans="1:30" ht="12.75">
      <c r="A99" s="35"/>
      <c r="B99" s="36" t="s">
        <v>106</v>
      </c>
      <c r="C99" s="49" t="s">
        <v>212</v>
      </c>
      <c r="D99" s="50"/>
      <c r="E99" s="50"/>
      <c r="F99" s="50"/>
      <c r="G99" s="37"/>
      <c r="R99" s="11"/>
      <c r="AB99" s="16">
        <f>SUM(S100:S100)</f>
        <v>0</v>
      </c>
      <c r="AC99" s="16">
        <f>SUM(T100:T100)</f>
        <v>0</v>
      </c>
      <c r="AD99" s="16">
        <f>SUM(U100:U100)</f>
        <v>0</v>
      </c>
    </row>
    <row r="100" spans="1:41" ht="12.75">
      <c r="A100" s="29" t="s">
        <v>39</v>
      </c>
      <c r="B100" s="29" t="s">
        <v>107</v>
      </c>
      <c r="C100" s="29" t="s">
        <v>213</v>
      </c>
      <c r="D100" s="29" t="s">
        <v>251</v>
      </c>
      <c r="E100" s="30">
        <v>1</v>
      </c>
      <c r="F100" s="31"/>
      <c r="G100" s="31"/>
      <c r="I100" s="14">
        <f>IF(Z100="5",G100,0)</f>
        <v>0</v>
      </c>
      <c r="K100" s="14" t="e">
        <f>IF(Z100="1",#REF!,0)</f>
        <v>#REF!</v>
      </c>
      <c r="L100" s="14" t="e">
        <f>IF(Z100="1",#REF!,0)</f>
        <v>#REF!</v>
      </c>
      <c r="M100" s="14">
        <f>IF(Z100="7",#REF!,0)</f>
        <v>0</v>
      </c>
      <c r="N100" s="14">
        <f>IF(Z100="7",#REF!,0)</f>
        <v>0</v>
      </c>
      <c r="O100" s="14">
        <f>IF(Z100="2",#REF!,0)</f>
        <v>0</v>
      </c>
      <c r="P100" s="14">
        <f>IF(Z100="2",#REF!,0)</f>
        <v>0</v>
      </c>
      <c r="Q100" s="14">
        <f>IF(Z100="0",G100,0)</f>
        <v>0</v>
      </c>
      <c r="R100" s="11"/>
      <c r="S100" s="7">
        <f>IF(W100=0,G100,0)</f>
        <v>0</v>
      </c>
      <c r="T100" s="7">
        <f>IF(W100=15,G100,0)</f>
        <v>0</v>
      </c>
      <c r="U100" s="7">
        <f>IF(W100=21,G100,0)</f>
        <v>0</v>
      </c>
      <c r="W100" s="14">
        <v>21</v>
      </c>
      <c r="X100" s="14">
        <f>F100*0</f>
        <v>0</v>
      </c>
      <c r="Y100" s="14">
        <f>F100*(1-0)</f>
        <v>0</v>
      </c>
      <c r="Z100" s="12" t="s">
        <v>2</v>
      </c>
      <c r="AF100" s="14">
        <f>E100*X100</f>
        <v>0</v>
      </c>
      <c r="AG100" s="14">
        <f>E100*Y100</f>
        <v>0</v>
      </c>
      <c r="AH100" s="15" t="s">
        <v>281</v>
      </c>
      <c r="AI100" s="15" t="s">
        <v>297</v>
      </c>
      <c r="AJ100" s="11" t="s">
        <v>298</v>
      </c>
      <c r="AL100" s="14">
        <f>AF100+AG100</f>
        <v>0</v>
      </c>
      <c r="AM100" s="14">
        <f>F100/(100-AN100)*100</f>
        <v>0</v>
      </c>
      <c r="AN100" s="14">
        <v>0</v>
      </c>
      <c r="AO100" s="14" t="e">
        <f>#REF!</f>
        <v>#REF!</v>
      </c>
    </row>
    <row r="101" spans="1:7" ht="12.75">
      <c r="A101" s="22"/>
      <c r="B101" s="22"/>
      <c r="C101" s="32" t="s">
        <v>2</v>
      </c>
      <c r="D101" s="22"/>
      <c r="E101" s="33">
        <v>1</v>
      </c>
      <c r="F101" s="34"/>
      <c r="G101" s="34"/>
    </row>
    <row r="102" spans="1:30" ht="12.75">
      <c r="A102" s="35"/>
      <c r="B102" s="36" t="s">
        <v>108</v>
      </c>
      <c r="C102" s="49" t="s">
        <v>214</v>
      </c>
      <c r="D102" s="50"/>
      <c r="E102" s="50"/>
      <c r="F102" s="50"/>
      <c r="G102" s="37"/>
      <c r="R102" s="11"/>
      <c r="AB102" s="16">
        <f>SUM(S103:S103)</f>
        <v>0</v>
      </c>
      <c r="AC102" s="16">
        <f>SUM(T103:T103)</f>
        <v>0</v>
      </c>
      <c r="AD102" s="16">
        <f>SUM(U103:U103)</f>
        <v>0</v>
      </c>
    </row>
    <row r="103" spans="1:41" ht="12.75">
      <c r="A103" s="29" t="s">
        <v>40</v>
      </c>
      <c r="B103" s="29" t="s">
        <v>109</v>
      </c>
      <c r="C103" s="29" t="s">
        <v>215</v>
      </c>
      <c r="D103" s="29" t="s">
        <v>250</v>
      </c>
      <c r="E103" s="30">
        <v>57.5</v>
      </c>
      <c r="F103" s="31"/>
      <c r="G103" s="31"/>
      <c r="I103" s="14">
        <f>IF(Z103="5",G103,0)</f>
        <v>0</v>
      </c>
      <c r="K103" s="14" t="e">
        <f>IF(Z103="1",#REF!,0)</f>
        <v>#REF!</v>
      </c>
      <c r="L103" s="14" t="e">
        <f>IF(Z103="1",#REF!,0)</f>
        <v>#REF!</v>
      </c>
      <c r="M103" s="14">
        <f>IF(Z103="7",#REF!,0)</f>
        <v>0</v>
      </c>
      <c r="N103" s="14">
        <f>IF(Z103="7",#REF!,0)</f>
        <v>0</v>
      </c>
      <c r="O103" s="14">
        <f>IF(Z103="2",#REF!,0)</f>
        <v>0</v>
      </c>
      <c r="P103" s="14">
        <f>IF(Z103="2",#REF!,0)</f>
        <v>0</v>
      </c>
      <c r="Q103" s="14">
        <f>IF(Z103="0",G103,0)</f>
        <v>0</v>
      </c>
      <c r="R103" s="11"/>
      <c r="S103" s="7">
        <f>IF(W103=0,G103,0)</f>
        <v>0</v>
      </c>
      <c r="T103" s="7">
        <f>IF(W103=15,G103,0)</f>
        <v>0</v>
      </c>
      <c r="U103" s="7">
        <f>IF(W103=21,G103,0)</f>
        <v>0</v>
      </c>
      <c r="W103" s="14">
        <v>21</v>
      </c>
      <c r="X103" s="14">
        <f>F103*0.783304347826087</f>
        <v>0</v>
      </c>
      <c r="Y103" s="14">
        <f>F103*(1-0.783304347826087)</f>
        <v>0</v>
      </c>
      <c r="Z103" s="12" t="s">
        <v>2</v>
      </c>
      <c r="AF103" s="14">
        <f>E103*X103</f>
        <v>0</v>
      </c>
      <c r="AG103" s="14">
        <f>E103*Y103</f>
        <v>0</v>
      </c>
      <c r="AH103" s="15" t="s">
        <v>282</v>
      </c>
      <c r="AI103" s="15" t="s">
        <v>297</v>
      </c>
      <c r="AJ103" s="11" t="s">
        <v>298</v>
      </c>
      <c r="AL103" s="14">
        <f>AF103+AG103</f>
        <v>0</v>
      </c>
      <c r="AM103" s="14">
        <f>F103/(100-AN103)*100</f>
        <v>0</v>
      </c>
      <c r="AN103" s="14">
        <v>0</v>
      </c>
      <c r="AO103" s="14" t="e">
        <f>#REF!</f>
        <v>#REF!</v>
      </c>
    </row>
    <row r="104" spans="1:7" ht="12.75">
      <c r="A104" s="22"/>
      <c r="B104" s="22"/>
      <c r="C104" s="32" t="s">
        <v>216</v>
      </c>
      <c r="D104" s="22"/>
      <c r="E104" s="33">
        <v>57.5</v>
      </c>
      <c r="F104" s="34"/>
      <c r="G104" s="34"/>
    </row>
    <row r="105" spans="1:30" ht="12.75">
      <c r="A105" s="35"/>
      <c r="B105" s="36" t="s">
        <v>110</v>
      </c>
      <c r="C105" s="49" t="s">
        <v>217</v>
      </c>
      <c r="D105" s="50"/>
      <c r="E105" s="50"/>
      <c r="F105" s="50"/>
      <c r="G105" s="37"/>
      <c r="R105" s="11"/>
      <c r="AB105" s="16">
        <f>SUM(S106:S106)</f>
        <v>0</v>
      </c>
      <c r="AC105" s="16">
        <f>SUM(T106:T106)</f>
        <v>0</v>
      </c>
      <c r="AD105" s="16">
        <f>SUM(U106:U106)</f>
        <v>0</v>
      </c>
    </row>
    <row r="106" spans="1:41" ht="12.75">
      <c r="A106" s="29" t="s">
        <v>41</v>
      </c>
      <c r="B106" s="29" t="s">
        <v>111</v>
      </c>
      <c r="C106" s="29" t="s">
        <v>218</v>
      </c>
      <c r="D106" s="29" t="s">
        <v>251</v>
      </c>
      <c r="E106" s="30">
        <v>1</v>
      </c>
      <c r="F106" s="31"/>
      <c r="G106" s="31"/>
      <c r="I106" s="14">
        <f>IF(Z106="5",G106,0)</f>
        <v>0</v>
      </c>
      <c r="K106" s="14" t="e">
        <f>IF(Z106="1",#REF!,0)</f>
        <v>#REF!</v>
      </c>
      <c r="L106" s="14" t="e">
        <f>IF(Z106="1",#REF!,0)</f>
        <v>#REF!</v>
      </c>
      <c r="M106" s="14">
        <f>IF(Z106="7",#REF!,0)</f>
        <v>0</v>
      </c>
      <c r="N106" s="14">
        <f>IF(Z106="7",#REF!,0)</f>
        <v>0</v>
      </c>
      <c r="O106" s="14">
        <f>IF(Z106="2",#REF!,0)</f>
        <v>0</v>
      </c>
      <c r="P106" s="14">
        <f>IF(Z106="2",#REF!,0)</f>
        <v>0</v>
      </c>
      <c r="Q106" s="14">
        <f>IF(Z106="0",G106,0)</f>
        <v>0</v>
      </c>
      <c r="R106" s="11"/>
      <c r="S106" s="7">
        <f>IF(W106=0,G106,0)</f>
        <v>0</v>
      </c>
      <c r="T106" s="7">
        <f>IF(W106=15,G106,0)</f>
        <v>0</v>
      </c>
      <c r="U106" s="7">
        <f>IF(W106=21,G106,0)</f>
        <v>0</v>
      </c>
      <c r="W106" s="14">
        <v>21</v>
      </c>
      <c r="X106" s="14">
        <f>F106*0.31685</f>
        <v>0</v>
      </c>
      <c r="Y106" s="14">
        <f>F106*(1-0.31685)</f>
        <v>0</v>
      </c>
      <c r="Z106" s="12" t="s">
        <v>2</v>
      </c>
      <c r="AF106" s="14">
        <f>E106*X106</f>
        <v>0</v>
      </c>
      <c r="AG106" s="14">
        <f>E106*Y106</f>
        <v>0</v>
      </c>
      <c r="AH106" s="15" t="s">
        <v>283</v>
      </c>
      <c r="AI106" s="15" t="s">
        <v>297</v>
      </c>
      <c r="AJ106" s="11" t="s">
        <v>298</v>
      </c>
      <c r="AL106" s="14">
        <f>AF106+AG106</f>
        <v>0</v>
      </c>
      <c r="AM106" s="14">
        <f>F106/(100-AN106)*100</f>
        <v>0</v>
      </c>
      <c r="AN106" s="14">
        <v>0</v>
      </c>
      <c r="AO106" s="14" t="e">
        <f>#REF!</f>
        <v>#REF!</v>
      </c>
    </row>
    <row r="107" spans="1:7" ht="12.75">
      <c r="A107" s="22"/>
      <c r="B107" s="22"/>
      <c r="C107" s="32" t="s">
        <v>2</v>
      </c>
      <c r="D107" s="22"/>
      <c r="E107" s="33">
        <v>1</v>
      </c>
      <c r="F107" s="34"/>
      <c r="G107" s="34"/>
    </row>
    <row r="108" spans="1:30" ht="12.75">
      <c r="A108" s="35"/>
      <c r="B108" s="36" t="s">
        <v>112</v>
      </c>
      <c r="C108" s="49" t="s">
        <v>219</v>
      </c>
      <c r="D108" s="50"/>
      <c r="E108" s="50"/>
      <c r="F108" s="50"/>
      <c r="G108" s="37"/>
      <c r="R108" s="11"/>
      <c r="AB108" s="16">
        <f>SUM(S109:S123)</f>
        <v>0</v>
      </c>
      <c r="AC108" s="16">
        <f>SUM(T109:T123)</f>
        <v>0</v>
      </c>
      <c r="AD108" s="16">
        <f>SUM(U109:U123)</f>
        <v>0</v>
      </c>
    </row>
    <row r="109" spans="1:41" ht="12.75">
      <c r="A109" s="29" t="s">
        <v>42</v>
      </c>
      <c r="B109" s="29" t="s">
        <v>113</v>
      </c>
      <c r="C109" s="29" t="s">
        <v>220</v>
      </c>
      <c r="D109" s="29" t="s">
        <v>248</v>
      </c>
      <c r="E109" s="30">
        <v>2.94</v>
      </c>
      <c r="F109" s="31"/>
      <c r="G109" s="31"/>
      <c r="I109" s="14">
        <f>IF(Z109="5",G109,0)</f>
        <v>0</v>
      </c>
      <c r="K109" s="14" t="e">
        <f>IF(Z109="1",#REF!,0)</f>
        <v>#REF!</v>
      </c>
      <c r="L109" s="14" t="e">
        <f>IF(Z109="1",#REF!,0)</f>
        <v>#REF!</v>
      </c>
      <c r="M109" s="14">
        <f>IF(Z109="7",#REF!,0)</f>
        <v>0</v>
      </c>
      <c r="N109" s="14">
        <f>IF(Z109="7",#REF!,0)</f>
        <v>0</v>
      </c>
      <c r="O109" s="14">
        <f>IF(Z109="2",#REF!,0)</f>
        <v>0</v>
      </c>
      <c r="P109" s="14">
        <f>IF(Z109="2",#REF!,0)</f>
        <v>0</v>
      </c>
      <c r="Q109" s="14">
        <f>IF(Z109="0",G109,0)</f>
        <v>0</v>
      </c>
      <c r="R109" s="11"/>
      <c r="S109" s="7">
        <f>IF(W109=0,G109,0)</f>
        <v>0</v>
      </c>
      <c r="T109" s="7">
        <f>IF(W109=15,G109,0)</f>
        <v>0</v>
      </c>
      <c r="U109" s="7">
        <f>IF(W109=21,G109,0)</f>
        <v>0</v>
      </c>
      <c r="W109" s="14">
        <v>21</v>
      </c>
      <c r="X109" s="14">
        <f>F109*0.14047197640118</f>
        <v>0</v>
      </c>
      <c r="Y109" s="14">
        <f>F109*(1-0.14047197640118)</f>
        <v>0</v>
      </c>
      <c r="Z109" s="12" t="s">
        <v>2</v>
      </c>
      <c r="AF109" s="14">
        <f>E109*X109</f>
        <v>0</v>
      </c>
      <c r="AG109" s="14">
        <f>E109*Y109</f>
        <v>0</v>
      </c>
      <c r="AH109" s="15" t="s">
        <v>284</v>
      </c>
      <c r="AI109" s="15" t="s">
        <v>297</v>
      </c>
      <c r="AJ109" s="11" t="s">
        <v>298</v>
      </c>
      <c r="AL109" s="14">
        <f>AF109+AG109</f>
        <v>0</v>
      </c>
      <c r="AM109" s="14">
        <f>F109/(100-AN109)*100</f>
        <v>0</v>
      </c>
      <c r="AN109" s="14">
        <v>0</v>
      </c>
      <c r="AO109" s="14" t="e">
        <f>#REF!</f>
        <v>#REF!</v>
      </c>
    </row>
    <row r="110" spans="1:7" ht="12.75">
      <c r="A110" s="22"/>
      <c r="B110" s="22"/>
      <c r="C110" s="32" t="s">
        <v>221</v>
      </c>
      <c r="D110" s="22"/>
      <c r="E110" s="33">
        <v>2.94</v>
      </c>
      <c r="F110" s="34"/>
      <c r="G110" s="34"/>
    </row>
    <row r="111" spans="1:41" ht="12.75">
      <c r="A111" s="29" t="s">
        <v>43</v>
      </c>
      <c r="B111" s="29" t="s">
        <v>114</v>
      </c>
      <c r="C111" s="29" t="s">
        <v>222</v>
      </c>
      <c r="D111" s="29" t="s">
        <v>246</v>
      </c>
      <c r="E111" s="30">
        <v>1</v>
      </c>
      <c r="F111" s="31"/>
      <c r="G111" s="31"/>
      <c r="I111" s="14">
        <f>IF(Z111="5",G111,0)</f>
        <v>0</v>
      </c>
      <c r="K111" s="14" t="e">
        <f>IF(Z111="1",#REF!,0)</f>
        <v>#REF!</v>
      </c>
      <c r="L111" s="14" t="e">
        <f>IF(Z111="1",#REF!,0)</f>
        <v>#REF!</v>
      </c>
      <c r="M111" s="14">
        <f>IF(Z111="7",#REF!,0)</f>
        <v>0</v>
      </c>
      <c r="N111" s="14">
        <f>IF(Z111="7",#REF!,0)</f>
        <v>0</v>
      </c>
      <c r="O111" s="14">
        <f>IF(Z111="2",#REF!,0)</f>
        <v>0</v>
      </c>
      <c r="P111" s="14">
        <f>IF(Z111="2",#REF!,0)</f>
        <v>0</v>
      </c>
      <c r="Q111" s="14">
        <f>IF(Z111="0",G111,0)</f>
        <v>0</v>
      </c>
      <c r="R111" s="11"/>
      <c r="S111" s="7">
        <f>IF(W111=0,G111,0)</f>
        <v>0</v>
      </c>
      <c r="T111" s="7">
        <f>IF(W111=15,G111,0)</f>
        <v>0</v>
      </c>
      <c r="U111" s="7">
        <f>IF(W111=21,G111,0)</f>
        <v>0</v>
      </c>
      <c r="W111" s="14">
        <v>21</v>
      </c>
      <c r="X111" s="14">
        <f>F111*0</f>
        <v>0</v>
      </c>
      <c r="Y111" s="14">
        <f>F111*(1-0)</f>
        <v>0</v>
      </c>
      <c r="Z111" s="12" t="s">
        <v>2</v>
      </c>
      <c r="AF111" s="14">
        <f>E111*X111</f>
        <v>0</v>
      </c>
      <c r="AG111" s="14">
        <f>E111*Y111</f>
        <v>0</v>
      </c>
      <c r="AH111" s="15" t="s">
        <v>284</v>
      </c>
      <c r="AI111" s="15" t="s">
        <v>297</v>
      </c>
      <c r="AJ111" s="11" t="s">
        <v>298</v>
      </c>
      <c r="AL111" s="14">
        <f>AF111+AG111</f>
        <v>0</v>
      </c>
      <c r="AM111" s="14">
        <f>F111/(100-AN111)*100</f>
        <v>0</v>
      </c>
      <c r="AN111" s="14">
        <v>0</v>
      </c>
      <c r="AO111" s="14" t="e">
        <f>#REF!</f>
        <v>#REF!</v>
      </c>
    </row>
    <row r="112" spans="1:7" ht="12.75">
      <c r="A112" s="22"/>
      <c r="B112" s="22"/>
      <c r="C112" s="32" t="s">
        <v>2</v>
      </c>
      <c r="D112" s="22"/>
      <c r="E112" s="33">
        <v>1</v>
      </c>
      <c r="F112" s="34"/>
      <c r="G112" s="34"/>
    </row>
    <row r="113" spans="1:41" ht="12.75">
      <c r="A113" s="29" t="s">
        <v>44</v>
      </c>
      <c r="B113" s="29" t="s">
        <v>115</v>
      </c>
      <c r="C113" s="29" t="s">
        <v>223</v>
      </c>
      <c r="D113" s="29" t="s">
        <v>246</v>
      </c>
      <c r="E113" s="30">
        <v>1</v>
      </c>
      <c r="F113" s="31"/>
      <c r="G113" s="31"/>
      <c r="I113" s="14">
        <f>IF(Z113="5",G113,0)</f>
        <v>0</v>
      </c>
      <c r="K113" s="14" t="e">
        <f>IF(Z113="1",#REF!,0)</f>
        <v>#REF!</v>
      </c>
      <c r="L113" s="14" t="e">
        <f>IF(Z113="1",#REF!,0)</f>
        <v>#REF!</v>
      </c>
      <c r="M113" s="14">
        <f>IF(Z113="7",#REF!,0)</f>
        <v>0</v>
      </c>
      <c r="N113" s="14">
        <f>IF(Z113="7",#REF!,0)</f>
        <v>0</v>
      </c>
      <c r="O113" s="14">
        <f>IF(Z113="2",#REF!,0)</f>
        <v>0</v>
      </c>
      <c r="P113" s="14">
        <f>IF(Z113="2",#REF!,0)</f>
        <v>0</v>
      </c>
      <c r="Q113" s="14">
        <f>IF(Z113="0",G113,0)</f>
        <v>0</v>
      </c>
      <c r="R113" s="11"/>
      <c r="S113" s="7">
        <f>IF(W113=0,G113,0)</f>
        <v>0</v>
      </c>
      <c r="T113" s="7">
        <f>IF(W113=15,G113,0)</f>
        <v>0</v>
      </c>
      <c r="U113" s="7">
        <f>IF(W113=21,G113,0)</f>
        <v>0</v>
      </c>
      <c r="W113" s="14">
        <v>21</v>
      </c>
      <c r="X113" s="14">
        <f>F113*0</f>
        <v>0</v>
      </c>
      <c r="Y113" s="14">
        <f>F113*(1-0)</f>
        <v>0</v>
      </c>
      <c r="Z113" s="12" t="s">
        <v>2</v>
      </c>
      <c r="AF113" s="14">
        <f>E113*X113</f>
        <v>0</v>
      </c>
      <c r="AG113" s="14">
        <f>E113*Y113</f>
        <v>0</v>
      </c>
      <c r="AH113" s="15" t="s">
        <v>284</v>
      </c>
      <c r="AI113" s="15" t="s">
        <v>297</v>
      </c>
      <c r="AJ113" s="11" t="s">
        <v>298</v>
      </c>
      <c r="AL113" s="14">
        <f>AF113+AG113</f>
        <v>0</v>
      </c>
      <c r="AM113" s="14">
        <f>F113/(100-AN113)*100</f>
        <v>0</v>
      </c>
      <c r="AN113" s="14">
        <v>0</v>
      </c>
      <c r="AO113" s="14" t="e">
        <f>#REF!</f>
        <v>#REF!</v>
      </c>
    </row>
    <row r="114" spans="1:7" ht="12.75">
      <c r="A114" s="22"/>
      <c r="B114" s="22"/>
      <c r="C114" s="32" t="s">
        <v>2</v>
      </c>
      <c r="D114" s="22"/>
      <c r="E114" s="33">
        <v>1</v>
      </c>
      <c r="F114" s="34"/>
      <c r="G114" s="34"/>
    </row>
    <row r="115" spans="1:41" ht="12.75">
      <c r="A115" s="29" t="s">
        <v>45</v>
      </c>
      <c r="B115" s="29" t="s">
        <v>116</v>
      </c>
      <c r="C115" s="29" t="s">
        <v>224</v>
      </c>
      <c r="D115" s="29" t="s">
        <v>248</v>
      </c>
      <c r="E115" s="30">
        <v>2.2</v>
      </c>
      <c r="F115" s="31"/>
      <c r="G115" s="31"/>
      <c r="I115" s="14">
        <f>IF(Z115="5",G115,0)</f>
        <v>0</v>
      </c>
      <c r="K115" s="14" t="e">
        <f>IF(Z115="1",#REF!,0)</f>
        <v>#REF!</v>
      </c>
      <c r="L115" s="14" t="e">
        <f>IF(Z115="1",#REF!,0)</f>
        <v>#REF!</v>
      </c>
      <c r="M115" s="14">
        <f>IF(Z115="7",#REF!,0)</f>
        <v>0</v>
      </c>
      <c r="N115" s="14">
        <f>IF(Z115="7",#REF!,0)</f>
        <v>0</v>
      </c>
      <c r="O115" s="14">
        <f>IF(Z115="2",#REF!,0)</f>
        <v>0</v>
      </c>
      <c r="P115" s="14">
        <f>IF(Z115="2",#REF!,0)</f>
        <v>0</v>
      </c>
      <c r="Q115" s="14">
        <f>IF(Z115="0",G115,0)</f>
        <v>0</v>
      </c>
      <c r="R115" s="11"/>
      <c r="S115" s="7">
        <f>IF(W115=0,G115,0)</f>
        <v>0</v>
      </c>
      <c r="T115" s="7">
        <f>IF(W115=15,G115,0)</f>
        <v>0</v>
      </c>
      <c r="U115" s="7">
        <f>IF(W115=21,G115,0)</f>
        <v>0</v>
      </c>
      <c r="W115" s="14">
        <v>21</v>
      </c>
      <c r="X115" s="14">
        <f>F115*0.108721461187215</f>
        <v>0</v>
      </c>
      <c r="Y115" s="14">
        <f>F115*(1-0.108721461187215)</f>
        <v>0</v>
      </c>
      <c r="Z115" s="12" t="s">
        <v>2</v>
      </c>
      <c r="AF115" s="14">
        <f>E115*X115</f>
        <v>0</v>
      </c>
      <c r="AG115" s="14">
        <f>E115*Y115</f>
        <v>0</v>
      </c>
      <c r="AH115" s="15" t="s">
        <v>284</v>
      </c>
      <c r="AI115" s="15" t="s">
        <v>297</v>
      </c>
      <c r="AJ115" s="11" t="s">
        <v>298</v>
      </c>
      <c r="AL115" s="14">
        <f>AF115+AG115</f>
        <v>0</v>
      </c>
      <c r="AM115" s="14">
        <f>F115/(100-AN115)*100</f>
        <v>0</v>
      </c>
      <c r="AN115" s="14">
        <v>0</v>
      </c>
      <c r="AO115" s="14" t="e">
        <f>#REF!</f>
        <v>#REF!</v>
      </c>
    </row>
    <row r="116" spans="1:7" ht="12.75">
      <c r="A116" s="22"/>
      <c r="B116" s="22"/>
      <c r="C116" s="32" t="s">
        <v>225</v>
      </c>
      <c r="D116" s="22"/>
      <c r="E116" s="33">
        <v>2.2</v>
      </c>
      <c r="F116" s="34"/>
      <c r="G116" s="34"/>
    </row>
    <row r="117" spans="1:41" ht="12.75">
      <c r="A117" s="29" t="s">
        <v>46</v>
      </c>
      <c r="B117" s="29" t="s">
        <v>117</v>
      </c>
      <c r="C117" s="29" t="s">
        <v>226</v>
      </c>
      <c r="D117" s="29" t="s">
        <v>248</v>
      </c>
      <c r="E117" s="30">
        <v>1</v>
      </c>
      <c r="F117" s="31"/>
      <c r="G117" s="31"/>
      <c r="I117" s="14">
        <f>IF(Z117="5",G117,0)</f>
        <v>0</v>
      </c>
      <c r="K117" s="14" t="e">
        <f>IF(Z117="1",#REF!,0)</f>
        <v>#REF!</v>
      </c>
      <c r="L117" s="14" t="e">
        <f>IF(Z117="1",#REF!,0)</f>
        <v>#REF!</v>
      </c>
      <c r="M117" s="14">
        <f>IF(Z117="7",#REF!,0)</f>
        <v>0</v>
      </c>
      <c r="N117" s="14">
        <f>IF(Z117="7",#REF!,0)</f>
        <v>0</v>
      </c>
      <c r="O117" s="14">
        <f>IF(Z117="2",#REF!,0)</f>
        <v>0</v>
      </c>
      <c r="P117" s="14">
        <f>IF(Z117="2",#REF!,0)</f>
        <v>0</v>
      </c>
      <c r="Q117" s="14">
        <f>IF(Z117="0",G117,0)</f>
        <v>0</v>
      </c>
      <c r="R117" s="11"/>
      <c r="S117" s="7">
        <f>IF(W117=0,G117,0)</f>
        <v>0</v>
      </c>
      <c r="T117" s="7">
        <f>IF(W117=15,G117,0)</f>
        <v>0</v>
      </c>
      <c r="U117" s="7">
        <f>IF(W117=21,G117,0)</f>
        <v>0</v>
      </c>
      <c r="W117" s="14">
        <v>21</v>
      </c>
      <c r="X117" s="14">
        <f>F117*0.177797732629925</f>
        <v>0</v>
      </c>
      <c r="Y117" s="14">
        <f>F117*(1-0.177797732629925)</f>
        <v>0</v>
      </c>
      <c r="Z117" s="12" t="s">
        <v>2</v>
      </c>
      <c r="AF117" s="14">
        <f>E117*X117</f>
        <v>0</v>
      </c>
      <c r="AG117" s="14">
        <f>E117*Y117</f>
        <v>0</v>
      </c>
      <c r="AH117" s="15" t="s">
        <v>284</v>
      </c>
      <c r="AI117" s="15" t="s">
        <v>297</v>
      </c>
      <c r="AJ117" s="11" t="s">
        <v>298</v>
      </c>
      <c r="AL117" s="14">
        <f>AF117+AG117</f>
        <v>0</v>
      </c>
      <c r="AM117" s="14">
        <f>F117/(100-AN117)*100</f>
        <v>0</v>
      </c>
      <c r="AN117" s="14">
        <v>0</v>
      </c>
      <c r="AO117" s="14" t="e">
        <f>#REF!</f>
        <v>#REF!</v>
      </c>
    </row>
    <row r="118" spans="1:7" ht="12.75">
      <c r="A118" s="22"/>
      <c r="B118" s="22"/>
      <c r="C118" s="32" t="s">
        <v>2</v>
      </c>
      <c r="D118" s="22"/>
      <c r="E118" s="33">
        <v>1</v>
      </c>
      <c r="F118" s="34"/>
      <c r="G118" s="34"/>
    </row>
    <row r="119" spans="1:41" ht="12.75">
      <c r="A119" s="29" t="s">
        <v>47</v>
      </c>
      <c r="B119" s="29" t="s">
        <v>118</v>
      </c>
      <c r="C119" s="29" t="s">
        <v>227</v>
      </c>
      <c r="D119" s="29" t="s">
        <v>247</v>
      </c>
      <c r="E119" s="30">
        <v>1.125</v>
      </c>
      <c r="F119" s="31"/>
      <c r="G119" s="31"/>
      <c r="I119" s="14">
        <f>IF(Z119="5",G119,0)</f>
        <v>0</v>
      </c>
      <c r="K119" s="14" t="e">
        <f>IF(Z119="1",#REF!,0)</f>
        <v>#REF!</v>
      </c>
      <c r="L119" s="14" t="e">
        <f>IF(Z119="1",#REF!,0)</f>
        <v>#REF!</v>
      </c>
      <c r="M119" s="14">
        <f>IF(Z119="7",#REF!,0)</f>
        <v>0</v>
      </c>
      <c r="N119" s="14">
        <f>IF(Z119="7",#REF!,0)</f>
        <v>0</v>
      </c>
      <c r="O119" s="14">
        <f>IF(Z119="2",#REF!,0)</f>
        <v>0</v>
      </c>
      <c r="P119" s="14">
        <f>IF(Z119="2",#REF!,0)</f>
        <v>0</v>
      </c>
      <c r="Q119" s="14">
        <f>IF(Z119="0",G119,0)</f>
        <v>0</v>
      </c>
      <c r="R119" s="11"/>
      <c r="S119" s="7">
        <f>IF(W119=0,G119,0)</f>
        <v>0</v>
      </c>
      <c r="T119" s="7">
        <f>IF(W119=15,G119,0)</f>
        <v>0</v>
      </c>
      <c r="U119" s="7">
        <f>IF(W119=21,G119,0)</f>
        <v>0</v>
      </c>
      <c r="W119" s="14">
        <v>21</v>
      </c>
      <c r="X119" s="14">
        <f>F119*0</f>
        <v>0</v>
      </c>
      <c r="Y119" s="14">
        <f>F119*(1-0)</f>
        <v>0</v>
      </c>
      <c r="Z119" s="12" t="s">
        <v>2</v>
      </c>
      <c r="AF119" s="14">
        <f>E119*X119</f>
        <v>0</v>
      </c>
      <c r="AG119" s="14">
        <f>E119*Y119</f>
        <v>0</v>
      </c>
      <c r="AH119" s="15" t="s">
        <v>284</v>
      </c>
      <c r="AI119" s="15" t="s">
        <v>297</v>
      </c>
      <c r="AJ119" s="11" t="s">
        <v>298</v>
      </c>
      <c r="AL119" s="14">
        <f>AF119+AG119</f>
        <v>0</v>
      </c>
      <c r="AM119" s="14">
        <f>F119/(100-AN119)*100</f>
        <v>0</v>
      </c>
      <c r="AN119" s="14">
        <v>0</v>
      </c>
      <c r="AO119" s="14" t="e">
        <f>#REF!</f>
        <v>#REF!</v>
      </c>
    </row>
    <row r="120" spans="1:7" ht="12.75">
      <c r="A120" s="22"/>
      <c r="B120" s="22"/>
      <c r="C120" s="32" t="s">
        <v>228</v>
      </c>
      <c r="D120" s="22"/>
      <c r="E120" s="33">
        <v>1.125</v>
      </c>
      <c r="F120" s="34"/>
      <c r="G120" s="34"/>
    </row>
    <row r="121" spans="1:41" ht="12.75">
      <c r="A121" s="29" t="s">
        <v>48</v>
      </c>
      <c r="B121" s="29" t="s">
        <v>119</v>
      </c>
      <c r="C121" s="29" t="s">
        <v>229</v>
      </c>
      <c r="D121" s="29" t="s">
        <v>247</v>
      </c>
      <c r="E121" s="30">
        <v>9.33</v>
      </c>
      <c r="F121" s="31"/>
      <c r="G121" s="31"/>
      <c r="I121" s="14">
        <f>IF(Z121="5",G121,0)</f>
        <v>0</v>
      </c>
      <c r="K121" s="14" t="e">
        <f>IF(Z121="1",#REF!,0)</f>
        <v>#REF!</v>
      </c>
      <c r="L121" s="14" t="e">
        <f>IF(Z121="1",#REF!,0)</f>
        <v>#REF!</v>
      </c>
      <c r="M121" s="14">
        <f>IF(Z121="7",#REF!,0)</f>
        <v>0</v>
      </c>
      <c r="N121" s="14">
        <f>IF(Z121="7",#REF!,0)</f>
        <v>0</v>
      </c>
      <c r="O121" s="14">
        <f>IF(Z121="2",#REF!,0)</f>
        <v>0</v>
      </c>
      <c r="P121" s="14">
        <f>IF(Z121="2",#REF!,0)</f>
        <v>0</v>
      </c>
      <c r="Q121" s="14">
        <f>IF(Z121="0",G121,0)</f>
        <v>0</v>
      </c>
      <c r="R121" s="11"/>
      <c r="S121" s="7">
        <f>IF(W121=0,G121,0)</f>
        <v>0</v>
      </c>
      <c r="T121" s="7">
        <f>IF(W121=15,G121,0)</f>
        <v>0</v>
      </c>
      <c r="U121" s="7">
        <f>IF(W121=21,G121,0)</f>
        <v>0</v>
      </c>
      <c r="W121" s="14">
        <v>21</v>
      </c>
      <c r="X121" s="14">
        <f>F121*0</f>
        <v>0</v>
      </c>
      <c r="Y121" s="14">
        <f>F121*(1-0)</f>
        <v>0</v>
      </c>
      <c r="Z121" s="12" t="s">
        <v>2</v>
      </c>
      <c r="AF121" s="14">
        <f>E121*X121</f>
        <v>0</v>
      </c>
      <c r="AG121" s="14">
        <f>E121*Y121</f>
        <v>0</v>
      </c>
      <c r="AH121" s="15" t="s">
        <v>284</v>
      </c>
      <c r="AI121" s="15" t="s">
        <v>297</v>
      </c>
      <c r="AJ121" s="11" t="s">
        <v>298</v>
      </c>
      <c r="AL121" s="14">
        <f>AF121+AG121</f>
        <v>0</v>
      </c>
      <c r="AM121" s="14">
        <f>F121/(100-AN121)*100</f>
        <v>0</v>
      </c>
      <c r="AN121" s="14">
        <v>0</v>
      </c>
      <c r="AO121" s="14" t="e">
        <f>#REF!</f>
        <v>#REF!</v>
      </c>
    </row>
    <row r="122" spans="1:7" ht="12.75">
      <c r="A122" s="22"/>
      <c r="B122" s="22"/>
      <c r="C122" s="32" t="s">
        <v>230</v>
      </c>
      <c r="D122" s="22"/>
      <c r="E122" s="33">
        <v>9.33</v>
      </c>
      <c r="F122" s="34"/>
      <c r="G122" s="34"/>
    </row>
    <row r="123" spans="1:41" ht="12.75">
      <c r="A123" s="29" t="s">
        <v>49</v>
      </c>
      <c r="B123" s="29" t="s">
        <v>120</v>
      </c>
      <c r="C123" s="29" t="s">
        <v>231</v>
      </c>
      <c r="D123" s="29" t="s">
        <v>250</v>
      </c>
      <c r="E123" s="30">
        <v>49</v>
      </c>
      <c r="F123" s="31"/>
      <c r="G123" s="31"/>
      <c r="I123" s="14">
        <f>IF(Z123="5",G123,0)</f>
        <v>0</v>
      </c>
      <c r="K123" s="14" t="e">
        <f>IF(Z123="1",#REF!,0)</f>
        <v>#REF!</v>
      </c>
      <c r="L123" s="14" t="e">
        <f>IF(Z123="1",#REF!,0)</f>
        <v>#REF!</v>
      </c>
      <c r="M123" s="14">
        <f>IF(Z123="7",#REF!,0)</f>
        <v>0</v>
      </c>
      <c r="N123" s="14">
        <f>IF(Z123="7",#REF!,0)</f>
        <v>0</v>
      </c>
      <c r="O123" s="14">
        <f>IF(Z123="2",#REF!,0)</f>
        <v>0</v>
      </c>
      <c r="P123" s="14">
        <f>IF(Z123="2",#REF!,0)</f>
        <v>0</v>
      </c>
      <c r="Q123" s="14">
        <f>IF(Z123="0",G123,0)</f>
        <v>0</v>
      </c>
      <c r="R123" s="11"/>
      <c r="S123" s="7">
        <f>IF(W123=0,G123,0)</f>
        <v>0</v>
      </c>
      <c r="T123" s="7">
        <f>IF(W123=15,G123,0)</f>
        <v>0</v>
      </c>
      <c r="U123" s="7">
        <f>IF(W123=21,G123,0)</f>
        <v>0</v>
      </c>
      <c r="W123" s="14">
        <v>21</v>
      </c>
      <c r="X123" s="14">
        <f>F123*0.0944342756423293</f>
        <v>0</v>
      </c>
      <c r="Y123" s="14">
        <f>F123*(1-0.0944342756423293)</f>
        <v>0</v>
      </c>
      <c r="Z123" s="12" t="s">
        <v>2</v>
      </c>
      <c r="AF123" s="14">
        <f>E123*X123</f>
        <v>0</v>
      </c>
      <c r="AG123" s="14">
        <f>E123*Y123</f>
        <v>0</v>
      </c>
      <c r="AH123" s="15" t="s">
        <v>284</v>
      </c>
      <c r="AI123" s="15" t="s">
        <v>297</v>
      </c>
      <c r="AJ123" s="11" t="s">
        <v>298</v>
      </c>
      <c r="AL123" s="14">
        <f>AF123+AG123</f>
        <v>0</v>
      </c>
      <c r="AM123" s="14">
        <f>F123/(100-AN123)*100</f>
        <v>0</v>
      </c>
      <c r="AN123" s="14">
        <v>0</v>
      </c>
      <c r="AO123" s="14" t="e">
        <f>#REF!</f>
        <v>#REF!</v>
      </c>
    </row>
    <row r="124" spans="1:7" ht="12.75">
      <c r="A124" s="22"/>
      <c r="B124" s="22"/>
      <c r="C124" s="32" t="s">
        <v>232</v>
      </c>
      <c r="D124" s="22"/>
      <c r="E124" s="33">
        <v>49</v>
      </c>
      <c r="F124" s="34"/>
      <c r="G124" s="34"/>
    </row>
    <row r="125" spans="1:30" ht="12.75">
      <c r="A125" s="35"/>
      <c r="B125" s="36" t="s">
        <v>121</v>
      </c>
      <c r="C125" s="49" t="s">
        <v>233</v>
      </c>
      <c r="D125" s="50"/>
      <c r="E125" s="50"/>
      <c r="F125" s="50"/>
      <c r="G125" s="37"/>
      <c r="R125" s="11"/>
      <c r="AB125" s="16">
        <f>SUM(S126:S126)</f>
        <v>0</v>
      </c>
      <c r="AC125" s="16">
        <f>SUM(T126:T126)</f>
        <v>0</v>
      </c>
      <c r="AD125" s="16">
        <f>SUM(U126:U126)</f>
        <v>0</v>
      </c>
    </row>
    <row r="126" spans="1:41" ht="12.75">
      <c r="A126" s="29" t="s">
        <v>50</v>
      </c>
      <c r="B126" s="29" t="s">
        <v>122</v>
      </c>
      <c r="C126" s="29" t="s">
        <v>234</v>
      </c>
      <c r="D126" s="29" t="s">
        <v>249</v>
      </c>
      <c r="E126" s="30">
        <v>14.264</v>
      </c>
      <c r="F126" s="31"/>
      <c r="G126" s="31"/>
      <c r="I126" s="14">
        <f>IF(Z126="5",G126,0)</f>
        <v>0</v>
      </c>
      <c r="K126" s="14">
        <f>IF(Z126="1",#REF!,0)</f>
        <v>0</v>
      </c>
      <c r="L126" s="14">
        <f>IF(Z126="1",#REF!,0)</f>
        <v>0</v>
      </c>
      <c r="M126" s="14">
        <f>IF(Z126="7",#REF!,0)</f>
        <v>0</v>
      </c>
      <c r="N126" s="14">
        <f>IF(Z126="7",#REF!,0)</f>
        <v>0</v>
      </c>
      <c r="O126" s="14">
        <f>IF(Z126="2",#REF!,0)</f>
        <v>0</v>
      </c>
      <c r="P126" s="14">
        <f>IF(Z126="2",#REF!,0)</f>
        <v>0</v>
      </c>
      <c r="Q126" s="14">
        <f>IF(Z126="0",G126,0)</f>
        <v>0</v>
      </c>
      <c r="R126" s="11"/>
      <c r="S126" s="7">
        <f>IF(W126=0,G126,0)</f>
        <v>0</v>
      </c>
      <c r="T126" s="7">
        <f>IF(W126=15,G126,0)</f>
        <v>0</v>
      </c>
      <c r="U126" s="7">
        <f>IF(W126=21,G126,0)</f>
        <v>0</v>
      </c>
      <c r="W126" s="14">
        <v>21</v>
      </c>
      <c r="X126" s="14">
        <f>F126*0</f>
        <v>0</v>
      </c>
      <c r="Y126" s="14">
        <f>F126*(1-0)</f>
        <v>0</v>
      </c>
      <c r="Z126" s="12" t="s">
        <v>6</v>
      </c>
      <c r="AF126" s="14">
        <f>E126*X126</f>
        <v>0</v>
      </c>
      <c r="AG126" s="14">
        <f>E126*Y126</f>
        <v>0</v>
      </c>
      <c r="AH126" s="15" t="s">
        <v>285</v>
      </c>
      <c r="AI126" s="15" t="s">
        <v>297</v>
      </c>
      <c r="AJ126" s="11" t="s">
        <v>298</v>
      </c>
      <c r="AL126" s="14">
        <f>AF126+AG126</f>
        <v>0</v>
      </c>
      <c r="AM126" s="14">
        <f>F126/(100-AN126)*100</f>
        <v>0</v>
      </c>
      <c r="AN126" s="14">
        <v>0</v>
      </c>
      <c r="AO126" s="14" t="e">
        <f>#REF!</f>
        <v>#REF!</v>
      </c>
    </row>
    <row r="127" spans="1:7" ht="12.75">
      <c r="A127" s="22"/>
      <c r="B127" s="22"/>
      <c r="C127" s="32" t="s">
        <v>235</v>
      </c>
      <c r="D127" s="22"/>
      <c r="E127" s="33">
        <v>14.264</v>
      </c>
      <c r="F127" s="34"/>
      <c r="G127" s="34"/>
    </row>
    <row r="128" spans="1:30" ht="12.75">
      <c r="A128" s="35"/>
      <c r="B128" s="36" t="s">
        <v>123</v>
      </c>
      <c r="C128" s="49" t="s">
        <v>236</v>
      </c>
      <c r="D128" s="50"/>
      <c r="E128" s="50"/>
      <c r="F128" s="50"/>
      <c r="G128" s="37"/>
      <c r="R128" s="11"/>
      <c r="AB128" s="16">
        <f>SUM(S129:S129)</f>
        <v>0</v>
      </c>
      <c r="AC128" s="16">
        <f>SUM(T129:T129)</f>
        <v>0</v>
      </c>
      <c r="AD128" s="16">
        <f>SUM(U129:U129)</f>
        <v>0</v>
      </c>
    </row>
    <row r="129" spans="1:41" ht="12.75">
      <c r="A129" s="29" t="s">
        <v>51</v>
      </c>
      <c r="B129" s="29" t="s">
        <v>124</v>
      </c>
      <c r="C129" s="29" t="s">
        <v>237</v>
      </c>
      <c r="D129" s="29" t="s">
        <v>251</v>
      </c>
      <c r="E129" s="30">
        <v>1</v>
      </c>
      <c r="F129" s="31"/>
      <c r="G129" s="31"/>
      <c r="I129" s="14">
        <f>IF(Z129="5",G129,0)</f>
        <v>0</v>
      </c>
      <c r="K129" s="14">
        <f>IF(Z129="1",#REF!,0)</f>
        <v>0</v>
      </c>
      <c r="L129" s="14">
        <f>IF(Z129="1",#REF!,0)</f>
        <v>0</v>
      </c>
      <c r="M129" s="14">
        <f>IF(Z129="7",#REF!,0)</f>
        <v>0</v>
      </c>
      <c r="N129" s="14">
        <f>IF(Z129="7",#REF!,0)</f>
        <v>0</v>
      </c>
      <c r="O129" s="14" t="e">
        <f>IF(Z129="2",#REF!,0)</f>
        <v>#REF!</v>
      </c>
      <c r="P129" s="14" t="e">
        <f>IF(Z129="2",#REF!,0)</f>
        <v>#REF!</v>
      </c>
      <c r="Q129" s="14">
        <f>IF(Z129="0",G129,0)</f>
        <v>0</v>
      </c>
      <c r="R129" s="11"/>
      <c r="S129" s="7">
        <f>IF(W129=0,G129,0)</f>
        <v>0</v>
      </c>
      <c r="T129" s="7">
        <f>IF(W129=15,G129,0)</f>
        <v>0</v>
      </c>
      <c r="U129" s="7">
        <f>IF(W129=21,G129,0)</f>
        <v>0</v>
      </c>
      <c r="W129" s="14">
        <v>21</v>
      </c>
      <c r="X129" s="14">
        <f>F129*0</f>
        <v>0</v>
      </c>
      <c r="Y129" s="14">
        <f>F129*(1-0)</f>
        <v>0</v>
      </c>
      <c r="Z129" s="12" t="s">
        <v>3</v>
      </c>
      <c r="AF129" s="14">
        <f>E129*X129</f>
        <v>0</v>
      </c>
      <c r="AG129" s="14">
        <f>E129*Y129</f>
        <v>0</v>
      </c>
      <c r="AH129" s="15" t="s">
        <v>286</v>
      </c>
      <c r="AI129" s="15" t="s">
        <v>297</v>
      </c>
      <c r="AJ129" s="11" t="s">
        <v>298</v>
      </c>
      <c r="AL129" s="14">
        <f>AF129+AG129</f>
        <v>0</v>
      </c>
      <c r="AM129" s="14">
        <f>F129/(100-AN129)*100</f>
        <v>0</v>
      </c>
      <c r="AN129" s="14">
        <v>0</v>
      </c>
      <c r="AO129" s="14" t="e">
        <f>#REF!</f>
        <v>#REF!</v>
      </c>
    </row>
    <row r="130" spans="1:7" ht="12.75">
      <c r="A130" s="22"/>
      <c r="B130" s="22"/>
      <c r="C130" s="32" t="s">
        <v>2</v>
      </c>
      <c r="D130" s="22"/>
      <c r="E130" s="33">
        <v>1</v>
      </c>
      <c r="F130" s="34"/>
      <c r="G130" s="34"/>
    </row>
    <row r="131" spans="1:30" ht="12.75">
      <c r="A131" s="35"/>
      <c r="B131" s="36" t="s">
        <v>125</v>
      </c>
      <c r="C131" s="49" t="s">
        <v>238</v>
      </c>
      <c r="D131" s="50"/>
      <c r="E131" s="50"/>
      <c r="F131" s="50"/>
      <c r="G131" s="37"/>
      <c r="R131" s="11"/>
      <c r="AB131" s="16">
        <f>SUM(S132:S138)</f>
        <v>0</v>
      </c>
      <c r="AC131" s="16">
        <f>SUM(T132:T138)</f>
        <v>0</v>
      </c>
      <c r="AD131" s="16">
        <f>SUM(U132:U138)</f>
        <v>0</v>
      </c>
    </row>
    <row r="132" spans="1:41" ht="12.75">
      <c r="A132" s="29" t="s">
        <v>52</v>
      </c>
      <c r="B132" s="29" t="s">
        <v>126</v>
      </c>
      <c r="C132" s="29" t="s">
        <v>239</v>
      </c>
      <c r="D132" s="29" t="s">
        <v>249</v>
      </c>
      <c r="E132" s="30">
        <v>26.091</v>
      </c>
      <c r="F132" s="31"/>
      <c r="G132" s="31"/>
      <c r="I132" s="14">
        <f>IF(Z132="5",G132,0)</f>
        <v>0</v>
      </c>
      <c r="K132" s="14">
        <f>IF(Z132="1",#REF!,0)</f>
        <v>0</v>
      </c>
      <c r="L132" s="14">
        <f>IF(Z132="1",#REF!,0)</f>
        <v>0</v>
      </c>
      <c r="M132" s="14">
        <f>IF(Z132="7",#REF!,0)</f>
        <v>0</v>
      </c>
      <c r="N132" s="14">
        <f>IF(Z132="7",#REF!,0)</f>
        <v>0</v>
      </c>
      <c r="O132" s="14">
        <f>IF(Z132="2",#REF!,0)</f>
        <v>0</v>
      </c>
      <c r="P132" s="14">
        <f>IF(Z132="2",#REF!,0)</f>
        <v>0</v>
      </c>
      <c r="Q132" s="14">
        <f>IF(Z132="0",G132,0)</f>
        <v>0</v>
      </c>
      <c r="R132" s="11"/>
      <c r="S132" s="7">
        <f>IF(W132=0,G132,0)</f>
        <v>0</v>
      </c>
      <c r="T132" s="7">
        <f>IF(W132=15,G132,0)</f>
        <v>0</v>
      </c>
      <c r="U132" s="7">
        <f>IF(W132=21,G132,0)</f>
        <v>0</v>
      </c>
      <c r="W132" s="14">
        <v>21</v>
      </c>
      <c r="X132" s="14">
        <f>F132*0</f>
        <v>0</v>
      </c>
      <c r="Y132" s="14">
        <f>F132*(1-0)</f>
        <v>0</v>
      </c>
      <c r="Z132" s="12" t="s">
        <v>6</v>
      </c>
      <c r="AF132" s="14">
        <f>E132*X132</f>
        <v>0</v>
      </c>
      <c r="AG132" s="14">
        <f>E132*Y132</f>
        <v>0</v>
      </c>
      <c r="AH132" s="15" t="s">
        <v>287</v>
      </c>
      <c r="AI132" s="15" t="s">
        <v>297</v>
      </c>
      <c r="AJ132" s="11" t="s">
        <v>298</v>
      </c>
      <c r="AL132" s="14">
        <f>AF132+AG132</f>
        <v>0</v>
      </c>
      <c r="AM132" s="14">
        <f>F132/(100-AN132)*100</f>
        <v>0</v>
      </c>
      <c r="AN132" s="14">
        <v>0</v>
      </c>
      <c r="AO132" s="14" t="e">
        <f>#REF!</f>
        <v>#REF!</v>
      </c>
    </row>
    <row r="133" spans="1:7" ht="12.75">
      <c r="A133" s="22"/>
      <c r="B133" s="22"/>
      <c r="C133" s="32" t="s">
        <v>240</v>
      </c>
      <c r="D133" s="22"/>
      <c r="E133" s="33">
        <v>26.091</v>
      </c>
      <c r="F133" s="34"/>
      <c r="G133" s="34"/>
    </row>
    <row r="134" spans="1:41" ht="12.75">
      <c r="A134" s="29" t="s">
        <v>53</v>
      </c>
      <c r="B134" s="29" t="s">
        <v>127</v>
      </c>
      <c r="C134" s="29" t="s">
        <v>241</v>
      </c>
      <c r="D134" s="29" t="s">
        <v>249</v>
      </c>
      <c r="E134" s="30">
        <v>26.091</v>
      </c>
      <c r="F134" s="31"/>
      <c r="G134" s="31"/>
      <c r="I134" s="14">
        <f>IF(Z134="5",G134,0)</f>
        <v>0</v>
      </c>
      <c r="K134" s="14">
        <f>IF(Z134="1",#REF!,0)</f>
        <v>0</v>
      </c>
      <c r="L134" s="14">
        <f>IF(Z134="1",#REF!,0)</f>
        <v>0</v>
      </c>
      <c r="M134" s="14">
        <f>IF(Z134="7",#REF!,0)</f>
        <v>0</v>
      </c>
      <c r="N134" s="14">
        <f>IF(Z134="7",#REF!,0)</f>
        <v>0</v>
      </c>
      <c r="O134" s="14">
        <f>IF(Z134="2",#REF!,0)</f>
        <v>0</v>
      </c>
      <c r="P134" s="14">
        <f>IF(Z134="2",#REF!,0)</f>
        <v>0</v>
      </c>
      <c r="Q134" s="14">
        <f>IF(Z134="0",G134,0)</f>
        <v>0</v>
      </c>
      <c r="R134" s="11"/>
      <c r="S134" s="7">
        <f>IF(W134=0,G134,0)</f>
        <v>0</v>
      </c>
      <c r="T134" s="7">
        <f>IF(W134=15,G134,0)</f>
        <v>0</v>
      </c>
      <c r="U134" s="7">
        <f>IF(W134=21,G134,0)</f>
        <v>0</v>
      </c>
      <c r="W134" s="14">
        <v>21</v>
      </c>
      <c r="X134" s="14">
        <f>F134*0.0101727645780889</f>
        <v>0</v>
      </c>
      <c r="Y134" s="14">
        <f>F134*(1-0.0101727645780889)</f>
        <v>0</v>
      </c>
      <c r="Z134" s="12" t="s">
        <v>6</v>
      </c>
      <c r="AF134" s="14">
        <f>E134*X134</f>
        <v>0</v>
      </c>
      <c r="AG134" s="14">
        <f>E134*Y134</f>
        <v>0</v>
      </c>
      <c r="AH134" s="15" t="s">
        <v>287</v>
      </c>
      <c r="AI134" s="15" t="s">
        <v>297</v>
      </c>
      <c r="AJ134" s="11" t="s">
        <v>298</v>
      </c>
      <c r="AL134" s="14">
        <f>AF134+AG134</f>
        <v>0</v>
      </c>
      <c r="AM134" s="14">
        <f>F134/(100-AN134)*100</f>
        <v>0</v>
      </c>
      <c r="AN134" s="14">
        <v>0</v>
      </c>
      <c r="AO134" s="14" t="e">
        <f>#REF!</f>
        <v>#REF!</v>
      </c>
    </row>
    <row r="135" spans="1:7" ht="12.75">
      <c r="A135" s="22"/>
      <c r="B135" s="22"/>
      <c r="C135" s="32" t="s">
        <v>242</v>
      </c>
      <c r="D135" s="22"/>
      <c r="E135" s="33">
        <v>26.091</v>
      </c>
      <c r="F135" s="34"/>
      <c r="G135" s="34"/>
    </row>
    <row r="136" spans="1:41" ht="12.75">
      <c r="A136" s="29" t="s">
        <v>54</v>
      </c>
      <c r="B136" s="29" t="s">
        <v>128</v>
      </c>
      <c r="C136" s="29" t="s">
        <v>243</v>
      </c>
      <c r="D136" s="29" t="s">
        <v>249</v>
      </c>
      <c r="E136" s="30">
        <v>26.091</v>
      </c>
      <c r="F136" s="31"/>
      <c r="G136" s="31"/>
      <c r="I136" s="14">
        <f>IF(Z136="5",G136,0)</f>
        <v>0</v>
      </c>
      <c r="K136" s="14">
        <f>IF(Z136="1",#REF!,0)</f>
        <v>0</v>
      </c>
      <c r="L136" s="14">
        <f>IF(Z136="1",#REF!,0)</f>
        <v>0</v>
      </c>
      <c r="M136" s="14">
        <f>IF(Z136="7",#REF!,0)</f>
        <v>0</v>
      </c>
      <c r="N136" s="14">
        <f>IF(Z136="7",#REF!,0)</f>
        <v>0</v>
      </c>
      <c r="O136" s="14">
        <f>IF(Z136="2",#REF!,0)</f>
        <v>0</v>
      </c>
      <c r="P136" s="14">
        <f>IF(Z136="2",#REF!,0)</f>
        <v>0</v>
      </c>
      <c r="Q136" s="14">
        <f>IF(Z136="0",G136,0)</f>
        <v>0</v>
      </c>
      <c r="R136" s="11"/>
      <c r="S136" s="7">
        <f>IF(W136=0,G136,0)</f>
        <v>0</v>
      </c>
      <c r="T136" s="7">
        <f>IF(W136=15,G136,0)</f>
        <v>0</v>
      </c>
      <c r="U136" s="7">
        <f>IF(W136=21,G136,0)</f>
        <v>0</v>
      </c>
      <c r="W136" s="14">
        <v>21</v>
      </c>
      <c r="X136" s="14">
        <f>F136*0</f>
        <v>0</v>
      </c>
      <c r="Y136" s="14">
        <f>F136*(1-0)</f>
        <v>0</v>
      </c>
      <c r="Z136" s="12" t="s">
        <v>6</v>
      </c>
      <c r="AF136" s="14">
        <f>E136*X136</f>
        <v>0</v>
      </c>
      <c r="AG136" s="14">
        <f>E136*Y136</f>
        <v>0</v>
      </c>
      <c r="AH136" s="15" t="s">
        <v>287</v>
      </c>
      <c r="AI136" s="15" t="s">
        <v>297</v>
      </c>
      <c r="AJ136" s="11" t="s">
        <v>298</v>
      </c>
      <c r="AL136" s="14">
        <f>AF136+AG136</f>
        <v>0</v>
      </c>
      <c r="AM136" s="14">
        <f>F136/(100-AN136)*100</f>
        <v>0</v>
      </c>
      <c r="AN136" s="14">
        <v>0</v>
      </c>
      <c r="AO136" s="14" t="e">
        <f>#REF!</f>
        <v>#REF!</v>
      </c>
    </row>
    <row r="137" spans="1:7" ht="12.75">
      <c r="A137" s="22"/>
      <c r="B137" s="22"/>
      <c r="C137" s="32" t="s">
        <v>242</v>
      </c>
      <c r="D137" s="22"/>
      <c r="E137" s="33">
        <v>26.091</v>
      </c>
      <c r="F137" s="34"/>
      <c r="G137" s="34"/>
    </row>
    <row r="138" spans="1:41" ht="12.75">
      <c r="A138" s="29" t="s">
        <v>55</v>
      </c>
      <c r="B138" s="29" t="s">
        <v>129</v>
      </c>
      <c r="C138" s="29" t="s">
        <v>244</v>
      </c>
      <c r="D138" s="29" t="s">
        <v>249</v>
      </c>
      <c r="E138" s="30">
        <v>26.091</v>
      </c>
      <c r="F138" s="31"/>
      <c r="G138" s="31"/>
      <c r="I138" s="14">
        <f>IF(Z138="5",G138,0)</f>
        <v>0</v>
      </c>
      <c r="K138" s="14">
        <f>IF(Z138="1",#REF!,0)</f>
        <v>0</v>
      </c>
      <c r="L138" s="14">
        <f>IF(Z138="1",#REF!,0)</f>
        <v>0</v>
      </c>
      <c r="M138" s="14">
        <f>IF(Z138="7",#REF!,0)</f>
        <v>0</v>
      </c>
      <c r="N138" s="14">
        <f>IF(Z138="7",#REF!,0)</f>
        <v>0</v>
      </c>
      <c r="O138" s="14">
        <f>IF(Z138="2",#REF!,0)</f>
        <v>0</v>
      </c>
      <c r="P138" s="14">
        <f>IF(Z138="2",#REF!,0)</f>
        <v>0</v>
      </c>
      <c r="Q138" s="14">
        <f>IF(Z138="0",G138,0)</f>
        <v>0</v>
      </c>
      <c r="R138" s="11"/>
      <c r="S138" s="7">
        <f>IF(W138=0,G138,0)</f>
        <v>0</v>
      </c>
      <c r="T138" s="7">
        <f>IF(W138=15,G138,0)</f>
        <v>0</v>
      </c>
      <c r="U138" s="7">
        <f>IF(W138=21,G138,0)</f>
        <v>0</v>
      </c>
      <c r="W138" s="14">
        <v>21</v>
      </c>
      <c r="X138" s="14">
        <f>F138*0</f>
        <v>0</v>
      </c>
      <c r="Y138" s="14">
        <f>F138*(1-0)</f>
        <v>0</v>
      </c>
      <c r="Z138" s="12" t="s">
        <v>6</v>
      </c>
      <c r="AF138" s="14">
        <f>E138*X138</f>
        <v>0</v>
      </c>
      <c r="AG138" s="14">
        <f>E138*Y138</f>
        <v>0</v>
      </c>
      <c r="AH138" s="15" t="s">
        <v>287</v>
      </c>
      <c r="AI138" s="15" t="s">
        <v>297</v>
      </c>
      <c r="AJ138" s="11" t="s">
        <v>298</v>
      </c>
      <c r="AL138" s="14">
        <f>AF138+AG138</f>
        <v>0</v>
      </c>
      <c r="AM138" s="14">
        <f>F138/(100-AN138)*100</f>
        <v>0</v>
      </c>
      <c r="AN138" s="14">
        <v>0</v>
      </c>
      <c r="AO138" s="14" t="e">
        <f>#REF!</f>
        <v>#REF!</v>
      </c>
    </row>
    <row r="139" spans="1:7" ht="12.75">
      <c r="A139" s="41"/>
      <c r="B139" s="41"/>
      <c r="C139" s="32" t="s">
        <v>242</v>
      </c>
      <c r="D139" s="41"/>
      <c r="E139" s="33">
        <v>26.091</v>
      </c>
      <c r="F139" s="41"/>
      <c r="G139" s="41"/>
    </row>
    <row r="140" spans="1:7" ht="29.25" customHeight="1">
      <c r="A140" s="3"/>
      <c r="B140" s="3"/>
      <c r="C140" s="3"/>
      <c r="D140" s="3"/>
      <c r="E140" s="3"/>
      <c r="F140" s="42" t="s">
        <v>306</v>
      </c>
      <c r="G140" s="24"/>
    </row>
    <row r="141" spans="1:7" ht="12.75">
      <c r="A141" s="18"/>
      <c r="B141" s="18"/>
      <c r="C141" s="18"/>
      <c r="D141" s="18"/>
      <c r="E141" s="18"/>
      <c r="F141" s="18"/>
      <c r="G141" s="23"/>
    </row>
    <row r="142" spans="1:7" ht="33.75" customHeight="1">
      <c r="A142" s="18"/>
      <c r="B142" s="18"/>
      <c r="C142" s="18"/>
      <c r="D142" s="18"/>
      <c r="E142" s="18"/>
      <c r="F142" s="42" t="s">
        <v>307</v>
      </c>
      <c r="G142" s="24"/>
    </row>
    <row r="143" spans="1:3" ht="11.25" customHeight="1">
      <c r="A143" s="57" t="s">
        <v>302</v>
      </c>
      <c r="B143" s="58"/>
      <c r="C143" s="58"/>
    </row>
    <row r="144" spans="1:7" ht="12.75" customHeight="1">
      <c r="A144" s="58"/>
      <c r="B144" s="58"/>
      <c r="C144" s="58"/>
      <c r="D144" s="17"/>
      <c r="E144" s="17"/>
      <c r="F144" s="17"/>
      <c r="G144" s="17"/>
    </row>
    <row r="145" spans="1:7" ht="6.75" customHeight="1">
      <c r="A145" s="19"/>
      <c r="B145" s="17"/>
      <c r="C145" s="17"/>
      <c r="D145" s="17"/>
      <c r="E145" s="17"/>
      <c r="F145" s="17"/>
      <c r="G145" s="17"/>
    </row>
    <row r="146" spans="1:7" ht="26.25" customHeight="1">
      <c r="A146" s="57" t="s">
        <v>303</v>
      </c>
      <c r="B146" s="59"/>
      <c r="C146" s="59"/>
      <c r="D146" s="17"/>
      <c r="E146" s="17"/>
      <c r="F146" s="17"/>
      <c r="G146" s="17"/>
    </row>
    <row r="147" spans="1:7" ht="12.75" customHeight="1">
      <c r="A147" s="59"/>
      <c r="B147" s="59"/>
      <c r="C147" s="59"/>
      <c r="D147" s="17"/>
      <c r="E147" s="17"/>
      <c r="F147" s="17"/>
      <c r="G147" s="17"/>
    </row>
    <row r="148" spans="1:3" ht="12.75">
      <c r="A148" s="55" t="s">
        <v>304</v>
      </c>
      <c r="B148" s="56"/>
      <c r="C148" s="56"/>
    </row>
  </sheetData>
  <sheetProtection/>
  <mergeCells count="31">
    <mergeCell ref="A1:G1"/>
    <mergeCell ref="A3:B3"/>
    <mergeCell ref="A148:C148"/>
    <mergeCell ref="A143:C144"/>
    <mergeCell ref="A146:C147"/>
    <mergeCell ref="C128:F128"/>
    <mergeCell ref="C131:F131"/>
    <mergeCell ref="C94:F94"/>
    <mergeCell ref="C99:F99"/>
    <mergeCell ref="C102:F102"/>
    <mergeCell ref="C105:F105"/>
    <mergeCell ref="C108:F108"/>
    <mergeCell ref="C125:F125"/>
    <mergeCell ref="C52:F52"/>
    <mergeCell ref="C55:F55"/>
    <mergeCell ref="C58:F58"/>
    <mergeCell ref="C67:F67"/>
    <mergeCell ref="C84:F84"/>
    <mergeCell ref="C91:F91"/>
    <mergeCell ref="C23:F23"/>
    <mergeCell ref="C26:F26"/>
    <mergeCell ref="C31:F31"/>
    <mergeCell ref="C41:F41"/>
    <mergeCell ref="C44:F44"/>
    <mergeCell ref="C49:F49"/>
    <mergeCell ref="C3:G3"/>
    <mergeCell ref="A2:G2"/>
    <mergeCell ref="C6:F6"/>
    <mergeCell ref="C11:F11"/>
    <mergeCell ref="C15:F15"/>
    <mergeCell ref="C20:F20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Podrábský</dc:creator>
  <cp:keywords/>
  <dc:description/>
  <cp:lastModifiedBy>uzivatel</cp:lastModifiedBy>
  <cp:lastPrinted>2017-08-15T05:38:29Z</cp:lastPrinted>
  <dcterms:created xsi:type="dcterms:W3CDTF">2017-08-14T08:45:41Z</dcterms:created>
  <dcterms:modified xsi:type="dcterms:W3CDTF">2017-08-15T05:38:31Z</dcterms:modified>
  <cp:category/>
  <cp:version/>
  <cp:contentType/>
  <cp:contentStatus/>
</cp:coreProperties>
</file>