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SO 000 VRN" sheetId="2" r:id="rId2"/>
    <sheet name="SO 101 - SO 101 HTÚ" sheetId="3" r:id="rId3"/>
    <sheet name="SO 102 - SO 102 KOMUNIKAC..." sheetId="4" r:id="rId4"/>
    <sheet name="SO 301,302,303 - SO 301 A..." sheetId="5" r:id="rId5"/>
    <sheet name="SO 401,402,403 - SO 401 A..." sheetId="6" r:id="rId6"/>
    <sheet name="SO 701 - SO 701 HŘIŠTĚ NA..." sheetId="7" r:id="rId7"/>
    <sheet name="SO 702 - SO 702 VÍCEÚČELO..." sheetId="8" r:id="rId8"/>
    <sheet name="SO 703 - SO 703 CELOBETON..." sheetId="9" r:id="rId9"/>
    <sheet name="SO 704 - SO 704 PRVKY DRO..." sheetId="10" r:id="rId10"/>
    <sheet name="SO 801 - SO 801 TERENNÍ Ú..." sheetId="11" r:id="rId11"/>
    <sheet name="SO 802 - SO 802 AREÁLOVÉ ..." sheetId="12" r:id="rId12"/>
    <sheet name="SO 803 - SO 803 REVITALIZ..." sheetId="13" r:id="rId13"/>
    <sheet name="SO 804 - SO 804 DEMOLICE" sheetId="14" r:id="rId14"/>
  </sheets>
  <definedNames>
    <definedName name="_xlnm.Print_Area" localSheetId="0">'Rekapitulace stavby'!$D$4:$AO$76,'Rekapitulace stavby'!$C$82:$AQ$108</definedName>
    <definedName name="_xlnm._FilterDatabase" localSheetId="1" hidden="1">'SO 000 - SO 000 VRN'!$C$118:$K$133</definedName>
    <definedName name="_xlnm.Print_Area" localSheetId="1">'SO 000 - SO 000 VRN'!$C$106:$K$133</definedName>
    <definedName name="_xlnm._FilterDatabase" localSheetId="2" hidden="1">'SO 101 - SO 101 HTÚ'!$C$118:$K$161</definedName>
    <definedName name="_xlnm.Print_Area" localSheetId="2">'SO 101 - SO 101 HTÚ'!$C$106:$K$161</definedName>
    <definedName name="_xlnm._FilterDatabase" localSheetId="3" hidden="1">'SO 102 - SO 102 KOMUNIKAC...'!$C$123:$K$239</definedName>
    <definedName name="_xlnm.Print_Area" localSheetId="3">'SO 102 - SO 102 KOMUNIKAC...'!$C$111:$K$239</definedName>
    <definedName name="_xlnm._FilterDatabase" localSheetId="4" hidden="1">'SO 301,302,303 - SO 301 A...'!$C$119:$K$162</definedName>
    <definedName name="_xlnm.Print_Area" localSheetId="4">'SO 301,302,303 - SO 301 A...'!$C$107:$K$162</definedName>
    <definedName name="_xlnm._FilterDatabase" localSheetId="5" hidden="1">'SO 401,402,403 - SO 401 A...'!$C$123:$K$183</definedName>
    <definedName name="_xlnm.Print_Area" localSheetId="5">'SO 401,402,403 - SO 401 A...'!$C$111:$K$183</definedName>
    <definedName name="_xlnm._FilterDatabase" localSheetId="6" hidden="1">'SO 701 - SO 701 HŘIŠTĚ NA...'!$C$123:$K$190</definedName>
    <definedName name="_xlnm.Print_Area" localSheetId="6">'SO 701 - SO 701 HŘIŠTĚ NA...'!$C$111:$K$190</definedName>
    <definedName name="_xlnm._FilterDatabase" localSheetId="7" hidden="1">'SO 702 - SO 702 VÍCEÚČELO...'!$C$123:$K$192</definedName>
    <definedName name="_xlnm.Print_Area" localSheetId="7">'SO 702 - SO 702 VÍCEÚČELO...'!$C$111:$K$192</definedName>
    <definedName name="_xlnm._FilterDatabase" localSheetId="8" hidden="1">'SO 703 - SO 703 CELOBETON...'!$C$124:$K$199</definedName>
    <definedName name="_xlnm.Print_Area" localSheetId="8">'SO 703 - SO 703 CELOBETON...'!$C$112:$K$199</definedName>
    <definedName name="_xlnm._FilterDatabase" localSheetId="9" hidden="1">'SO 704 - SO 704 PRVKY DRO...'!$C$117:$K$150</definedName>
    <definedName name="_xlnm.Print_Area" localSheetId="9">'SO 704 - SO 704 PRVKY DRO...'!$C$105:$K$150</definedName>
    <definedName name="_xlnm._FilterDatabase" localSheetId="10" hidden="1">'SO 801 - SO 801 TERENNÍ Ú...'!$C$119:$K$172</definedName>
    <definedName name="_xlnm.Print_Area" localSheetId="10">'SO 801 - SO 801 TERENNÍ Ú...'!$C$107:$K$172</definedName>
    <definedName name="_xlnm._FilterDatabase" localSheetId="11" hidden="1">'SO 802 - SO 802 AREÁLOVÉ ...'!$C$121:$K$162</definedName>
    <definedName name="_xlnm.Print_Area" localSheetId="11">'SO 802 - SO 802 AREÁLOVÉ ...'!$C$109:$K$162</definedName>
    <definedName name="_xlnm._FilterDatabase" localSheetId="12" hidden="1">'SO 803 - SO 803 REVITALIZ...'!$C$123:$K$189</definedName>
    <definedName name="_xlnm.Print_Area" localSheetId="12">'SO 803 - SO 803 REVITALIZ...'!$C$111:$K$189</definedName>
    <definedName name="_xlnm._FilterDatabase" localSheetId="13" hidden="1">'SO 804 - SO 804 DEMOLICE'!$C$122:$K$178</definedName>
    <definedName name="_xlnm.Print_Area" localSheetId="13">'SO 804 - SO 804 DEMOLICE'!$C$110:$K$178</definedName>
    <definedName name="_xlnm.Print_Titles" localSheetId="0">'Rekapitulace stavby'!$92:$92</definedName>
    <definedName name="_xlnm.Print_Titles" localSheetId="1">'SO 000 - SO 000 VRN'!$118:$118</definedName>
    <definedName name="_xlnm.Print_Titles" localSheetId="2">'SO 101 - SO 101 HTÚ'!$118:$118</definedName>
    <definedName name="_xlnm.Print_Titles" localSheetId="3">'SO 102 - SO 102 KOMUNIKAC...'!$123:$123</definedName>
    <definedName name="_xlnm.Print_Titles" localSheetId="6">'SO 701 - SO 701 HŘIŠTĚ NA...'!$123:$123</definedName>
    <definedName name="_xlnm.Print_Titles" localSheetId="7">'SO 702 - SO 702 VÍCEÚČELO...'!$123:$123</definedName>
    <definedName name="_xlnm.Print_Titles" localSheetId="8">'SO 703 - SO 703 CELOBETON...'!$124:$124</definedName>
    <definedName name="_xlnm.Print_Titles" localSheetId="9">'SO 704 - SO 704 PRVKY DRO...'!$117:$117</definedName>
    <definedName name="_xlnm.Print_Titles" localSheetId="10">'SO 801 - SO 801 TERENNÍ Ú...'!$119:$119</definedName>
    <definedName name="_xlnm.Print_Titles" localSheetId="11">'SO 802 - SO 802 AREÁLOVÉ ...'!$121:$121</definedName>
    <definedName name="_xlnm.Print_Titles" localSheetId="12">'SO 803 - SO 803 REVITALIZ...'!$123:$123</definedName>
    <definedName name="_xlnm.Print_Titles" localSheetId="13">'SO 804 - SO 804 DEMOLICE'!$122:$122</definedName>
  </definedNames>
  <calcPr fullCalcOnLoad="1"/>
</workbook>
</file>

<file path=xl/sharedStrings.xml><?xml version="1.0" encoding="utf-8"?>
<sst xmlns="http://schemas.openxmlformats.org/spreadsheetml/2006/main" count="10520" uniqueCount="1568">
  <si>
    <t>Export Komplet</t>
  </si>
  <si>
    <t/>
  </si>
  <si>
    <t>2.0</t>
  </si>
  <si>
    <t>ZAMOK</t>
  </si>
  <si>
    <t>False</t>
  </si>
  <si>
    <t>{95b1255a-57be-4a23-b30d-237155f3cff5}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</si>
  <si>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</si>
  <si>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</si>
  <si>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</si>
  <si>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</si>
  <si>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</si>
  <si>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</si>
  <si>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</si>
  <si>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</si>
  <si>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HRISTE-DECIN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</si>
  <si>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</si>
  <si>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</si>
  <si>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MULTIFUNKČNÍ SPORTOVIŠTĚ U OBJEKTU ZIMNÍHO STADIONU, DĚČÍN propočet podle DUR</t>
  </si>
  <si>
    <t>0,1</t>
  </si>
  <si>
    <t>KSO:</t>
  </si>
  <si>
    <t>CC-CZ:</t>
  </si>
  <si>
    <t>1</t>
  </si>
  <si>
    <t>Místo:</t>
  </si>
  <si>
    <t>Děčín</t>
  </si>
  <si>
    <t>Datum:</t>
  </si>
  <si>
    <t>2. 3. 2019</t>
  </si>
  <si>
    <t>10</t>
  </si>
  <si>
    <t>100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</si>
  <si>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</si>
  <si>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</si>
  <si>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</si>
  <si>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</si>
  <si>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</si>
  <si>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</si>
  <si>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</si>
  <si>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PROJEKTOVÝ ATELIER DAVID</t>
  </si>
  <si>
    <t>True</t>
  </si>
  <si>
    <t>Zpracovatel:</t>
  </si>
  <si>
    <t>Jaroslav VALENTA</t>
  </si>
  <si>
    <t>Poznámka:</t>
  </si>
  <si>
    <t>Soupis prací je sestaven za využití položek Cenové soustavy ÚRS podle projektové dokumentace k územnímu rohodnutí. Cenové a technické podmínky položek Cenové soustavy ÚRS, které nejsou uvedeny v soupisu prací (tzv. úvodní části katalogů) jsou neomezeně dálkově k dispozici na www.cs-urs.cz. Položky soupisu prací, které nemají ve sloupci "Cenová soustava"uveden žádný údaj, nepochází z Cenové soustavy ÚRS.
Je-li v kontrolním rozpočtu nebo v soupisu prací uvedena v kolonce "Název položky" obchodní značka jakéhokoliv materiálu nenbo výrobku, má tento název pouze informativní charakter. Pro ocenění a následně pro realizaci je možné použít i jiný materiál nebo výrobek, který má srovnatelné nebo lepší užitné vlastnosti a odpovídá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</si>
  <si>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</si>
  <si>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</si>
  <si>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</si>
  <si>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</si>
  <si>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</si>
  <si>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</si>
  <si>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</si>
  <si>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</si>
  <si>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</si>
  <si>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</si>
  <si>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</si>
  <si>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</si>
  <si>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</si>
  <si>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</si>
  <si>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</si>
  <si>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</si>
  <si>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</si>
  <si>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</si>
  <si>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</si>
  <si>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</si>
  <si>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</si>
  <si>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</si>
  <si>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</si>
  <si>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</si>
  <si>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</si>
  <si>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</si>
  <si>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</si>
  <si>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</si>
  <si>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</si>
  <si>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</si>
  <si>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</si>
  <si>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</si>
  <si>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</si>
  <si>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</si>
  <si>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</si>
  <si>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</si>
  <si>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</si>
  <si>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</si>
  <si>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</si>
  <si>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</si>
  <si>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</si>
  <si>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</si>
  <si>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</si>
  <si>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</si>
  <si>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</si>
  <si>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</si>
  <si>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SO 000 VRN</t>
  </si>
  <si>
    <t>STA</t>
  </si>
  <si>
    <t>{b73b333c-1321-430f-bac5-054f9d02bee7}</t>
  </si>
  <si>
    <t>2</t>
  </si>
  <si>
    <t>SO 101</t>
  </si>
  <si>
    <t>SO 101 HTÚ</t>
  </si>
  <si>
    <t>{206ac5a3-c404-4bdb-ae31-89d945fe2eea}</t>
  </si>
  <si>
    <t>SO 102</t>
  </si>
  <si>
    <t>SO 102 KOMUNIKACE, ZPEVNĚNÉ A PARKOVACÍ PLOCHY</t>
  </si>
  <si>
    <t>{14a68aa9-9ec1-47f5-9c39-e819e7a4dd9c}</t>
  </si>
  <si>
    <t>SO 301,302,303</t>
  </si>
  <si>
    <t>SO 301 AREÁLOVÝ VODOVOD, SO 302 SYSTÉM ODVODNĚNÍ, SO 303 SPLAŠKOVÁ KANALIZACE</t>
  </si>
  <si>
    <t>{87309947-d178-43e2-b7f4-ae9fb101794b}</t>
  </si>
  <si>
    <t>SO 401,402,403</t>
  </si>
  <si>
    <t>SO 401 AREÁLOVÉ A SPORTOVNÍ OSVĚTLENÍ , SO 402 AREÁLOVÉ ROZVODY NN , SO 403 PŘELOŽKA VO</t>
  </si>
  <si>
    <t>{a20a0dc4-553c-40f9-b0ad-c16130cb7927}</t>
  </si>
  <si>
    <t>SO 701</t>
  </si>
  <si>
    <t>SO 701 HŘIŠTĚ NA HOKEJBAL A IN LINE HOKEJ VČ. OPLOCENÍ A PŘÍSLUŠENSTVÍ</t>
  </si>
  <si>
    <t>{bd7dbb70-02e4-460f-ad75-2e7dcd026861}</t>
  </si>
  <si>
    <t>SO 702</t>
  </si>
  <si>
    <t>SO 702 VÍCEÚČELOVÉ HŘIŠTĚ VČ. OPLOCENÍ A PŘÍSLUŠENSTVÍ</t>
  </si>
  <si>
    <t>{587561f0-427e-448a-899e-03d569c00766}</t>
  </si>
  <si>
    <t>SO 703</t>
  </si>
  <si>
    <t>SO 703 CELOBETONOVÝ SKATEPARK</t>
  </si>
  <si>
    <t>{6889d00c-e013-426a-932d-65d84ea9bfa2}</t>
  </si>
  <si>
    <t>SO 704</t>
  </si>
  <si>
    <t>SO 704 PRVKY DROBNÉ ARCHITEKTURY (HERNÍ A POSILOVACÍ PRVKY, VEŘEJNÝ PŘÍSTŘEŠEK,STOLNÍ TENIS,TRIBUNY)</t>
  </si>
  <si>
    <t>{cde28c06-687d-410d-9291-5ec632bbf960}</t>
  </si>
  <si>
    <t>SO 801</t>
  </si>
  <si>
    <t>SO 801 TERENNÍ ÚPRAVY A VÝSADBY, KÁCENÍ</t>
  </si>
  <si>
    <t>{143706d6-c53b-455a-a72c-5744dd9be420}</t>
  </si>
  <si>
    <t>SO 802</t>
  </si>
  <si>
    <t>SO 802 AREÁLOVÉ OPLOCENÍ VČ. BRÁNY</t>
  </si>
  <si>
    <t>{ab9ca9f7-6c86-40c9-870a-61490a64e6d7}</t>
  </si>
  <si>
    <t>SO 803</t>
  </si>
  <si>
    <t>SO 803 REVITALIZACE PROTIHLUKOVÉ STĚNY VČ. BRÁNY</t>
  </si>
  <si>
    <t>{2fa4f2eb-9264-48e3-8406-225aed882654}</t>
  </si>
  <si>
    <t>SO 804</t>
  </si>
  <si>
    <t>SO 804 DEMOLICE</t>
  </si>
  <si>
    <t>{9e9fa57c-a996-4482-9064-5528f9e4542e}</t>
  </si>
  <si>
    <t>KRYCÍ LIST SOUPISU PRACÍ</t>
  </si>
  <si>
    <t>Objekt:</t>
  </si>
  <si>
    <t>SO 000 - SO 000 VRN</t>
  </si>
  <si>
    <t>Soupis prací je sestaven za využití položek Cenové soustavy ÚRS podle projektové dokumentace k územnímu rohodnutí. Cenové a technické podmínky položek Cenové soustavy ÚRS, které nejsou uvedeny v soupisu prací (tzv. úvodní části katalogů) jsou neomezeně dálkově k dispozici na www.cs-urs.cz. Položky soupisu prací, které nemají ve sloupci "Cenová soustava"uveden žádný údaj, nepochází z Cenové soustavy ÚRS. Je-li v kontrolním rozpočtu nebo v soupisu prací uvedena v kolonce "Název položky" obchodní značka jakéhokoliv materiálu nenbo výrobku, má tento název pouze informativní charakter. Pro ocenění a následně pro realizaci je možné použít i jiný materiál nebo výrobek, který má srovnatelné nebo lepší užitné vlastnosti a odpovídá požadavkům dokumentace.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</si>
  <si>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</si>
  <si>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</si>
  <si>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</si>
  <si>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</si>
  <si>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</si>
  <si>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</si>
  <si>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</si>
  <si>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</si>
  <si>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</si>
  <si>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</si>
  <si>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</si>
  <si>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</si>
  <si>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</si>
  <si>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</si>
  <si>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</si>
  <si>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</si>
  <si>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</si>
  <si>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</si>
  <si>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</si>
  <si>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</si>
  <si>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</si>
  <si>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</si>
  <si>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</si>
  <si>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</si>
  <si>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</si>
  <si>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</si>
  <si>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</si>
  <si>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</si>
  <si>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013244000</t>
  </si>
  <si>
    <t>Dokumentace pro provádění stavby</t>
  </si>
  <si>
    <t>kpl</t>
  </si>
  <si>
    <t>CS ÚRS 2019 01</t>
  </si>
  <si>
    <t>1024</t>
  </si>
  <si>
    <t>961936900</t>
  </si>
  <si>
    <t>032103000</t>
  </si>
  <si>
    <t>Náklady na stavební buňky</t>
  </si>
  <si>
    <t>1114272796</t>
  </si>
  <si>
    <t>3</t>
  </si>
  <si>
    <t>032503000</t>
  </si>
  <si>
    <t>Skládky na staveništi</t>
  </si>
  <si>
    <t>-1783201194</t>
  </si>
  <si>
    <t>4</t>
  </si>
  <si>
    <t>032903000</t>
  </si>
  <si>
    <t>Náklady na provoz a údržbu vybavení staveniště</t>
  </si>
  <si>
    <t>-1070827655</t>
  </si>
  <si>
    <t>034303000</t>
  </si>
  <si>
    <t>Dopravní značení na staveništi</t>
  </si>
  <si>
    <t>410214349</t>
  </si>
  <si>
    <t>6</t>
  </si>
  <si>
    <t>034503000</t>
  </si>
  <si>
    <t>Informační tabule na staveništi</t>
  </si>
  <si>
    <t>-609837349</t>
  </si>
  <si>
    <t>7</t>
  </si>
  <si>
    <t>034603000</t>
  </si>
  <si>
    <t>Alarm, strážní služba staveniště</t>
  </si>
  <si>
    <t>1897588813</t>
  </si>
  <si>
    <t>8</t>
  </si>
  <si>
    <t>039103000</t>
  </si>
  <si>
    <t>Rozebrání, bourání a odvoz zařízení staveniště</t>
  </si>
  <si>
    <t>26723805</t>
  </si>
  <si>
    <t>VRN3</t>
  </si>
  <si>
    <t>Zařízení staveniště</t>
  </si>
  <si>
    <t>9</t>
  </si>
  <si>
    <t>032803000</t>
  </si>
  <si>
    <t>Ostatní vybavení staveniště</t>
  </si>
  <si>
    <t>-2132796916</t>
  </si>
  <si>
    <t>033203000</t>
  </si>
  <si>
    <t>Energie pro zařízení staveniště</t>
  </si>
  <si>
    <t>-822235194</t>
  </si>
  <si>
    <t>11</t>
  </si>
  <si>
    <t>034203000</t>
  </si>
  <si>
    <t>Opatření na ochranu pozemků sousedních se staveništěm</t>
  </si>
  <si>
    <t>1945475444</t>
  </si>
  <si>
    <t>SO 101 - SO 101 HTÚ</t>
  </si>
  <si>
    <t>HSV - Práce a dodávky HSV</t>
  </si>
  <si>
    <t xml:space="preserve">    1 - Zemní práce</t>
  </si>
  <si>
    <t xml:space="preserve">    997 - Přesun sutě</t>
  </si>
  <si>
    <t>HSV</t>
  </si>
  <si>
    <t>Práce a dodávky HSV</t>
  </si>
  <si>
    <t>Zemní práce</t>
  </si>
  <si>
    <t>22</t>
  </si>
  <si>
    <t>113106123</t>
  </si>
  <si>
    <t>Rozebrání dlažeb ze zámkových dlaždic komunikací pro pěší ručně</t>
  </si>
  <si>
    <t>m2</t>
  </si>
  <si>
    <t>2121146730</t>
  </si>
  <si>
    <t>VV</t>
  </si>
  <si>
    <t>113107122</t>
  </si>
  <si>
    <t>Odstranění podkladu z kameniva drceného tl 200 mm ručně</t>
  </si>
  <si>
    <t>629761409</t>
  </si>
  <si>
    <t>"pod dlažbu"15</t>
  </si>
  <si>
    <t>113107222</t>
  </si>
  <si>
    <t>Odstranění podkladu z kameniva drceného tl 200 mm strojně pl přes 200 m2</t>
  </si>
  <si>
    <t>976180750</t>
  </si>
  <si>
    <t>"pod betonovým krytem"440</t>
  </si>
  <si>
    <t>113107223</t>
  </si>
  <si>
    <t>Odstranění podkladu z kameniva drceného tl 300 mm strojně pl přes 200 m2</t>
  </si>
  <si>
    <t>-888358180</t>
  </si>
  <si>
    <t>"pod živičným krytem"3515</t>
  </si>
  <si>
    <t>113107237</t>
  </si>
  <si>
    <t>Odstranění podkladu z betonu vyztuženého sítěmi tl 300 mm strojně pl přes 200 m2</t>
  </si>
  <si>
    <t>-93028731</t>
  </si>
  <si>
    <t>"zp.plochy"440</t>
  </si>
  <si>
    <t>113107241</t>
  </si>
  <si>
    <t>Odstranění podkladu živičného tl 50 mm strojně pl přes 200 m2</t>
  </si>
  <si>
    <t>1349955306</t>
  </si>
  <si>
    <t>"zpevněné komunikace"3515</t>
  </si>
  <si>
    <t>121101102</t>
  </si>
  <si>
    <t>Sejmutí ornice s přemístěním na vzdálenost do 100 m</t>
  </si>
  <si>
    <t>m3</t>
  </si>
  <si>
    <t>-1561005156</t>
  </si>
  <si>
    <t>"v místě nezpevněných ploch"1740*0,10</t>
  </si>
  <si>
    <t>122201102</t>
  </si>
  <si>
    <t>Odkopávky a prokopávky nezapažené v hornině tř. 3 objem do 1000 m3</t>
  </si>
  <si>
    <t>866140010</t>
  </si>
  <si>
    <t>"tl. 100-300 mm"945</t>
  </si>
  <si>
    <t>122201109</t>
  </si>
  <si>
    <t>Příplatek za lepivost u odkopávek v hornině tř. 1 až 3</t>
  </si>
  <si>
    <t>869537145</t>
  </si>
  <si>
    <t>162701105</t>
  </si>
  <si>
    <t>Vodorovné přemístění do 10000 m výkopku/sypaniny z horniny tř. 1 až 4</t>
  </si>
  <si>
    <t>-285548793</t>
  </si>
  <si>
    <t>"přebytená zemina"945-105</t>
  </si>
  <si>
    <t>167101102</t>
  </si>
  <si>
    <t>Nakládání výkopku z hornin tř. 1 až 4 přes 100 m3</t>
  </si>
  <si>
    <t>-1585944681</t>
  </si>
  <si>
    <t>"přebytená zemina"(945-105)</t>
  </si>
  <si>
    <t>12</t>
  </si>
  <si>
    <t>171201201</t>
  </si>
  <si>
    <t>Uložení sypaniny na skládky</t>
  </si>
  <si>
    <t>847397791</t>
  </si>
  <si>
    <t>13</t>
  </si>
  <si>
    <t>171201211</t>
  </si>
  <si>
    <t>Poplatek za uložení stavebního odpadu - zeminy a kameniva na skládce</t>
  </si>
  <si>
    <t>t</t>
  </si>
  <si>
    <t>-306317272</t>
  </si>
  <si>
    <t>"přebytená zemina"(945-105)*1,80</t>
  </si>
  <si>
    <t>14</t>
  </si>
  <si>
    <t>174101101</t>
  </si>
  <si>
    <t>Zásyp jam, šachet rýh nebo kolem objektů sypaninou se zhutněním</t>
  </si>
  <si>
    <t>398614269</t>
  </si>
  <si>
    <t>"100-150 mm"105</t>
  </si>
  <si>
    <t>997</t>
  </si>
  <si>
    <t>Přesun sutě</t>
  </si>
  <si>
    <t>997221551</t>
  </si>
  <si>
    <t>Vodorovná doprava suti ze sypkých materiálů do 1 km</t>
  </si>
  <si>
    <t>896086738</t>
  </si>
  <si>
    <t>16</t>
  </si>
  <si>
    <t>997221559</t>
  </si>
  <si>
    <t>Příplatek ZKD 1 km u vodorovné dopravy suti ze sypkých materiálů</t>
  </si>
  <si>
    <t>-762238320</t>
  </si>
  <si>
    <t>2083,055*19</t>
  </si>
  <si>
    <t>17</t>
  </si>
  <si>
    <t>997221611</t>
  </si>
  <si>
    <t>Nakládání suti na dopravní prostředky pro vodorovnou dopravu</t>
  </si>
  <si>
    <t>408774084</t>
  </si>
  <si>
    <t>18</t>
  </si>
  <si>
    <t>997221815</t>
  </si>
  <si>
    <t>Poplatek za uložení na skládce (skládkovné) stavebního odpadu betonového kód odpadu 170 101</t>
  </si>
  <si>
    <t>-1196825526</t>
  </si>
  <si>
    <t>"zámkovka"3,90</t>
  </si>
  <si>
    <t>19</t>
  </si>
  <si>
    <t>997221825</t>
  </si>
  <si>
    <t>Poplatek za uložení na skládce (skládkovné) stavebního odpadu železobetonového kód odpadu 170 101</t>
  </si>
  <si>
    <t>626089206</t>
  </si>
  <si>
    <t>221,76</t>
  </si>
  <si>
    <t>20</t>
  </si>
  <si>
    <t>997221845</t>
  </si>
  <si>
    <t>Poplatek za uložení na skládce (skládkovné) odpadu asfaltového bez dehtu kód odpadu 170 302</t>
  </si>
  <si>
    <t>64428142</t>
  </si>
  <si>
    <t>344,47</t>
  </si>
  <si>
    <t>997221855</t>
  </si>
  <si>
    <t>Poplatek za uložení na skládce (skládkovné) zeminy a kameniva kód odpadu 170 504</t>
  </si>
  <si>
    <t>1809514952</t>
  </si>
  <si>
    <t>3,525+103,400+1406</t>
  </si>
  <si>
    <t>SO 102 - SO 102 KOMUNIKACE, ZPEVNĚNÉ A PARKOVACÍ PLOCHY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</si>
  <si>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</si>
  <si>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</si>
  <si>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</si>
  <si>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</si>
  <si>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</si>
  <si>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</si>
  <si>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132201101</t>
  </si>
  <si>
    <t>Hloubení rýh š do 600 mm v hornině tř. 3 objemu do 100 m3</t>
  </si>
  <si>
    <t>923735195</t>
  </si>
  <si>
    <t>"pro drenáž"415*0,45*0,45</t>
  </si>
  <si>
    <t>133201101</t>
  </si>
  <si>
    <t>Hloubení šachet v hornině tř. 3 objemu do 100 m3</t>
  </si>
  <si>
    <t>1330836137</t>
  </si>
  <si>
    <t>"pro dopr.značky"0,30*0,30*0,80*14</t>
  </si>
  <si>
    <t>162201102</t>
  </si>
  <si>
    <t>Vodorovné přemístění do 50 m výkopku/sypaniny z horniny tř. 1 až 4</t>
  </si>
  <si>
    <t>1871856683</t>
  </si>
  <si>
    <t>"ornice"23</t>
  </si>
  <si>
    <t>1487734850</t>
  </si>
  <si>
    <t>84,038+1,008</t>
  </si>
  <si>
    <t>-381910423</t>
  </si>
  <si>
    <t>"ornice"230*0,10</t>
  </si>
  <si>
    <t>1946971921</t>
  </si>
  <si>
    <t>1069845771</t>
  </si>
  <si>
    <t>85,046*1,80</t>
  </si>
  <si>
    <t>181301102</t>
  </si>
  <si>
    <t>Rozprostření ornice tl vrstvy do 150 mm pl do 500 m2 v rovině nebo ve svahu do 1:5</t>
  </si>
  <si>
    <t>464641966</t>
  </si>
  <si>
    <t>181411131</t>
  </si>
  <si>
    <t>Založení parkového trávníku výsevem plochy do 1000 m2 v rovině a ve svahu do 1:5</t>
  </si>
  <si>
    <t>744843254</t>
  </si>
  <si>
    <t>M</t>
  </si>
  <si>
    <t>005724100</t>
  </si>
  <si>
    <t>osivo směs travní parková</t>
  </si>
  <si>
    <t>kg</t>
  </si>
  <si>
    <t>997007184</t>
  </si>
  <si>
    <t>230*0,015</t>
  </si>
  <si>
    <t>181951102</t>
  </si>
  <si>
    <t>Úprava pláně v hornině tř. 1 až 4 se zhutněním</t>
  </si>
  <si>
    <t>-1997631946</t>
  </si>
  <si>
    <t>183451351</t>
  </si>
  <si>
    <t>Provzdušnění trávníku s přísevem travního osiva plochy do 1000 m2 v rovině nebo na svahu do 1:5</t>
  </si>
  <si>
    <t>1071820865</t>
  </si>
  <si>
    <t>184802111</t>
  </si>
  <si>
    <t>Chemické odplevelení před založením kultury nad 20 m2 postřikem na široko v rovině a svahu do 1:5</t>
  </si>
  <si>
    <t>429006786</t>
  </si>
  <si>
    <t>184802611</t>
  </si>
  <si>
    <t>Chemické odplevelení po založení kultury postřikem na široko v rovině a svahu do 1:5</t>
  </si>
  <si>
    <t>-1985542417</t>
  </si>
  <si>
    <t>185803111</t>
  </si>
  <si>
    <t>Ošetření trávníku shrabáním v rovině a svahu do 1:5</t>
  </si>
  <si>
    <t>1812961204</t>
  </si>
  <si>
    <t>185851121</t>
  </si>
  <si>
    <t>Dovoz vody pro zálivku rostlin za vzdálenost do 1000 m</t>
  </si>
  <si>
    <t>-739793218</t>
  </si>
  <si>
    <t>230*0,02</t>
  </si>
  <si>
    <t>Zakládání</t>
  </si>
  <si>
    <t>212752212</t>
  </si>
  <si>
    <t>Trativod z drenážních trubek plastových flexibilních D do 100 mm včetně lože otevřený výkop</t>
  </si>
  <si>
    <t>m</t>
  </si>
  <si>
    <t>-672728934</t>
  </si>
  <si>
    <t>213141111</t>
  </si>
  <si>
    <t>Zřízení vrstvy z geotextilie v rovině nebo ve sklonu do 1:5 š do 3 m</t>
  </si>
  <si>
    <t>379325080</t>
  </si>
  <si>
    <t>415*0,45*3</t>
  </si>
  <si>
    <t>562416470</t>
  </si>
  <si>
    <t>geotextilie filtrační 300 g/m2 vsakovacího tunelu</t>
  </si>
  <si>
    <t>-1445550025</t>
  </si>
  <si>
    <t>560,25*1,05</t>
  </si>
  <si>
    <t>Vodorovné konstrukce</t>
  </si>
  <si>
    <t>451457777</t>
  </si>
  <si>
    <t>Podklad nebo lože pod dlažbu vodorovný nebo do sklonu 1:5 z MC tl do 50 mm</t>
  </si>
  <si>
    <t>-1259470688</t>
  </si>
  <si>
    <t>"komunikace C"70</t>
  </si>
  <si>
    <t>Komunikace pozemní</t>
  </si>
  <si>
    <t>564801112</t>
  </si>
  <si>
    <t>Podklad ze štěrkodrtě ŠD tl 40 mm</t>
  </si>
  <si>
    <t>1157385293</t>
  </si>
  <si>
    <t>"frakce 4-8 mm"</t>
  </si>
  <si>
    <t>"komunikace B"630</t>
  </si>
  <si>
    <t>"komunikace D"858</t>
  </si>
  <si>
    <t>Součet</t>
  </si>
  <si>
    <t>564841113</t>
  </si>
  <si>
    <t>Podklad ze štěrkodrtě ŠD tl 140 mm</t>
  </si>
  <si>
    <t>-276089563</t>
  </si>
  <si>
    <t>"komunikace E typ B"362</t>
  </si>
  <si>
    <t>23</t>
  </si>
  <si>
    <t>564851111</t>
  </si>
  <si>
    <t>Podklad ze štěrkodrtě ŠD tl 150 mm</t>
  </si>
  <si>
    <t>1183711024</t>
  </si>
  <si>
    <t>"nová komunikace Typ A"1025</t>
  </si>
  <si>
    <t>24</t>
  </si>
  <si>
    <t>905481240</t>
  </si>
  <si>
    <t>"nová komuniukace Typ B"1025</t>
  </si>
  <si>
    <t>25</t>
  </si>
  <si>
    <t>564861111</t>
  </si>
  <si>
    <t>Podklad ze štěrkodrtě ŠD tl 200 mm</t>
  </si>
  <si>
    <t>-1570436554</t>
  </si>
  <si>
    <t>"komunikace D Typ B"858</t>
  </si>
  <si>
    <t>26</t>
  </si>
  <si>
    <t>564871111</t>
  </si>
  <si>
    <t>Podklad ze štěrkodrtě ŠD tl 250 mm</t>
  </si>
  <si>
    <t>195555496</t>
  </si>
  <si>
    <t>"typ B"</t>
  </si>
  <si>
    <t>27</t>
  </si>
  <si>
    <t>573211111</t>
  </si>
  <si>
    <t>Postřik živičný spojovací z asfaltu v množství 0,60 kg/m2</t>
  </si>
  <si>
    <t>-1195012112</t>
  </si>
  <si>
    <t>"komunikace A"1025</t>
  </si>
  <si>
    <t>28</t>
  </si>
  <si>
    <t>577134111</t>
  </si>
  <si>
    <t>Asfaltový beton vrstva obrusná ACO 11 (ABS) tř. I tl 40 mm š do 3 m z nemodifikovaného asfaltu</t>
  </si>
  <si>
    <t>-1914616354</t>
  </si>
  <si>
    <t>29</t>
  </si>
  <si>
    <t>577145112</t>
  </si>
  <si>
    <t>Asfaltový beton vrstva ložní ACL 16 (ABH) tl 50 mm š do 3 m z nemodifikovaného asfaltu</t>
  </si>
  <si>
    <t>847557882</t>
  </si>
  <si>
    <t>30</t>
  </si>
  <si>
    <t>596211113</t>
  </si>
  <si>
    <t>Kladení zámkové dlažby komunikací pro pěší tl 60 mm skupiny A pl přes 300 m2</t>
  </si>
  <si>
    <t>-974921442</t>
  </si>
  <si>
    <t>57</t>
  </si>
  <si>
    <t>59245016</t>
  </si>
  <si>
    <t>dlažba skladebná betonová 100x100x60mm přírodní</t>
  </si>
  <si>
    <t>1590061169</t>
  </si>
  <si>
    <t>858*1,05</t>
  </si>
  <si>
    <t>32</t>
  </si>
  <si>
    <t>596211114</t>
  </si>
  <si>
    <t>Příplatek za kombinaci dvou barev u kladení betonových dlažeb komunikací pro pěší tl 60 mm skupiny A</t>
  </si>
  <si>
    <t>555013404</t>
  </si>
  <si>
    <t>33</t>
  </si>
  <si>
    <t>596212211</t>
  </si>
  <si>
    <t>Kladení zámkové dlažby pozemních komunikací tl 80 mm skupiny A pl do 100 m2</t>
  </si>
  <si>
    <t>1153733610</t>
  </si>
  <si>
    <t>58</t>
  </si>
  <si>
    <t>59245017</t>
  </si>
  <si>
    <t>dlažba skladebná betonová 100x100x80mm přírodní</t>
  </si>
  <si>
    <t>868921271</t>
  </si>
  <si>
    <t>70,000*1,05</t>
  </si>
  <si>
    <t>35</t>
  </si>
  <si>
    <t>596212213</t>
  </si>
  <si>
    <t>Kladení zámkové dlažby pozemních komunikací tl 80 mm skupiny A pl přes 300 m2</t>
  </si>
  <si>
    <t>-630578167</t>
  </si>
  <si>
    <t>59</t>
  </si>
  <si>
    <t>1518272181</t>
  </si>
  <si>
    <t>630,000*1,05</t>
  </si>
  <si>
    <t>37</t>
  </si>
  <si>
    <t>596212214</t>
  </si>
  <si>
    <t>Příplatek za kombinaci dvou barev u betonových dlažeb pozemních komunikací tl 80 mm skupiny A</t>
  </si>
  <si>
    <t>-1427149558</t>
  </si>
  <si>
    <t>Úpravy povrchů, podlahy a osazování výplní</t>
  </si>
  <si>
    <t>38</t>
  </si>
  <si>
    <t>637121111</t>
  </si>
  <si>
    <t>Okapový chodník z kačírku tl 100 mm s udusáním</t>
  </si>
  <si>
    <t>1778027022</t>
  </si>
  <si>
    <t>"komunikace E"362</t>
  </si>
  <si>
    <t>Ostatní konstrukce a práce, bourání</t>
  </si>
  <si>
    <t>39</t>
  </si>
  <si>
    <t>914111111</t>
  </si>
  <si>
    <t>Montáž svislé dopravní značky do velikosti 1 m2 objímkami na sloupek nebo konzolu</t>
  </si>
  <si>
    <t>kus</t>
  </si>
  <si>
    <t>1981817235</t>
  </si>
  <si>
    <t>1+4+2+4</t>
  </si>
  <si>
    <t>40</t>
  </si>
  <si>
    <t>404440040</t>
  </si>
  <si>
    <t>značka dopravní svislá reflexní výstražná AL 3M A1 - A30, P1,P4 700 mm</t>
  </si>
  <si>
    <t>CS ÚRS 2016 01</t>
  </si>
  <si>
    <t>-1274445417</t>
  </si>
  <si>
    <t>"P4"1</t>
  </si>
  <si>
    <t>41</t>
  </si>
  <si>
    <t>404441120</t>
  </si>
  <si>
    <t>značka svislá reflexní zákazová B AL- NK 700 mm</t>
  </si>
  <si>
    <t>-2006962934</t>
  </si>
  <si>
    <t>"B1"4</t>
  </si>
  <si>
    <t>42</t>
  </si>
  <si>
    <t>404442370</t>
  </si>
  <si>
    <t>značka svislá reflexní AL- NK 750 x 750 mm</t>
  </si>
  <si>
    <t>340123201</t>
  </si>
  <si>
    <t>"E1"2</t>
  </si>
  <si>
    <t>43</t>
  </si>
  <si>
    <t>404442570</t>
  </si>
  <si>
    <t>značka svislá reflexní AL- NK 500 x 700 mm</t>
  </si>
  <si>
    <t>2015997646</t>
  </si>
  <si>
    <t>"IP11b"1</t>
  </si>
  <si>
    <t>"IP12"3</t>
  </si>
  <si>
    <t>44</t>
  </si>
  <si>
    <t>914511111</t>
  </si>
  <si>
    <t>Montáž sloupku dopravních značek délky do 3,5 m s betonovým základem</t>
  </si>
  <si>
    <t>791960734</t>
  </si>
  <si>
    <t>45</t>
  </si>
  <si>
    <t>404452350</t>
  </si>
  <si>
    <t>sloupek pro dopravní značku Al D 60mm v 3,5m</t>
  </si>
  <si>
    <t>-97132534</t>
  </si>
  <si>
    <t>46</t>
  </si>
  <si>
    <t>404452530</t>
  </si>
  <si>
    <t>víčko plastové na sloupek D 60mm</t>
  </si>
  <si>
    <t>-1522359213</t>
  </si>
  <si>
    <t>47</t>
  </si>
  <si>
    <t>404452560</t>
  </si>
  <si>
    <t>svorka upínací na sloupek dopravní značky D 60mm</t>
  </si>
  <si>
    <t>770445259</t>
  </si>
  <si>
    <t>14,000*2</t>
  </si>
  <si>
    <t>48</t>
  </si>
  <si>
    <t>915131112</t>
  </si>
  <si>
    <t>Vodorovné dopravní značení přechody pro chodce, šipky, symboly retroreflexní bílá barva</t>
  </si>
  <si>
    <t>-687757746</t>
  </si>
  <si>
    <t>" symbol vozíčkáři"2*1,50</t>
  </si>
  <si>
    <t>49</t>
  </si>
  <si>
    <t>915621111</t>
  </si>
  <si>
    <t>Předznačení vodorovného plošného značení</t>
  </si>
  <si>
    <t>1956286481</t>
  </si>
  <si>
    <t>50</t>
  </si>
  <si>
    <t>916131213</t>
  </si>
  <si>
    <t>Osazení silničního obrubníku betonového stojatého s boční opěrou do lože z betonu prostého</t>
  </si>
  <si>
    <t>-666926917</t>
  </si>
  <si>
    <t>60</t>
  </si>
  <si>
    <t>59217031</t>
  </si>
  <si>
    <t>obrubník betonový silniční 1000x150x250mm</t>
  </si>
  <si>
    <t>774683324</t>
  </si>
  <si>
    <t>277,000*1,05</t>
  </si>
  <si>
    <t>52</t>
  </si>
  <si>
    <t>916231213</t>
  </si>
  <si>
    <t>Osazení chodníkového obrubníku betonového stojatého s boční opěrou do lože z betonu prostého</t>
  </si>
  <si>
    <t>-987866611</t>
  </si>
  <si>
    <t>"šířky 100mm"62</t>
  </si>
  <si>
    <t>"šířky 80 mm"540</t>
  </si>
  <si>
    <t>61</t>
  </si>
  <si>
    <t>59217017</t>
  </si>
  <si>
    <t>obrubník betonový chodníkový 1000x100x250mm</t>
  </si>
  <si>
    <t>-1992803231</t>
  </si>
  <si>
    <t>62*1,05</t>
  </si>
  <si>
    <t>62</t>
  </si>
  <si>
    <t>59217016</t>
  </si>
  <si>
    <t>obrubník betonový chodníkový 1000x80x250mm</t>
  </si>
  <si>
    <t>1138589367</t>
  </si>
  <si>
    <t>540*1,05</t>
  </si>
  <si>
    <t>55</t>
  </si>
  <si>
    <t>919726122</t>
  </si>
  <si>
    <t>Geotextilie pro ochranu, separaci a filtraci netkaná měrná hmotnost do 300 g/m2</t>
  </si>
  <si>
    <t>-240782960</t>
  </si>
  <si>
    <t>998</t>
  </si>
  <si>
    <t>Přesun hmot</t>
  </si>
  <si>
    <t>56</t>
  </si>
  <si>
    <t>998223011</t>
  </si>
  <si>
    <t>Přesun hmot pro pozemní komunikace s krytem dlážděným</t>
  </si>
  <si>
    <t>825123487</t>
  </si>
  <si>
    <t>SO 301,302,303 - SO 301 AREÁLOVÝ VODOVOD, SO 302 SYSTÉM ODVODNĚNÍ, SO 303 SPLAŠKOVÁ KANALIZACE</t>
  </si>
  <si>
    <t>1 - Zemní práce</t>
  </si>
  <si>
    <t>4 - Vodorovné konstrukce</t>
  </si>
  <si>
    <t>721 - Zdravotechnika - vnitřní kanalizace</t>
  </si>
  <si>
    <t>8 - Trubní vedení</t>
  </si>
  <si>
    <t>132101201</t>
  </si>
  <si>
    <t>Hloubení rýh š do 2000 mm v hornině tř. 1 a 2 objemu do 100 m3</t>
  </si>
  <si>
    <t>2113948198</t>
  </si>
  <si>
    <t>151101101</t>
  </si>
  <si>
    <t>Zřízení příložného pažení a rozepření stěn rýh hl do 2 m</t>
  </si>
  <si>
    <t>-1878910687</t>
  </si>
  <si>
    <t>151101111</t>
  </si>
  <si>
    <t>Odstranění příložného pažení a rozepření stěn rýh hl do 2 m</t>
  </si>
  <si>
    <t>17478429</t>
  </si>
  <si>
    <t>161101101</t>
  </si>
  <si>
    <t>Svislé přemístění výkopku z horniny tř. 1 až 4 hl výkopu do 2,5 m</t>
  </si>
  <si>
    <t>-589078268</t>
  </si>
  <si>
    <t>167101101</t>
  </si>
  <si>
    <t>Nakládání výkopku z hornin tř. 1 až 4 do 100 m3</t>
  </si>
  <si>
    <t>1789175625</t>
  </si>
  <si>
    <t>-1161610280</t>
  </si>
  <si>
    <t>Poplatek za uložení odpadu ze sypaniny na skládce (skládkovné)</t>
  </si>
  <si>
    <t>1307155997</t>
  </si>
  <si>
    <t>174101103</t>
  </si>
  <si>
    <t>Zásyp zářezů pro podzemní vedení sypaninou se zhutněním</t>
  </si>
  <si>
    <t>-531882947</t>
  </si>
  <si>
    <t>451573111</t>
  </si>
  <si>
    <t>Lože pod potrubí a obsyp otevřený výkop ze štěrkopísku</t>
  </si>
  <si>
    <t>-2101249583</t>
  </si>
  <si>
    <t>721</t>
  </si>
  <si>
    <t>Zdravotechnika - vnitřní kanalizace</t>
  </si>
  <si>
    <t>721290112</t>
  </si>
  <si>
    <t>Zkouška těsnosti potrubí kanalizace vodou do DN 200</t>
  </si>
  <si>
    <t>846062403</t>
  </si>
  <si>
    <t>Trubní vedení</t>
  </si>
  <si>
    <t>1111</t>
  </si>
  <si>
    <t>Geodetické zaměření</t>
  </si>
  <si>
    <t>1456858804</t>
  </si>
  <si>
    <t>871151121</t>
  </si>
  <si>
    <t>Montáž potrubí z trubek z tlakového polyetylénu otevřený výkop svařovaných vnější průměr 25 mm</t>
  </si>
  <si>
    <t>-1815111354</t>
  </si>
  <si>
    <t>286131000</t>
  </si>
  <si>
    <t>potrubí vodovodní PE80 PN10 SDR11 6 m, 100 m, 25 x 2,3 mm</t>
  </si>
  <si>
    <t>-869037191</t>
  </si>
  <si>
    <t>871171121</t>
  </si>
  <si>
    <t>Montáž potrubí z trubek z tlakového polyetylénu otevřený výkop svařovaných vnější průměr 40 mm</t>
  </si>
  <si>
    <t>1600751847</t>
  </si>
  <si>
    <t>286131110</t>
  </si>
  <si>
    <t>potrubí vodovodní PE100 PN16 SDR11 6 m, 100 m, 40 x 3,7 mm</t>
  </si>
  <si>
    <t>-1705767775</t>
  </si>
  <si>
    <t>871275211</t>
  </si>
  <si>
    <t>Kanalizační potrubí z tvrdého PVC-systém KG tuhost třídy SN4 DN125</t>
  </si>
  <si>
    <t>783324460</t>
  </si>
  <si>
    <t>871315211</t>
  </si>
  <si>
    <t>Kanalizační potrubí z tvrdého PVC-systém KG tuhost třídy SN4 DN160</t>
  </si>
  <si>
    <t>585636554</t>
  </si>
  <si>
    <t>871355211</t>
  </si>
  <si>
    <t>Kanalizační potrubí z tvrdého PVC-systém KG tuhost třídy SN4 DN200</t>
  </si>
  <si>
    <t>-1975120180</t>
  </si>
  <si>
    <t>892233111</t>
  </si>
  <si>
    <t>Proplach a desinfekce vodovodního potrubí DN od 40 do 70</t>
  </si>
  <si>
    <t>-1071730339</t>
  </si>
  <si>
    <t>892241111</t>
  </si>
  <si>
    <t>Tlaková zkouška vodovodního potrubí do 80</t>
  </si>
  <si>
    <t>-646140093</t>
  </si>
  <si>
    <t>893317111</t>
  </si>
  <si>
    <t>Úprava stávající šachty vodoměrné z ŽB se stropem půdorysné pl do 1,50 m2</t>
  </si>
  <si>
    <t>-405540523</t>
  </si>
  <si>
    <t>893812163</t>
  </si>
  <si>
    <t>Osazení vodoměrné šachty kruhové z PP samonosné pro běžné zatížení průměru do 1,2 m hloubky do 1,6 m</t>
  </si>
  <si>
    <t>1495065288</t>
  </si>
  <si>
    <t>562305380</t>
  </si>
  <si>
    <t>šachta vodoměrná hranatá typ VS H B 0,9/1,2/1,5 m</t>
  </si>
  <si>
    <t>-345920720</t>
  </si>
  <si>
    <t>894211161</t>
  </si>
  <si>
    <t>Šachtové dno kruhové z prostého betonu na potrubí DN 300 dno beton tř. C 25/30 prováděné na stavbě včetně upravy kanalizace</t>
  </si>
  <si>
    <t>1598770371</t>
  </si>
  <si>
    <t>894411111</t>
  </si>
  <si>
    <t>Zřízení šachet kanalizačních z betonových dílců na potrubí DN do 200 dno beton tř. C 25/30</t>
  </si>
  <si>
    <t>-164089607</t>
  </si>
  <si>
    <t>592240550</t>
  </si>
  <si>
    <t>dílec betonový pro vstupní šachty SH-M LS+K 100/62,5x67x12 cm</t>
  </si>
  <si>
    <t>-958641194</t>
  </si>
  <si>
    <t>592241610</t>
  </si>
  <si>
    <t>skruž betonová s ocelová se stupadly +PE povlakem TBH TBS-Q 1000/500/120 SP 100x50x12 cm</t>
  </si>
  <si>
    <t>-282868266</t>
  </si>
  <si>
    <t>592241830</t>
  </si>
  <si>
    <t>dno betonové šachtové kulaté TZZ-Q 100/75 D130x15 cm</t>
  </si>
  <si>
    <t>-1688459432</t>
  </si>
  <si>
    <t>895941111</t>
  </si>
  <si>
    <t>Zřízení vpusti kanalizační uliční z betonových dílců typ UV-50 normální</t>
  </si>
  <si>
    <t>-1337943049</t>
  </si>
  <si>
    <t>592238540</t>
  </si>
  <si>
    <t>skruž betonová pro uliční vpusťs výtokovým otvorem PVC TBV-Q 450/350/3a, 45x35x5 cm</t>
  </si>
  <si>
    <t>-1491538345</t>
  </si>
  <si>
    <t>31</t>
  </si>
  <si>
    <t>895961111</t>
  </si>
  <si>
    <t>Liniový žlab šířky 150 mm  z polymerbetonových dílců s plastovou mřížkou</t>
  </si>
  <si>
    <t>1777628954</t>
  </si>
  <si>
    <t>895962111</t>
  </si>
  <si>
    <t>Čelo plné  pro liniový žalb š.150 mm</t>
  </si>
  <si>
    <t>-1754352327</t>
  </si>
  <si>
    <t>895963111</t>
  </si>
  <si>
    <t>čelo plné s nátrubkem pro liniový žlab š. 150 mm</t>
  </si>
  <si>
    <t>-38948251</t>
  </si>
  <si>
    <t>34</t>
  </si>
  <si>
    <t>895971111</t>
  </si>
  <si>
    <t>Liniový žlab s s filtračním sububstrátem</t>
  </si>
  <si>
    <t>-203974778</t>
  </si>
  <si>
    <t>895983319</t>
  </si>
  <si>
    <t>Zřízení vpusti plastové s mřížkou 150x150 mm DN 110</t>
  </si>
  <si>
    <t>336761941</t>
  </si>
  <si>
    <t>36</t>
  </si>
  <si>
    <t>286616840</t>
  </si>
  <si>
    <t>vpusť  se sifonem 150x150 mm DN110 mm</t>
  </si>
  <si>
    <t>180842553</t>
  </si>
  <si>
    <t>899101111</t>
  </si>
  <si>
    <t>Osazení poklopů litinových nebo ocelových včetně rámů hmotnosti do 50 kg</t>
  </si>
  <si>
    <t>468414757</t>
  </si>
  <si>
    <t>286619320</t>
  </si>
  <si>
    <t>poklop litinový</t>
  </si>
  <si>
    <t>-711065899</t>
  </si>
  <si>
    <t>SO 401,402,403 - SO 401 AREÁLOVÉ A SPORTOVNÍ OSVĚTLENÍ , SO 402 AREÁLOVÉ ROZVODY NN , SO 403 PŘELOŽKA VO</t>
  </si>
  <si>
    <t>D1 - Elektromontáže SO401+402+403</t>
  </si>
  <si>
    <t xml:space="preserve">    D2 - Dodávky</t>
  </si>
  <si>
    <t xml:space="preserve">    D4 - Zemní práce</t>
  </si>
  <si>
    <t xml:space="preserve">    D6 - Kabely a vodiče</t>
  </si>
  <si>
    <t xml:space="preserve">    D8 - Trubky</t>
  </si>
  <si>
    <t xml:space="preserve">    D10 - Svítidla</t>
  </si>
  <si>
    <t xml:space="preserve">    D12 - Uzemnění</t>
  </si>
  <si>
    <t xml:space="preserve">    D14 - Ostatní</t>
  </si>
  <si>
    <t>D1</t>
  </si>
  <si>
    <t>Elektromontáže SO401+402+403</t>
  </si>
  <si>
    <t>D2</t>
  </si>
  <si>
    <t>Dodávky</t>
  </si>
  <si>
    <t>Pol2</t>
  </si>
  <si>
    <t>Doplnění do stávajícího rozvaděče NN, pojistkový odpojovač vel. 22, včetně příslušenství</t>
  </si>
  <si>
    <t>ks</t>
  </si>
  <si>
    <t>64</t>
  </si>
  <si>
    <t>1324346251</t>
  </si>
  <si>
    <t>Pol3</t>
  </si>
  <si>
    <t>Kabelová koncovka do 1kV</t>
  </si>
  <si>
    <t>-1785752488</t>
  </si>
  <si>
    <t>Pol4</t>
  </si>
  <si>
    <t>Napojení ve stávajícím rozvaděči/lampě</t>
  </si>
  <si>
    <t>702634968</t>
  </si>
  <si>
    <t>Pol5</t>
  </si>
  <si>
    <t>Spojka kabelová do 35 mm AL - pro stávající kabel do 4x35 (Raychem)</t>
  </si>
  <si>
    <t>-1366268926</t>
  </si>
  <si>
    <t>Pol6</t>
  </si>
  <si>
    <t>Válcové pojistky velikost 22, do 100A</t>
  </si>
  <si>
    <t>564947343</t>
  </si>
  <si>
    <t>Pol7</t>
  </si>
  <si>
    <t>Rozvaděč R1, na povrch, IP44, přímé měření do 80A, hlavní vypínač 100A, svodič přepětí B+C, 2x jistič 32A/3/B, 1x jistič 50A/3/B</t>
  </si>
  <si>
    <t>-717686058</t>
  </si>
  <si>
    <t>Pol8</t>
  </si>
  <si>
    <t>Zásuvkový rozvaděč na kompaktním pilíři, 1x zásuvka 16A/3, 2x zásuvka 16A/1, jištěná jističi a chráněná chráničem, včetně usazení</t>
  </si>
  <si>
    <t>1193170027</t>
  </si>
  <si>
    <t>Pol9</t>
  </si>
  <si>
    <t>Zásuvkový rozvaděč + rozvaděč RVO na kompaktním pilíři, 1x zásuvka 16A/3, 2x zásuvka 16A/1, jištěná jističi a chráněná chráničem, Vývod pro připojení buňek 25A/3, soumrakový spínač, ruční ovládání pro 4 okruhy, 3x spínaný okruh 20A/1/B, včetně stykače, 1x</t>
  </si>
  <si>
    <t>2131892228</t>
  </si>
  <si>
    <t>Pol10</t>
  </si>
  <si>
    <t>Manipulace a přepojování</t>
  </si>
  <si>
    <t>hod</t>
  </si>
  <si>
    <t>2035332871</t>
  </si>
  <si>
    <t>D4</t>
  </si>
  <si>
    <t>Pol11</t>
  </si>
  <si>
    <t>Vytýčení trati - Kabelové vedení ve volném terénu</t>
  </si>
  <si>
    <t>km</t>
  </si>
  <si>
    <t>-1038326464</t>
  </si>
  <si>
    <t>Pol12</t>
  </si>
  <si>
    <t>Sejmutí drnu, nářez drnu, naložení, odvoz</t>
  </si>
  <si>
    <t>786780062</t>
  </si>
  <si>
    <t>Pol13</t>
  </si>
  <si>
    <t>Hloubení kabelové rýhy - Zemina třídy 3, šíře 500mm,hloubka 1100mm</t>
  </si>
  <si>
    <t>-651369487</t>
  </si>
  <si>
    <t>Pol14</t>
  </si>
  <si>
    <t>Zřízení kabelového lože - Z kopaného písku, bez zakrytí, šíře do 65cm,tloušťka 10cm</t>
  </si>
  <si>
    <t>1313950390</t>
  </si>
  <si>
    <t>Pol15</t>
  </si>
  <si>
    <t>Folie výstražná z PVC - Šířka 33cm</t>
  </si>
  <si>
    <t>319642759</t>
  </si>
  <si>
    <t>Pol16</t>
  </si>
  <si>
    <t>Plastová zákrytová deska PE-HD 1000x300mm</t>
  </si>
  <si>
    <t>599370990</t>
  </si>
  <si>
    <t>Pol17</t>
  </si>
  <si>
    <t>Zához kabelové rýhy - Zemina třídy 3, šíře 500mm,hloubka 900mm</t>
  </si>
  <si>
    <t>-1994189703</t>
  </si>
  <si>
    <t>Pol18</t>
  </si>
  <si>
    <t>Jáma pro kompaktní pilíř - Zemina třídy 3,ručně</t>
  </si>
  <si>
    <t>-2095778490</t>
  </si>
  <si>
    <t>Pol19</t>
  </si>
  <si>
    <t>Základ pro pilíř</t>
  </si>
  <si>
    <t>-1862376942</t>
  </si>
  <si>
    <t>Pol20</t>
  </si>
  <si>
    <t>Odvoz zeminy - Do vzdálenosti 1 km</t>
  </si>
  <si>
    <t>-171569603</t>
  </si>
  <si>
    <t>Pol21</t>
  </si>
  <si>
    <t>Skládkovné</t>
  </si>
  <si>
    <t>1142366713</t>
  </si>
  <si>
    <t>Pol22</t>
  </si>
  <si>
    <t>Úprava povrchu - Provizorní úprava terénu v zemina třídy 3</t>
  </si>
  <si>
    <t>-1322427455</t>
  </si>
  <si>
    <t>D6</t>
  </si>
  <si>
    <t>Kabely a vodiče</t>
  </si>
  <si>
    <t>Pol23</t>
  </si>
  <si>
    <t>CYKY-J 5x16 , pevně</t>
  </si>
  <si>
    <t>71877343</t>
  </si>
  <si>
    <t>Pol43</t>
  </si>
  <si>
    <t>Základ pro stožár VO z armovaného betonu</t>
  </si>
  <si>
    <t>-1646936915</t>
  </si>
  <si>
    <t>Pol24</t>
  </si>
  <si>
    <t>CYKY-J 4x25 , pevně</t>
  </si>
  <si>
    <t>344385800</t>
  </si>
  <si>
    <t>Pol25</t>
  </si>
  <si>
    <t>CYKY-J 3x 4 , pevně</t>
  </si>
  <si>
    <t>809657085</t>
  </si>
  <si>
    <t>Pol26</t>
  </si>
  <si>
    <t>CYKY-J 5x6 , pevně</t>
  </si>
  <si>
    <t>-853619261</t>
  </si>
  <si>
    <t>Pol27</t>
  </si>
  <si>
    <t>CYKY-J 5x10 , pevně</t>
  </si>
  <si>
    <t>2122988838</t>
  </si>
  <si>
    <t>Pol28</t>
  </si>
  <si>
    <t>AYKY-J 4x35 , pevně</t>
  </si>
  <si>
    <t>-639371986</t>
  </si>
  <si>
    <t>Pol29</t>
  </si>
  <si>
    <t>H05RN-F-G 5x4 , pevně</t>
  </si>
  <si>
    <t>-635816299</t>
  </si>
  <si>
    <t>D8</t>
  </si>
  <si>
    <t>Trubky</t>
  </si>
  <si>
    <t>Pol30</t>
  </si>
  <si>
    <t>Chránička korugovaná, vn. průměr 63 mm</t>
  </si>
  <si>
    <t>-347593174</t>
  </si>
  <si>
    <t>Pol31</t>
  </si>
  <si>
    <t>Chránička korugovaná, vn. průměr 110 mm</t>
  </si>
  <si>
    <t>-1920796753</t>
  </si>
  <si>
    <t>Pol32</t>
  </si>
  <si>
    <t>Žlab 100/60, včetně příslušenství pro upevnění na strop a zeď</t>
  </si>
  <si>
    <t>1622582404</t>
  </si>
  <si>
    <t>D10</t>
  </si>
  <si>
    <t>Svítidla</t>
  </si>
  <si>
    <t>Pol33</t>
  </si>
  <si>
    <t>Svítidlo AEC Italo STW 61W, IP65, včetně stožáru, jednookruhová svorkovnice, výložník 0,5 metru, výška 5m, barva černá a příslušenství</t>
  </si>
  <si>
    <t>1585065665</t>
  </si>
  <si>
    <t>Pol34</t>
  </si>
  <si>
    <t>2x Svítidlo AEC Italo STW 61W, IP65, včetně stožáru, atyp. dvojitá jednookruhová svorkovnice, 2x výložník 0,5 metru, výška 5m, barva černá a příslušenství</t>
  </si>
  <si>
    <t>-116103217</t>
  </si>
  <si>
    <t>Pol35</t>
  </si>
  <si>
    <t>Jáma pro stožár VO do 10m - Zemina třídy 3,ručně</t>
  </si>
  <si>
    <t>343152325</t>
  </si>
  <si>
    <t>Pol36</t>
  </si>
  <si>
    <t>Základ pro stožár VO do 10m</t>
  </si>
  <si>
    <t>1505781299</t>
  </si>
  <si>
    <t>Pol37</t>
  </si>
  <si>
    <t>Osvětlovací stožár, kónicky případně n-hranný, výška 14m, pro osazení 1 ks svítidla 2000W, vč. konstrukce pro osazení svítidel, atyp pro vysoký vrcholový tah, zesílená konstrukce, žárově zinkovaný, konstrukce pro osazení externího předředníkového boxu, st</t>
  </si>
  <si>
    <t>-1372960973</t>
  </si>
  <si>
    <t>Pol38</t>
  </si>
  <si>
    <t>Kotevní rošt pro osvětlovací stožár, usazení do armovaného betonu</t>
  </si>
  <si>
    <t>-381974278</t>
  </si>
  <si>
    <t>Pol39</t>
  </si>
  <si>
    <t>Reflektorové metalhalogenidové svítidlo 2000W s límcem pro vyzařovací úhel 60 stupňů pro osvětlení velkých ploch, IP66, externí předřadník</t>
  </si>
  <si>
    <t>-1206049605</t>
  </si>
  <si>
    <t>Pol40</t>
  </si>
  <si>
    <t>Výbojka HQI-TS 2000/D/S</t>
  </si>
  <si>
    <t>1702603236</t>
  </si>
  <si>
    <t>Pol41</t>
  </si>
  <si>
    <t>Předřadníkový box z hliníku, včetně elektrovýzbroje 2000W/400V 10,3A</t>
  </si>
  <si>
    <t>-555489066</t>
  </si>
  <si>
    <t>Pol42</t>
  </si>
  <si>
    <t>Jáma pro stožár VO - Zemina třídy 3,ručně</t>
  </si>
  <si>
    <t>-2057584501</t>
  </si>
  <si>
    <t>Pol44</t>
  </si>
  <si>
    <t>Přesun stávajícího stožáru do připraveného základu</t>
  </si>
  <si>
    <t>-227521805</t>
  </si>
  <si>
    <t>D12</t>
  </si>
  <si>
    <t>Uzemnění</t>
  </si>
  <si>
    <t>Pol45</t>
  </si>
  <si>
    <t>FeZn30x4 (0,95 kg/m), pevně</t>
  </si>
  <si>
    <t>601463624</t>
  </si>
  <si>
    <t>Pol46</t>
  </si>
  <si>
    <t>SR 2a pro pásek 30x4mm</t>
  </si>
  <si>
    <t>1287527036</t>
  </si>
  <si>
    <t>D14</t>
  </si>
  <si>
    <t>Ostatní</t>
  </si>
  <si>
    <t>Pol47</t>
  </si>
  <si>
    <t>Vytýčení stávajících sítí pro trasu 0,45 km</t>
  </si>
  <si>
    <t>187725995</t>
  </si>
  <si>
    <t>Pol48</t>
  </si>
  <si>
    <t>Pronájem montážní plošiny výška 16m, včetně dopravy</t>
  </si>
  <si>
    <t>-1204144822</t>
  </si>
  <si>
    <t>Pol49</t>
  </si>
  <si>
    <t>Pronájem autojeřábu výška 16m, včetně dopravy</t>
  </si>
  <si>
    <t>-663075497</t>
  </si>
  <si>
    <t>Pol50</t>
  </si>
  <si>
    <t>Dokumentace skutečného provedení</t>
  </si>
  <si>
    <t>747046768</t>
  </si>
  <si>
    <t>Pol51</t>
  </si>
  <si>
    <t>Provedení revize a vypracování revizní zprávy</t>
  </si>
  <si>
    <t>58142835</t>
  </si>
  <si>
    <t>51</t>
  </si>
  <si>
    <t>Pol52</t>
  </si>
  <si>
    <t>-1532787184</t>
  </si>
  <si>
    <t>SO 701 - SO 701 HŘIŠTĚ NA HOKEJBAL A IN LINE HOKEJ VČ. OPLOCENÍ A PŘÍSLUŠENSTVÍ</t>
  </si>
  <si>
    <t xml:space="preserve">    5 - Komunikace</t>
  </si>
  <si>
    <t>PSV - Práce a dodávky PSV</t>
  </si>
  <si>
    <t xml:space="preserve">    767 - Konstrukce zámečnické</t>
  </si>
  <si>
    <t>473069917</t>
  </si>
  <si>
    <t>"pro sloupky oplocení"0,60*0,60*0,80*78</t>
  </si>
  <si>
    <t>133201109</t>
  </si>
  <si>
    <t>Příplatek za lepivost u hloubení šachet v hornině tř. 3</t>
  </si>
  <si>
    <t>252147978</t>
  </si>
  <si>
    <t>162701102</t>
  </si>
  <si>
    <t>Vodorovné přemístění do 7000 m výkopku/sypaniny z horniny tř. 1 až 4</t>
  </si>
  <si>
    <t>1618586879</t>
  </si>
  <si>
    <t>1617753456</t>
  </si>
  <si>
    <t>236767969</t>
  </si>
  <si>
    <t>-465704223</t>
  </si>
  <si>
    <t>22,464*1,80</t>
  </si>
  <si>
    <t>351332542</t>
  </si>
  <si>
    <t>"hřiště"52,00*26,00</t>
  </si>
  <si>
    <t>693111490</t>
  </si>
  <si>
    <t>geotextilie netkaná separační, ochranná, filtrační, drenážní PP 500g/m2</t>
  </si>
  <si>
    <t>1813517270</t>
  </si>
  <si>
    <t>1352,000*1,15</t>
  </si>
  <si>
    <t>275313711</t>
  </si>
  <si>
    <t>Základové patky z betonu tř. C 20/25</t>
  </si>
  <si>
    <t>-7441295</t>
  </si>
  <si>
    <t>Komunikace</t>
  </si>
  <si>
    <t>564211112</t>
  </si>
  <si>
    <t>Podklad nebo podsyp ze štěrkopísku ŠP tl 60 mm</t>
  </si>
  <si>
    <t>318061320</t>
  </si>
  <si>
    <t>"hřiště" 52,00*26,00</t>
  </si>
  <si>
    <t>564752111</t>
  </si>
  <si>
    <t>Podklad z vibrovaného štěrku VŠ tl 150 mm</t>
  </si>
  <si>
    <t>-1231222598</t>
  </si>
  <si>
    <t>576136121</t>
  </si>
  <si>
    <t>Asfaltový koberec otevřený AKO 8 (AKOJ) tl 40 mm š přes 3 m z modifikovaného asfaltu</t>
  </si>
  <si>
    <t>-387741559</t>
  </si>
  <si>
    <t>"hřiště drenážní " 52,00*26,00</t>
  </si>
  <si>
    <t>576146321</t>
  </si>
  <si>
    <t>Asfaltový koberec otevřený AKO 16 (AKOH) tl 50 mm š přes 3 m z nemodifikovaného asfaltu</t>
  </si>
  <si>
    <t>-706420054</t>
  </si>
  <si>
    <t>"drenážní hřiště"52,00*26,00</t>
  </si>
  <si>
    <t>589116m</t>
  </si>
  <si>
    <t>Umělý sportovní povrch z plastových polypropylenových dlaždic se spojovacími zámky, světle modrá barva</t>
  </si>
  <si>
    <t>-942696399</t>
  </si>
  <si>
    <t>900nab15</t>
  </si>
  <si>
    <t>Pomocné,doplňkové a jiné montážní práce a přípomoce</t>
  </si>
  <si>
    <t>2049484233</t>
  </si>
  <si>
    <t>915111</t>
  </si>
  <si>
    <t>Lajnování hřiště pro hokejbal červenou a modrou barvou š. do 10 cm</t>
  </si>
  <si>
    <t>-2084511256</t>
  </si>
  <si>
    <t>"rovné"26,00*5+0,90*12*4</t>
  </si>
  <si>
    <t>"kruhy"3,14*2*4,50*5</t>
  </si>
  <si>
    <t>"půlkruhy"3,14*3*2+3,14*3,14*1,75*2</t>
  </si>
  <si>
    <t>990901</t>
  </si>
  <si>
    <t>D+M Ochranný pás HDPE tl 15 mm</t>
  </si>
  <si>
    <t>2044264431</t>
  </si>
  <si>
    <t>(52+26)*2</t>
  </si>
  <si>
    <t>990902</t>
  </si>
  <si>
    <t>D+M Hrazení z desek 2000/1200 z tvrzeného plastu HDPE tl. 10 mm vč podkladního rámu</t>
  </si>
  <si>
    <t>1847849131</t>
  </si>
  <si>
    <t>990911</t>
  </si>
  <si>
    <t>D+M Ochranné plexisklo PLEXI PMMA 2000/1000 mm  tl.10mm vč uchycení</t>
  </si>
  <si>
    <t>473577401</t>
  </si>
  <si>
    <t>990912</t>
  </si>
  <si>
    <t>D+M Ochranné plexisklo PLEXI PMMA 2000/2000 mm vč uchycení</t>
  </si>
  <si>
    <t>32973503</t>
  </si>
  <si>
    <t>"za brankami"26</t>
  </si>
  <si>
    <t>990921</t>
  </si>
  <si>
    <t xml:space="preserve">D+M Záchytná ocelová výplň 2000/1800 s oky 50/50 mm s rámem vč povrchové úpravy </t>
  </si>
  <si>
    <t>-381265958</t>
  </si>
  <si>
    <t>"typické pole"52</t>
  </si>
  <si>
    <t>990922</t>
  </si>
  <si>
    <t xml:space="preserve">D+M Záchytná ocelová výplň 2000/800 s oky 50/50 mm s rámem vč povrchové úpravy </t>
  </si>
  <si>
    <t>-285578394</t>
  </si>
  <si>
    <t>"za brankou"26</t>
  </si>
  <si>
    <t>990931</t>
  </si>
  <si>
    <t>D+M Parapet hrazení z HDPE tl 15 mm vč uchycení a povrchové úpravy v provedení podle pravidel hokejbalu</t>
  </si>
  <si>
    <t>1197497241</t>
  </si>
  <si>
    <t>(52,00+26,00)*2</t>
  </si>
  <si>
    <t>998222012</t>
  </si>
  <si>
    <t>Přesun hmot pro tělovýchovné plochy</t>
  </si>
  <si>
    <t>-709735278</t>
  </si>
  <si>
    <t>PSV</t>
  </si>
  <si>
    <t>Práce a dodávky PSV</t>
  </si>
  <si>
    <t>767</t>
  </si>
  <si>
    <t>Konstrukce zámečnické</t>
  </si>
  <si>
    <t>767900901</t>
  </si>
  <si>
    <t>D+M Hráčská lavice v provedení podle pravidel hokejbalu</t>
  </si>
  <si>
    <t>-743188053</t>
  </si>
  <si>
    <t>767900902</t>
  </si>
  <si>
    <t>D+M 2 trestné lavice vč boxu pro pomocné rozhočí v provedení podle pravidel hokejbalu</t>
  </si>
  <si>
    <t>-1336669431</t>
  </si>
  <si>
    <t>767900903</t>
  </si>
  <si>
    <t>D+M Box pro brankové rozhodčí v provedení podle pravidel hokejbalu</t>
  </si>
  <si>
    <t>328705751</t>
  </si>
  <si>
    <t>767900904</t>
  </si>
  <si>
    <t>D+M Elektronický ukazatel skore, časomíra v provedení podle pravidel hokejbalu</t>
  </si>
  <si>
    <t>1466174652</t>
  </si>
  <si>
    <t>767900905</t>
  </si>
  <si>
    <t>D+M Branky a siréna v provedení podle pravidel hokejbalu</t>
  </si>
  <si>
    <t>1994965754</t>
  </si>
  <si>
    <t>767900906</t>
  </si>
  <si>
    <t>D+M Branky z hráčských lavic, trestných lavic a prostoru pro rozhodčí v provedení podle pravidel hokejbalu</t>
  </si>
  <si>
    <t>1249357253</t>
  </si>
  <si>
    <t>767995nab</t>
  </si>
  <si>
    <t>D+M  atypických zámečnických konstrukcí vč. povrchové úpravy žárovým pozinkem</t>
  </si>
  <si>
    <t>-1983102752</t>
  </si>
  <si>
    <t>"sloupek jackel rohový  s víčkem 100/100/8"4,60*4*22,64</t>
  </si>
  <si>
    <t>"sloupek jackel průběžný s víčkem 100/60/6"4,30*74*13,212</t>
  </si>
  <si>
    <t>"paždík jackel 100/60/3"2,00*4*78*6,99</t>
  </si>
  <si>
    <t>Mezisoučet</t>
  </si>
  <si>
    <t>"pomocný materiál a prořez 7%"8982,394*0,07</t>
  </si>
  <si>
    <t>998767201</t>
  </si>
  <si>
    <t>Přesun hmot procentní pro zámečnické konstrukce v objektech v do 6 m</t>
  </si>
  <si>
    <t>%</t>
  </si>
  <si>
    <t>-1806952363</t>
  </si>
  <si>
    <t>SO 702 - SO 702 VÍCEÚČELOVÉ HŘIŠTĚ VČ. OPLOCENÍ A PŘÍSLUŠENSTVÍ</t>
  </si>
  <si>
    <t>191854809</t>
  </si>
  <si>
    <t>"pro sloupky oplocení"0,60*0,60*0,80*52</t>
  </si>
  <si>
    <t>1490775011</t>
  </si>
  <si>
    <t>1772824534</t>
  </si>
  <si>
    <t>892986176</t>
  </si>
  <si>
    <t>-1052084668</t>
  </si>
  <si>
    <t>-96429384</t>
  </si>
  <si>
    <t>14,976*1,80</t>
  </si>
  <si>
    <t>987928914</t>
  </si>
  <si>
    <t>"hřiště"19,00*32,00</t>
  </si>
  <si>
    <t>69311082</t>
  </si>
  <si>
    <t>-442986069</t>
  </si>
  <si>
    <t>608,00*1,15</t>
  </si>
  <si>
    <t>2015046864</t>
  </si>
  <si>
    <t>-632819040</t>
  </si>
  <si>
    <t>"hřiště" 19,00*32,00</t>
  </si>
  <si>
    <t>1964107449</t>
  </si>
  <si>
    <t>861025639</t>
  </si>
  <si>
    <t>"hřiště drenážní " 19,00*32,00</t>
  </si>
  <si>
    <t>-581549324</t>
  </si>
  <si>
    <t>"drenážní hřiště"19,00*32</t>
  </si>
  <si>
    <t>589116č</t>
  </si>
  <si>
    <t>Polyuretanový sportovní povrch tl. 10-20 mm  červená barva</t>
  </si>
  <si>
    <t>-1260376656</t>
  </si>
  <si>
    <t>"hřiště volejbal"18,00*9,00</t>
  </si>
  <si>
    <t>Polyuretanový sportovní povrch tl. 10-20 mm  světle modrá barva</t>
  </si>
  <si>
    <t>820724192</t>
  </si>
  <si>
    <t>"ostatní"19,00*32-18,00*9,00</t>
  </si>
  <si>
    <t>900201</t>
  </si>
  <si>
    <t>Osazení pouzder pro nosné sloupky sítí</t>
  </si>
  <si>
    <t>-1223445428</t>
  </si>
  <si>
    <t>"volejbal-nohejbal"2</t>
  </si>
  <si>
    <t>"tenis"2</t>
  </si>
  <si>
    <t>900801</t>
  </si>
  <si>
    <t>D+M Basketbalová nosná konstrukce uchycená na oplocení exteriérová z jackel profilů vč. povrchové úpravy nebránící umístění fotbalové branky</t>
  </si>
  <si>
    <t>618353034</t>
  </si>
  <si>
    <t>900802</t>
  </si>
  <si>
    <t>D+M Basketbalová deska 1050/1800 pro exteriér s košem a pevně přivařenou siťkou</t>
  </si>
  <si>
    <t>-203617785</t>
  </si>
  <si>
    <t>900803</t>
  </si>
  <si>
    <t>D+M Sloupky pro volejbal-nohejbal vč. napínacího zařízení a povrchové úpravy pro exteriér</t>
  </si>
  <si>
    <t>67104565</t>
  </si>
  <si>
    <t>900804</t>
  </si>
  <si>
    <t>D+M Siť pro volejbal- nohejbal</t>
  </si>
  <si>
    <t>-701094475</t>
  </si>
  <si>
    <t>900805</t>
  </si>
  <si>
    <t>D+M Sloupky pro tenis vč. napínacího zařízení a povrchové úpravy pro exteriér</t>
  </si>
  <si>
    <t>-127017757</t>
  </si>
  <si>
    <t>900806</t>
  </si>
  <si>
    <t>D+M Siť pro tenis vč napínacího zařízení</t>
  </si>
  <si>
    <t>-1273889149</t>
  </si>
  <si>
    <t>900807</t>
  </si>
  <si>
    <t>D+M Brána na malý fotbal certifikovaná, demontovatelná, přenosná vč. pouzder, a jejich základů</t>
  </si>
  <si>
    <t>1217208923</t>
  </si>
  <si>
    <t>898606747</t>
  </si>
  <si>
    <t>Lajnování hřiště žlutou, bílou a modrou barvou š. do 10 cm</t>
  </si>
  <si>
    <t>1856223298</t>
  </si>
  <si>
    <t>"tenis"10,97*3+11,89*8+8,23*2+6,40*2</t>
  </si>
  <si>
    <t>"volejbal- nohejbal"18*2+9,00*7</t>
  </si>
  <si>
    <t>"basketbal odhad"150</t>
  </si>
  <si>
    <t>D+M Hrazení z desek 2000/1200 z tvrzeného plastu HDPE tl. 8mm vč podkladního rámu</t>
  </si>
  <si>
    <t>-1612677754</t>
  </si>
  <si>
    <t>990903</t>
  </si>
  <si>
    <t>D+M Hrazení z desek 2000/1000 z tvrzeného plastu HDPE tl. 8mm vč podkladního rámu demontovatelné a přenosné v místě umístění fotbalové branky</t>
  </si>
  <si>
    <t>41173053</t>
  </si>
  <si>
    <t>"pod koši"18</t>
  </si>
  <si>
    <t>990923</t>
  </si>
  <si>
    <t xml:space="preserve">D+M Záchytná ocelová výplň 2000/1000 s oky 50/50 mm s rámem vč povrchové úpravy </t>
  </si>
  <si>
    <t>1093099202</t>
  </si>
  <si>
    <t>"podélné strany"16*2</t>
  </si>
  <si>
    <t>990941</t>
  </si>
  <si>
    <t>D+M Záchytná ocelová výplň 2000/1800 s oky 100/100 s rámem vč. povrchové úpravy</t>
  </si>
  <si>
    <t>-1652887077</t>
  </si>
  <si>
    <t>1158868604</t>
  </si>
  <si>
    <t>767990</t>
  </si>
  <si>
    <t>D+M Vstupní dvoukřídlová branka vč. povrchové úpravy</t>
  </si>
  <si>
    <t>22014819</t>
  </si>
  <si>
    <t>-156498617</t>
  </si>
  <si>
    <t>"sloupek jackel průběžný s víčkem 100/60/6"4,30*48*13,212</t>
  </si>
  <si>
    <t>"paždík jackel 100/60/3"2,00*4*52*6,99</t>
  </si>
  <si>
    <t>"pomocný materiál a prořez 7%"6051,373*0,07</t>
  </si>
  <si>
    <t>-1705832245</t>
  </si>
  <si>
    <t>SO 703 - SO 703 CELOBETONOVÝ SKATEPARK</t>
  </si>
  <si>
    <t xml:space="preserve">    783 - Dokončovací práce - nátěry</t>
  </si>
  <si>
    <t>-1176789948</t>
  </si>
  <si>
    <t>"pro sloupky oplocení"0,40*0,40*0,80*61</t>
  </si>
  <si>
    <t>-572391084</t>
  </si>
  <si>
    <t>1257626383</t>
  </si>
  <si>
    <t>861162760</t>
  </si>
  <si>
    <t>-1014543686</t>
  </si>
  <si>
    <t>516790492</t>
  </si>
  <si>
    <t>7,808*1,80</t>
  </si>
  <si>
    <t>-711679096</t>
  </si>
  <si>
    <t>"hřiště"(16,80*32,00+(19,80+7,60)/2*31)*1,30</t>
  </si>
  <si>
    <t>-1677189047</t>
  </si>
  <si>
    <t>1250,99*1,15</t>
  </si>
  <si>
    <t>631311</t>
  </si>
  <si>
    <t>ŽB deska z betonu se zvýšenými nároky na prostředí tř. C 35/45 s ručně hlazeným velmi hladkým povrchem vč. dilatací a jejich vyplnění</t>
  </si>
  <si>
    <t>-587711337</t>
  </si>
  <si>
    <t>"podle DIN EN 14974"</t>
  </si>
  <si>
    <t>"hřiště"(16,80*32,00+(19,80+7,60)/2*31)*1,30*0,20</t>
  </si>
  <si>
    <t>1037769031</t>
  </si>
  <si>
    <t>"betonové překážky ledge, Jump-ramp, Wall-ramp, Bowl, Grind-Box,Fun-BOX, Bank, Quarter a pod"100</t>
  </si>
  <si>
    <t>631311113</t>
  </si>
  <si>
    <t>Mazanina tl do 80 mm z betonu prostého bez zvýšených nároků na prostředí tř. C 12/15</t>
  </si>
  <si>
    <t>644699457</t>
  </si>
  <si>
    <t>"hřiště"(16,80*32,00+(19,80+7,60)/2*31)*0,05*1,30</t>
  </si>
  <si>
    <t>631319</t>
  </si>
  <si>
    <t>Příplatek k mazanině tl do 240 mm za osazení nebo stržení hran</t>
  </si>
  <si>
    <t>833432586</t>
  </si>
  <si>
    <t>631319023</t>
  </si>
  <si>
    <t>Příplatek k mazanině tl do 240 mm za přehlazení s poprášením cementem</t>
  </si>
  <si>
    <t>-1279437040</t>
  </si>
  <si>
    <t>-1889460512</t>
  </si>
  <si>
    <t>"překážky"100</t>
  </si>
  <si>
    <t>631319175</t>
  </si>
  <si>
    <t>Příplatek k mazanině tl do 240 mm za stržení povrchu spodní vrstvy před vložením výztuže</t>
  </si>
  <si>
    <t>-158212843</t>
  </si>
  <si>
    <t>-1744011601</t>
  </si>
  <si>
    <t>631319185</t>
  </si>
  <si>
    <t>Příplatek k mazanině tl do 240 mm za sklon do 35°</t>
  </si>
  <si>
    <t>-1185792074</t>
  </si>
  <si>
    <t>631361821</t>
  </si>
  <si>
    <t>Výztuž mazanin betonářskou ocelí 10 505</t>
  </si>
  <si>
    <t>124483851</t>
  </si>
  <si>
    <t>250,198*0,15</t>
  </si>
  <si>
    <t>-825851881</t>
  </si>
  <si>
    <t>"překážky"100*0,15</t>
  </si>
  <si>
    <t>635111a</t>
  </si>
  <si>
    <t>Podklad z hrubého kameniva 8-16 tvarovaný podle projektu se zhutněním</t>
  </si>
  <si>
    <t>1809815704</t>
  </si>
  <si>
    <t>"hřiště"(16,80*32,00+(19,80+7,60)/2*31)*1,30*0,10</t>
  </si>
  <si>
    <t>635111b</t>
  </si>
  <si>
    <t>Podklad z hrubého kameniva 16-32 tvarovaný podle projektu se zhutněním</t>
  </si>
  <si>
    <t>1691390453</t>
  </si>
  <si>
    <t>635311a</t>
  </si>
  <si>
    <t>Úprava podkladu hřiště s vytvarováním do předepsaných profilů ze stabilizační zeminy se zhutněním</t>
  </si>
  <si>
    <t>-164826547</t>
  </si>
  <si>
    <t>"hřiště"(16,80*32,00+(19,80+7,60)/2*31)*1,00/2*1,30</t>
  </si>
  <si>
    <t>467740202</t>
  </si>
  <si>
    <t>Nátěr vodících a bezpečnostních pruhů</t>
  </si>
  <si>
    <t>103440137</t>
  </si>
  <si>
    <t>999001</t>
  </si>
  <si>
    <t>D+M Překážky  splňující parametry DIN  EN 14974 a bezpečnostní předpisy podle návrhu</t>
  </si>
  <si>
    <t>964826031</t>
  </si>
  <si>
    <t>999906</t>
  </si>
  <si>
    <t>D+M Hrazení z desek 2000/600 z tvrzeného plastu HDPE tl. 10 mm vč podkladního rámu</t>
  </si>
  <si>
    <t>-789675918</t>
  </si>
  <si>
    <t>(16,80+51,80+31,80+7,60+14,)/2</t>
  </si>
  <si>
    <t>1220569402</t>
  </si>
  <si>
    <t>-196830014</t>
  </si>
  <si>
    <t>"sloupek jackel rohový  s víčkem 100/100/8"1,00*6*22,64</t>
  </si>
  <si>
    <t>"sloupek jackel průběžný s víčkem 100/60/6"1,00*55*13,212</t>
  </si>
  <si>
    <t>"paždík jackel 100/60/3"2,00*2*61*6,99</t>
  </si>
  <si>
    <t>"pomocný materiál a prořez 7%"2568,06*0,07</t>
  </si>
  <si>
    <t>1621691669</t>
  </si>
  <si>
    <t>"ocelové překážky Raily, Poll-Jam a pod."850</t>
  </si>
  <si>
    <t>2074847114</t>
  </si>
  <si>
    <t>783</t>
  </si>
  <si>
    <t>Dokončovací práce - nátěry</t>
  </si>
  <si>
    <t>783009421</t>
  </si>
  <si>
    <t>Bezpečnostní výstražný nástřik stěnových nebo podlahových hran</t>
  </si>
  <si>
    <t>-1213623570</t>
  </si>
  <si>
    <t>"jednonásobný rozpouštědlový nástřik hran překážek, výškových a směrových změn směru"750</t>
  </si>
  <si>
    <t>783933151</t>
  </si>
  <si>
    <t>Penetrační nátěr hladkých betonových podlah</t>
  </si>
  <si>
    <t>-1199295251</t>
  </si>
  <si>
    <t>-399594766</t>
  </si>
  <si>
    <t>"překážky"500</t>
  </si>
  <si>
    <t>783937163</t>
  </si>
  <si>
    <t>Krycí dvojnásobný rozpouštědlový nátěr betonové podlahy</t>
  </si>
  <si>
    <t>996575746</t>
  </si>
  <si>
    <t>-1775842930</t>
  </si>
  <si>
    <t>SO 704 - SO 704 PRVKY DROBNÉ ARCHITEKTURY (HERNÍ A POSILOVACÍ PRVKY, VEŘEJNÝ PŘÍSTŘEŠEK,STOLNÍ TENIS,TRIBUNY)</t>
  </si>
  <si>
    <t>900nab01</t>
  </si>
  <si>
    <t>D+M Stoly pro stolní tenis Outdoor vč. základových konstrukcí a kotvení umožňující demontáž a vybavení pro hru</t>
  </si>
  <si>
    <t>1924761118</t>
  </si>
  <si>
    <t>900nab02</t>
  </si>
  <si>
    <t>D+M Posilovací certifikované prvky pro fitness a venkovní použití vč. povrchové úpravy,kotvení a základů v provedení podle podrobného návrhu</t>
  </si>
  <si>
    <t>363640134</t>
  </si>
  <si>
    <t>900nab03</t>
  </si>
  <si>
    <t>D+M Herní certifikované prvky pro venkovní použití vč. kotvení a základů v provedení podle podrobného návrhu</t>
  </si>
  <si>
    <t>-372164131</t>
  </si>
  <si>
    <t>900nab04</t>
  </si>
  <si>
    <t xml:space="preserve">D+M Mobilní buňka 6x3m šatnové buňky se sprchou, vybavení podle podrobného návrhu vč.skříněk, provedení nerez a proti vandalizmu vč. napojení na pitnou vodu, splaškovou kanalizaci a NN </t>
  </si>
  <si>
    <t>-1488493702</t>
  </si>
  <si>
    <t>900nab05</t>
  </si>
  <si>
    <t xml:space="preserve">D+M Mobilní buňka 6x3m s toaletami a toaletou pro imobily, vybavení podle podrobného návrhu, provedení nerez a proti vandalizmu vč. napojení na pitnou vodu, splaškovou kanalizaci a NN </t>
  </si>
  <si>
    <t>-1025652288</t>
  </si>
  <si>
    <t>900nab06</t>
  </si>
  <si>
    <t>D+M Plastová sportovní sedačka se zesíleným opěradlem vč montáže</t>
  </si>
  <si>
    <t>873979348</t>
  </si>
  <si>
    <t>"2 tribuny po 60"120</t>
  </si>
  <si>
    <t>900nab07</t>
  </si>
  <si>
    <t>D+M Pojízdný modul tribuny se sedadly nosná konstrukce se 4mi výsuvnými kolečky - hliníková montovaná atypická konstrukce</t>
  </si>
  <si>
    <t>-1539295619</t>
  </si>
  <si>
    <t>6*2</t>
  </si>
  <si>
    <t>900nab08</t>
  </si>
  <si>
    <t>D+M Pojízdný modul tribuny se schodištěm nosná konstrukce se 4mi výsuvnými kolečky - hliníková montovaná atypická konstrukce</t>
  </si>
  <si>
    <t>-1840263907</t>
  </si>
  <si>
    <t>900nab09</t>
  </si>
  <si>
    <t xml:space="preserve">D+M Perforovaná pochozí plocha 1200/700 vč kotvení a povrchové úpravy  </t>
  </si>
  <si>
    <t>-1869377186</t>
  </si>
  <si>
    <t>"5 v jednom poli"5*6*2</t>
  </si>
  <si>
    <t>900nab10</t>
  </si>
  <si>
    <t xml:space="preserve">D+M Perforovaná pochozí plocha 1200/350 vč kotvení a povrchové úpravy  </t>
  </si>
  <si>
    <t>1299896771</t>
  </si>
  <si>
    <t>"schodiště v jednom poli"10*2</t>
  </si>
  <si>
    <t>900nab11</t>
  </si>
  <si>
    <t>D+M Ochrana vrtu - šachta z betonových skruží s betonovým dnem a betonovým víkem</t>
  </si>
  <si>
    <t>-1212109750</t>
  </si>
  <si>
    <t>900nab12</t>
  </si>
  <si>
    <t>Betonová patka 2000/2000/800 přístřešku vč zemních prací</t>
  </si>
  <si>
    <t>-1061114693</t>
  </si>
  <si>
    <t>2,00*2,00*0,80</t>
  </si>
  <si>
    <t>900nab13</t>
  </si>
  <si>
    <t>Ocelová konstrukce přístřešku vč povrchové úpravy žárovým pozinkováním</t>
  </si>
  <si>
    <t>-1610219884</t>
  </si>
  <si>
    <t>"patní plech 0,80*0,80"0,80*0,80*85*2</t>
  </si>
  <si>
    <t>"trubka 500"3,00*170,599</t>
  </si>
  <si>
    <t>"nosníky hea"(5,40*2+7,50*2)*50,50</t>
  </si>
  <si>
    <t>"krokve IPE"5,40*8*10,40</t>
  </si>
  <si>
    <t>"sedák"0,80*0,80*95</t>
  </si>
  <si>
    <t>" prořez, svary, spojovací materiál,kotvení 10%"2433,577*0,10</t>
  </si>
  <si>
    <t>900nab14</t>
  </si>
  <si>
    <t>D+M Konstrukce střechy přístřešku - podbití z cementovláknitých desek, bednění osb, asfaltová povlaková krytina s křemičitým vsypem vč kotevních a spojovacích prvků</t>
  </si>
  <si>
    <t>-1012271148</t>
  </si>
  <si>
    <t>5,40*5,40</t>
  </si>
  <si>
    <t>Pomocné,doplňkovéa jiné montážní práce a přípomoce</t>
  </si>
  <si>
    <t>-1392877197</t>
  </si>
  <si>
    <t>SO 801 - SO 801 TERENNÍ ÚPRAVY A VÝSADBY, KÁCENÍ</t>
  </si>
  <si>
    <t>111151121</t>
  </si>
  <si>
    <t>Pokosení trávníku parkového plochy do 1000 m2 s odvozem do 20 km v rovině a svahu do 1:5</t>
  </si>
  <si>
    <t>-203148668</t>
  </si>
  <si>
    <t>112151356</t>
  </si>
  <si>
    <t>Kácení stromu s postupným spouštěním koruny a kmene D do 0,7 m</t>
  </si>
  <si>
    <t>429364361</t>
  </si>
  <si>
    <t>112201116</t>
  </si>
  <si>
    <t>Odstranění pařezů D do 0,7 m v rovině a svahu 1:5 s odklizením do 20 m a zasypáním jámy</t>
  </si>
  <si>
    <t>2104381632</t>
  </si>
  <si>
    <t>162301403</t>
  </si>
  <si>
    <t>Vodorovné přemístění větví stromů listnatých do 5 km D kmene do 700 mm</t>
  </si>
  <si>
    <t>317443045</t>
  </si>
  <si>
    <t>162301413</t>
  </si>
  <si>
    <t>Vodorovné přemístění kmenů stromů listnatých do 5 km D kmene do 700 mm</t>
  </si>
  <si>
    <t>-1461890255</t>
  </si>
  <si>
    <t>162301423</t>
  </si>
  <si>
    <t>Vodorovné přemístění pařezů do 5 km D do 700 mm</t>
  </si>
  <si>
    <t>2090544728</t>
  </si>
  <si>
    <t>162301903</t>
  </si>
  <si>
    <t>Příplatek k vodorovnému přemístění větví stromů listnatých D kmene do 700 mm ZKD 5 km</t>
  </si>
  <si>
    <t>-2092158043</t>
  </si>
  <si>
    <t>162301913</t>
  </si>
  <si>
    <t>Příplatek k vodorovnému přemístění kmenů stromů listnatých D kmene do 700 mm ZKD 5 km</t>
  </si>
  <si>
    <t>-1585499397</t>
  </si>
  <si>
    <t>162301923</t>
  </si>
  <si>
    <t>Příplatek k vodorovnému přemístění pařezů D 700 mm ZKD 5 km</t>
  </si>
  <si>
    <t>-809349747</t>
  </si>
  <si>
    <t>1145175568</t>
  </si>
  <si>
    <t>942579039</t>
  </si>
  <si>
    <t>3,45*0,015 'Přepočtené koeficientem množství</t>
  </si>
  <si>
    <t>182303111</t>
  </si>
  <si>
    <t>Doplnění zeminy nebo substrátu na travnatých plochách tl 50 mm rovina v rovinně a svahu do 1:5</t>
  </si>
  <si>
    <t>887754117</t>
  </si>
  <si>
    <t>"travnatá plocha"230</t>
  </si>
  <si>
    <t>103715000</t>
  </si>
  <si>
    <t>substrát pro trávníky VL</t>
  </si>
  <si>
    <t>-834997753</t>
  </si>
  <si>
    <t>230,000*0,070</t>
  </si>
  <si>
    <t>183101313</t>
  </si>
  <si>
    <t>Jamky pro výsadbu s výměnou 100 % půdy zeminy tř 1 až 4 objem do 0,05 m3 v rovině a svahu do 1:5</t>
  </si>
  <si>
    <t>1283526560</t>
  </si>
  <si>
    <t xml:space="preserve">"podél protihlukové stěny po 30 cm"477 </t>
  </si>
  <si>
    <t>103211000</t>
  </si>
  <si>
    <t>zahradní substrát pro výsadbu VL</t>
  </si>
  <si>
    <t>-848919053</t>
  </si>
  <si>
    <t>477*0,05</t>
  </si>
  <si>
    <t>23,85*0,05 'Přepočtené koeficientem množství</t>
  </si>
  <si>
    <t>183151115</t>
  </si>
  <si>
    <t>Hloubení jam pro výsadbu dřevin strojně v rovině nebo ve svahu do 1:5 objem jamky do 1,1 m3</t>
  </si>
  <si>
    <t>-570306558</t>
  </si>
  <si>
    <t>-1397933505</t>
  </si>
  <si>
    <t>6*1,10</t>
  </si>
  <si>
    <t>183403114</t>
  </si>
  <si>
    <t>Obdělání půdy kultivátorováním v rovině a svahu do 1:5</t>
  </si>
  <si>
    <t>-1986678823</t>
  </si>
  <si>
    <t>184 nab</t>
  </si>
  <si>
    <t>D+M flexi potrubí pro závlahu</t>
  </si>
  <si>
    <t>721878805</t>
  </si>
  <si>
    <t>"1m pro každou dřevinu"6+477</t>
  </si>
  <si>
    <t>184102112</t>
  </si>
  <si>
    <t>Výsadba dřeviny s balem D do 0,3 m do jamky se zalitím v rovině a svahu do 1:5</t>
  </si>
  <si>
    <t>5917922</t>
  </si>
  <si>
    <t>026206</t>
  </si>
  <si>
    <t>břečťan v do 30 cm</t>
  </si>
  <si>
    <t>-714356967</t>
  </si>
  <si>
    <t>184102116</t>
  </si>
  <si>
    <t>Výsadba dřeviny s balem D do 0,8 m do jamky se zalitím v rovině a svahu do 1:5</t>
  </si>
  <si>
    <t>-494382431</t>
  </si>
  <si>
    <t>026505250</t>
  </si>
  <si>
    <t>Lípa srdčitá v min 2,50 m</t>
  </si>
  <si>
    <t>439667668</t>
  </si>
  <si>
    <t>026504090</t>
  </si>
  <si>
    <t>Javor mleč v min 2,50 m</t>
  </si>
  <si>
    <t>1737283777</t>
  </si>
  <si>
    <t>026504460</t>
  </si>
  <si>
    <t>Habr obecný v min 2,50 m</t>
  </si>
  <si>
    <t>-723420876</t>
  </si>
  <si>
    <t>184215132</t>
  </si>
  <si>
    <t>Ukotvení kmene dřevin třemi kůly D do 0,1 m délky do 2 m</t>
  </si>
  <si>
    <t>659019047</t>
  </si>
  <si>
    <t>052171080</t>
  </si>
  <si>
    <t>tyče dřevěné v kůře D 80mm dl 6m</t>
  </si>
  <si>
    <t>-424277283</t>
  </si>
  <si>
    <t>184501131</t>
  </si>
  <si>
    <t>Zhotovení obalu z juty ve dvou vrstvách v rovině a svahu do 1:5</t>
  </si>
  <si>
    <t>-1111920020</t>
  </si>
  <si>
    <t>1,00*0,50*6</t>
  </si>
  <si>
    <t>184801121</t>
  </si>
  <si>
    <t>Ošetřování vysazených dřevin soliterních v rovině a svahu do 1:5</t>
  </si>
  <si>
    <t>801507101</t>
  </si>
  <si>
    <t>-1394425045</t>
  </si>
  <si>
    <t>-362162077</t>
  </si>
  <si>
    <t>1625742172</t>
  </si>
  <si>
    <t>185803211</t>
  </si>
  <si>
    <t>Uválcování trávníku v rovině a svahu do 1:5</t>
  </si>
  <si>
    <t>-958782470</t>
  </si>
  <si>
    <t>185811211</t>
  </si>
  <si>
    <t>Vyhrabání trávníku souvislé plochy do 1000 m2 v rovině a svahu do 1:5</t>
  </si>
  <si>
    <t>-579312851</t>
  </si>
  <si>
    <t>-1916985941</t>
  </si>
  <si>
    <t>477*0,02</t>
  </si>
  <si>
    <t>-189492446</t>
  </si>
  <si>
    <t>998231411</t>
  </si>
  <si>
    <t>Ruční přesun hmot pro sadovnické a krajinářské úpravy do 100 m</t>
  </si>
  <si>
    <t>-1343010087</t>
  </si>
  <si>
    <t>SO 802 - SO 802 AREÁLOVÉ OPLOCENÍ VČ. BRÁNY</t>
  </si>
  <si>
    <t xml:space="preserve">    3 - Svislé a kompletní konstrukce</t>
  </si>
  <si>
    <t>-384150158</t>
  </si>
  <si>
    <t>"pro podezdívku"30,20*0,40*0,60</t>
  </si>
  <si>
    <t>132201109</t>
  </si>
  <si>
    <t>Příplatek za lepivost k hloubení rýh š do 600 mm v hornině tř. 3</t>
  </si>
  <si>
    <t>-649475111</t>
  </si>
  <si>
    <t>-1503164778</t>
  </si>
  <si>
    <t>350821494</t>
  </si>
  <si>
    <t>7,248</t>
  </si>
  <si>
    <t>303052945</t>
  </si>
  <si>
    <t>7,248*1,80</t>
  </si>
  <si>
    <t>225311112</t>
  </si>
  <si>
    <t>Vrty maloprofilové jádrové D do 156 mm úklon do 45° hl do 25 m hor. I a II</t>
  </si>
  <si>
    <t>544987933</t>
  </si>
  <si>
    <t>"pro oplocení"36*0,80</t>
  </si>
  <si>
    <t>274313611</t>
  </si>
  <si>
    <t>Základové pásy z betonu tř. C 16/20</t>
  </si>
  <si>
    <t>492131133</t>
  </si>
  <si>
    <t>Svislé a kompletní konstrukce</t>
  </si>
  <si>
    <t>311321814</t>
  </si>
  <si>
    <t>Nosná zeď ze ŽB pohledového tř. C 25/30 bez výztuže</t>
  </si>
  <si>
    <t>-686233835</t>
  </si>
  <si>
    <t>"podezdívka"30,20*0,20*0,30</t>
  </si>
  <si>
    <t>311351121</t>
  </si>
  <si>
    <t>Zřízení oboustranného bednění nosných nadzákladových zdí</t>
  </si>
  <si>
    <t>1494152335</t>
  </si>
  <si>
    <t>"podezdívka"30,20*2*0,30</t>
  </si>
  <si>
    <t>311351122</t>
  </si>
  <si>
    <t>Odstranění oboustranného bednění nosných nadzákladových zdí</t>
  </si>
  <si>
    <t>-773154336</t>
  </si>
  <si>
    <t>311361821</t>
  </si>
  <si>
    <t>Výztuž nosných zdí betonářskou ocelí 10 505</t>
  </si>
  <si>
    <t>-1387629977</t>
  </si>
  <si>
    <t>"podezdívka"30,20*0,20*0,30*0,15</t>
  </si>
  <si>
    <t>338171113</t>
  </si>
  <si>
    <t>Osazování sloupků a vzpěr plotových ocelových v do 2,00 m se zabetonováním</t>
  </si>
  <si>
    <t>371202919</t>
  </si>
  <si>
    <t>"sloupky"28</t>
  </si>
  <si>
    <t>"vzpěry"8</t>
  </si>
  <si>
    <t>553422620</t>
  </si>
  <si>
    <t>sloupek plotový koncový Pz a komaxitový 2350/48x1,5mm</t>
  </si>
  <si>
    <t>-344098402</t>
  </si>
  <si>
    <t>553422540</t>
  </si>
  <si>
    <t>sloupek plotový průběžný Pz a komaxitový 2250/38x1,5mm</t>
  </si>
  <si>
    <t>373427789</t>
  </si>
  <si>
    <t>553422740</t>
  </si>
  <si>
    <t>vzpěra plotová 38x1,5mm včetně krytky s uchem 2500mm</t>
  </si>
  <si>
    <t>575549432</t>
  </si>
  <si>
    <t>348101</t>
  </si>
  <si>
    <t>D+M Dvoukřídlová brána včetně povrchové úpravy v provedení podle PD</t>
  </si>
  <si>
    <t>-1893650944</t>
  </si>
  <si>
    <t>348401120</t>
  </si>
  <si>
    <t>Montáž oplocení ze strojového pletiva s napínacími dráty výšky do 1,6 m</t>
  </si>
  <si>
    <t>1307619913</t>
  </si>
  <si>
    <t>18,80+39,30</t>
  </si>
  <si>
    <t>313275020</t>
  </si>
  <si>
    <t>pletivo drátěné plastifikované se čtvercovými oky 50/2,2mm v 1500mm</t>
  </si>
  <si>
    <t>-1041825686</t>
  </si>
  <si>
    <t>58,10*1,05</t>
  </si>
  <si>
    <t>1636646528</t>
  </si>
  <si>
    <t>998232111</t>
  </si>
  <si>
    <t>Přesun hmot pro oplocení zděné z cihel nebo tvárnic v do 10 m</t>
  </si>
  <si>
    <t>1280968417</t>
  </si>
  <si>
    <t>SO 803 - SO 803 REVITALIZACE PROTIHLUKOVÉ STĚNY VČ. BRÁNY</t>
  </si>
  <si>
    <t xml:space="preserve">    762 - Konstrukce tesařské</t>
  </si>
  <si>
    <t>694967210</t>
  </si>
  <si>
    <t>"pro obrubníky"(15,50+119,60+3,50)*0,20*0,40</t>
  </si>
  <si>
    <t>617689927</t>
  </si>
  <si>
    <t>276582139</t>
  </si>
  <si>
    <t>-686808426</t>
  </si>
  <si>
    <t>269075628</t>
  </si>
  <si>
    <t>11,088*1,80</t>
  </si>
  <si>
    <t>338171</t>
  </si>
  <si>
    <t>D+M Dvoukřídlová brána 4000/3000 vč. uchycení a povrchové úpravy žárovým pozinkováním</t>
  </si>
  <si>
    <t>806934409</t>
  </si>
  <si>
    <t>338171123a</t>
  </si>
  <si>
    <t>Osazování sloupků a vzpěr plotových ocelových v do 4,00 m se zabetonováním</t>
  </si>
  <si>
    <t>-556661765</t>
  </si>
  <si>
    <t>"30% z původních sloupků"16</t>
  </si>
  <si>
    <t>"nové"4</t>
  </si>
  <si>
    <t>140110540</t>
  </si>
  <si>
    <t>trubka ocelová bezešvá přesná jakost 11 353 82,5x3,6mm</t>
  </si>
  <si>
    <t>-986710216</t>
  </si>
  <si>
    <t>1245200841</t>
  </si>
  <si>
    <t>900nab20</t>
  </si>
  <si>
    <t>Doplnění víček na ocelové sloupy</t>
  </si>
  <si>
    <t>-1333394273</t>
  </si>
  <si>
    <t>916331112</t>
  </si>
  <si>
    <t>Osazení zahradního obrubníku betonového do lože z betonu s boční opěrou</t>
  </si>
  <si>
    <t>160787616</t>
  </si>
  <si>
    <t>(15,50+119,60+3,50)</t>
  </si>
  <si>
    <t>59217001</t>
  </si>
  <si>
    <t>obrubník betonový zahradní 1000x50x250mm</t>
  </si>
  <si>
    <t>1950754606</t>
  </si>
  <si>
    <t>138,600*1,05</t>
  </si>
  <si>
    <t>966071711a</t>
  </si>
  <si>
    <t>Bourání sloupků a vzpěr plotových ocelových do 4 m zabetonovaných</t>
  </si>
  <si>
    <t>-2020754916</t>
  </si>
  <si>
    <t>597782112</t>
  </si>
  <si>
    <t>762</t>
  </si>
  <si>
    <t>Konstrukce tesařské</t>
  </si>
  <si>
    <t>762081150</t>
  </si>
  <si>
    <t>Hoblování hraněného řeziva ve staveništní dílně</t>
  </si>
  <si>
    <t>-659946049</t>
  </si>
  <si>
    <t>3,376+7,503</t>
  </si>
  <si>
    <t>762083122</t>
  </si>
  <si>
    <t>Impregnace řeziva proti dřevokaznému hmyzu, houbám a plísním máčením třída ohrožení 3 a 4</t>
  </si>
  <si>
    <t>-1842848199</t>
  </si>
  <si>
    <t>762101923</t>
  </si>
  <si>
    <t>Vyřezání otvoru ve stěně s bedněním z prken tl do 32 mm plochy jednotlivě přes 4 m2</t>
  </si>
  <si>
    <t>1008962130</t>
  </si>
  <si>
    <t>"zkrácení zbylé protihlukové stěny o 15 cm"(15,50+119,60)*0,50</t>
  </si>
  <si>
    <t>762111811</t>
  </si>
  <si>
    <t>Demontáž stěn a příček z hraněného řeziva</t>
  </si>
  <si>
    <t>1504475150</t>
  </si>
  <si>
    <t>"protihluková stěna 50%"(15,50+119,60)*3,00*0,50</t>
  </si>
  <si>
    <t>762123120</t>
  </si>
  <si>
    <t>Montáž tesařských stěn vázaných z hraněného řeziva průřezové plochy do 144 cm2</t>
  </si>
  <si>
    <t>1951868113</t>
  </si>
  <si>
    <t>"50% poškozených nosných hranolů"(15,50+119,60)*3*0,50</t>
  </si>
  <si>
    <t>"doplnění stěny"3,50*3</t>
  </si>
  <si>
    <t>60512130</t>
  </si>
  <si>
    <t>hranol stavební řezivo průřezu do 224cm2 do dl 6m</t>
  </si>
  <si>
    <t>-1088735553</t>
  </si>
  <si>
    <t>213,150*0,12*0,12*1,10</t>
  </si>
  <si>
    <t>762132811</t>
  </si>
  <si>
    <t>Demontáž bednění svislých stěn z prken hoblovaných jednostranně</t>
  </si>
  <si>
    <t>-218475117</t>
  </si>
  <si>
    <t>762134122</t>
  </si>
  <si>
    <t>Montáž bednění stěn z hoblovaných fošen na sraz</t>
  </si>
  <si>
    <t>-1568224816</t>
  </si>
  <si>
    <t>"doplnění oplocení"3,50*3,00</t>
  </si>
  <si>
    <t>"oprava poškozeného oplocení 50%"(15,50+119,60)*3,00*0,50</t>
  </si>
  <si>
    <t>60511081</t>
  </si>
  <si>
    <t>řezivo jehličnaté středové smrk tl 18-32mm dl 4-5m</t>
  </si>
  <si>
    <t>-81496169</t>
  </si>
  <si>
    <t>213,150*0,032*1,10</t>
  </si>
  <si>
    <t>762195000</t>
  </si>
  <si>
    <t>Spojovací prostředky pro montáž stěn, příček, bednění stěn</t>
  </si>
  <si>
    <t>-162061152</t>
  </si>
  <si>
    <t>998762201</t>
  </si>
  <si>
    <t>Přesun hmot procentní pro kce tesařské v objektech v do 6 m</t>
  </si>
  <si>
    <t>862724702</t>
  </si>
  <si>
    <t>783201201</t>
  </si>
  <si>
    <t>Obroušení tesařských konstrukcí před provedením nátěru</t>
  </si>
  <si>
    <t>-991286535</t>
  </si>
  <si>
    <t>"obě strany"(15,50+119,60+3,50)*3,00*2</t>
  </si>
  <si>
    <t>783213101</t>
  </si>
  <si>
    <t>Napouštěcí jednonásobný syntetický nátěr tesařských konstrukcí zabudovaných do konstrukce</t>
  </si>
  <si>
    <t>-1197072232</t>
  </si>
  <si>
    <t>783214101</t>
  </si>
  <si>
    <t>Základní jednonásobný syntetický nátěr tesařských konstrukcí</t>
  </si>
  <si>
    <t>1044912087</t>
  </si>
  <si>
    <t>783217101</t>
  </si>
  <si>
    <t>Krycí jednonásobný syntetický nátěr tesařských konstrukcí</t>
  </si>
  <si>
    <t>1548611296</t>
  </si>
  <si>
    <t>783301303</t>
  </si>
  <si>
    <t>Bezoplachové odrezivění zámečnických konstrukcí</t>
  </si>
  <si>
    <t>1464462499</t>
  </si>
  <si>
    <t>58*3,14*2*0,091*3,00</t>
  </si>
  <si>
    <t>783314101</t>
  </si>
  <si>
    <t>Základní jednonásobný syntetický nátěr zámečnických konstrukcí</t>
  </si>
  <si>
    <t>-1787316392</t>
  </si>
  <si>
    <t>783315101</t>
  </si>
  <si>
    <t>Mezinátěr jednonásobný syntetický standardní zámečnických konstrukcí</t>
  </si>
  <si>
    <t>-1376834961</t>
  </si>
  <si>
    <t>783317101</t>
  </si>
  <si>
    <t>Krycí jednonásobný syntetický standardní nátěr zámečnických konstrukcí</t>
  </si>
  <si>
    <t>1765135001</t>
  </si>
  <si>
    <t>SO 804 - SO 804 DEMOLICE</t>
  </si>
  <si>
    <t>307266341</t>
  </si>
  <si>
    <t>"Technický kanál"31,00*0,90*0,80</t>
  </si>
  <si>
    <t>583312010</t>
  </si>
  <si>
    <t>štěrkopísek netříděný zásypový</t>
  </si>
  <si>
    <t>1764776669</t>
  </si>
  <si>
    <t>22,320*1,89</t>
  </si>
  <si>
    <t>184818232</t>
  </si>
  <si>
    <t>Ochrana kmene průměru přes 300 do 500 mm bedněním výšky do 2 m</t>
  </si>
  <si>
    <t>378589044</t>
  </si>
  <si>
    <t>"stávající stromy"3</t>
  </si>
  <si>
    <t>900n ab21</t>
  </si>
  <si>
    <t>Ochrana stávajících konstrukcí deskamoi a geotextilí</t>
  </si>
  <si>
    <t>-1011821909</t>
  </si>
  <si>
    <t>Pomocné, doplňkové a ostatní bourací a demontážní práce a přípomoce</t>
  </si>
  <si>
    <t>659667617</t>
  </si>
  <si>
    <t>900nab17</t>
  </si>
  <si>
    <t>Perforování dna, zaslepení propojení se sousedními objekty</t>
  </si>
  <si>
    <t>1071055085</t>
  </si>
  <si>
    <t>962051116</t>
  </si>
  <si>
    <t>Bourání příček ze ŽB tl do 150 mm</t>
  </si>
  <si>
    <t>-2068055848</t>
  </si>
  <si>
    <t>"stěny kanálu"31,00*2*0,80</t>
  </si>
  <si>
    <t>963015111</t>
  </si>
  <si>
    <t>Demontáž prefabrikovaných krycích desek kanálů, šachet nebo žump do hmotnosti 0,06 t</t>
  </si>
  <si>
    <t>1663162781</t>
  </si>
  <si>
    <t>"technický kanál desky š.30 cm"104</t>
  </si>
  <si>
    <t>966003810</t>
  </si>
  <si>
    <t>Rozebrání oplocení s příčníky a dřevěnými sloupky z prken a latí</t>
  </si>
  <si>
    <t>351072242</t>
  </si>
  <si>
    <t>"plaňkové oplocení"3,80+3,10</t>
  </si>
  <si>
    <t>-818615373</t>
  </si>
  <si>
    <t>"protihluková stěna"18"</t>
  </si>
  <si>
    <t>"oplocení z pletiva"44</t>
  </si>
  <si>
    <t>966071823</t>
  </si>
  <si>
    <t>Rozebrání oplocení z drátěného pletiva se čtvercovými oky výšky přes 2,0 m</t>
  </si>
  <si>
    <t>-356956333</t>
  </si>
  <si>
    <t>78,20+10,30+17,70</t>
  </si>
  <si>
    <t>966071nab</t>
  </si>
  <si>
    <t>Odstranění stávajícího hrazení a oplocení hokejbalového hřiště</t>
  </si>
  <si>
    <t>1524647985</t>
  </si>
  <si>
    <t>966072826</t>
  </si>
  <si>
    <t>Rozebrání oplocení z vlnitého nebo profilového plechu hmotnosti přes 70 kg</t>
  </si>
  <si>
    <t>-561464530</t>
  </si>
  <si>
    <t>17,70</t>
  </si>
  <si>
    <t>966073811</t>
  </si>
  <si>
    <t>Rozebrání vrat a vrátek k oplocení plochy do 6 m2</t>
  </si>
  <si>
    <t>-817384636</t>
  </si>
  <si>
    <t>"branka protihlukové stěny"1</t>
  </si>
  <si>
    <t>966073813a</t>
  </si>
  <si>
    <t>Rozebrání vrat a vrátek k oplocení plochy do 20 m2</t>
  </si>
  <si>
    <t>470868427</t>
  </si>
  <si>
    <t>"brána protihlukové stěny"1</t>
  </si>
  <si>
    <t>969011</t>
  </si>
  <si>
    <t>Vybourání vodovodního nebo plynového vedení DN do 125</t>
  </si>
  <si>
    <t>791122480</t>
  </si>
  <si>
    <t>"zrušení vodovodních větví"36,30</t>
  </si>
  <si>
    <t>969021</t>
  </si>
  <si>
    <t>Vybourání kanalizačního potrubí DN do 200 vč stávající uliční vpiustě a zaslepení otviru v šachtě</t>
  </si>
  <si>
    <t>920591815</t>
  </si>
  <si>
    <t>"část dešťové kanalizace"5,50</t>
  </si>
  <si>
    <t>981011111</t>
  </si>
  <si>
    <t>Demolice budov dřevěných jednostranně obitých postupným rozebíráním</t>
  </si>
  <si>
    <t>-85359655</t>
  </si>
  <si>
    <t>"přístřešky"2,50*2,50*2,50*3</t>
  </si>
  <si>
    <t>981011314</t>
  </si>
  <si>
    <t>Demolice budov zděných na MVC podíl konstrukcí do 25 % postupným rozebíráním</t>
  </si>
  <si>
    <t>1562820235</t>
  </si>
  <si>
    <t>12,00*5,50*5,00</t>
  </si>
  <si>
    <t>981332nab</t>
  </si>
  <si>
    <t>Demolice kotce a skladu</t>
  </si>
  <si>
    <t>560025024</t>
  </si>
  <si>
    <t>997013501</t>
  </si>
  <si>
    <t>Odvoz suti a vybouraných hmot na skládku nebo meziskládku do 1 km se složením</t>
  </si>
  <si>
    <t>-1751914136</t>
  </si>
  <si>
    <t>997013509</t>
  </si>
  <si>
    <t>Příplatek k odvozu suti a vybouraných hmot na skládku ZKD 1 km přes 1 km</t>
  </si>
  <si>
    <t>-1143559122</t>
  </si>
  <si>
    <t>187,821*19</t>
  </si>
  <si>
    <t>997013841</t>
  </si>
  <si>
    <t>Poplatek za uložení na skládce (skládkovné) odpadu po otryskávání kód odpadu 120 117</t>
  </si>
  <si>
    <t>-683106331</t>
  </si>
  <si>
    <t>998011001</t>
  </si>
  <si>
    <t>Přesun hmot pro budovy zděné v do 6 m</t>
  </si>
  <si>
    <t>312174510</t>
  </si>
  <si>
    <t>320106030</t>
  </si>
  <si>
    <t>"protihluková stěna"44,30*3,00</t>
  </si>
  <si>
    <t>1472686067</t>
  </si>
  <si>
    <t>"protihluková stěna "44,30*3,00</t>
  </si>
  <si>
    <t>1157819375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</si>
</sst>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89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55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56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57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56</v>
      </c>
      <c r="AI60" s="41"/>
      <c r="AJ60" s="41"/>
      <c r="AK60" s="41"/>
      <c r="AL60" s="41"/>
      <c r="AM60" s="60" t="s">
        <v>57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58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59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56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57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56</v>
      </c>
      <c r="AI75" s="41"/>
      <c r="AJ75" s="41"/>
      <c r="AK75" s="41"/>
      <c r="AL75" s="41"/>
      <c r="AM75" s="60" t="s">
        <v>57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60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HRISTE-DECIN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MULTIFUNKČNÍ SPORTOVIŠTĚ U OBJEKTU ZIMNÍHO STADIONU, DĚČÍN propočet podle DUR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Děčín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4" t="str">
        <f>IF(AN8="","",AN8)</f>
        <v>2. 3. 2019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27.9" customHeight="1">
      <c r="B89" s="38"/>
      <c r="C89" s="32" t="s">
        <v>28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STATUTÁRNÍ 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34</v>
      </c>
      <c r="AJ89" s="39"/>
      <c r="AK89" s="39"/>
      <c r="AL89" s="39"/>
      <c r="AM89" s="75" t="str">
        <f>IF(E17="","",E17)</f>
        <v>PROJEKTOVÝ ATELIER DAVID</v>
      </c>
      <c r="AN89" s="66"/>
      <c r="AO89" s="66"/>
      <c r="AP89" s="66"/>
      <c r="AQ89" s="39"/>
      <c r="AR89" s="43"/>
      <c r="AS89" s="76" t="s">
        <v>61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32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37</v>
      </c>
      <c r="AJ90" s="39"/>
      <c r="AK90" s="39"/>
      <c r="AL90" s="39"/>
      <c r="AM90" s="75" t="str">
        <f>IF(E20="","",E20)</f>
        <v>Jaroslav VALENTA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62</v>
      </c>
      <c r="D92" s="89"/>
      <c r="E92" s="89"/>
      <c r="F92" s="89"/>
      <c r="G92" s="89"/>
      <c r="H92" s="90"/>
      <c r="I92" s="91" t="s">
        <v>63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64</v>
      </c>
      <c r="AH92" s="89"/>
      <c r="AI92" s="89"/>
      <c r="AJ92" s="89"/>
      <c r="AK92" s="89"/>
      <c r="AL92" s="89"/>
      <c r="AM92" s="89"/>
      <c r="AN92" s="91" t="s">
        <v>65</v>
      </c>
      <c r="AO92" s="89"/>
      <c r="AP92" s="93"/>
      <c r="AQ92" s="94" t="s">
        <v>66</v>
      </c>
      <c r="AR92" s="43"/>
      <c r="AS92" s="95" t="s">
        <v>67</v>
      </c>
      <c r="AT92" s="96" t="s">
        <v>68</v>
      </c>
      <c r="AU92" s="96" t="s">
        <v>69</v>
      </c>
      <c r="AV92" s="96" t="s">
        <v>70</v>
      </c>
      <c r="AW92" s="96" t="s">
        <v>71</v>
      </c>
      <c r="AX92" s="96" t="s">
        <v>72</v>
      </c>
      <c r="AY92" s="96" t="s">
        <v>73</v>
      </c>
      <c r="AZ92" s="96" t="s">
        <v>74</v>
      </c>
      <c r="BA92" s="96" t="s">
        <v>75</v>
      </c>
      <c r="BB92" s="96" t="s">
        <v>76</v>
      </c>
      <c r="BC92" s="96" t="s">
        <v>77</v>
      </c>
      <c r="BD92" s="97" t="s">
        <v>78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79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ROUND(SUM(AG95:AG107),2)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ROUND(SUM(AS95:AS107),2)</f>
        <v>0</v>
      </c>
      <c r="AT94" s="109">
        <f>ROUND(SUM(AV94:AW94),2)</f>
        <v>0</v>
      </c>
      <c r="AU94" s="110">
        <f>ROUND(SUM(AU95:AU107),5)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ROUND(SUM(AZ95:AZ107),2)</f>
        <v>0</v>
      </c>
      <c r="BA94" s="109">
        <f>ROUND(SUM(BA95:BA107),2)</f>
        <v>0</v>
      </c>
      <c r="BB94" s="109">
        <f>ROUND(SUM(BB95:BB107),2)</f>
        <v>0</v>
      </c>
      <c r="BC94" s="109">
        <f>ROUND(SUM(BC95:BC107),2)</f>
        <v>0</v>
      </c>
      <c r="BD94" s="111">
        <f>ROUND(SUM(BD95:BD107),2)</f>
        <v>0</v>
      </c>
      <c r="BS94" s="112" t="s">
        <v>80</v>
      </c>
      <c r="BT94" s="112" t="s">
        <v>81</v>
      </c>
      <c r="BU94" s="113" t="s">
        <v>82</v>
      </c>
      <c r="BV94" s="112" t="s">
        <v>83</v>
      </c>
      <c r="BW94" s="112" t="s">
        <v>5</v>
      </c>
      <c r="BX94" s="112" t="s">
        <v>84</v>
      </c>
      <c r="CL94" s="112" t="s">
        <v>1</v>
      </c>
    </row>
    <row r="95" spans="1:91" s="6" customFormat="1" ht="16.5" customHeight="1">
      <c r="A95" s="114" t="s">
        <v>85</v>
      </c>
      <c r="B95" s="115"/>
      <c r="C95" s="116"/>
      <c r="D95" s="117" t="s">
        <v>86</v>
      </c>
      <c r="E95" s="117"/>
      <c r="F95" s="117"/>
      <c r="G95" s="117"/>
      <c r="H95" s="117"/>
      <c r="I95" s="118"/>
      <c r="J95" s="117" t="s">
        <v>87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'SO 000 - SO 000 VRN'!J30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88</v>
      </c>
      <c r="AR95" s="121"/>
      <c r="AS95" s="122">
        <v>0</v>
      </c>
      <c r="AT95" s="123">
        <f>ROUND(SUM(AV95:AW95),2)</f>
        <v>0</v>
      </c>
      <c r="AU95" s="124">
        <f>'SO 000 - SO 000 VRN'!P119</f>
        <v>0</v>
      </c>
      <c r="AV95" s="123">
        <f>'SO 000 - SO 000 VRN'!J33</f>
        <v>0</v>
      </c>
      <c r="AW95" s="123">
        <f>'SO 000 - SO 000 VRN'!J34</f>
        <v>0</v>
      </c>
      <c r="AX95" s="123">
        <f>'SO 000 - SO 000 VRN'!J35</f>
        <v>0</v>
      </c>
      <c r="AY95" s="123">
        <f>'SO 000 - SO 000 VRN'!J36</f>
        <v>0</v>
      </c>
      <c r="AZ95" s="123">
        <f>'SO 000 - SO 000 VRN'!F33</f>
        <v>0</v>
      </c>
      <c r="BA95" s="123">
        <f>'SO 000 - SO 000 VRN'!F34</f>
        <v>0</v>
      </c>
      <c r="BB95" s="123">
        <f>'SO 000 - SO 000 VRN'!F35</f>
        <v>0</v>
      </c>
      <c r="BC95" s="123">
        <f>'SO 000 - SO 000 VRN'!F36</f>
        <v>0</v>
      </c>
      <c r="BD95" s="125">
        <f>'SO 000 - SO 000 VRN'!F37</f>
        <v>0</v>
      </c>
      <c r="BT95" s="126" t="s">
        <v>21</v>
      </c>
      <c r="BV95" s="126" t="s">
        <v>83</v>
      </c>
      <c r="BW95" s="126" t="s">
        <v>89</v>
      </c>
      <c r="BX95" s="126" t="s">
        <v>5</v>
      </c>
      <c r="CL95" s="126" t="s">
        <v>1</v>
      </c>
      <c r="CM95" s="126" t="s">
        <v>90</v>
      </c>
    </row>
    <row r="96" spans="1:91" s="6" customFormat="1" ht="16.5" customHeight="1">
      <c r="A96" s="114" t="s">
        <v>85</v>
      </c>
      <c r="B96" s="115"/>
      <c r="C96" s="116"/>
      <c r="D96" s="117" t="s">
        <v>91</v>
      </c>
      <c r="E96" s="117"/>
      <c r="F96" s="117"/>
      <c r="G96" s="117"/>
      <c r="H96" s="117"/>
      <c r="I96" s="118"/>
      <c r="J96" s="117" t="s">
        <v>92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'SO 101 - SO 101 HTÚ'!J30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88</v>
      </c>
      <c r="AR96" s="121"/>
      <c r="AS96" s="122">
        <v>0</v>
      </c>
      <c r="AT96" s="123">
        <f>ROUND(SUM(AV96:AW96),2)</f>
        <v>0</v>
      </c>
      <c r="AU96" s="124">
        <f>'SO 101 - SO 101 HTÚ'!P119</f>
        <v>0</v>
      </c>
      <c r="AV96" s="123">
        <f>'SO 101 - SO 101 HTÚ'!J33</f>
        <v>0</v>
      </c>
      <c r="AW96" s="123">
        <f>'SO 101 - SO 101 HTÚ'!J34</f>
        <v>0</v>
      </c>
      <c r="AX96" s="123">
        <f>'SO 101 - SO 101 HTÚ'!J35</f>
        <v>0</v>
      </c>
      <c r="AY96" s="123">
        <f>'SO 101 - SO 101 HTÚ'!J36</f>
        <v>0</v>
      </c>
      <c r="AZ96" s="123">
        <f>'SO 101 - SO 101 HTÚ'!F33</f>
        <v>0</v>
      </c>
      <c r="BA96" s="123">
        <f>'SO 101 - SO 101 HTÚ'!F34</f>
        <v>0</v>
      </c>
      <c r="BB96" s="123">
        <f>'SO 101 - SO 101 HTÚ'!F35</f>
        <v>0</v>
      </c>
      <c r="BC96" s="123">
        <f>'SO 101 - SO 101 HTÚ'!F36</f>
        <v>0</v>
      </c>
      <c r="BD96" s="125">
        <f>'SO 101 - SO 101 HTÚ'!F37</f>
        <v>0</v>
      </c>
      <c r="BT96" s="126" t="s">
        <v>21</v>
      </c>
      <c r="BV96" s="126" t="s">
        <v>83</v>
      </c>
      <c r="BW96" s="126" t="s">
        <v>93</v>
      </c>
      <c r="BX96" s="126" t="s">
        <v>5</v>
      </c>
      <c r="CL96" s="126" t="s">
        <v>1</v>
      </c>
      <c r="CM96" s="126" t="s">
        <v>90</v>
      </c>
    </row>
    <row r="97" spans="1:91" s="6" customFormat="1" ht="27" customHeight="1">
      <c r="A97" s="114" t="s">
        <v>85</v>
      </c>
      <c r="B97" s="115"/>
      <c r="C97" s="116"/>
      <c r="D97" s="117" t="s">
        <v>94</v>
      </c>
      <c r="E97" s="117"/>
      <c r="F97" s="117"/>
      <c r="G97" s="117"/>
      <c r="H97" s="117"/>
      <c r="I97" s="118"/>
      <c r="J97" s="117" t="s">
        <v>95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'SO 102 - SO 102 KOMUNIKAC...'!J30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88</v>
      </c>
      <c r="AR97" s="121"/>
      <c r="AS97" s="122">
        <v>0</v>
      </c>
      <c r="AT97" s="123">
        <f>ROUND(SUM(AV97:AW97),2)</f>
        <v>0</v>
      </c>
      <c r="AU97" s="124">
        <f>'SO 102 - SO 102 KOMUNIKAC...'!P124</f>
        <v>0</v>
      </c>
      <c r="AV97" s="123">
        <f>'SO 102 - SO 102 KOMUNIKAC...'!J33</f>
        <v>0</v>
      </c>
      <c r="AW97" s="123">
        <f>'SO 102 - SO 102 KOMUNIKAC...'!J34</f>
        <v>0</v>
      </c>
      <c r="AX97" s="123">
        <f>'SO 102 - SO 102 KOMUNIKAC...'!J35</f>
        <v>0</v>
      </c>
      <c r="AY97" s="123">
        <f>'SO 102 - SO 102 KOMUNIKAC...'!J36</f>
        <v>0</v>
      </c>
      <c r="AZ97" s="123">
        <f>'SO 102 - SO 102 KOMUNIKAC...'!F33</f>
        <v>0</v>
      </c>
      <c r="BA97" s="123">
        <f>'SO 102 - SO 102 KOMUNIKAC...'!F34</f>
        <v>0</v>
      </c>
      <c r="BB97" s="123">
        <f>'SO 102 - SO 102 KOMUNIKAC...'!F35</f>
        <v>0</v>
      </c>
      <c r="BC97" s="123">
        <f>'SO 102 - SO 102 KOMUNIKAC...'!F36</f>
        <v>0</v>
      </c>
      <c r="BD97" s="125">
        <f>'SO 102 - SO 102 KOMUNIKAC...'!F37</f>
        <v>0</v>
      </c>
      <c r="BT97" s="126" t="s">
        <v>21</v>
      </c>
      <c r="BV97" s="126" t="s">
        <v>83</v>
      </c>
      <c r="BW97" s="126" t="s">
        <v>96</v>
      </c>
      <c r="BX97" s="126" t="s">
        <v>5</v>
      </c>
      <c r="CL97" s="126" t="s">
        <v>1</v>
      </c>
      <c r="CM97" s="126" t="s">
        <v>90</v>
      </c>
    </row>
    <row r="98" spans="1:91" s="6" customFormat="1" ht="40.5" customHeight="1">
      <c r="A98" s="114" t="s">
        <v>85</v>
      </c>
      <c r="B98" s="115"/>
      <c r="C98" s="116"/>
      <c r="D98" s="117" t="s">
        <v>97</v>
      </c>
      <c r="E98" s="117"/>
      <c r="F98" s="117"/>
      <c r="G98" s="117"/>
      <c r="H98" s="117"/>
      <c r="I98" s="118"/>
      <c r="J98" s="117" t="s">
        <v>98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'SO 301,302,303 - SO 301 A...'!J30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88</v>
      </c>
      <c r="AR98" s="121"/>
      <c r="AS98" s="122">
        <v>0</v>
      </c>
      <c r="AT98" s="123">
        <f>ROUND(SUM(AV98:AW98),2)</f>
        <v>0</v>
      </c>
      <c r="AU98" s="124">
        <f>'SO 301,302,303 - SO 301 A...'!P120</f>
        <v>0</v>
      </c>
      <c r="AV98" s="123">
        <f>'SO 301,302,303 - SO 301 A...'!J33</f>
        <v>0</v>
      </c>
      <c r="AW98" s="123">
        <f>'SO 301,302,303 - SO 301 A...'!J34</f>
        <v>0</v>
      </c>
      <c r="AX98" s="123">
        <f>'SO 301,302,303 - SO 301 A...'!J35</f>
        <v>0</v>
      </c>
      <c r="AY98" s="123">
        <f>'SO 301,302,303 - SO 301 A...'!J36</f>
        <v>0</v>
      </c>
      <c r="AZ98" s="123">
        <f>'SO 301,302,303 - SO 301 A...'!F33</f>
        <v>0</v>
      </c>
      <c r="BA98" s="123">
        <f>'SO 301,302,303 - SO 301 A...'!F34</f>
        <v>0</v>
      </c>
      <c r="BB98" s="123">
        <f>'SO 301,302,303 - SO 301 A...'!F35</f>
        <v>0</v>
      </c>
      <c r="BC98" s="123">
        <f>'SO 301,302,303 - SO 301 A...'!F36</f>
        <v>0</v>
      </c>
      <c r="BD98" s="125">
        <f>'SO 301,302,303 - SO 301 A...'!F37</f>
        <v>0</v>
      </c>
      <c r="BT98" s="126" t="s">
        <v>21</v>
      </c>
      <c r="BV98" s="126" t="s">
        <v>83</v>
      </c>
      <c r="BW98" s="126" t="s">
        <v>99</v>
      </c>
      <c r="BX98" s="126" t="s">
        <v>5</v>
      </c>
      <c r="CL98" s="126" t="s">
        <v>1</v>
      </c>
      <c r="CM98" s="126" t="s">
        <v>90</v>
      </c>
    </row>
    <row r="99" spans="1:91" s="6" customFormat="1" ht="54" customHeight="1">
      <c r="A99" s="114" t="s">
        <v>85</v>
      </c>
      <c r="B99" s="115"/>
      <c r="C99" s="116"/>
      <c r="D99" s="117" t="s">
        <v>100</v>
      </c>
      <c r="E99" s="117"/>
      <c r="F99" s="117"/>
      <c r="G99" s="117"/>
      <c r="H99" s="117"/>
      <c r="I99" s="118"/>
      <c r="J99" s="117" t="s">
        <v>101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'SO 401,402,403 - SO 401 A...'!J30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88</v>
      </c>
      <c r="AR99" s="121"/>
      <c r="AS99" s="122">
        <v>0</v>
      </c>
      <c r="AT99" s="123">
        <f>ROUND(SUM(AV99:AW99),2)</f>
        <v>0</v>
      </c>
      <c r="AU99" s="124">
        <f>'SO 401,402,403 - SO 401 A...'!P124</f>
        <v>0</v>
      </c>
      <c r="AV99" s="123">
        <f>'SO 401,402,403 - SO 401 A...'!J33</f>
        <v>0</v>
      </c>
      <c r="AW99" s="123">
        <f>'SO 401,402,403 - SO 401 A...'!J34</f>
        <v>0</v>
      </c>
      <c r="AX99" s="123">
        <f>'SO 401,402,403 - SO 401 A...'!J35</f>
        <v>0</v>
      </c>
      <c r="AY99" s="123">
        <f>'SO 401,402,403 - SO 401 A...'!J36</f>
        <v>0</v>
      </c>
      <c r="AZ99" s="123">
        <f>'SO 401,402,403 - SO 401 A...'!F33</f>
        <v>0</v>
      </c>
      <c r="BA99" s="123">
        <f>'SO 401,402,403 - SO 401 A...'!F34</f>
        <v>0</v>
      </c>
      <c r="BB99" s="123">
        <f>'SO 401,402,403 - SO 401 A...'!F35</f>
        <v>0</v>
      </c>
      <c r="BC99" s="123">
        <f>'SO 401,402,403 - SO 401 A...'!F36</f>
        <v>0</v>
      </c>
      <c r="BD99" s="125">
        <f>'SO 401,402,403 - SO 401 A...'!F37</f>
        <v>0</v>
      </c>
      <c r="BT99" s="126" t="s">
        <v>21</v>
      </c>
      <c r="BV99" s="126" t="s">
        <v>83</v>
      </c>
      <c r="BW99" s="126" t="s">
        <v>102</v>
      </c>
      <c r="BX99" s="126" t="s">
        <v>5</v>
      </c>
      <c r="CL99" s="126" t="s">
        <v>1</v>
      </c>
      <c r="CM99" s="126" t="s">
        <v>90</v>
      </c>
    </row>
    <row r="100" spans="1:91" s="6" customFormat="1" ht="40.5" customHeight="1">
      <c r="A100" s="114" t="s">
        <v>85</v>
      </c>
      <c r="B100" s="115"/>
      <c r="C100" s="116"/>
      <c r="D100" s="117" t="s">
        <v>103</v>
      </c>
      <c r="E100" s="117"/>
      <c r="F100" s="117"/>
      <c r="G100" s="117"/>
      <c r="H100" s="117"/>
      <c r="I100" s="118"/>
      <c r="J100" s="117" t="s">
        <v>104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'SO 701 - SO 701 HŘIŠTĚ NA...'!J30</f>
        <v>0</v>
      </c>
      <c r="AH100" s="118"/>
      <c r="AI100" s="118"/>
      <c r="AJ100" s="118"/>
      <c r="AK100" s="118"/>
      <c r="AL100" s="118"/>
      <c r="AM100" s="118"/>
      <c r="AN100" s="119">
        <f>SUM(AG100,AT100)</f>
        <v>0</v>
      </c>
      <c r="AO100" s="118"/>
      <c r="AP100" s="118"/>
      <c r="AQ100" s="120" t="s">
        <v>88</v>
      </c>
      <c r="AR100" s="121"/>
      <c r="AS100" s="122">
        <v>0</v>
      </c>
      <c r="AT100" s="123">
        <f>ROUND(SUM(AV100:AW100),2)</f>
        <v>0</v>
      </c>
      <c r="AU100" s="124">
        <f>'SO 701 - SO 701 HŘIŠTĚ NA...'!P124</f>
        <v>0</v>
      </c>
      <c r="AV100" s="123">
        <f>'SO 701 - SO 701 HŘIŠTĚ NA...'!J33</f>
        <v>0</v>
      </c>
      <c r="AW100" s="123">
        <f>'SO 701 - SO 701 HŘIŠTĚ NA...'!J34</f>
        <v>0</v>
      </c>
      <c r="AX100" s="123">
        <f>'SO 701 - SO 701 HŘIŠTĚ NA...'!J35</f>
        <v>0</v>
      </c>
      <c r="AY100" s="123">
        <f>'SO 701 - SO 701 HŘIŠTĚ NA...'!J36</f>
        <v>0</v>
      </c>
      <c r="AZ100" s="123">
        <f>'SO 701 - SO 701 HŘIŠTĚ NA...'!F33</f>
        <v>0</v>
      </c>
      <c r="BA100" s="123">
        <f>'SO 701 - SO 701 HŘIŠTĚ NA...'!F34</f>
        <v>0</v>
      </c>
      <c r="BB100" s="123">
        <f>'SO 701 - SO 701 HŘIŠTĚ NA...'!F35</f>
        <v>0</v>
      </c>
      <c r="BC100" s="123">
        <f>'SO 701 - SO 701 HŘIŠTĚ NA...'!F36</f>
        <v>0</v>
      </c>
      <c r="BD100" s="125">
        <f>'SO 701 - SO 701 HŘIŠTĚ NA...'!F37</f>
        <v>0</v>
      </c>
      <c r="BT100" s="126" t="s">
        <v>21</v>
      </c>
      <c r="BV100" s="126" t="s">
        <v>83</v>
      </c>
      <c r="BW100" s="126" t="s">
        <v>105</v>
      </c>
      <c r="BX100" s="126" t="s">
        <v>5</v>
      </c>
      <c r="CL100" s="126" t="s">
        <v>1</v>
      </c>
      <c r="CM100" s="126" t="s">
        <v>90</v>
      </c>
    </row>
    <row r="101" spans="1:91" s="6" customFormat="1" ht="27" customHeight="1">
      <c r="A101" s="114" t="s">
        <v>85</v>
      </c>
      <c r="B101" s="115"/>
      <c r="C101" s="116"/>
      <c r="D101" s="117" t="s">
        <v>106</v>
      </c>
      <c r="E101" s="117"/>
      <c r="F101" s="117"/>
      <c r="G101" s="117"/>
      <c r="H101" s="117"/>
      <c r="I101" s="118"/>
      <c r="J101" s="117" t="s">
        <v>107</v>
      </c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9">
        <f>'SO 702 - SO 702 VÍCEÚČELO...'!J30</f>
        <v>0</v>
      </c>
      <c r="AH101" s="118"/>
      <c r="AI101" s="118"/>
      <c r="AJ101" s="118"/>
      <c r="AK101" s="118"/>
      <c r="AL101" s="118"/>
      <c r="AM101" s="118"/>
      <c r="AN101" s="119">
        <f>SUM(AG101,AT101)</f>
        <v>0</v>
      </c>
      <c r="AO101" s="118"/>
      <c r="AP101" s="118"/>
      <c r="AQ101" s="120" t="s">
        <v>88</v>
      </c>
      <c r="AR101" s="121"/>
      <c r="AS101" s="122">
        <v>0</v>
      </c>
      <c r="AT101" s="123">
        <f>ROUND(SUM(AV101:AW101),2)</f>
        <v>0</v>
      </c>
      <c r="AU101" s="124">
        <f>'SO 702 - SO 702 VÍCEÚČELO...'!P124</f>
        <v>0</v>
      </c>
      <c r="AV101" s="123">
        <f>'SO 702 - SO 702 VÍCEÚČELO...'!J33</f>
        <v>0</v>
      </c>
      <c r="AW101" s="123">
        <f>'SO 702 - SO 702 VÍCEÚČELO...'!J34</f>
        <v>0</v>
      </c>
      <c r="AX101" s="123">
        <f>'SO 702 - SO 702 VÍCEÚČELO...'!J35</f>
        <v>0</v>
      </c>
      <c r="AY101" s="123">
        <f>'SO 702 - SO 702 VÍCEÚČELO...'!J36</f>
        <v>0</v>
      </c>
      <c r="AZ101" s="123">
        <f>'SO 702 - SO 702 VÍCEÚČELO...'!F33</f>
        <v>0</v>
      </c>
      <c r="BA101" s="123">
        <f>'SO 702 - SO 702 VÍCEÚČELO...'!F34</f>
        <v>0</v>
      </c>
      <c r="BB101" s="123">
        <f>'SO 702 - SO 702 VÍCEÚČELO...'!F35</f>
        <v>0</v>
      </c>
      <c r="BC101" s="123">
        <f>'SO 702 - SO 702 VÍCEÚČELO...'!F36</f>
        <v>0</v>
      </c>
      <c r="BD101" s="125">
        <f>'SO 702 - SO 702 VÍCEÚČELO...'!F37</f>
        <v>0</v>
      </c>
      <c r="BT101" s="126" t="s">
        <v>21</v>
      </c>
      <c r="BV101" s="126" t="s">
        <v>83</v>
      </c>
      <c r="BW101" s="126" t="s">
        <v>108</v>
      </c>
      <c r="BX101" s="126" t="s">
        <v>5</v>
      </c>
      <c r="CL101" s="126" t="s">
        <v>1</v>
      </c>
      <c r="CM101" s="126" t="s">
        <v>90</v>
      </c>
    </row>
    <row r="102" spans="1:91" s="6" customFormat="1" ht="16.5" customHeight="1">
      <c r="A102" s="114" t="s">
        <v>85</v>
      </c>
      <c r="B102" s="115"/>
      <c r="C102" s="116"/>
      <c r="D102" s="117" t="s">
        <v>109</v>
      </c>
      <c r="E102" s="117"/>
      <c r="F102" s="117"/>
      <c r="G102" s="117"/>
      <c r="H102" s="117"/>
      <c r="I102" s="118"/>
      <c r="J102" s="117" t="s">
        <v>110</v>
      </c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9">
        <f>'SO 703 - SO 703 CELOBETON...'!J30</f>
        <v>0</v>
      </c>
      <c r="AH102" s="118"/>
      <c r="AI102" s="118"/>
      <c r="AJ102" s="118"/>
      <c r="AK102" s="118"/>
      <c r="AL102" s="118"/>
      <c r="AM102" s="118"/>
      <c r="AN102" s="119">
        <f>SUM(AG102,AT102)</f>
        <v>0</v>
      </c>
      <c r="AO102" s="118"/>
      <c r="AP102" s="118"/>
      <c r="AQ102" s="120" t="s">
        <v>88</v>
      </c>
      <c r="AR102" s="121"/>
      <c r="AS102" s="122">
        <v>0</v>
      </c>
      <c r="AT102" s="123">
        <f>ROUND(SUM(AV102:AW102),2)</f>
        <v>0</v>
      </c>
      <c r="AU102" s="124">
        <f>'SO 703 - SO 703 CELOBETON...'!P125</f>
        <v>0</v>
      </c>
      <c r="AV102" s="123">
        <f>'SO 703 - SO 703 CELOBETON...'!J33</f>
        <v>0</v>
      </c>
      <c r="AW102" s="123">
        <f>'SO 703 - SO 703 CELOBETON...'!J34</f>
        <v>0</v>
      </c>
      <c r="AX102" s="123">
        <f>'SO 703 - SO 703 CELOBETON...'!J35</f>
        <v>0</v>
      </c>
      <c r="AY102" s="123">
        <f>'SO 703 - SO 703 CELOBETON...'!J36</f>
        <v>0</v>
      </c>
      <c r="AZ102" s="123">
        <f>'SO 703 - SO 703 CELOBETON...'!F33</f>
        <v>0</v>
      </c>
      <c r="BA102" s="123">
        <f>'SO 703 - SO 703 CELOBETON...'!F34</f>
        <v>0</v>
      </c>
      <c r="BB102" s="123">
        <f>'SO 703 - SO 703 CELOBETON...'!F35</f>
        <v>0</v>
      </c>
      <c r="BC102" s="123">
        <f>'SO 703 - SO 703 CELOBETON...'!F36</f>
        <v>0</v>
      </c>
      <c r="BD102" s="125">
        <f>'SO 703 - SO 703 CELOBETON...'!F37</f>
        <v>0</v>
      </c>
      <c r="BT102" s="126" t="s">
        <v>21</v>
      </c>
      <c r="BV102" s="126" t="s">
        <v>83</v>
      </c>
      <c r="BW102" s="126" t="s">
        <v>111</v>
      </c>
      <c r="BX102" s="126" t="s">
        <v>5</v>
      </c>
      <c r="CL102" s="126" t="s">
        <v>1</v>
      </c>
      <c r="CM102" s="126" t="s">
        <v>90</v>
      </c>
    </row>
    <row r="103" spans="1:91" s="6" customFormat="1" ht="54" customHeight="1">
      <c r="A103" s="114" t="s">
        <v>85</v>
      </c>
      <c r="B103" s="115"/>
      <c r="C103" s="116"/>
      <c r="D103" s="117" t="s">
        <v>112</v>
      </c>
      <c r="E103" s="117"/>
      <c r="F103" s="117"/>
      <c r="G103" s="117"/>
      <c r="H103" s="117"/>
      <c r="I103" s="118"/>
      <c r="J103" s="117" t="s">
        <v>113</v>
      </c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9">
        <f>'SO 704 - SO 704 PRVKY DRO...'!J30</f>
        <v>0</v>
      </c>
      <c r="AH103" s="118"/>
      <c r="AI103" s="118"/>
      <c r="AJ103" s="118"/>
      <c r="AK103" s="118"/>
      <c r="AL103" s="118"/>
      <c r="AM103" s="118"/>
      <c r="AN103" s="119">
        <f>SUM(AG103,AT103)</f>
        <v>0</v>
      </c>
      <c r="AO103" s="118"/>
      <c r="AP103" s="118"/>
      <c r="AQ103" s="120" t="s">
        <v>88</v>
      </c>
      <c r="AR103" s="121"/>
      <c r="AS103" s="122">
        <v>0</v>
      </c>
      <c r="AT103" s="123">
        <f>ROUND(SUM(AV103:AW103),2)</f>
        <v>0</v>
      </c>
      <c r="AU103" s="124">
        <f>'SO 704 - SO 704 PRVKY DRO...'!P118</f>
        <v>0</v>
      </c>
      <c r="AV103" s="123">
        <f>'SO 704 - SO 704 PRVKY DRO...'!J33</f>
        <v>0</v>
      </c>
      <c r="AW103" s="123">
        <f>'SO 704 - SO 704 PRVKY DRO...'!J34</f>
        <v>0</v>
      </c>
      <c r="AX103" s="123">
        <f>'SO 704 - SO 704 PRVKY DRO...'!J35</f>
        <v>0</v>
      </c>
      <c r="AY103" s="123">
        <f>'SO 704 - SO 704 PRVKY DRO...'!J36</f>
        <v>0</v>
      </c>
      <c r="AZ103" s="123">
        <f>'SO 704 - SO 704 PRVKY DRO...'!F33</f>
        <v>0</v>
      </c>
      <c r="BA103" s="123">
        <f>'SO 704 - SO 704 PRVKY DRO...'!F34</f>
        <v>0</v>
      </c>
      <c r="BB103" s="123">
        <f>'SO 704 - SO 704 PRVKY DRO...'!F35</f>
        <v>0</v>
      </c>
      <c r="BC103" s="123">
        <f>'SO 704 - SO 704 PRVKY DRO...'!F36</f>
        <v>0</v>
      </c>
      <c r="BD103" s="125">
        <f>'SO 704 - SO 704 PRVKY DRO...'!F37</f>
        <v>0</v>
      </c>
      <c r="BT103" s="126" t="s">
        <v>21</v>
      </c>
      <c r="BV103" s="126" t="s">
        <v>83</v>
      </c>
      <c r="BW103" s="126" t="s">
        <v>114</v>
      </c>
      <c r="BX103" s="126" t="s">
        <v>5</v>
      </c>
      <c r="CL103" s="126" t="s">
        <v>1</v>
      </c>
      <c r="CM103" s="126" t="s">
        <v>90</v>
      </c>
    </row>
    <row r="104" spans="1:91" s="6" customFormat="1" ht="27" customHeight="1">
      <c r="A104" s="114" t="s">
        <v>85</v>
      </c>
      <c r="B104" s="115"/>
      <c r="C104" s="116"/>
      <c r="D104" s="117" t="s">
        <v>115</v>
      </c>
      <c r="E104" s="117"/>
      <c r="F104" s="117"/>
      <c r="G104" s="117"/>
      <c r="H104" s="117"/>
      <c r="I104" s="118"/>
      <c r="J104" s="117" t="s">
        <v>116</v>
      </c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9">
        <f>'SO 801 - SO 801 TERENNÍ Ú...'!J30</f>
        <v>0</v>
      </c>
      <c r="AH104" s="118"/>
      <c r="AI104" s="118"/>
      <c r="AJ104" s="118"/>
      <c r="AK104" s="118"/>
      <c r="AL104" s="118"/>
      <c r="AM104" s="118"/>
      <c r="AN104" s="119">
        <f>SUM(AG104,AT104)</f>
        <v>0</v>
      </c>
      <c r="AO104" s="118"/>
      <c r="AP104" s="118"/>
      <c r="AQ104" s="120" t="s">
        <v>88</v>
      </c>
      <c r="AR104" s="121"/>
      <c r="AS104" s="122">
        <v>0</v>
      </c>
      <c r="AT104" s="123">
        <f>ROUND(SUM(AV104:AW104),2)</f>
        <v>0</v>
      </c>
      <c r="AU104" s="124">
        <f>'SO 801 - SO 801 TERENNÍ Ú...'!P120</f>
        <v>0</v>
      </c>
      <c r="AV104" s="123">
        <f>'SO 801 - SO 801 TERENNÍ Ú...'!J33</f>
        <v>0</v>
      </c>
      <c r="AW104" s="123">
        <f>'SO 801 - SO 801 TERENNÍ Ú...'!J34</f>
        <v>0</v>
      </c>
      <c r="AX104" s="123">
        <f>'SO 801 - SO 801 TERENNÍ Ú...'!J35</f>
        <v>0</v>
      </c>
      <c r="AY104" s="123">
        <f>'SO 801 - SO 801 TERENNÍ Ú...'!J36</f>
        <v>0</v>
      </c>
      <c r="AZ104" s="123">
        <f>'SO 801 - SO 801 TERENNÍ Ú...'!F33</f>
        <v>0</v>
      </c>
      <c r="BA104" s="123">
        <f>'SO 801 - SO 801 TERENNÍ Ú...'!F34</f>
        <v>0</v>
      </c>
      <c r="BB104" s="123">
        <f>'SO 801 - SO 801 TERENNÍ Ú...'!F35</f>
        <v>0</v>
      </c>
      <c r="BC104" s="123">
        <f>'SO 801 - SO 801 TERENNÍ Ú...'!F36</f>
        <v>0</v>
      </c>
      <c r="BD104" s="125">
        <f>'SO 801 - SO 801 TERENNÍ Ú...'!F37</f>
        <v>0</v>
      </c>
      <c r="BT104" s="126" t="s">
        <v>21</v>
      </c>
      <c r="BV104" s="126" t="s">
        <v>83</v>
      </c>
      <c r="BW104" s="126" t="s">
        <v>117</v>
      </c>
      <c r="BX104" s="126" t="s">
        <v>5</v>
      </c>
      <c r="CL104" s="126" t="s">
        <v>1</v>
      </c>
      <c r="CM104" s="126" t="s">
        <v>90</v>
      </c>
    </row>
    <row r="105" spans="1:91" s="6" customFormat="1" ht="27" customHeight="1">
      <c r="A105" s="114" t="s">
        <v>85</v>
      </c>
      <c r="B105" s="115"/>
      <c r="C105" s="116"/>
      <c r="D105" s="117" t="s">
        <v>118</v>
      </c>
      <c r="E105" s="117"/>
      <c r="F105" s="117"/>
      <c r="G105" s="117"/>
      <c r="H105" s="117"/>
      <c r="I105" s="118"/>
      <c r="J105" s="117" t="s">
        <v>119</v>
      </c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9">
        <f>'SO 802 - SO 802 AREÁLOVÉ ...'!J30</f>
        <v>0</v>
      </c>
      <c r="AH105" s="118"/>
      <c r="AI105" s="118"/>
      <c r="AJ105" s="118"/>
      <c r="AK105" s="118"/>
      <c r="AL105" s="118"/>
      <c r="AM105" s="118"/>
      <c r="AN105" s="119">
        <f>SUM(AG105,AT105)</f>
        <v>0</v>
      </c>
      <c r="AO105" s="118"/>
      <c r="AP105" s="118"/>
      <c r="AQ105" s="120" t="s">
        <v>88</v>
      </c>
      <c r="AR105" s="121"/>
      <c r="AS105" s="122">
        <v>0</v>
      </c>
      <c r="AT105" s="123">
        <f>ROUND(SUM(AV105:AW105),2)</f>
        <v>0</v>
      </c>
      <c r="AU105" s="124">
        <f>'SO 802 - SO 802 AREÁLOVÉ ...'!P122</f>
        <v>0</v>
      </c>
      <c r="AV105" s="123">
        <f>'SO 802 - SO 802 AREÁLOVÉ ...'!J33</f>
        <v>0</v>
      </c>
      <c r="AW105" s="123">
        <f>'SO 802 - SO 802 AREÁLOVÉ ...'!J34</f>
        <v>0</v>
      </c>
      <c r="AX105" s="123">
        <f>'SO 802 - SO 802 AREÁLOVÉ ...'!J35</f>
        <v>0</v>
      </c>
      <c r="AY105" s="123">
        <f>'SO 802 - SO 802 AREÁLOVÉ ...'!J36</f>
        <v>0</v>
      </c>
      <c r="AZ105" s="123">
        <f>'SO 802 - SO 802 AREÁLOVÉ ...'!F33</f>
        <v>0</v>
      </c>
      <c r="BA105" s="123">
        <f>'SO 802 - SO 802 AREÁLOVÉ ...'!F34</f>
        <v>0</v>
      </c>
      <c r="BB105" s="123">
        <f>'SO 802 - SO 802 AREÁLOVÉ ...'!F35</f>
        <v>0</v>
      </c>
      <c r="BC105" s="123">
        <f>'SO 802 - SO 802 AREÁLOVÉ ...'!F36</f>
        <v>0</v>
      </c>
      <c r="BD105" s="125">
        <f>'SO 802 - SO 802 AREÁLOVÉ ...'!F37</f>
        <v>0</v>
      </c>
      <c r="BT105" s="126" t="s">
        <v>21</v>
      </c>
      <c r="BV105" s="126" t="s">
        <v>83</v>
      </c>
      <c r="BW105" s="126" t="s">
        <v>120</v>
      </c>
      <c r="BX105" s="126" t="s">
        <v>5</v>
      </c>
      <c r="CL105" s="126" t="s">
        <v>1</v>
      </c>
      <c r="CM105" s="126" t="s">
        <v>90</v>
      </c>
    </row>
    <row r="106" spans="1:91" s="6" customFormat="1" ht="27" customHeight="1">
      <c r="A106" s="114" t="s">
        <v>85</v>
      </c>
      <c r="B106" s="115"/>
      <c r="C106" s="116"/>
      <c r="D106" s="117" t="s">
        <v>121</v>
      </c>
      <c r="E106" s="117"/>
      <c r="F106" s="117"/>
      <c r="G106" s="117"/>
      <c r="H106" s="117"/>
      <c r="I106" s="118"/>
      <c r="J106" s="117" t="s">
        <v>122</v>
      </c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9">
        <f>'SO 803 - SO 803 REVITALIZ...'!J30</f>
        <v>0</v>
      </c>
      <c r="AH106" s="118"/>
      <c r="AI106" s="118"/>
      <c r="AJ106" s="118"/>
      <c r="AK106" s="118"/>
      <c r="AL106" s="118"/>
      <c r="AM106" s="118"/>
      <c r="AN106" s="119">
        <f>SUM(AG106,AT106)</f>
        <v>0</v>
      </c>
      <c r="AO106" s="118"/>
      <c r="AP106" s="118"/>
      <c r="AQ106" s="120" t="s">
        <v>88</v>
      </c>
      <c r="AR106" s="121"/>
      <c r="AS106" s="122">
        <v>0</v>
      </c>
      <c r="AT106" s="123">
        <f>ROUND(SUM(AV106:AW106),2)</f>
        <v>0</v>
      </c>
      <c r="AU106" s="124">
        <f>'SO 803 - SO 803 REVITALIZ...'!P124</f>
        <v>0</v>
      </c>
      <c r="AV106" s="123">
        <f>'SO 803 - SO 803 REVITALIZ...'!J33</f>
        <v>0</v>
      </c>
      <c r="AW106" s="123">
        <f>'SO 803 - SO 803 REVITALIZ...'!J34</f>
        <v>0</v>
      </c>
      <c r="AX106" s="123">
        <f>'SO 803 - SO 803 REVITALIZ...'!J35</f>
        <v>0</v>
      </c>
      <c r="AY106" s="123">
        <f>'SO 803 - SO 803 REVITALIZ...'!J36</f>
        <v>0</v>
      </c>
      <c r="AZ106" s="123">
        <f>'SO 803 - SO 803 REVITALIZ...'!F33</f>
        <v>0</v>
      </c>
      <c r="BA106" s="123">
        <f>'SO 803 - SO 803 REVITALIZ...'!F34</f>
        <v>0</v>
      </c>
      <c r="BB106" s="123">
        <f>'SO 803 - SO 803 REVITALIZ...'!F35</f>
        <v>0</v>
      </c>
      <c r="BC106" s="123">
        <f>'SO 803 - SO 803 REVITALIZ...'!F36</f>
        <v>0</v>
      </c>
      <c r="BD106" s="125">
        <f>'SO 803 - SO 803 REVITALIZ...'!F37</f>
        <v>0</v>
      </c>
      <c r="BT106" s="126" t="s">
        <v>21</v>
      </c>
      <c r="BV106" s="126" t="s">
        <v>83</v>
      </c>
      <c r="BW106" s="126" t="s">
        <v>123</v>
      </c>
      <c r="BX106" s="126" t="s">
        <v>5</v>
      </c>
      <c r="CL106" s="126" t="s">
        <v>1</v>
      </c>
      <c r="CM106" s="126" t="s">
        <v>90</v>
      </c>
    </row>
    <row r="107" spans="1:91" s="6" customFormat="1" ht="16.5" customHeight="1">
      <c r="A107" s="114" t="s">
        <v>85</v>
      </c>
      <c r="B107" s="115"/>
      <c r="C107" s="116"/>
      <c r="D107" s="117" t="s">
        <v>124</v>
      </c>
      <c r="E107" s="117"/>
      <c r="F107" s="117"/>
      <c r="G107" s="117"/>
      <c r="H107" s="117"/>
      <c r="I107" s="118"/>
      <c r="J107" s="117" t="s">
        <v>125</v>
      </c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9">
        <f>'SO 804 - SO 804 DEMOLICE'!J30</f>
        <v>0</v>
      </c>
      <c r="AH107" s="118"/>
      <c r="AI107" s="118"/>
      <c r="AJ107" s="118"/>
      <c r="AK107" s="118"/>
      <c r="AL107" s="118"/>
      <c r="AM107" s="118"/>
      <c r="AN107" s="119">
        <f>SUM(AG107,AT107)</f>
        <v>0</v>
      </c>
      <c r="AO107" s="118"/>
      <c r="AP107" s="118"/>
      <c r="AQ107" s="120" t="s">
        <v>88</v>
      </c>
      <c r="AR107" s="121"/>
      <c r="AS107" s="127">
        <v>0</v>
      </c>
      <c r="AT107" s="128">
        <f>ROUND(SUM(AV107:AW107),2)</f>
        <v>0</v>
      </c>
      <c r="AU107" s="129">
        <f>'SO 804 - SO 804 DEMOLICE'!P123</f>
        <v>0</v>
      </c>
      <c r="AV107" s="128">
        <f>'SO 804 - SO 804 DEMOLICE'!J33</f>
        <v>0</v>
      </c>
      <c r="AW107" s="128">
        <f>'SO 804 - SO 804 DEMOLICE'!J34</f>
        <v>0</v>
      </c>
      <c r="AX107" s="128">
        <f>'SO 804 - SO 804 DEMOLICE'!J35</f>
        <v>0</v>
      </c>
      <c r="AY107" s="128">
        <f>'SO 804 - SO 804 DEMOLICE'!J36</f>
        <v>0</v>
      </c>
      <c r="AZ107" s="128">
        <f>'SO 804 - SO 804 DEMOLICE'!F33</f>
        <v>0</v>
      </c>
      <c r="BA107" s="128">
        <f>'SO 804 - SO 804 DEMOLICE'!F34</f>
        <v>0</v>
      </c>
      <c r="BB107" s="128">
        <f>'SO 804 - SO 804 DEMOLICE'!F35</f>
        <v>0</v>
      </c>
      <c r="BC107" s="128">
        <f>'SO 804 - SO 804 DEMOLICE'!F36</f>
        <v>0</v>
      </c>
      <c r="BD107" s="130">
        <f>'SO 804 - SO 804 DEMOLICE'!F37</f>
        <v>0</v>
      </c>
      <c r="BT107" s="126" t="s">
        <v>21</v>
      </c>
      <c r="BV107" s="126" t="s">
        <v>83</v>
      </c>
      <c r="BW107" s="126" t="s">
        <v>126</v>
      </c>
      <c r="BX107" s="126" t="s">
        <v>5</v>
      </c>
      <c r="CL107" s="126" t="s">
        <v>1</v>
      </c>
      <c r="CM107" s="126" t="s">
        <v>90</v>
      </c>
    </row>
    <row r="108" spans="2:44" s="1" customFormat="1" ht="30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43"/>
    </row>
    <row r="109" spans="2:44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43"/>
    </row>
  </sheetData>
  <sheetProtection password="CC35" sheet="1" objects="1" scenarios="1" formatColumns="0" formatRows="0"/>
  <mergeCells count="9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AG104:AM104"/>
    <mergeCell ref="AG103:AM103"/>
    <mergeCell ref="AG105:AM105"/>
    <mergeCell ref="AG106:AM106"/>
    <mergeCell ref="AG107:AM107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J105:AF105"/>
    <mergeCell ref="J106:AF106"/>
    <mergeCell ref="J107:AF107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5" location="'SO 000 - SO 000 VRN'!C2" display="/"/>
    <hyperlink ref="A96" location="'SO 101 - SO 101 HTÚ'!C2" display="/"/>
    <hyperlink ref="A97" location="'SO 102 - SO 102 KOMUNIKAC...'!C2" display="/"/>
    <hyperlink ref="A98" location="'SO 301,302,303 - SO 301 A...'!C2" display="/"/>
    <hyperlink ref="A99" location="'SO 401,402,403 - SO 401 A...'!C2" display="/"/>
    <hyperlink ref="A100" location="'SO 701 - SO 701 HŘIŠTĚ NA...'!C2" display="/"/>
    <hyperlink ref="A101" location="'SO 702 - SO 702 VÍCEÚČELO...'!C2" display="/"/>
    <hyperlink ref="A102" location="'SO 703 - SO 703 CELOBETON...'!C2" display="/"/>
    <hyperlink ref="A103" location="'SO 704 - SO 704 PRVKY DRO...'!C2" display="/"/>
    <hyperlink ref="A104" location="'SO 801 - SO 801 TERENNÍ Ú...'!C2" display="/"/>
    <hyperlink ref="A105" location="'SO 802 - SO 802 AREÁLOVÉ ...'!C2" display="/"/>
    <hyperlink ref="A106" location="'SO 803 - SO 803 REVITALIZ...'!C2" display="/"/>
    <hyperlink ref="A107" location="'SO 804 - SO 804 DEMOLI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114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1145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ROUND(J118,2)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ROUND((SUM(BE118:BE150)),2)</f>
        <v>0</v>
      </c>
      <c r="I33" s="154">
        <v>0.21</v>
      </c>
      <c r="J33" s="153">
        <f>ROUND(((SUM(BE118:BE150))*I33),2)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ROUND((SUM(BF118:BF150)),2)</f>
        <v>0</v>
      </c>
      <c r="I34" s="154">
        <v>0.15</v>
      </c>
      <c r="J34" s="153">
        <f>ROUND(((SUM(BF118:BF150))*I34),2)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ROUND((SUM(BG118:BG150)),2)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ROUND((SUM(BH118:BH150)),2)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ROUND((SUM(BI118:BI150)),2)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704 - SO 704 PRVKY DROBNÉ ARCHITEKTURY (HERNÍ A POSILOVACÍ PRVKY, VEŘEJNÝ PŘÍSTŘEŠEK,STOLNÍ TENIS,TRIBUNY)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J118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J119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310</v>
      </c>
      <c r="E98" s="193"/>
      <c r="F98" s="193"/>
      <c r="G98" s="193"/>
      <c r="H98" s="193"/>
      <c r="I98" s="194"/>
      <c r="J98" s="195">
        <f>J120</f>
        <v>0</v>
      </c>
      <c r="K98" s="191"/>
      <c r="L98" s="196"/>
    </row>
    <row r="99" spans="2:12" s="1" customFormat="1" ht="21.8" customHeight="1" hidden="1">
      <c r="B99" s="38"/>
      <c r="C99" s="39"/>
      <c r="D99" s="39"/>
      <c r="E99" s="39"/>
      <c r="F99" s="39"/>
      <c r="G99" s="39"/>
      <c r="H99" s="39"/>
      <c r="I99" s="139"/>
      <c r="J99" s="39"/>
      <c r="K99" s="39"/>
      <c r="L99" s="43"/>
    </row>
    <row r="100" spans="2:12" s="1" customFormat="1" ht="6.95" customHeight="1" hidden="1">
      <c r="B100" s="61"/>
      <c r="C100" s="62"/>
      <c r="D100" s="62"/>
      <c r="E100" s="62"/>
      <c r="F100" s="62"/>
      <c r="G100" s="62"/>
      <c r="H100" s="62"/>
      <c r="I100" s="173"/>
      <c r="J100" s="62"/>
      <c r="K100" s="62"/>
      <c r="L100" s="43"/>
    </row>
    <row r="101" ht="12" hidden="1"/>
    <row r="102" ht="12" hidden="1"/>
    <row r="103" ht="12" hidden="1"/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76"/>
      <c r="J104" s="64"/>
      <c r="K104" s="64"/>
      <c r="L104" s="43"/>
    </row>
    <row r="105" spans="2:12" s="1" customFormat="1" ht="24.95" customHeight="1">
      <c r="B105" s="38"/>
      <c r="C105" s="23" t="s">
        <v>139</v>
      </c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12" customHeight="1">
      <c r="B107" s="38"/>
      <c r="C107" s="32" t="s">
        <v>16</v>
      </c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16.5" customHeight="1">
      <c r="B108" s="38"/>
      <c r="C108" s="39"/>
      <c r="D108" s="39"/>
      <c r="E108" s="177" t="str">
        <f>E7</f>
        <v>MULTIFUNKČNÍ SPORTOVIŠTĚ U OBJEKTU ZIMNÍHO STADIONU, DĚČÍN propočet podle DUR</v>
      </c>
      <c r="F108" s="32"/>
      <c r="G108" s="32"/>
      <c r="H108" s="32"/>
      <c r="I108" s="139"/>
      <c r="J108" s="39"/>
      <c r="K108" s="39"/>
      <c r="L108" s="43"/>
    </row>
    <row r="109" spans="2:12" s="1" customFormat="1" ht="12" customHeight="1">
      <c r="B109" s="38"/>
      <c r="C109" s="32" t="s">
        <v>128</v>
      </c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16.5" customHeight="1">
      <c r="B110" s="38"/>
      <c r="C110" s="39"/>
      <c r="D110" s="39"/>
      <c r="E110" s="71" t="str">
        <f>E9</f>
        <v>SO 704 - SO 704 PRVKY DROBNÉ ARCHITEKTURY (HERNÍ A POSILOVACÍ PRVKY, VEŘEJNÝ PŘÍSTŘEŠEK,STOLNÍ TENIS,TRIBUNY)</v>
      </c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22</v>
      </c>
      <c r="D112" s="39"/>
      <c r="E112" s="39"/>
      <c r="F112" s="27" t="str">
        <f>F12</f>
        <v>Děčín</v>
      </c>
      <c r="G112" s="39"/>
      <c r="H112" s="39"/>
      <c r="I112" s="142" t="s">
        <v>24</v>
      </c>
      <c r="J112" s="74" t="str">
        <f>IF(J12="","",J12)</f>
        <v>2. 3. 2019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7.9" customHeight="1">
      <c r="B114" s="38"/>
      <c r="C114" s="32" t="s">
        <v>28</v>
      </c>
      <c r="D114" s="39"/>
      <c r="E114" s="39"/>
      <c r="F114" s="27" t="str">
        <f>E15</f>
        <v>STATUTÁRNÍ MĚSTO DĚČÍN</v>
      </c>
      <c r="G114" s="39"/>
      <c r="H114" s="39"/>
      <c r="I114" s="142" t="s">
        <v>34</v>
      </c>
      <c r="J114" s="36" t="str">
        <f>E21</f>
        <v>PROJEKTOVÝ ATELIER DAVID</v>
      </c>
      <c r="K114" s="39"/>
      <c r="L114" s="43"/>
    </row>
    <row r="115" spans="2:12" s="1" customFormat="1" ht="15.15" customHeight="1">
      <c r="B115" s="38"/>
      <c r="C115" s="32" t="s">
        <v>32</v>
      </c>
      <c r="D115" s="39"/>
      <c r="E115" s="39"/>
      <c r="F115" s="27" t="str">
        <f>IF(E18="","",E18)</f>
        <v>Vyplň údaj</v>
      </c>
      <c r="G115" s="39"/>
      <c r="H115" s="39"/>
      <c r="I115" s="142" t="s">
        <v>37</v>
      </c>
      <c r="J115" s="36" t="str">
        <f>E24</f>
        <v>Jaroslav VALENTA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20" s="10" customFormat="1" ht="29.25" customHeight="1">
      <c r="B117" s="197"/>
      <c r="C117" s="198" t="s">
        <v>140</v>
      </c>
      <c r="D117" s="199" t="s">
        <v>66</v>
      </c>
      <c r="E117" s="199" t="s">
        <v>62</v>
      </c>
      <c r="F117" s="199" t="s">
        <v>63</v>
      </c>
      <c r="G117" s="199" t="s">
        <v>141</v>
      </c>
      <c r="H117" s="199" t="s">
        <v>142</v>
      </c>
      <c r="I117" s="200" t="s">
        <v>143</v>
      </c>
      <c r="J117" s="199" t="s">
        <v>133</v>
      </c>
      <c r="K117" s="201" t="s">
        <v>144</v>
      </c>
      <c r="L117" s="202"/>
      <c r="M117" s="95" t="s">
        <v>1</v>
      </c>
      <c r="N117" s="96" t="s">
        <v>45</v>
      </c>
      <c r="O117" s="96" t="s">
        <v>145</v>
      </c>
      <c r="P117" s="96" t="s">
        <v>146</v>
      </c>
      <c r="Q117" s="96" t="s">
        <v>147</v>
      </c>
      <c r="R117" s="96" t="s">
        <v>148</v>
      </c>
      <c r="S117" s="96" t="s">
        <v>149</v>
      </c>
      <c r="T117" s="97" t="s">
        <v>150</v>
      </c>
    </row>
    <row r="118" spans="2:63" s="1" customFormat="1" ht="22.8" customHeight="1">
      <c r="B118" s="38"/>
      <c r="C118" s="102" t="s">
        <v>151</v>
      </c>
      <c r="D118" s="39"/>
      <c r="E118" s="39"/>
      <c r="F118" s="39"/>
      <c r="G118" s="39"/>
      <c r="H118" s="39"/>
      <c r="I118" s="139"/>
      <c r="J118" s="203">
        <f>BK118</f>
        <v>0</v>
      </c>
      <c r="K118" s="39"/>
      <c r="L118" s="43"/>
      <c r="M118" s="98"/>
      <c r="N118" s="99"/>
      <c r="O118" s="99"/>
      <c r="P118" s="204">
        <f>P119</f>
        <v>0</v>
      </c>
      <c r="Q118" s="99"/>
      <c r="R118" s="204">
        <f>R119</f>
        <v>0</v>
      </c>
      <c r="S118" s="99"/>
      <c r="T118" s="205">
        <f>T119</f>
        <v>0</v>
      </c>
      <c r="AT118" s="17" t="s">
        <v>80</v>
      </c>
      <c r="AU118" s="17" t="s">
        <v>135</v>
      </c>
      <c r="BK118" s="206">
        <f>BK119</f>
        <v>0</v>
      </c>
    </row>
    <row r="119" spans="2:63" s="11" customFormat="1" ht="25.9" customHeight="1">
      <c r="B119" s="207"/>
      <c r="C119" s="208"/>
      <c r="D119" s="209" t="s">
        <v>80</v>
      </c>
      <c r="E119" s="210" t="s">
        <v>208</v>
      </c>
      <c r="F119" s="210" t="s">
        <v>209</v>
      </c>
      <c r="G119" s="208"/>
      <c r="H119" s="208"/>
      <c r="I119" s="211"/>
      <c r="J119" s="212">
        <f>BK119</f>
        <v>0</v>
      </c>
      <c r="K119" s="208"/>
      <c r="L119" s="213"/>
      <c r="M119" s="214"/>
      <c r="N119" s="215"/>
      <c r="O119" s="215"/>
      <c r="P119" s="216">
        <f>P120</f>
        <v>0</v>
      </c>
      <c r="Q119" s="215"/>
      <c r="R119" s="216">
        <f>R120</f>
        <v>0</v>
      </c>
      <c r="S119" s="215"/>
      <c r="T119" s="217">
        <f>T120</f>
        <v>0</v>
      </c>
      <c r="AR119" s="218" t="s">
        <v>21</v>
      </c>
      <c r="AT119" s="219" t="s">
        <v>80</v>
      </c>
      <c r="AU119" s="219" t="s">
        <v>81</v>
      </c>
      <c r="AY119" s="218" t="s">
        <v>155</v>
      </c>
      <c r="BK119" s="220">
        <f>BK120</f>
        <v>0</v>
      </c>
    </row>
    <row r="120" spans="2:63" s="11" customFormat="1" ht="22.8" customHeight="1">
      <c r="B120" s="207"/>
      <c r="C120" s="208"/>
      <c r="D120" s="209" t="s">
        <v>80</v>
      </c>
      <c r="E120" s="221" t="s">
        <v>193</v>
      </c>
      <c r="F120" s="221" t="s">
        <v>462</v>
      </c>
      <c r="G120" s="208"/>
      <c r="H120" s="208"/>
      <c r="I120" s="211"/>
      <c r="J120" s="222">
        <f>BK120</f>
        <v>0</v>
      </c>
      <c r="K120" s="208"/>
      <c r="L120" s="213"/>
      <c r="M120" s="214"/>
      <c r="N120" s="215"/>
      <c r="O120" s="215"/>
      <c r="P120" s="216">
        <f>SUM(P121:P150)</f>
        <v>0</v>
      </c>
      <c r="Q120" s="215"/>
      <c r="R120" s="216">
        <f>SUM(R121:R150)</f>
        <v>0</v>
      </c>
      <c r="S120" s="215"/>
      <c r="T120" s="217">
        <f>SUM(T121:T150)</f>
        <v>0</v>
      </c>
      <c r="AR120" s="218" t="s">
        <v>21</v>
      </c>
      <c r="AT120" s="219" t="s">
        <v>80</v>
      </c>
      <c r="AU120" s="219" t="s">
        <v>21</v>
      </c>
      <c r="AY120" s="218" t="s">
        <v>155</v>
      </c>
      <c r="BK120" s="220">
        <f>SUM(BK121:BK150)</f>
        <v>0</v>
      </c>
    </row>
    <row r="121" spans="2:65" s="1" customFormat="1" ht="36" customHeight="1">
      <c r="B121" s="38"/>
      <c r="C121" s="223" t="s">
        <v>21</v>
      </c>
      <c r="D121" s="223" t="s">
        <v>158</v>
      </c>
      <c r="E121" s="224" t="s">
        <v>1146</v>
      </c>
      <c r="F121" s="225" t="s">
        <v>1147</v>
      </c>
      <c r="G121" s="226" t="s">
        <v>161</v>
      </c>
      <c r="H121" s="227">
        <v>2</v>
      </c>
      <c r="I121" s="228"/>
      <c r="J121" s="229">
        <f>ROUND(I121*H121,2)</f>
        <v>0</v>
      </c>
      <c r="K121" s="225" t="s">
        <v>1</v>
      </c>
      <c r="L121" s="43"/>
      <c r="M121" s="230" t="s">
        <v>1</v>
      </c>
      <c r="N121" s="231" t="s">
        <v>46</v>
      </c>
      <c r="O121" s="86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AR121" s="234" t="s">
        <v>172</v>
      </c>
      <c r="AT121" s="234" t="s">
        <v>158</v>
      </c>
      <c r="AU121" s="234" t="s">
        <v>90</v>
      </c>
      <c r="AY121" s="17" t="s">
        <v>155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7" t="s">
        <v>21</v>
      </c>
      <c r="BK121" s="235">
        <f>ROUND(I121*H121,2)</f>
        <v>0</v>
      </c>
      <c r="BL121" s="17" t="s">
        <v>172</v>
      </c>
      <c r="BM121" s="234" t="s">
        <v>1148</v>
      </c>
    </row>
    <row r="122" spans="2:65" s="1" customFormat="1" ht="36" customHeight="1">
      <c r="B122" s="38"/>
      <c r="C122" s="223" t="s">
        <v>90</v>
      </c>
      <c r="D122" s="223" t="s">
        <v>158</v>
      </c>
      <c r="E122" s="224" t="s">
        <v>1149</v>
      </c>
      <c r="F122" s="225" t="s">
        <v>1150</v>
      </c>
      <c r="G122" s="226" t="s">
        <v>161</v>
      </c>
      <c r="H122" s="227">
        <v>4</v>
      </c>
      <c r="I122" s="228"/>
      <c r="J122" s="229">
        <f>ROUND(I122*H122,2)</f>
        <v>0</v>
      </c>
      <c r="K122" s="225" t="s">
        <v>1</v>
      </c>
      <c r="L122" s="43"/>
      <c r="M122" s="230" t="s">
        <v>1</v>
      </c>
      <c r="N122" s="231" t="s">
        <v>46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AR122" s="234" t="s">
        <v>172</v>
      </c>
      <c r="AT122" s="234" t="s">
        <v>158</v>
      </c>
      <c r="AU122" s="234" t="s">
        <v>90</v>
      </c>
      <c r="AY122" s="17" t="s">
        <v>155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21</v>
      </c>
      <c r="BK122" s="235">
        <f>ROUND(I122*H122,2)</f>
        <v>0</v>
      </c>
      <c r="BL122" s="17" t="s">
        <v>172</v>
      </c>
      <c r="BM122" s="234" t="s">
        <v>1151</v>
      </c>
    </row>
    <row r="123" spans="2:65" s="1" customFormat="1" ht="36" customHeight="1">
      <c r="B123" s="38"/>
      <c r="C123" s="223" t="s">
        <v>168</v>
      </c>
      <c r="D123" s="223" t="s">
        <v>158</v>
      </c>
      <c r="E123" s="224" t="s">
        <v>1152</v>
      </c>
      <c r="F123" s="225" t="s">
        <v>1153</v>
      </c>
      <c r="G123" s="226" t="s">
        <v>161</v>
      </c>
      <c r="H123" s="227">
        <v>3</v>
      </c>
      <c r="I123" s="228"/>
      <c r="J123" s="229">
        <f>ROUND(I123*H123,2)</f>
        <v>0</v>
      </c>
      <c r="K123" s="225" t="s">
        <v>1</v>
      </c>
      <c r="L123" s="43"/>
      <c r="M123" s="230" t="s">
        <v>1</v>
      </c>
      <c r="N123" s="231" t="s">
        <v>46</v>
      </c>
      <c r="O123" s="86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172</v>
      </c>
      <c r="AT123" s="234" t="s">
        <v>158</v>
      </c>
      <c r="AU123" s="234" t="s">
        <v>90</v>
      </c>
      <c r="AY123" s="17" t="s">
        <v>155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21</v>
      </c>
      <c r="BK123" s="235">
        <f>ROUND(I123*H123,2)</f>
        <v>0</v>
      </c>
      <c r="BL123" s="17" t="s">
        <v>172</v>
      </c>
      <c r="BM123" s="234" t="s">
        <v>1154</v>
      </c>
    </row>
    <row r="124" spans="2:65" s="1" customFormat="1" ht="48" customHeight="1">
      <c r="B124" s="38"/>
      <c r="C124" s="223" t="s">
        <v>172</v>
      </c>
      <c r="D124" s="223" t="s">
        <v>158</v>
      </c>
      <c r="E124" s="224" t="s">
        <v>1155</v>
      </c>
      <c r="F124" s="225" t="s">
        <v>1156</v>
      </c>
      <c r="G124" s="226" t="s">
        <v>161</v>
      </c>
      <c r="H124" s="227">
        <v>2</v>
      </c>
      <c r="I124" s="228"/>
      <c r="J124" s="229">
        <f>ROUND(I124*H124,2)</f>
        <v>0</v>
      </c>
      <c r="K124" s="225" t="s">
        <v>1</v>
      </c>
      <c r="L124" s="43"/>
      <c r="M124" s="230" t="s">
        <v>1</v>
      </c>
      <c r="N124" s="231" t="s">
        <v>46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172</v>
      </c>
      <c r="AT124" s="234" t="s">
        <v>158</v>
      </c>
      <c r="AU124" s="234" t="s">
        <v>90</v>
      </c>
      <c r="AY124" s="17" t="s">
        <v>155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21</v>
      </c>
      <c r="BK124" s="235">
        <f>ROUND(I124*H124,2)</f>
        <v>0</v>
      </c>
      <c r="BL124" s="17" t="s">
        <v>172</v>
      </c>
      <c r="BM124" s="234" t="s">
        <v>1157</v>
      </c>
    </row>
    <row r="125" spans="2:65" s="1" customFormat="1" ht="48" customHeight="1">
      <c r="B125" s="38"/>
      <c r="C125" s="223" t="s">
        <v>154</v>
      </c>
      <c r="D125" s="223" t="s">
        <v>158</v>
      </c>
      <c r="E125" s="224" t="s">
        <v>1158</v>
      </c>
      <c r="F125" s="225" t="s">
        <v>1159</v>
      </c>
      <c r="G125" s="226" t="s">
        <v>161</v>
      </c>
      <c r="H125" s="227">
        <v>2</v>
      </c>
      <c r="I125" s="228"/>
      <c r="J125" s="229">
        <f>ROUND(I125*H125,2)</f>
        <v>0</v>
      </c>
      <c r="K125" s="225" t="s">
        <v>1</v>
      </c>
      <c r="L125" s="43"/>
      <c r="M125" s="230" t="s">
        <v>1</v>
      </c>
      <c r="N125" s="231" t="s">
        <v>46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172</v>
      </c>
      <c r="AT125" s="234" t="s">
        <v>158</v>
      </c>
      <c r="AU125" s="234" t="s">
        <v>90</v>
      </c>
      <c r="AY125" s="17" t="s">
        <v>155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21</v>
      </c>
      <c r="BK125" s="235">
        <f>ROUND(I125*H125,2)</f>
        <v>0</v>
      </c>
      <c r="BL125" s="17" t="s">
        <v>172</v>
      </c>
      <c r="BM125" s="234" t="s">
        <v>1160</v>
      </c>
    </row>
    <row r="126" spans="2:65" s="1" customFormat="1" ht="24" customHeight="1">
      <c r="B126" s="38"/>
      <c r="C126" s="223" t="s">
        <v>179</v>
      </c>
      <c r="D126" s="223" t="s">
        <v>158</v>
      </c>
      <c r="E126" s="224" t="s">
        <v>1161</v>
      </c>
      <c r="F126" s="225" t="s">
        <v>1162</v>
      </c>
      <c r="G126" s="226" t="s">
        <v>466</v>
      </c>
      <c r="H126" s="227">
        <v>120</v>
      </c>
      <c r="I126" s="228"/>
      <c r="J126" s="229">
        <f>ROUND(I126*H126,2)</f>
        <v>0</v>
      </c>
      <c r="K126" s="225" t="s">
        <v>1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172</v>
      </c>
      <c r="AT126" s="234" t="s">
        <v>158</v>
      </c>
      <c r="AU126" s="234" t="s">
        <v>90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172</v>
      </c>
      <c r="BM126" s="234" t="s">
        <v>1163</v>
      </c>
    </row>
    <row r="127" spans="2:51" s="12" customFormat="1" ht="12">
      <c r="B127" s="241"/>
      <c r="C127" s="242"/>
      <c r="D127" s="243" t="s">
        <v>216</v>
      </c>
      <c r="E127" s="244" t="s">
        <v>1</v>
      </c>
      <c r="F127" s="245" t="s">
        <v>1164</v>
      </c>
      <c r="G127" s="242"/>
      <c r="H127" s="246">
        <v>120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216</v>
      </c>
      <c r="AU127" s="252" t="s">
        <v>90</v>
      </c>
      <c r="AV127" s="12" t="s">
        <v>90</v>
      </c>
      <c r="AW127" s="12" t="s">
        <v>36</v>
      </c>
      <c r="AX127" s="12" t="s">
        <v>21</v>
      </c>
      <c r="AY127" s="252" t="s">
        <v>155</v>
      </c>
    </row>
    <row r="128" spans="2:65" s="1" customFormat="1" ht="36" customHeight="1">
      <c r="B128" s="38"/>
      <c r="C128" s="223" t="s">
        <v>183</v>
      </c>
      <c r="D128" s="223" t="s">
        <v>158</v>
      </c>
      <c r="E128" s="224" t="s">
        <v>1165</v>
      </c>
      <c r="F128" s="225" t="s">
        <v>1166</v>
      </c>
      <c r="G128" s="226" t="s">
        <v>161</v>
      </c>
      <c r="H128" s="227">
        <v>12</v>
      </c>
      <c r="I128" s="228"/>
      <c r="J128" s="229">
        <f>ROUND(I128*H128,2)</f>
        <v>0</v>
      </c>
      <c r="K128" s="225" t="s">
        <v>1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172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1167</v>
      </c>
    </row>
    <row r="129" spans="2:51" s="12" customFormat="1" ht="12">
      <c r="B129" s="241"/>
      <c r="C129" s="242"/>
      <c r="D129" s="243" t="s">
        <v>216</v>
      </c>
      <c r="E129" s="244" t="s">
        <v>1</v>
      </c>
      <c r="F129" s="245" t="s">
        <v>1168</v>
      </c>
      <c r="G129" s="242"/>
      <c r="H129" s="246">
        <v>12</v>
      </c>
      <c r="I129" s="247"/>
      <c r="J129" s="242"/>
      <c r="K129" s="242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216</v>
      </c>
      <c r="AU129" s="252" t="s">
        <v>90</v>
      </c>
      <c r="AV129" s="12" t="s">
        <v>90</v>
      </c>
      <c r="AW129" s="12" t="s">
        <v>36</v>
      </c>
      <c r="AX129" s="12" t="s">
        <v>21</v>
      </c>
      <c r="AY129" s="252" t="s">
        <v>155</v>
      </c>
    </row>
    <row r="130" spans="2:65" s="1" customFormat="1" ht="36" customHeight="1">
      <c r="B130" s="38"/>
      <c r="C130" s="223" t="s">
        <v>187</v>
      </c>
      <c r="D130" s="223" t="s">
        <v>158</v>
      </c>
      <c r="E130" s="224" t="s">
        <v>1169</v>
      </c>
      <c r="F130" s="225" t="s">
        <v>1170</v>
      </c>
      <c r="G130" s="226" t="s">
        <v>161</v>
      </c>
      <c r="H130" s="227">
        <v>2</v>
      </c>
      <c r="I130" s="228"/>
      <c r="J130" s="229">
        <f>ROUND(I130*H130,2)</f>
        <v>0</v>
      </c>
      <c r="K130" s="225" t="s">
        <v>1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1171</v>
      </c>
    </row>
    <row r="131" spans="2:51" s="12" customFormat="1" ht="12">
      <c r="B131" s="241"/>
      <c r="C131" s="242"/>
      <c r="D131" s="243" t="s">
        <v>216</v>
      </c>
      <c r="E131" s="244" t="s">
        <v>1</v>
      </c>
      <c r="F131" s="245" t="s">
        <v>90</v>
      </c>
      <c r="G131" s="242"/>
      <c r="H131" s="246">
        <v>2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216</v>
      </c>
      <c r="AU131" s="252" t="s">
        <v>90</v>
      </c>
      <c r="AV131" s="12" t="s">
        <v>90</v>
      </c>
      <c r="AW131" s="12" t="s">
        <v>36</v>
      </c>
      <c r="AX131" s="12" t="s">
        <v>21</v>
      </c>
      <c r="AY131" s="252" t="s">
        <v>155</v>
      </c>
    </row>
    <row r="132" spans="2:65" s="1" customFormat="1" ht="24" customHeight="1">
      <c r="B132" s="38"/>
      <c r="C132" s="223" t="s">
        <v>193</v>
      </c>
      <c r="D132" s="223" t="s">
        <v>158</v>
      </c>
      <c r="E132" s="224" t="s">
        <v>1172</v>
      </c>
      <c r="F132" s="225" t="s">
        <v>1173</v>
      </c>
      <c r="G132" s="226" t="s">
        <v>466</v>
      </c>
      <c r="H132" s="227">
        <v>60</v>
      </c>
      <c r="I132" s="228"/>
      <c r="J132" s="229">
        <f>ROUND(I132*H132,2)</f>
        <v>0</v>
      </c>
      <c r="K132" s="225" t="s">
        <v>1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1174</v>
      </c>
    </row>
    <row r="133" spans="2:51" s="12" customFormat="1" ht="12">
      <c r="B133" s="241"/>
      <c r="C133" s="242"/>
      <c r="D133" s="243" t="s">
        <v>216</v>
      </c>
      <c r="E133" s="244" t="s">
        <v>1</v>
      </c>
      <c r="F133" s="245" t="s">
        <v>1175</v>
      </c>
      <c r="G133" s="242"/>
      <c r="H133" s="246">
        <v>60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216</v>
      </c>
      <c r="AU133" s="252" t="s">
        <v>90</v>
      </c>
      <c r="AV133" s="12" t="s">
        <v>90</v>
      </c>
      <c r="AW133" s="12" t="s">
        <v>36</v>
      </c>
      <c r="AX133" s="12" t="s">
        <v>21</v>
      </c>
      <c r="AY133" s="252" t="s">
        <v>155</v>
      </c>
    </row>
    <row r="134" spans="2:65" s="1" customFormat="1" ht="24" customHeight="1">
      <c r="B134" s="38"/>
      <c r="C134" s="223" t="s">
        <v>26</v>
      </c>
      <c r="D134" s="223" t="s">
        <v>158</v>
      </c>
      <c r="E134" s="224" t="s">
        <v>1176</v>
      </c>
      <c r="F134" s="225" t="s">
        <v>1177</v>
      </c>
      <c r="G134" s="226" t="s">
        <v>466</v>
      </c>
      <c r="H134" s="227">
        <v>20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1178</v>
      </c>
    </row>
    <row r="135" spans="2:51" s="12" customFormat="1" ht="12">
      <c r="B135" s="241"/>
      <c r="C135" s="242"/>
      <c r="D135" s="243" t="s">
        <v>216</v>
      </c>
      <c r="E135" s="244" t="s">
        <v>1</v>
      </c>
      <c r="F135" s="245" t="s">
        <v>1179</v>
      </c>
      <c r="G135" s="242"/>
      <c r="H135" s="246">
        <v>20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36</v>
      </c>
      <c r="AX135" s="12" t="s">
        <v>21</v>
      </c>
      <c r="AY135" s="252" t="s">
        <v>155</v>
      </c>
    </row>
    <row r="136" spans="2:65" s="1" customFormat="1" ht="24" customHeight="1">
      <c r="B136" s="38"/>
      <c r="C136" s="223" t="s">
        <v>200</v>
      </c>
      <c r="D136" s="223" t="s">
        <v>158</v>
      </c>
      <c r="E136" s="224" t="s">
        <v>1180</v>
      </c>
      <c r="F136" s="225" t="s">
        <v>1181</v>
      </c>
      <c r="G136" s="226" t="s">
        <v>161</v>
      </c>
      <c r="H136" s="227">
        <v>1</v>
      </c>
      <c r="I136" s="228"/>
      <c r="J136" s="229">
        <f>ROUND(I136*H136,2)</f>
        <v>0</v>
      </c>
      <c r="K136" s="225" t="s">
        <v>1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1182</v>
      </c>
    </row>
    <row r="137" spans="2:65" s="1" customFormat="1" ht="24" customHeight="1">
      <c r="B137" s="38"/>
      <c r="C137" s="223" t="s">
        <v>257</v>
      </c>
      <c r="D137" s="223" t="s">
        <v>158</v>
      </c>
      <c r="E137" s="224" t="s">
        <v>1183</v>
      </c>
      <c r="F137" s="225" t="s">
        <v>1184</v>
      </c>
      <c r="G137" s="226" t="s">
        <v>239</v>
      </c>
      <c r="H137" s="227">
        <v>3.2</v>
      </c>
      <c r="I137" s="228"/>
      <c r="J137" s="229">
        <f>ROUND(I137*H137,2)</f>
        <v>0</v>
      </c>
      <c r="K137" s="225" t="s">
        <v>1</v>
      </c>
      <c r="L137" s="43"/>
      <c r="M137" s="230" t="s">
        <v>1</v>
      </c>
      <c r="N137" s="231" t="s">
        <v>46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172</v>
      </c>
      <c r="AT137" s="234" t="s">
        <v>158</v>
      </c>
      <c r="AU137" s="234" t="s">
        <v>90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172</v>
      </c>
      <c r="BM137" s="234" t="s">
        <v>1185</v>
      </c>
    </row>
    <row r="138" spans="2:51" s="12" customFormat="1" ht="12">
      <c r="B138" s="241"/>
      <c r="C138" s="242"/>
      <c r="D138" s="243" t="s">
        <v>216</v>
      </c>
      <c r="E138" s="244" t="s">
        <v>1</v>
      </c>
      <c r="F138" s="245" t="s">
        <v>1186</v>
      </c>
      <c r="G138" s="242"/>
      <c r="H138" s="246">
        <v>3.2</v>
      </c>
      <c r="I138" s="247"/>
      <c r="J138" s="242"/>
      <c r="K138" s="242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216</v>
      </c>
      <c r="AU138" s="252" t="s">
        <v>90</v>
      </c>
      <c r="AV138" s="12" t="s">
        <v>90</v>
      </c>
      <c r="AW138" s="12" t="s">
        <v>36</v>
      </c>
      <c r="AX138" s="12" t="s">
        <v>21</v>
      </c>
      <c r="AY138" s="252" t="s">
        <v>155</v>
      </c>
    </row>
    <row r="139" spans="2:65" s="1" customFormat="1" ht="24" customHeight="1">
      <c r="B139" s="38"/>
      <c r="C139" s="223" t="s">
        <v>261</v>
      </c>
      <c r="D139" s="223" t="s">
        <v>158</v>
      </c>
      <c r="E139" s="224" t="s">
        <v>1187</v>
      </c>
      <c r="F139" s="225" t="s">
        <v>1188</v>
      </c>
      <c r="G139" s="226" t="s">
        <v>340</v>
      </c>
      <c r="H139" s="227">
        <v>2676.935</v>
      </c>
      <c r="I139" s="228"/>
      <c r="J139" s="229">
        <f>ROUND(I139*H139,2)</f>
        <v>0</v>
      </c>
      <c r="K139" s="225" t="s">
        <v>1</v>
      </c>
      <c r="L139" s="43"/>
      <c r="M139" s="230" t="s">
        <v>1</v>
      </c>
      <c r="N139" s="231" t="s">
        <v>46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172</v>
      </c>
      <c r="AT139" s="234" t="s">
        <v>158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1189</v>
      </c>
    </row>
    <row r="140" spans="2:51" s="12" customFormat="1" ht="12">
      <c r="B140" s="241"/>
      <c r="C140" s="242"/>
      <c r="D140" s="243" t="s">
        <v>216</v>
      </c>
      <c r="E140" s="244" t="s">
        <v>1</v>
      </c>
      <c r="F140" s="245" t="s">
        <v>1190</v>
      </c>
      <c r="G140" s="242"/>
      <c r="H140" s="246">
        <v>108.8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216</v>
      </c>
      <c r="AU140" s="252" t="s">
        <v>90</v>
      </c>
      <c r="AV140" s="12" t="s">
        <v>90</v>
      </c>
      <c r="AW140" s="12" t="s">
        <v>36</v>
      </c>
      <c r="AX140" s="12" t="s">
        <v>81</v>
      </c>
      <c r="AY140" s="252" t="s">
        <v>155</v>
      </c>
    </row>
    <row r="141" spans="2:51" s="12" customFormat="1" ht="12">
      <c r="B141" s="241"/>
      <c r="C141" s="242"/>
      <c r="D141" s="243" t="s">
        <v>216</v>
      </c>
      <c r="E141" s="244" t="s">
        <v>1</v>
      </c>
      <c r="F141" s="245" t="s">
        <v>1191</v>
      </c>
      <c r="G141" s="242"/>
      <c r="H141" s="246">
        <v>511.797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216</v>
      </c>
      <c r="AU141" s="252" t="s">
        <v>90</v>
      </c>
      <c r="AV141" s="12" t="s">
        <v>90</v>
      </c>
      <c r="AW141" s="12" t="s">
        <v>36</v>
      </c>
      <c r="AX141" s="12" t="s">
        <v>81</v>
      </c>
      <c r="AY141" s="252" t="s">
        <v>155</v>
      </c>
    </row>
    <row r="142" spans="2:51" s="12" customFormat="1" ht="12">
      <c r="B142" s="241"/>
      <c r="C142" s="242"/>
      <c r="D142" s="243" t="s">
        <v>216</v>
      </c>
      <c r="E142" s="244" t="s">
        <v>1</v>
      </c>
      <c r="F142" s="245" t="s">
        <v>1192</v>
      </c>
      <c r="G142" s="242"/>
      <c r="H142" s="246">
        <v>1302.9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216</v>
      </c>
      <c r="AU142" s="252" t="s">
        <v>90</v>
      </c>
      <c r="AV142" s="12" t="s">
        <v>90</v>
      </c>
      <c r="AW142" s="12" t="s">
        <v>36</v>
      </c>
      <c r="AX142" s="12" t="s">
        <v>81</v>
      </c>
      <c r="AY142" s="252" t="s">
        <v>155</v>
      </c>
    </row>
    <row r="143" spans="2:51" s="12" customFormat="1" ht="12">
      <c r="B143" s="241"/>
      <c r="C143" s="242"/>
      <c r="D143" s="243" t="s">
        <v>216</v>
      </c>
      <c r="E143" s="244" t="s">
        <v>1</v>
      </c>
      <c r="F143" s="245" t="s">
        <v>1193</v>
      </c>
      <c r="G143" s="242"/>
      <c r="H143" s="246">
        <v>449.28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216</v>
      </c>
      <c r="AU143" s="252" t="s">
        <v>90</v>
      </c>
      <c r="AV143" s="12" t="s">
        <v>90</v>
      </c>
      <c r="AW143" s="12" t="s">
        <v>36</v>
      </c>
      <c r="AX143" s="12" t="s">
        <v>81</v>
      </c>
      <c r="AY143" s="252" t="s">
        <v>155</v>
      </c>
    </row>
    <row r="144" spans="2:51" s="12" customFormat="1" ht="12">
      <c r="B144" s="241"/>
      <c r="C144" s="242"/>
      <c r="D144" s="243" t="s">
        <v>216</v>
      </c>
      <c r="E144" s="244" t="s">
        <v>1</v>
      </c>
      <c r="F144" s="245" t="s">
        <v>1194</v>
      </c>
      <c r="G144" s="242"/>
      <c r="H144" s="246">
        <v>60.8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216</v>
      </c>
      <c r="AU144" s="252" t="s">
        <v>90</v>
      </c>
      <c r="AV144" s="12" t="s">
        <v>90</v>
      </c>
      <c r="AW144" s="12" t="s">
        <v>36</v>
      </c>
      <c r="AX144" s="12" t="s">
        <v>81</v>
      </c>
      <c r="AY144" s="252" t="s">
        <v>155</v>
      </c>
    </row>
    <row r="145" spans="2:51" s="15" customFormat="1" ht="12">
      <c r="B145" s="289"/>
      <c r="C145" s="290"/>
      <c r="D145" s="243" t="s">
        <v>216</v>
      </c>
      <c r="E145" s="291" t="s">
        <v>1</v>
      </c>
      <c r="F145" s="292" t="s">
        <v>965</v>
      </c>
      <c r="G145" s="290"/>
      <c r="H145" s="293">
        <v>2433.577</v>
      </c>
      <c r="I145" s="294"/>
      <c r="J145" s="290"/>
      <c r="K145" s="290"/>
      <c r="L145" s="295"/>
      <c r="M145" s="296"/>
      <c r="N145" s="297"/>
      <c r="O145" s="297"/>
      <c r="P145" s="297"/>
      <c r="Q145" s="297"/>
      <c r="R145" s="297"/>
      <c r="S145" s="297"/>
      <c r="T145" s="298"/>
      <c r="AT145" s="299" t="s">
        <v>216</v>
      </c>
      <c r="AU145" s="299" t="s">
        <v>90</v>
      </c>
      <c r="AV145" s="15" t="s">
        <v>168</v>
      </c>
      <c r="AW145" s="15" t="s">
        <v>36</v>
      </c>
      <c r="AX145" s="15" t="s">
        <v>81</v>
      </c>
      <c r="AY145" s="299" t="s">
        <v>155</v>
      </c>
    </row>
    <row r="146" spans="2:51" s="12" customFormat="1" ht="12">
      <c r="B146" s="241"/>
      <c r="C146" s="242"/>
      <c r="D146" s="243" t="s">
        <v>216</v>
      </c>
      <c r="E146" s="244" t="s">
        <v>1</v>
      </c>
      <c r="F146" s="245" t="s">
        <v>1195</v>
      </c>
      <c r="G146" s="242"/>
      <c r="H146" s="246">
        <v>243.358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216</v>
      </c>
      <c r="AU146" s="252" t="s">
        <v>90</v>
      </c>
      <c r="AV146" s="12" t="s">
        <v>90</v>
      </c>
      <c r="AW146" s="12" t="s">
        <v>36</v>
      </c>
      <c r="AX146" s="12" t="s">
        <v>81</v>
      </c>
      <c r="AY146" s="252" t="s">
        <v>155</v>
      </c>
    </row>
    <row r="147" spans="2:51" s="14" customFormat="1" ht="12">
      <c r="B147" s="276"/>
      <c r="C147" s="277"/>
      <c r="D147" s="243" t="s">
        <v>216</v>
      </c>
      <c r="E147" s="278" t="s">
        <v>1</v>
      </c>
      <c r="F147" s="279" t="s">
        <v>387</v>
      </c>
      <c r="G147" s="277"/>
      <c r="H147" s="280">
        <v>2676.9350000000004</v>
      </c>
      <c r="I147" s="281"/>
      <c r="J147" s="277"/>
      <c r="K147" s="277"/>
      <c r="L147" s="282"/>
      <c r="M147" s="283"/>
      <c r="N147" s="284"/>
      <c r="O147" s="284"/>
      <c r="P147" s="284"/>
      <c r="Q147" s="284"/>
      <c r="R147" s="284"/>
      <c r="S147" s="284"/>
      <c r="T147" s="285"/>
      <c r="AT147" s="286" t="s">
        <v>216</v>
      </c>
      <c r="AU147" s="286" t="s">
        <v>90</v>
      </c>
      <c r="AV147" s="14" t="s">
        <v>172</v>
      </c>
      <c r="AW147" s="14" t="s">
        <v>36</v>
      </c>
      <c r="AX147" s="14" t="s">
        <v>21</v>
      </c>
      <c r="AY147" s="286" t="s">
        <v>155</v>
      </c>
    </row>
    <row r="148" spans="2:65" s="1" customFormat="1" ht="48" customHeight="1">
      <c r="B148" s="38"/>
      <c r="C148" s="223" t="s">
        <v>267</v>
      </c>
      <c r="D148" s="223" t="s">
        <v>158</v>
      </c>
      <c r="E148" s="224" t="s">
        <v>1196</v>
      </c>
      <c r="F148" s="225" t="s">
        <v>1197</v>
      </c>
      <c r="G148" s="226" t="s">
        <v>214</v>
      </c>
      <c r="H148" s="227">
        <v>29.16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1198</v>
      </c>
    </row>
    <row r="149" spans="2:51" s="12" customFormat="1" ht="12">
      <c r="B149" s="241"/>
      <c r="C149" s="242"/>
      <c r="D149" s="243" t="s">
        <v>216</v>
      </c>
      <c r="E149" s="244" t="s">
        <v>1</v>
      </c>
      <c r="F149" s="245" t="s">
        <v>1199</v>
      </c>
      <c r="G149" s="242"/>
      <c r="H149" s="246">
        <v>29.16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216</v>
      </c>
      <c r="AU149" s="252" t="s">
        <v>90</v>
      </c>
      <c r="AV149" s="12" t="s">
        <v>90</v>
      </c>
      <c r="AW149" s="12" t="s">
        <v>36</v>
      </c>
      <c r="AX149" s="12" t="s">
        <v>21</v>
      </c>
      <c r="AY149" s="252" t="s">
        <v>155</v>
      </c>
    </row>
    <row r="150" spans="2:65" s="1" customFormat="1" ht="24" customHeight="1">
      <c r="B150" s="38"/>
      <c r="C150" s="223" t="s">
        <v>8</v>
      </c>
      <c r="D150" s="223" t="s">
        <v>158</v>
      </c>
      <c r="E150" s="224" t="s">
        <v>899</v>
      </c>
      <c r="F150" s="225" t="s">
        <v>1200</v>
      </c>
      <c r="G150" s="226" t="s">
        <v>715</v>
      </c>
      <c r="H150" s="227">
        <v>120</v>
      </c>
      <c r="I150" s="228"/>
      <c r="J150" s="229">
        <f>ROUND(I150*H150,2)</f>
        <v>0</v>
      </c>
      <c r="K150" s="225" t="s">
        <v>1</v>
      </c>
      <c r="L150" s="43"/>
      <c r="M150" s="236" t="s">
        <v>1</v>
      </c>
      <c r="N150" s="237" t="s">
        <v>46</v>
      </c>
      <c r="O150" s="238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34" t="s">
        <v>172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1201</v>
      </c>
    </row>
    <row r="151" spans="2:12" s="1" customFormat="1" ht="6.95" customHeight="1">
      <c r="B151" s="61"/>
      <c r="C151" s="62"/>
      <c r="D151" s="62"/>
      <c r="E151" s="62"/>
      <c r="F151" s="62"/>
      <c r="G151" s="62"/>
      <c r="H151" s="62"/>
      <c r="I151" s="173"/>
      <c r="J151" s="62"/>
      <c r="K151" s="62"/>
      <c r="L151" s="43"/>
    </row>
  </sheetData>
  <sheetProtection password="CC35" sheet="1" objects="1" scenarios="1" formatColumns="0" formatRows="0" autoFilter="0"/>
  <autoFilter ref="C117:K15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117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1202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ROUND(J120,2)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ROUND((SUM(BE120:BE172)),2)</f>
        <v>0</v>
      </c>
      <c r="I33" s="154">
        <v>0.21</v>
      </c>
      <c r="J33" s="153">
        <f>ROUND(((SUM(BE120:BE172))*I33),2)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ROUND((SUM(BF120:BF172)),2)</f>
        <v>0</v>
      </c>
      <c r="I34" s="154">
        <v>0.15</v>
      </c>
      <c r="J34" s="153">
        <f>ROUND(((SUM(BF120:BF172))*I34),2)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ROUND((SUM(BG120:BG172)),2)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ROUND((SUM(BH120:BH172)),2)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ROUND((SUM(BI120:BI172)),2)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801 - SO 801 TERENNÍ ÚPRAVY A VÝSADBY, KÁCENÍ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J120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J121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J122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310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311</v>
      </c>
      <c r="E100" s="193"/>
      <c r="F100" s="193"/>
      <c r="G100" s="193"/>
      <c r="H100" s="193"/>
      <c r="I100" s="194"/>
      <c r="J100" s="195">
        <f>J171</f>
        <v>0</v>
      </c>
      <c r="K100" s="191"/>
      <c r="L100" s="196"/>
    </row>
    <row r="101" spans="2:12" s="1" customFormat="1" ht="21.8" customHeight="1" hidden="1">
      <c r="B101" s="38"/>
      <c r="C101" s="39"/>
      <c r="D101" s="39"/>
      <c r="E101" s="39"/>
      <c r="F101" s="39"/>
      <c r="G101" s="39"/>
      <c r="H101" s="39"/>
      <c r="I101" s="139"/>
      <c r="J101" s="39"/>
      <c r="K101" s="39"/>
      <c r="L101" s="43"/>
    </row>
    <row r="102" spans="2:12" s="1" customFormat="1" ht="6.95" customHeight="1" hidden="1">
      <c r="B102" s="61"/>
      <c r="C102" s="62"/>
      <c r="D102" s="62"/>
      <c r="E102" s="62"/>
      <c r="F102" s="62"/>
      <c r="G102" s="62"/>
      <c r="H102" s="62"/>
      <c r="I102" s="173"/>
      <c r="J102" s="62"/>
      <c r="K102" s="62"/>
      <c r="L102" s="43"/>
    </row>
    <row r="103" ht="12" hidden="1"/>
    <row r="104" ht="12" hidden="1"/>
    <row r="105" ht="12" hidden="1"/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76"/>
      <c r="J106" s="64"/>
      <c r="K106" s="64"/>
      <c r="L106" s="43"/>
    </row>
    <row r="107" spans="2:12" s="1" customFormat="1" ht="24.95" customHeight="1">
      <c r="B107" s="38"/>
      <c r="C107" s="23" t="s">
        <v>139</v>
      </c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16.5" customHeight="1">
      <c r="B110" s="38"/>
      <c r="C110" s="39"/>
      <c r="D110" s="39"/>
      <c r="E110" s="177" t="str">
        <f>E7</f>
        <v>MULTIFUNKČNÍ SPORTOVIŠTĚ U OBJEKTU ZIMNÍHO STADIONU, DĚČÍN propočet podle DUR</v>
      </c>
      <c r="F110" s="32"/>
      <c r="G110" s="32"/>
      <c r="H110" s="32"/>
      <c r="I110" s="139"/>
      <c r="J110" s="39"/>
      <c r="K110" s="39"/>
      <c r="L110" s="43"/>
    </row>
    <row r="111" spans="2:12" s="1" customFormat="1" ht="12" customHeight="1">
      <c r="B111" s="38"/>
      <c r="C111" s="32" t="s">
        <v>128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6.5" customHeight="1">
      <c r="B112" s="38"/>
      <c r="C112" s="39"/>
      <c r="D112" s="39"/>
      <c r="E112" s="71" t="str">
        <f>E9</f>
        <v>SO 801 - SO 801 TERENNÍ ÚPRAVY A VÝSADBY, KÁCENÍ</v>
      </c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22</v>
      </c>
      <c r="D114" s="39"/>
      <c r="E114" s="39"/>
      <c r="F114" s="27" t="str">
        <f>F12</f>
        <v>Děčín</v>
      </c>
      <c r="G114" s="39"/>
      <c r="H114" s="39"/>
      <c r="I114" s="142" t="s">
        <v>24</v>
      </c>
      <c r="J114" s="74" t="str">
        <f>IF(J12="","",J12)</f>
        <v>2. 3. 2019</v>
      </c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27.9" customHeight="1">
      <c r="B116" s="38"/>
      <c r="C116" s="32" t="s">
        <v>28</v>
      </c>
      <c r="D116" s="39"/>
      <c r="E116" s="39"/>
      <c r="F116" s="27" t="str">
        <f>E15</f>
        <v>STATUTÁRNÍ MĚSTO DĚČÍN</v>
      </c>
      <c r="G116" s="39"/>
      <c r="H116" s="39"/>
      <c r="I116" s="142" t="s">
        <v>34</v>
      </c>
      <c r="J116" s="36" t="str">
        <f>E21</f>
        <v>PROJEKTOVÝ ATELIER DAVID</v>
      </c>
      <c r="K116" s="39"/>
      <c r="L116" s="43"/>
    </row>
    <row r="117" spans="2:12" s="1" customFormat="1" ht="15.15" customHeight="1">
      <c r="B117" s="38"/>
      <c r="C117" s="32" t="s">
        <v>32</v>
      </c>
      <c r="D117" s="39"/>
      <c r="E117" s="39"/>
      <c r="F117" s="27" t="str">
        <f>IF(E18="","",E18)</f>
        <v>Vyplň údaj</v>
      </c>
      <c r="G117" s="39"/>
      <c r="H117" s="39"/>
      <c r="I117" s="142" t="s">
        <v>37</v>
      </c>
      <c r="J117" s="36" t="str">
        <f>E24</f>
        <v>Jaroslav VALENTA</v>
      </c>
      <c r="K117" s="39"/>
      <c r="L117" s="43"/>
    </row>
    <row r="118" spans="2:12" s="1" customFormat="1" ht="10.3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20" s="10" customFormat="1" ht="29.25" customHeight="1">
      <c r="B119" s="197"/>
      <c r="C119" s="198" t="s">
        <v>140</v>
      </c>
      <c r="D119" s="199" t="s">
        <v>66</v>
      </c>
      <c r="E119" s="199" t="s">
        <v>62</v>
      </c>
      <c r="F119" s="199" t="s">
        <v>63</v>
      </c>
      <c r="G119" s="199" t="s">
        <v>141</v>
      </c>
      <c r="H119" s="199" t="s">
        <v>142</v>
      </c>
      <c r="I119" s="200" t="s">
        <v>143</v>
      </c>
      <c r="J119" s="199" t="s">
        <v>133</v>
      </c>
      <c r="K119" s="201" t="s">
        <v>144</v>
      </c>
      <c r="L119" s="202"/>
      <c r="M119" s="95" t="s">
        <v>1</v>
      </c>
      <c r="N119" s="96" t="s">
        <v>45</v>
      </c>
      <c r="O119" s="96" t="s">
        <v>145</v>
      </c>
      <c r="P119" s="96" t="s">
        <v>146</v>
      </c>
      <c r="Q119" s="96" t="s">
        <v>147</v>
      </c>
      <c r="R119" s="96" t="s">
        <v>148</v>
      </c>
      <c r="S119" s="96" t="s">
        <v>149</v>
      </c>
      <c r="T119" s="97" t="s">
        <v>150</v>
      </c>
    </row>
    <row r="120" spans="2:63" s="1" customFormat="1" ht="22.8" customHeight="1">
      <c r="B120" s="38"/>
      <c r="C120" s="102" t="s">
        <v>151</v>
      </c>
      <c r="D120" s="39"/>
      <c r="E120" s="39"/>
      <c r="F120" s="39"/>
      <c r="G120" s="39"/>
      <c r="H120" s="39"/>
      <c r="I120" s="139"/>
      <c r="J120" s="203">
        <f>BK120</f>
        <v>0</v>
      </c>
      <c r="K120" s="39"/>
      <c r="L120" s="43"/>
      <c r="M120" s="98"/>
      <c r="N120" s="99"/>
      <c r="O120" s="99"/>
      <c r="P120" s="204">
        <f>P121</f>
        <v>0</v>
      </c>
      <c r="Q120" s="99"/>
      <c r="R120" s="204">
        <f>R121</f>
        <v>5.183682</v>
      </c>
      <c r="S120" s="99"/>
      <c r="T120" s="205">
        <f>T121</f>
        <v>0</v>
      </c>
      <c r="AT120" s="17" t="s">
        <v>80</v>
      </c>
      <c r="AU120" s="17" t="s">
        <v>135</v>
      </c>
      <c r="BK120" s="206">
        <f>BK121</f>
        <v>0</v>
      </c>
    </row>
    <row r="121" spans="2:63" s="11" customFormat="1" ht="25.9" customHeight="1">
      <c r="B121" s="207"/>
      <c r="C121" s="208"/>
      <c r="D121" s="209" t="s">
        <v>80</v>
      </c>
      <c r="E121" s="210" t="s">
        <v>208</v>
      </c>
      <c r="F121" s="210" t="s">
        <v>209</v>
      </c>
      <c r="G121" s="208"/>
      <c r="H121" s="208"/>
      <c r="I121" s="211"/>
      <c r="J121" s="212">
        <f>BK121</f>
        <v>0</v>
      </c>
      <c r="K121" s="208"/>
      <c r="L121" s="213"/>
      <c r="M121" s="214"/>
      <c r="N121" s="215"/>
      <c r="O121" s="215"/>
      <c r="P121" s="216">
        <f>P122+P169+P171</f>
        <v>0</v>
      </c>
      <c r="Q121" s="215"/>
      <c r="R121" s="216">
        <f>R122+R169+R171</f>
        <v>5.183682</v>
      </c>
      <c r="S121" s="215"/>
      <c r="T121" s="217">
        <f>T122+T169+T171</f>
        <v>0</v>
      </c>
      <c r="AR121" s="218" t="s">
        <v>21</v>
      </c>
      <c r="AT121" s="219" t="s">
        <v>80</v>
      </c>
      <c r="AU121" s="219" t="s">
        <v>81</v>
      </c>
      <c r="AY121" s="218" t="s">
        <v>155</v>
      </c>
      <c r="BK121" s="220">
        <f>BK122+BK169+BK171</f>
        <v>0</v>
      </c>
    </row>
    <row r="122" spans="2:63" s="11" customFormat="1" ht="22.8" customHeight="1">
      <c r="B122" s="207"/>
      <c r="C122" s="208"/>
      <c r="D122" s="209" t="s">
        <v>80</v>
      </c>
      <c r="E122" s="221" t="s">
        <v>21</v>
      </c>
      <c r="F122" s="221" t="s">
        <v>210</v>
      </c>
      <c r="G122" s="208"/>
      <c r="H122" s="208"/>
      <c r="I122" s="211"/>
      <c r="J122" s="222">
        <f>BK122</f>
        <v>0</v>
      </c>
      <c r="K122" s="208"/>
      <c r="L122" s="213"/>
      <c r="M122" s="214"/>
      <c r="N122" s="215"/>
      <c r="O122" s="215"/>
      <c r="P122" s="216">
        <f>SUM(P123:P168)</f>
        <v>0</v>
      </c>
      <c r="Q122" s="215"/>
      <c r="R122" s="216">
        <f>SUM(R123:R168)</f>
        <v>5.183682</v>
      </c>
      <c r="S122" s="215"/>
      <c r="T122" s="217">
        <f>SUM(T123:T168)</f>
        <v>0</v>
      </c>
      <c r="AR122" s="218" t="s">
        <v>21</v>
      </c>
      <c r="AT122" s="219" t="s">
        <v>80</v>
      </c>
      <c r="AU122" s="219" t="s">
        <v>21</v>
      </c>
      <c r="AY122" s="218" t="s">
        <v>155</v>
      </c>
      <c r="BK122" s="220">
        <f>SUM(BK123:BK168)</f>
        <v>0</v>
      </c>
    </row>
    <row r="123" spans="2:65" s="1" customFormat="1" ht="24" customHeight="1">
      <c r="B123" s="38"/>
      <c r="C123" s="223" t="s">
        <v>21</v>
      </c>
      <c r="D123" s="223" t="s">
        <v>158</v>
      </c>
      <c r="E123" s="224" t="s">
        <v>1203</v>
      </c>
      <c r="F123" s="225" t="s">
        <v>1204</v>
      </c>
      <c r="G123" s="226" t="s">
        <v>214</v>
      </c>
      <c r="H123" s="227">
        <v>230</v>
      </c>
      <c r="I123" s="228"/>
      <c r="J123" s="229">
        <f>ROUND(I123*H123,2)</f>
        <v>0</v>
      </c>
      <c r="K123" s="225" t="s">
        <v>162</v>
      </c>
      <c r="L123" s="43"/>
      <c r="M123" s="230" t="s">
        <v>1</v>
      </c>
      <c r="N123" s="231" t="s">
        <v>46</v>
      </c>
      <c r="O123" s="86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172</v>
      </c>
      <c r="AT123" s="234" t="s">
        <v>158</v>
      </c>
      <c r="AU123" s="234" t="s">
        <v>90</v>
      </c>
      <c r="AY123" s="17" t="s">
        <v>155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21</v>
      </c>
      <c r="BK123" s="235">
        <f>ROUND(I123*H123,2)</f>
        <v>0</v>
      </c>
      <c r="BL123" s="17" t="s">
        <v>172</v>
      </c>
      <c r="BM123" s="234" t="s">
        <v>1205</v>
      </c>
    </row>
    <row r="124" spans="2:65" s="1" customFormat="1" ht="24" customHeight="1">
      <c r="B124" s="38"/>
      <c r="C124" s="223" t="s">
        <v>90</v>
      </c>
      <c r="D124" s="223" t="s">
        <v>158</v>
      </c>
      <c r="E124" s="224" t="s">
        <v>1206</v>
      </c>
      <c r="F124" s="225" t="s">
        <v>1207</v>
      </c>
      <c r="G124" s="226" t="s">
        <v>466</v>
      </c>
      <c r="H124" s="227">
        <v>4</v>
      </c>
      <c r="I124" s="228"/>
      <c r="J124" s="229">
        <f>ROUND(I124*H124,2)</f>
        <v>0</v>
      </c>
      <c r="K124" s="225" t="s">
        <v>162</v>
      </c>
      <c r="L124" s="43"/>
      <c r="M124" s="230" t="s">
        <v>1</v>
      </c>
      <c r="N124" s="231" t="s">
        <v>46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172</v>
      </c>
      <c r="AT124" s="234" t="s">
        <v>158</v>
      </c>
      <c r="AU124" s="234" t="s">
        <v>90</v>
      </c>
      <c r="AY124" s="17" t="s">
        <v>155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21</v>
      </c>
      <c r="BK124" s="235">
        <f>ROUND(I124*H124,2)</f>
        <v>0</v>
      </c>
      <c r="BL124" s="17" t="s">
        <v>172</v>
      </c>
      <c r="BM124" s="234" t="s">
        <v>1208</v>
      </c>
    </row>
    <row r="125" spans="2:65" s="1" customFormat="1" ht="24" customHeight="1">
      <c r="B125" s="38"/>
      <c r="C125" s="223" t="s">
        <v>168</v>
      </c>
      <c r="D125" s="223" t="s">
        <v>158</v>
      </c>
      <c r="E125" s="224" t="s">
        <v>1209</v>
      </c>
      <c r="F125" s="225" t="s">
        <v>1210</v>
      </c>
      <c r="G125" s="226" t="s">
        <v>466</v>
      </c>
      <c r="H125" s="227">
        <v>4</v>
      </c>
      <c r="I125" s="228"/>
      <c r="J125" s="229">
        <f>ROUND(I125*H125,2)</f>
        <v>0</v>
      </c>
      <c r="K125" s="225" t="s">
        <v>162</v>
      </c>
      <c r="L125" s="43"/>
      <c r="M125" s="230" t="s">
        <v>1</v>
      </c>
      <c r="N125" s="231" t="s">
        <v>46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172</v>
      </c>
      <c r="AT125" s="234" t="s">
        <v>158</v>
      </c>
      <c r="AU125" s="234" t="s">
        <v>90</v>
      </c>
      <c r="AY125" s="17" t="s">
        <v>155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21</v>
      </c>
      <c r="BK125" s="235">
        <f>ROUND(I125*H125,2)</f>
        <v>0</v>
      </c>
      <c r="BL125" s="17" t="s">
        <v>172</v>
      </c>
      <c r="BM125" s="234" t="s">
        <v>1211</v>
      </c>
    </row>
    <row r="126" spans="2:65" s="1" customFormat="1" ht="24" customHeight="1">
      <c r="B126" s="38"/>
      <c r="C126" s="223" t="s">
        <v>172</v>
      </c>
      <c r="D126" s="223" t="s">
        <v>158</v>
      </c>
      <c r="E126" s="224" t="s">
        <v>1212</v>
      </c>
      <c r="F126" s="225" t="s">
        <v>1213</v>
      </c>
      <c r="G126" s="226" t="s">
        <v>466</v>
      </c>
      <c r="H126" s="227">
        <v>4</v>
      </c>
      <c r="I126" s="228"/>
      <c r="J126" s="229">
        <f>ROUND(I126*H126,2)</f>
        <v>0</v>
      </c>
      <c r="K126" s="225" t="s">
        <v>162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172</v>
      </c>
      <c r="AT126" s="234" t="s">
        <v>158</v>
      </c>
      <c r="AU126" s="234" t="s">
        <v>90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172</v>
      </c>
      <c r="BM126" s="234" t="s">
        <v>1214</v>
      </c>
    </row>
    <row r="127" spans="2:65" s="1" customFormat="1" ht="24" customHeight="1">
      <c r="B127" s="38"/>
      <c r="C127" s="223" t="s">
        <v>154</v>
      </c>
      <c r="D127" s="223" t="s">
        <v>158</v>
      </c>
      <c r="E127" s="224" t="s">
        <v>1215</v>
      </c>
      <c r="F127" s="225" t="s">
        <v>1216</v>
      </c>
      <c r="G127" s="226" t="s">
        <v>466</v>
      </c>
      <c r="H127" s="227">
        <v>4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1217</v>
      </c>
    </row>
    <row r="128" spans="2:65" s="1" customFormat="1" ht="16.5" customHeight="1">
      <c r="B128" s="38"/>
      <c r="C128" s="223" t="s">
        <v>179</v>
      </c>
      <c r="D128" s="223" t="s">
        <v>158</v>
      </c>
      <c r="E128" s="224" t="s">
        <v>1218</v>
      </c>
      <c r="F128" s="225" t="s">
        <v>1219</v>
      </c>
      <c r="G128" s="226" t="s">
        <v>466</v>
      </c>
      <c r="H128" s="227">
        <v>4</v>
      </c>
      <c r="I128" s="228"/>
      <c r="J128" s="229">
        <f>ROUND(I128*H128,2)</f>
        <v>0</v>
      </c>
      <c r="K128" s="225" t="s">
        <v>162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172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1220</v>
      </c>
    </row>
    <row r="129" spans="2:65" s="1" customFormat="1" ht="24" customHeight="1">
      <c r="B129" s="38"/>
      <c r="C129" s="223" t="s">
        <v>183</v>
      </c>
      <c r="D129" s="223" t="s">
        <v>158</v>
      </c>
      <c r="E129" s="224" t="s">
        <v>1221</v>
      </c>
      <c r="F129" s="225" t="s">
        <v>1222</v>
      </c>
      <c r="G129" s="226" t="s">
        <v>466</v>
      </c>
      <c r="H129" s="227">
        <v>4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1223</v>
      </c>
    </row>
    <row r="130" spans="2:65" s="1" customFormat="1" ht="24" customHeight="1">
      <c r="B130" s="38"/>
      <c r="C130" s="223" t="s">
        <v>187</v>
      </c>
      <c r="D130" s="223" t="s">
        <v>158</v>
      </c>
      <c r="E130" s="224" t="s">
        <v>1224</v>
      </c>
      <c r="F130" s="225" t="s">
        <v>1225</v>
      </c>
      <c r="G130" s="226" t="s">
        <v>466</v>
      </c>
      <c r="H130" s="227">
        <v>4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1226</v>
      </c>
    </row>
    <row r="131" spans="2:65" s="1" customFormat="1" ht="24" customHeight="1">
      <c r="B131" s="38"/>
      <c r="C131" s="223" t="s">
        <v>193</v>
      </c>
      <c r="D131" s="223" t="s">
        <v>158</v>
      </c>
      <c r="E131" s="224" t="s">
        <v>1227</v>
      </c>
      <c r="F131" s="225" t="s">
        <v>1228</v>
      </c>
      <c r="G131" s="226" t="s">
        <v>466</v>
      </c>
      <c r="H131" s="227">
        <v>4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1229</v>
      </c>
    </row>
    <row r="132" spans="2:65" s="1" customFormat="1" ht="24" customHeight="1">
      <c r="B132" s="38"/>
      <c r="C132" s="223" t="s">
        <v>26</v>
      </c>
      <c r="D132" s="223" t="s">
        <v>158</v>
      </c>
      <c r="E132" s="224" t="s">
        <v>334</v>
      </c>
      <c r="F132" s="225" t="s">
        <v>335</v>
      </c>
      <c r="G132" s="226" t="s">
        <v>214</v>
      </c>
      <c r="H132" s="227">
        <v>230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1230</v>
      </c>
    </row>
    <row r="133" spans="2:65" s="1" customFormat="1" ht="16.5" customHeight="1">
      <c r="B133" s="38"/>
      <c r="C133" s="256" t="s">
        <v>200</v>
      </c>
      <c r="D133" s="256" t="s">
        <v>337</v>
      </c>
      <c r="E133" s="257" t="s">
        <v>338</v>
      </c>
      <c r="F133" s="258" t="s">
        <v>339</v>
      </c>
      <c r="G133" s="259" t="s">
        <v>340</v>
      </c>
      <c r="H133" s="260">
        <v>0.052</v>
      </c>
      <c r="I133" s="261"/>
      <c r="J133" s="262">
        <f>ROUND(I133*H133,2)</f>
        <v>0</v>
      </c>
      <c r="K133" s="258" t="s">
        <v>162</v>
      </c>
      <c r="L133" s="263"/>
      <c r="M133" s="264" t="s">
        <v>1</v>
      </c>
      <c r="N133" s="265" t="s">
        <v>46</v>
      </c>
      <c r="O133" s="86"/>
      <c r="P133" s="232">
        <f>O133*H133</f>
        <v>0</v>
      </c>
      <c r="Q133" s="232">
        <v>0.001</v>
      </c>
      <c r="R133" s="232">
        <f>Q133*H133</f>
        <v>5.2E-05</v>
      </c>
      <c r="S133" s="232">
        <v>0</v>
      </c>
      <c r="T133" s="233">
        <f>S133*H133</f>
        <v>0</v>
      </c>
      <c r="AR133" s="234" t="s">
        <v>187</v>
      </c>
      <c r="AT133" s="234" t="s">
        <v>337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1231</v>
      </c>
    </row>
    <row r="134" spans="2:51" s="12" customFormat="1" ht="12">
      <c r="B134" s="241"/>
      <c r="C134" s="242"/>
      <c r="D134" s="243" t="s">
        <v>216</v>
      </c>
      <c r="E134" s="244" t="s">
        <v>1</v>
      </c>
      <c r="F134" s="245" t="s">
        <v>342</v>
      </c>
      <c r="G134" s="242"/>
      <c r="H134" s="246">
        <v>3.45</v>
      </c>
      <c r="I134" s="247"/>
      <c r="J134" s="242"/>
      <c r="K134" s="242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216</v>
      </c>
      <c r="AU134" s="252" t="s">
        <v>90</v>
      </c>
      <c r="AV134" s="12" t="s">
        <v>90</v>
      </c>
      <c r="AW134" s="12" t="s">
        <v>36</v>
      </c>
      <c r="AX134" s="12" t="s">
        <v>21</v>
      </c>
      <c r="AY134" s="252" t="s">
        <v>155</v>
      </c>
    </row>
    <row r="135" spans="2:51" s="12" customFormat="1" ht="12">
      <c r="B135" s="241"/>
      <c r="C135" s="242"/>
      <c r="D135" s="243" t="s">
        <v>216</v>
      </c>
      <c r="E135" s="242"/>
      <c r="F135" s="245" t="s">
        <v>1232</v>
      </c>
      <c r="G135" s="242"/>
      <c r="H135" s="246">
        <v>0.052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4</v>
      </c>
      <c r="AX135" s="12" t="s">
        <v>21</v>
      </c>
      <c r="AY135" s="252" t="s">
        <v>155</v>
      </c>
    </row>
    <row r="136" spans="2:65" s="1" customFormat="1" ht="24" customHeight="1">
      <c r="B136" s="38"/>
      <c r="C136" s="223" t="s">
        <v>257</v>
      </c>
      <c r="D136" s="223" t="s">
        <v>158</v>
      </c>
      <c r="E136" s="224" t="s">
        <v>1233</v>
      </c>
      <c r="F136" s="225" t="s">
        <v>1234</v>
      </c>
      <c r="G136" s="226" t="s">
        <v>214</v>
      </c>
      <c r="H136" s="227">
        <v>230</v>
      </c>
      <c r="I136" s="228"/>
      <c r="J136" s="229">
        <f>ROUND(I136*H136,2)</f>
        <v>0</v>
      </c>
      <c r="K136" s="225" t="s">
        <v>162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1235</v>
      </c>
    </row>
    <row r="137" spans="2:51" s="12" customFormat="1" ht="12">
      <c r="B137" s="241"/>
      <c r="C137" s="242"/>
      <c r="D137" s="243" t="s">
        <v>216</v>
      </c>
      <c r="E137" s="244" t="s">
        <v>1</v>
      </c>
      <c r="F137" s="245" t="s">
        <v>1236</v>
      </c>
      <c r="G137" s="242"/>
      <c r="H137" s="246">
        <v>230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216</v>
      </c>
      <c r="AU137" s="252" t="s">
        <v>90</v>
      </c>
      <c r="AV137" s="12" t="s">
        <v>90</v>
      </c>
      <c r="AW137" s="12" t="s">
        <v>36</v>
      </c>
      <c r="AX137" s="12" t="s">
        <v>21</v>
      </c>
      <c r="AY137" s="252" t="s">
        <v>155</v>
      </c>
    </row>
    <row r="138" spans="2:65" s="1" customFormat="1" ht="16.5" customHeight="1">
      <c r="B138" s="38"/>
      <c r="C138" s="256" t="s">
        <v>261</v>
      </c>
      <c r="D138" s="256" t="s">
        <v>337</v>
      </c>
      <c r="E138" s="257" t="s">
        <v>1237</v>
      </c>
      <c r="F138" s="258" t="s">
        <v>1238</v>
      </c>
      <c r="G138" s="259" t="s">
        <v>239</v>
      </c>
      <c r="H138" s="260">
        <v>16.1</v>
      </c>
      <c r="I138" s="261"/>
      <c r="J138" s="262">
        <f>ROUND(I138*H138,2)</f>
        <v>0</v>
      </c>
      <c r="K138" s="258" t="s">
        <v>162</v>
      </c>
      <c r="L138" s="263"/>
      <c r="M138" s="264" t="s">
        <v>1</v>
      </c>
      <c r="N138" s="265" t="s">
        <v>46</v>
      </c>
      <c r="O138" s="86"/>
      <c r="P138" s="232">
        <f>O138*H138</f>
        <v>0</v>
      </c>
      <c r="Q138" s="232">
        <v>0.21</v>
      </c>
      <c r="R138" s="232">
        <f>Q138*H138</f>
        <v>3.3810000000000002</v>
      </c>
      <c r="S138" s="232">
        <v>0</v>
      </c>
      <c r="T138" s="233">
        <f>S138*H138</f>
        <v>0</v>
      </c>
      <c r="AR138" s="234" t="s">
        <v>187</v>
      </c>
      <c r="AT138" s="234" t="s">
        <v>337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1239</v>
      </c>
    </row>
    <row r="139" spans="2:51" s="12" customFormat="1" ht="12">
      <c r="B139" s="241"/>
      <c r="C139" s="242"/>
      <c r="D139" s="243" t="s">
        <v>216</v>
      </c>
      <c r="E139" s="244" t="s">
        <v>1</v>
      </c>
      <c r="F139" s="245" t="s">
        <v>1240</v>
      </c>
      <c r="G139" s="242"/>
      <c r="H139" s="246">
        <v>16.1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216</v>
      </c>
      <c r="AU139" s="252" t="s">
        <v>90</v>
      </c>
      <c r="AV139" s="12" t="s">
        <v>90</v>
      </c>
      <c r="AW139" s="12" t="s">
        <v>36</v>
      </c>
      <c r="AX139" s="12" t="s">
        <v>21</v>
      </c>
      <c r="AY139" s="252" t="s">
        <v>155</v>
      </c>
    </row>
    <row r="140" spans="2:65" s="1" customFormat="1" ht="24" customHeight="1">
      <c r="B140" s="38"/>
      <c r="C140" s="223" t="s">
        <v>267</v>
      </c>
      <c r="D140" s="223" t="s">
        <v>158</v>
      </c>
      <c r="E140" s="224" t="s">
        <v>1241</v>
      </c>
      <c r="F140" s="225" t="s">
        <v>1242</v>
      </c>
      <c r="G140" s="226" t="s">
        <v>466</v>
      </c>
      <c r="H140" s="227">
        <v>477</v>
      </c>
      <c r="I140" s="228"/>
      <c r="J140" s="229">
        <f>ROUND(I140*H140,2)</f>
        <v>0</v>
      </c>
      <c r="K140" s="225" t="s">
        <v>162</v>
      </c>
      <c r="L140" s="43"/>
      <c r="M140" s="230" t="s">
        <v>1</v>
      </c>
      <c r="N140" s="231" t="s">
        <v>46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172</v>
      </c>
      <c r="AT140" s="234" t="s">
        <v>158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1243</v>
      </c>
    </row>
    <row r="141" spans="2:51" s="12" customFormat="1" ht="12">
      <c r="B141" s="241"/>
      <c r="C141" s="242"/>
      <c r="D141" s="243" t="s">
        <v>216</v>
      </c>
      <c r="E141" s="244" t="s">
        <v>1</v>
      </c>
      <c r="F141" s="245" t="s">
        <v>1244</v>
      </c>
      <c r="G141" s="242"/>
      <c r="H141" s="246">
        <v>477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216</v>
      </c>
      <c r="AU141" s="252" t="s">
        <v>90</v>
      </c>
      <c r="AV141" s="12" t="s">
        <v>90</v>
      </c>
      <c r="AW141" s="12" t="s">
        <v>36</v>
      </c>
      <c r="AX141" s="12" t="s">
        <v>21</v>
      </c>
      <c r="AY141" s="252" t="s">
        <v>155</v>
      </c>
    </row>
    <row r="142" spans="2:65" s="1" customFormat="1" ht="16.5" customHeight="1">
      <c r="B142" s="38"/>
      <c r="C142" s="256" t="s">
        <v>8</v>
      </c>
      <c r="D142" s="256" t="s">
        <v>337</v>
      </c>
      <c r="E142" s="257" t="s">
        <v>1245</v>
      </c>
      <c r="F142" s="258" t="s">
        <v>1246</v>
      </c>
      <c r="G142" s="259" t="s">
        <v>239</v>
      </c>
      <c r="H142" s="260">
        <v>1.193</v>
      </c>
      <c r="I142" s="261"/>
      <c r="J142" s="262">
        <f>ROUND(I142*H142,2)</f>
        <v>0</v>
      </c>
      <c r="K142" s="258" t="s">
        <v>162</v>
      </c>
      <c r="L142" s="263"/>
      <c r="M142" s="264" t="s">
        <v>1</v>
      </c>
      <c r="N142" s="265" t="s">
        <v>46</v>
      </c>
      <c r="O142" s="86"/>
      <c r="P142" s="232">
        <f>O142*H142</f>
        <v>0</v>
      </c>
      <c r="Q142" s="232">
        <v>0.22</v>
      </c>
      <c r="R142" s="232">
        <f>Q142*H142</f>
        <v>0.26246</v>
      </c>
      <c r="S142" s="232">
        <v>0</v>
      </c>
      <c r="T142" s="233">
        <f>S142*H142</f>
        <v>0</v>
      </c>
      <c r="AR142" s="234" t="s">
        <v>187</v>
      </c>
      <c r="AT142" s="234" t="s">
        <v>337</v>
      </c>
      <c r="AU142" s="234" t="s">
        <v>90</v>
      </c>
      <c r="AY142" s="17" t="s">
        <v>155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21</v>
      </c>
      <c r="BK142" s="235">
        <f>ROUND(I142*H142,2)</f>
        <v>0</v>
      </c>
      <c r="BL142" s="17" t="s">
        <v>172</v>
      </c>
      <c r="BM142" s="234" t="s">
        <v>1247</v>
      </c>
    </row>
    <row r="143" spans="2:51" s="12" customFormat="1" ht="12">
      <c r="B143" s="241"/>
      <c r="C143" s="242"/>
      <c r="D143" s="243" t="s">
        <v>216</v>
      </c>
      <c r="E143" s="244" t="s">
        <v>1</v>
      </c>
      <c r="F143" s="245" t="s">
        <v>1248</v>
      </c>
      <c r="G143" s="242"/>
      <c r="H143" s="246">
        <v>23.85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216</v>
      </c>
      <c r="AU143" s="252" t="s">
        <v>90</v>
      </c>
      <c r="AV143" s="12" t="s">
        <v>90</v>
      </c>
      <c r="AW143" s="12" t="s">
        <v>36</v>
      </c>
      <c r="AX143" s="12" t="s">
        <v>21</v>
      </c>
      <c r="AY143" s="252" t="s">
        <v>155</v>
      </c>
    </row>
    <row r="144" spans="2:51" s="12" customFormat="1" ht="12">
      <c r="B144" s="241"/>
      <c r="C144" s="242"/>
      <c r="D144" s="243" t="s">
        <v>216</v>
      </c>
      <c r="E144" s="242"/>
      <c r="F144" s="245" t="s">
        <v>1249</v>
      </c>
      <c r="G144" s="242"/>
      <c r="H144" s="246">
        <v>1.193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216</v>
      </c>
      <c r="AU144" s="252" t="s">
        <v>90</v>
      </c>
      <c r="AV144" s="12" t="s">
        <v>90</v>
      </c>
      <c r="AW144" s="12" t="s">
        <v>4</v>
      </c>
      <c r="AX144" s="12" t="s">
        <v>21</v>
      </c>
      <c r="AY144" s="252" t="s">
        <v>155</v>
      </c>
    </row>
    <row r="145" spans="2:65" s="1" customFormat="1" ht="24" customHeight="1">
      <c r="B145" s="38"/>
      <c r="C145" s="223" t="s">
        <v>277</v>
      </c>
      <c r="D145" s="223" t="s">
        <v>158</v>
      </c>
      <c r="E145" s="224" t="s">
        <v>1250</v>
      </c>
      <c r="F145" s="225" t="s">
        <v>1251</v>
      </c>
      <c r="G145" s="226" t="s">
        <v>466</v>
      </c>
      <c r="H145" s="227">
        <v>6</v>
      </c>
      <c r="I145" s="228"/>
      <c r="J145" s="229">
        <f>ROUND(I145*H145,2)</f>
        <v>0</v>
      </c>
      <c r="K145" s="225" t="s">
        <v>162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1252</v>
      </c>
    </row>
    <row r="146" spans="2:65" s="1" customFormat="1" ht="16.5" customHeight="1">
      <c r="B146" s="38"/>
      <c r="C146" s="256" t="s">
        <v>282</v>
      </c>
      <c r="D146" s="256" t="s">
        <v>337</v>
      </c>
      <c r="E146" s="257" t="s">
        <v>1245</v>
      </c>
      <c r="F146" s="258" t="s">
        <v>1246</v>
      </c>
      <c r="G146" s="259" t="s">
        <v>239</v>
      </c>
      <c r="H146" s="260">
        <v>6.6</v>
      </c>
      <c r="I146" s="261"/>
      <c r="J146" s="262">
        <f>ROUND(I146*H146,2)</f>
        <v>0</v>
      </c>
      <c r="K146" s="258" t="s">
        <v>162</v>
      </c>
      <c r="L146" s="263"/>
      <c r="M146" s="264" t="s">
        <v>1</v>
      </c>
      <c r="N146" s="265" t="s">
        <v>46</v>
      </c>
      <c r="O146" s="86"/>
      <c r="P146" s="232">
        <f>O146*H146</f>
        <v>0</v>
      </c>
      <c r="Q146" s="232">
        <v>0.22</v>
      </c>
      <c r="R146" s="232">
        <f>Q146*H146</f>
        <v>1.452</v>
      </c>
      <c r="S146" s="232">
        <v>0</v>
      </c>
      <c r="T146" s="233">
        <f>S146*H146</f>
        <v>0</v>
      </c>
      <c r="AR146" s="234" t="s">
        <v>187</v>
      </c>
      <c r="AT146" s="234" t="s">
        <v>337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1253</v>
      </c>
    </row>
    <row r="147" spans="2:51" s="12" customFormat="1" ht="12">
      <c r="B147" s="241"/>
      <c r="C147" s="242"/>
      <c r="D147" s="243" t="s">
        <v>216</v>
      </c>
      <c r="E147" s="244" t="s">
        <v>1</v>
      </c>
      <c r="F147" s="245" t="s">
        <v>1254</v>
      </c>
      <c r="G147" s="242"/>
      <c r="H147" s="246">
        <v>6.6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216</v>
      </c>
      <c r="AU147" s="252" t="s">
        <v>90</v>
      </c>
      <c r="AV147" s="12" t="s">
        <v>90</v>
      </c>
      <c r="AW147" s="12" t="s">
        <v>36</v>
      </c>
      <c r="AX147" s="12" t="s">
        <v>21</v>
      </c>
      <c r="AY147" s="252" t="s">
        <v>155</v>
      </c>
    </row>
    <row r="148" spans="2:65" s="1" customFormat="1" ht="16.5" customHeight="1">
      <c r="B148" s="38"/>
      <c r="C148" s="223" t="s">
        <v>286</v>
      </c>
      <c r="D148" s="223" t="s">
        <v>158</v>
      </c>
      <c r="E148" s="224" t="s">
        <v>1255</v>
      </c>
      <c r="F148" s="225" t="s">
        <v>1256</v>
      </c>
      <c r="G148" s="226" t="s">
        <v>214</v>
      </c>
      <c r="H148" s="227">
        <v>230</v>
      </c>
      <c r="I148" s="228"/>
      <c r="J148" s="229">
        <f>ROUND(I148*H148,2)</f>
        <v>0</v>
      </c>
      <c r="K148" s="225" t="s">
        <v>162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1257</v>
      </c>
    </row>
    <row r="149" spans="2:65" s="1" customFormat="1" ht="16.5" customHeight="1">
      <c r="B149" s="38"/>
      <c r="C149" s="223" t="s">
        <v>291</v>
      </c>
      <c r="D149" s="223" t="s">
        <v>158</v>
      </c>
      <c r="E149" s="224" t="s">
        <v>1258</v>
      </c>
      <c r="F149" s="225" t="s">
        <v>1259</v>
      </c>
      <c r="G149" s="226" t="s">
        <v>689</v>
      </c>
      <c r="H149" s="227">
        <v>483</v>
      </c>
      <c r="I149" s="228"/>
      <c r="J149" s="229">
        <f>ROUND(I149*H149,2)</f>
        <v>0</v>
      </c>
      <c r="K149" s="225" t="s">
        <v>1</v>
      </c>
      <c r="L149" s="43"/>
      <c r="M149" s="230" t="s">
        <v>1</v>
      </c>
      <c r="N149" s="231" t="s">
        <v>46</v>
      </c>
      <c r="O149" s="86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172</v>
      </c>
      <c r="AT149" s="234" t="s">
        <v>158</v>
      </c>
      <c r="AU149" s="234" t="s">
        <v>90</v>
      </c>
      <c r="AY149" s="17" t="s">
        <v>155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21</v>
      </c>
      <c r="BK149" s="235">
        <f>ROUND(I149*H149,2)</f>
        <v>0</v>
      </c>
      <c r="BL149" s="17" t="s">
        <v>172</v>
      </c>
      <c r="BM149" s="234" t="s">
        <v>1260</v>
      </c>
    </row>
    <row r="150" spans="2:51" s="12" customFormat="1" ht="12">
      <c r="B150" s="241"/>
      <c r="C150" s="242"/>
      <c r="D150" s="243" t="s">
        <v>216</v>
      </c>
      <c r="E150" s="244" t="s">
        <v>1</v>
      </c>
      <c r="F150" s="245" t="s">
        <v>1261</v>
      </c>
      <c r="G150" s="242"/>
      <c r="H150" s="246">
        <v>483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216</v>
      </c>
      <c r="AU150" s="252" t="s">
        <v>90</v>
      </c>
      <c r="AV150" s="12" t="s">
        <v>90</v>
      </c>
      <c r="AW150" s="12" t="s">
        <v>36</v>
      </c>
      <c r="AX150" s="12" t="s">
        <v>21</v>
      </c>
      <c r="AY150" s="252" t="s">
        <v>155</v>
      </c>
    </row>
    <row r="151" spans="2:65" s="1" customFormat="1" ht="24" customHeight="1">
      <c r="B151" s="38"/>
      <c r="C151" s="223" t="s">
        <v>296</v>
      </c>
      <c r="D151" s="223" t="s">
        <v>158</v>
      </c>
      <c r="E151" s="224" t="s">
        <v>1262</v>
      </c>
      <c r="F151" s="225" t="s">
        <v>1263</v>
      </c>
      <c r="G151" s="226" t="s">
        <v>466</v>
      </c>
      <c r="H151" s="227">
        <v>477</v>
      </c>
      <c r="I151" s="228"/>
      <c r="J151" s="229">
        <f>ROUND(I151*H151,2)</f>
        <v>0</v>
      </c>
      <c r="K151" s="225" t="s">
        <v>162</v>
      </c>
      <c r="L151" s="43"/>
      <c r="M151" s="230" t="s">
        <v>1</v>
      </c>
      <c r="N151" s="231" t="s">
        <v>46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172</v>
      </c>
      <c r="AT151" s="234" t="s">
        <v>158</v>
      </c>
      <c r="AU151" s="234" t="s">
        <v>90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172</v>
      </c>
      <c r="BM151" s="234" t="s">
        <v>1264</v>
      </c>
    </row>
    <row r="152" spans="2:65" s="1" customFormat="1" ht="16.5" customHeight="1">
      <c r="B152" s="38"/>
      <c r="C152" s="256" t="s">
        <v>7</v>
      </c>
      <c r="D152" s="256" t="s">
        <v>337</v>
      </c>
      <c r="E152" s="257" t="s">
        <v>1265</v>
      </c>
      <c r="F152" s="258" t="s">
        <v>1266</v>
      </c>
      <c r="G152" s="259" t="s">
        <v>689</v>
      </c>
      <c r="H152" s="260">
        <v>477</v>
      </c>
      <c r="I152" s="261"/>
      <c r="J152" s="262">
        <f>ROUND(I152*H152,2)</f>
        <v>0</v>
      </c>
      <c r="K152" s="258" t="s">
        <v>1</v>
      </c>
      <c r="L152" s="263"/>
      <c r="M152" s="264" t="s">
        <v>1</v>
      </c>
      <c r="N152" s="265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187</v>
      </c>
      <c r="AT152" s="234" t="s">
        <v>337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1267</v>
      </c>
    </row>
    <row r="153" spans="2:65" s="1" customFormat="1" ht="24" customHeight="1">
      <c r="B153" s="38"/>
      <c r="C153" s="223" t="s">
        <v>211</v>
      </c>
      <c r="D153" s="223" t="s">
        <v>158</v>
      </c>
      <c r="E153" s="224" t="s">
        <v>1268</v>
      </c>
      <c r="F153" s="225" t="s">
        <v>1269</v>
      </c>
      <c r="G153" s="226" t="s">
        <v>466</v>
      </c>
      <c r="H153" s="227">
        <v>6</v>
      </c>
      <c r="I153" s="228"/>
      <c r="J153" s="229">
        <f>ROUND(I153*H153,2)</f>
        <v>0</v>
      </c>
      <c r="K153" s="225" t="s">
        <v>162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172</v>
      </c>
      <c r="AT153" s="234" t="s">
        <v>158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1270</v>
      </c>
    </row>
    <row r="154" spans="2:65" s="1" customFormat="1" ht="16.5" customHeight="1">
      <c r="B154" s="38"/>
      <c r="C154" s="256" t="s">
        <v>392</v>
      </c>
      <c r="D154" s="256" t="s">
        <v>337</v>
      </c>
      <c r="E154" s="257" t="s">
        <v>1271</v>
      </c>
      <c r="F154" s="258" t="s">
        <v>1272</v>
      </c>
      <c r="G154" s="259" t="s">
        <v>466</v>
      </c>
      <c r="H154" s="260">
        <v>1</v>
      </c>
      <c r="I154" s="261"/>
      <c r="J154" s="262">
        <f>ROUND(I154*H154,2)</f>
        <v>0</v>
      </c>
      <c r="K154" s="258" t="s">
        <v>472</v>
      </c>
      <c r="L154" s="263"/>
      <c r="M154" s="264" t="s">
        <v>1</v>
      </c>
      <c r="N154" s="265" t="s">
        <v>46</v>
      </c>
      <c r="O154" s="86"/>
      <c r="P154" s="232">
        <f>O154*H154</f>
        <v>0</v>
      </c>
      <c r="Q154" s="232">
        <v>0.004</v>
      </c>
      <c r="R154" s="232">
        <f>Q154*H154</f>
        <v>0.004</v>
      </c>
      <c r="S154" s="232">
        <v>0</v>
      </c>
      <c r="T154" s="233">
        <f>S154*H154</f>
        <v>0</v>
      </c>
      <c r="AR154" s="234" t="s">
        <v>187</v>
      </c>
      <c r="AT154" s="234" t="s">
        <v>337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1273</v>
      </c>
    </row>
    <row r="155" spans="2:65" s="1" customFormat="1" ht="16.5" customHeight="1">
      <c r="B155" s="38"/>
      <c r="C155" s="256" t="s">
        <v>397</v>
      </c>
      <c r="D155" s="256" t="s">
        <v>337</v>
      </c>
      <c r="E155" s="257" t="s">
        <v>1274</v>
      </c>
      <c r="F155" s="258" t="s">
        <v>1275</v>
      </c>
      <c r="G155" s="259" t="s">
        <v>466</v>
      </c>
      <c r="H155" s="260">
        <v>2</v>
      </c>
      <c r="I155" s="261"/>
      <c r="J155" s="262">
        <f>ROUND(I155*H155,2)</f>
        <v>0</v>
      </c>
      <c r="K155" s="258" t="s">
        <v>472</v>
      </c>
      <c r="L155" s="263"/>
      <c r="M155" s="264" t="s">
        <v>1</v>
      </c>
      <c r="N155" s="265" t="s">
        <v>46</v>
      </c>
      <c r="O155" s="86"/>
      <c r="P155" s="232">
        <f>O155*H155</f>
        <v>0</v>
      </c>
      <c r="Q155" s="232">
        <v>0.0024</v>
      </c>
      <c r="R155" s="232">
        <f>Q155*H155</f>
        <v>0.0048</v>
      </c>
      <c r="S155" s="232">
        <v>0</v>
      </c>
      <c r="T155" s="233">
        <f>S155*H155</f>
        <v>0</v>
      </c>
      <c r="AR155" s="234" t="s">
        <v>187</v>
      </c>
      <c r="AT155" s="234" t="s">
        <v>337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1276</v>
      </c>
    </row>
    <row r="156" spans="2:65" s="1" customFormat="1" ht="16.5" customHeight="1">
      <c r="B156" s="38"/>
      <c r="C156" s="256" t="s">
        <v>400</v>
      </c>
      <c r="D156" s="256" t="s">
        <v>337</v>
      </c>
      <c r="E156" s="257" t="s">
        <v>1277</v>
      </c>
      <c r="F156" s="258" t="s">
        <v>1278</v>
      </c>
      <c r="G156" s="259" t="s">
        <v>466</v>
      </c>
      <c r="H156" s="260">
        <v>3</v>
      </c>
      <c r="I156" s="261"/>
      <c r="J156" s="262">
        <f>ROUND(I156*H156,2)</f>
        <v>0</v>
      </c>
      <c r="K156" s="258" t="s">
        <v>472</v>
      </c>
      <c r="L156" s="263"/>
      <c r="M156" s="264" t="s">
        <v>1</v>
      </c>
      <c r="N156" s="265" t="s">
        <v>46</v>
      </c>
      <c r="O156" s="86"/>
      <c r="P156" s="232">
        <f>O156*H156</f>
        <v>0</v>
      </c>
      <c r="Q156" s="232">
        <v>0.004</v>
      </c>
      <c r="R156" s="232">
        <f>Q156*H156</f>
        <v>0.012</v>
      </c>
      <c r="S156" s="232">
        <v>0</v>
      </c>
      <c r="T156" s="233">
        <f>S156*H156</f>
        <v>0</v>
      </c>
      <c r="AR156" s="234" t="s">
        <v>187</v>
      </c>
      <c r="AT156" s="234" t="s">
        <v>337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1279</v>
      </c>
    </row>
    <row r="157" spans="2:65" s="1" customFormat="1" ht="24" customHeight="1">
      <c r="B157" s="38"/>
      <c r="C157" s="223" t="s">
        <v>405</v>
      </c>
      <c r="D157" s="223" t="s">
        <v>158</v>
      </c>
      <c r="E157" s="224" t="s">
        <v>1280</v>
      </c>
      <c r="F157" s="225" t="s">
        <v>1281</v>
      </c>
      <c r="G157" s="226" t="s">
        <v>466</v>
      </c>
      <c r="H157" s="227">
        <v>6</v>
      </c>
      <c r="I157" s="228"/>
      <c r="J157" s="229">
        <f>ROUND(I157*H157,2)</f>
        <v>0</v>
      </c>
      <c r="K157" s="225" t="s">
        <v>162</v>
      </c>
      <c r="L157" s="43"/>
      <c r="M157" s="230" t="s">
        <v>1</v>
      </c>
      <c r="N157" s="231" t="s">
        <v>46</v>
      </c>
      <c r="O157" s="86"/>
      <c r="P157" s="232">
        <f>O157*H157</f>
        <v>0</v>
      </c>
      <c r="Q157" s="232">
        <v>5E-05</v>
      </c>
      <c r="R157" s="232">
        <f>Q157*H157</f>
        <v>0.00030000000000000003</v>
      </c>
      <c r="S157" s="232">
        <v>0</v>
      </c>
      <c r="T157" s="233">
        <f>S157*H157</f>
        <v>0</v>
      </c>
      <c r="AR157" s="234" t="s">
        <v>172</v>
      </c>
      <c r="AT157" s="234" t="s">
        <v>158</v>
      </c>
      <c r="AU157" s="234" t="s">
        <v>90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172</v>
      </c>
      <c r="BM157" s="234" t="s">
        <v>1282</v>
      </c>
    </row>
    <row r="158" spans="2:65" s="1" customFormat="1" ht="16.5" customHeight="1">
      <c r="B158" s="38"/>
      <c r="C158" s="256" t="s">
        <v>410</v>
      </c>
      <c r="D158" s="256" t="s">
        <v>337</v>
      </c>
      <c r="E158" s="257" t="s">
        <v>1283</v>
      </c>
      <c r="F158" s="258" t="s">
        <v>1284</v>
      </c>
      <c r="G158" s="259" t="s">
        <v>239</v>
      </c>
      <c r="H158" s="260">
        <v>0.1</v>
      </c>
      <c r="I158" s="261"/>
      <c r="J158" s="262">
        <f>ROUND(I158*H158,2)</f>
        <v>0</v>
      </c>
      <c r="K158" s="258" t="s">
        <v>162</v>
      </c>
      <c r="L158" s="263"/>
      <c r="M158" s="264" t="s">
        <v>1</v>
      </c>
      <c r="N158" s="265" t="s">
        <v>46</v>
      </c>
      <c r="O158" s="86"/>
      <c r="P158" s="232">
        <f>O158*H158</f>
        <v>0</v>
      </c>
      <c r="Q158" s="232">
        <v>0.65</v>
      </c>
      <c r="R158" s="232">
        <f>Q158*H158</f>
        <v>0.065</v>
      </c>
      <c r="S158" s="232">
        <v>0</v>
      </c>
      <c r="T158" s="233">
        <f>S158*H158</f>
        <v>0</v>
      </c>
      <c r="AR158" s="234" t="s">
        <v>187</v>
      </c>
      <c r="AT158" s="234" t="s">
        <v>337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1285</v>
      </c>
    </row>
    <row r="159" spans="2:65" s="1" customFormat="1" ht="24" customHeight="1">
      <c r="B159" s="38"/>
      <c r="C159" s="223" t="s">
        <v>415</v>
      </c>
      <c r="D159" s="223" t="s">
        <v>158</v>
      </c>
      <c r="E159" s="224" t="s">
        <v>1286</v>
      </c>
      <c r="F159" s="225" t="s">
        <v>1287</v>
      </c>
      <c r="G159" s="226" t="s">
        <v>214</v>
      </c>
      <c r="H159" s="227">
        <v>3</v>
      </c>
      <c r="I159" s="228"/>
      <c r="J159" s="229">
        <f>ROUND(I159*H159,2)</f>
        <v>0</v>
      </c>
      <c r="K159" s="225" t="s">
        <v>162</v>
      </c>
      <c r="L159" s="43"/>
      <c r="M159" s="230" t="s">
        <v>1</v>
      </c>
      <c r="N159" s="231" t="s">
        <v>46</v>
      </c>
      <c r="O159" s="86"/>
      <c r="P159" s="232">
        <f>O159*H159</f>
        <v>0</v>
      </c>
      <c r="Q159" s="232">
        <v>0.00069</v>
      </c>
      <c r="R159" s="232">
        <f>Q159*H159</f>
        <v>0.00207</v>
      </c>
      <c r="S159" s="232">
        <v>0</v>
      </c>
      <c r="T159" s="233">
        <f>S159*H159</f>
        <v>0</v>
      </c>
      <c r="AR159" s="234" t="s">
        <v>172</v>
      </c>
      <c r="AT159" s="234" t="s">
        <v>158</v>
      </c>
      <c r="AU159" s="234" t="s">
        <v>90</v>
      </c>
      <c r="AY159" s="17" t="s">
        <v>155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21</v>
      </c>
      <c r="BK159" s="235">
        <f>ROUND(I159*H159,2)</f>
        <v>0</v>
      </c>
      <c r="BL159" s="17" t="s">
        <v>172</v>
      </c>
      <c r="BM159" s="234" t="s">
        <v>1288</v>
      </c>
    </row>
    <row r="160" spans="2:51" s="12" customFormat="1" ht="12">
      <c r="B160" s="241"/>
      <c r="C160" s="242"/>
      <c r="D160" s="243" t="s">
        <v>216</v>
      </c>
      <c r="E160" s="244" t="s">
        <v>1</v>
      </c>
      <c r="F160" s="245" t="s">
        <v>1289</v>
      </c>
      <c r="G160" s="242"/>
      <c r="H160" s="246">
        <v>3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216</v>
      </c>
      <c r="AU160" s="252" t="s">
        <v>90</v>
      </c>
      <c r="AV160" s="12" t="s">
        <v>90</v>
      </c>
      <c r="AW160" s="12" t="s">
        <v>36</v>
      </c>
      <c r="AX160" s="12" t="s">
        <v>21</v>
      </c>
      <c r="AY160" s="252" t="s">
        <v>155</v>
      </c>
    </row>
    <row r="161" spans="2:65" s="1" customFormat="1" ht="24" customHeight="1">
      <c r="B161" s="38"/>
      <c r="C161" s="223" t="s">
        <v>419</v>
      </c>
      <c r="D161" s="223" t="s">
        <v>158</v>
      </c>
      <c r="E161" s="224" t="s">
        <v>1290</v>
      </c>
      <c r="F161" s="225" t="s">
        <v>1291</v>
      </c>
      <c r="G161" s="226" t="s">
        <v>466</v>
      </c>
      <c r="H161" s="227">
        <v>6</v>
      </c>
      <c r="I161" s="228"/>
      <c r="J161" s="229">
        <f>ROUND(I161*H161,2)</f>
        <v>0</v>
      </c>
      <c r="K161" s="225" t="s">
        <v>162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1292</v>
      </c>
    </row>
    <row r="162" spans="2:65" s="1" customFormat="1" ht="24" customHeight="1">
      <c r="B162" s="38"/>
      <c r="C162" s="223" t="s">
        <v>423</v>
      </c>
      <c r="D162" s="223" t="s">
        <v>158</v>
      </c>
      <c r="E162" s="224" t="s">
        <v>349</v>
      </c>
      <c r="F162" s="225" t="s">
        <v>350</v>
      </c>
      <c r="G162" s="226" t="s">
        <v>214</v>
      </c>
      <c r="H162" s="227">
        <v>230</v>
      </c>
      <c r="I162" s="228"/>
      <c r="J162" s="229">
        <f>ROUND(I162*H162,2)</f>
        <v>0</v>
      </c>
      <c r="K162" s="225" t="s">
        <v>162</v>
      </c>
      <c r="L162" s="43"/>
      <c r="M162" s="230" t="s">
        <v>1</v>
      </c>
      <c r="N162" s="231" t="s">
        <v>46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172</v>
      </c>
      <c r="AT162" s="234" t="s">
        <v>158</v>
      </c>
      <c r="AU162" s="234" t="s">
        <v>90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172</v>
      </c>
      <c r="BM162" s="234" t="s">
        <v>1293</v>
      </c>
    </row>
    <row r="163" spans="2:65" s="1" customFormat="1" ht="24" customHeight="1">
      <c r="B163" s="38"/>
      <c r="C163" s="223" t="s">
        <v>647</v>
      </c>
      <c r="D163" s="223" t="s">
        <v>158</v>
      </c>
      <c r="E163" s="224" t="s">
        <v>352</v>
      </c>
      <c r="F163" s="225" t="s">
        <v>353</v>
      </c>
      <c r="G163" s="226" t="s">
        <v>214</v>
      </c>
      <c r="H163" s="227">
        <v>230</v>
      </c>
      <c r="I163" s="228"/>
      <c r="J163" s="229">
        <f>ROUND(I163*H163,2)</f>
        <v>0</v>
      </c>
      <c r="K163" s="225" t="s">
        <v>162</v>
      </c>
      <c r="L163" s="43"/>
      <c r="M163" s="230" t="s">
        <v>1</v>
      </c>
      <c r="N163" s="231" t="s">
        <v>46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172</v>
      </c>
      <c r="AT163" s="234" t="s">
        <v>158</v>
      </c>
      <c r="AU163" s="234" t="s">
        <v>90</v>
      </c>
      <c r="AY163" s="17" t="s">
        <v>155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21</v>
      </c>
      <c r="BK163" s="235">
        <f>ROUND(I163*H163,2)</f>
        <v>0</v>
      </c>
      <c r="BL163" s="17" t="s">
        <v>172</v>
      </c>
      <c r="BM163" s="234" t="s">
        <v>1294</v>
      </c>
    </row>
    <row r="164" spans="2:65" s="1" customFormat="1" ht="16.5" customHeight="1">
      <c r="B164" s="38"/>
      <c r="C164" s="223" t="s">
        <v>432</v>
      </c>
      <c r="D164" s="223" t="s">
        <v>158</v>
      </c>
      <c r="E164" s="224" t="s">
        <v>355</v>
      </c>
      <c r="F164" s="225" t="s">
        <v>356</v>
      </c>
      <c r="G164" s="226" t="s">
        <v>214</v>
      </c>
      <c r="H164" s="227">
        <v>230</v>
      </c>
      <c r="I164" s="228"/>
      <c r="J164" s="229">
        <f>ROUND(I164*H164,2)</f>
        <v>0</v>
      </c>
      <c r="K164" s="225" t="s">
        <v>162</v>
      </c>
      <c r="L164" s="43"/>
      <c r="M164" s="230" t="s">
        <v>1</v>
      </c>
      <c r="N164" s="231" t="s">
        <v>46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172</v>
      </c>
      <c r="AT164" s="234" t="s">
        <v>158</v>
      </c>
      <c r="AU164" s="234" t="s">
        <v>90</v>
      </c>
      <c r="AY164" s="17" t="s">
        <v>155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21</v>
      </c>
      <c r="BK164" s="235">
        <f>ROUND(I164*H164,2)</f>
        <v>0</v>
      </c>
      <c r="BL164" s="17" t="s">
        <v>172</v>
      </c>
      <c r="BM164" s="234" t="s">
        <v>1295</v>
      </c>
    </row>
    <row r="165" spans="2:65" s="1" customFormat="1" ht="16.5" customHeight="1">
      <c r="B165" s="38"/>
      <c r="C165" s="223" t="s">
        <v>436</v>
      </c>
      <c r="D165" s="223" t="s">
        <v>158</v>
      </c>
      <c r="E165" s="224" t="s">
        <v>1296</v>
      </c>
      <c r="F165" s="225" t="s">
        <v>1297</v>
      </c>
      <c r="G165" s="226" t="s">
        <v>214</v>
      </c>
      <c r="H165" s="227">
        <v>230</v>
      </c>
      <c r="I165" s="228"/>
      <c r="J165" s="229">
        <f>ROUND(I165*H165,2)</f>
        <v>0</v>
      </c>
      <c r="K165" s="225" t="s">
        <v>162</v>
      </c>
      <c r="L165" s="43"/>
      <c r="M165" s="230" t="s">
        <v>1</v>
      </c>
      <c r="N165" s="231" t="s">
        <v>46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172</v>
      </c>
      <c r="AT165" s="234" t="s">
        <v>158</v>
      </c>
      <c r="AU165" s="234" t="s">
        <v>90</v>
      </c>
      <c r="AY165" s="17" t="s">
        <v>155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21</v>
      </c>
      <c r="BK165" s="235">
        <f>ROUND(I165*H165,2)</f>
        <v>0</v>
      </c>
      <c r="BL165" s="17" t="s">
        <v>172</v>
      </c>
      <c r="BM165" s="234" t="s">
        <v>1298</v>
      </c>
    </row>
    <row r="166" spans="2:65" s="1" customFormat="1" ht="24" customHeight="1">
      <c r="B166" s="38"/>
      <c r="C166" s="223" t="s">
        <v>657</v>
      </c>
      <c r="D166" s="223" t="s">
        <v>158</v>
      </c>
      <c r="E166" s="224" t="s">
        <v>1299</v>
      </c>
      <c r="F166" s="225" t="s">
        <v>1300</v>
      </c>
      <c r="G166" s="226" t="s">
        <v>214</v>
      </c>
      <c r="H166" s="227">
        <v>230</v>
      </c>
      <c r="I166" s="228"/>
      <c r="J166" s="229">
        <f>ROUND(I166*H166,2)</f>
        <v>0</v>
      </c>
      <c r="K166" s="225" t="s">
        <v>162</v>
      </c>
      <c r="L166" s="43"/>
      <c r="M166" s="230" t="s">
        <v>1</v>
      </c>
      <c r="N166" s="231" t="s">
        <v>46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172</v>
      </c>
      <c r="AT166" s="234" t="s">
        <v>158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172</v>
      </c>
      <c r="BM166" s="234" t="s">
        <v>1301</v>
      </c>
    </row>
    <row r="167" spans="2:65" s="1" customFormat="1" ht="16.5" customHeight="1">
      <c r="B167" s="38"/>
      <c r="C167" s="223" t="s">
        <v>445</v>
      </c>
      <c r="D167" s="223" t="s">
        <v>158</v>
      </c>
      <c r="E167" s="224" t="s">
        <v>358</v>
      </c>
      <c r="F167" s="225" t="s">
        <v>359</v>
      </c>
      <c r="G167" s="226" t="s">
        <v>239</v>
      </c>
      <c r="H167" s="227">
        <v>9.54</v>
      </c>
      <c r="I167" s="228"/>
      <c r="J167" s="229">
        <f>ROUND(I167*H167,2)</f>
        <v>0</v>
      </c>
      <c r="K167" s="225" t="s">
        <v>162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172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172</v>
      </c>
      <c r="BM167" s="234" t="s">
        <v>1302</v>
      </c>
    </row>
    <row r="168" spans="2:51" s="12" customFormat="1" ht="12">
      <c r="B168" s="241"/>
      <c r="C168" s="242"/>
      <c r="D168" s="243" t="s">
        <v>216</v>
      </c>
      <c r="E168" s="244" t="s">
        <v>1</v>
      </c>
      <c r="F168" s="245" t="s">
        <v>1303</v>
      </c>
      <c r="G168" s="242"/>
      <c r="H168" s="246">
        <v>9.54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216</v>
      </c>
      <c r="AU168" s="252" t="s">
        <v>90</v>
      </c>
      <c r="AV168" s="12" t="s">
        <v>90</v>
      </c>
      <c r="AW168" s="12" t="s">
        <v>36</v>
      </c>
      <c r="AX168" s="12" t="s">
        <v>21</v>
      </c>
      <c r="AY168" s="252" t="s">
        <v>155</v>
      </c>
    </row>
    <row r="169" spans="2:63" s="11" customFormat="1" ht="22.8" customHeight="1">
      <c r="B169" s="207"/>
      <c r="C169" s="208"/>
      <c r="D169" s="209" t="s">
        <v>80</v>
      </c>
      <c r="E169" s="221" t="s">
        <v>193</v>
      </c>
      <c r="F169" s="221" t="s">
        <v>462</v>
      </c>
      <c r="G169" s="208"/>
      <c r="H169" s="208"/>
      <c r="I169" s="211"/>
      <c r="J169" s="222">
        <f>BK169</f>
        <v>0</v>
      </c>
      <c r="K169" s="208"/>
      <c r="L169" s="213"/>
      <c r="M169" s="214"/>
      <c r="N169" s="215"/>
      <c r="O169" s="215"/>
      <c r="P169" s="216">
        <f>P170</f>
        <v>0</v>
      </c>
      <c r="Q169" s="215"/>
      <c r="R169" s="216">
        <f>R170</f>
        <v>0</v>
      </c>
      <c r="S169" s="215"/>
      <c r="T169" s="217">
        <f>T170</f>
        <v>0</v>
      </c>
      <c r="AR169" s="218" t="s">
        <v>21</v>
      </c>
      <c r="AT169" s="219" t="s">
        <v>80</v>
      </c>
      <c r="AU169" s="219" t="s">
        <v>21</v>
      </c>
      <c r="AY169" s="218" t="s">
        <v>155</v>
      </c>
      <c r="BK169" s="220">
        <f>BK170</f>
        <v>0</v>
      </c>
    </row>
    <row r="170" spans="2:65" s="1" customFormat="1" ht="24" customHeight="1">
      <c r="B170" s="38"/>
      <c r="C170" s="223" t="s">
        <v>664</v>
      </c>
      <c r="D170" s="223" t="s">
        <v>158</v>
      </c>
      <c r="E170" s="224" t="s">
        <v>899</v>
      </c>
      <c r="F170" s="225" t="s">
        <v>900</v>
      </c>
      <c r="G170" s="226" t="s">
        <v>715</v>
      </c>
      <c r="H170" s="227">
        <v>120</v>
      </c>
      <c r="I170" s="228"/>
      <c r="J170" s="229">
        <f>ROUND(I170*H170,2)</f>
        <v>0</v>
      </c>
      <c r="K170" s="225" t="s">
        <v>1</v>
      </c>
      <c r="L170" s="43"/>
      <c r="M170" s="230" t="s">
        <v>1</v>
      </c>
      <c r="N170" s="231" t="s">
        <v>46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172</v>
      </c>
      <c r="AT170" s="234" t="s">
        <v>158</v>
      </c>
      <c r="AU170" s="234" t="s">
        <v>90</v>
      </c>
      <c r="AY170" s="17" t="s">
        <v>155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21</v>
      </c>
      <c r="BK170" s="235">
        <f>ROUND(I170*H170,2)</f>
        <v>0</v>
      </c>
      <c r="BL170" s="17" t="s">
        <v>172</v>
      </c>
      <c r="BM170" s="234" t="s">
        <v>1304</v>
      </c>
    </row>
    <row r="171" spans="2:63" s="11" customFormat="1" ht="22.8" customHeight="1">
      <c r="B171" s="207"/>
      <c r="C171" s="208"/>
      <c r="D171" s="209" t="s">
        <v>80</v>
      </c>
      <c r="E171" s="221" t="s">
        <v>546</v>
      </c>
      <c r="F171" s="221" t="s">
        <v>547</v>
      </c>
      <c r="G171" s="208"/>
      <c r="H171" s="208"/>
      <c r="I171" s="211"/>
      <c r="J171" s="222">
        <f>BK171</f>
        <v>0</v>
      </c>
      <c r="K171" s="208"/>
      <c r="L171" s="213"/>
      <c r="M171" s="214"/>
      <c r="N171" s="215"/>
      <c r="O171" s="215"/>
      <c r="P171" s="216">
        <f>P172</f>
        <v>0</v>
      </c>
      <c r="Q171" s="215"/>
      <c r="R171" s="216">
        <f>R172</f>
        <v>0</v>
      </c>
      <c r="S171" s="215"/>
      <c r="T171" s="217">
        <f>T172</f>
        <v>0</v>
      </c>
      <c r="AR171" s="218" t="s">
        <v>21</v>
      </c>
      <c r="AT171" s="219" t="s">
        <v>80</v>
      </c>
      <c r="AU171" s="219" t="s">
        <v>21</v>
      </c>
      <c r="AY171" s="218" t="s">
        <v>155</v>
      </c>
      <c r="BK171" s="220">
        <f>BK172</f>
        <v>0</v>
      </c>
    </row>
    <row r="172" spans="2:65" s="1" customFormat="1" ht="24" customHeight="1">
      <c r="B172" s="38"/>
      <c r="C172" s="223" t="s">
        <v>452</v>
      </c>
      <c r="D172" s="223" t="s">
        <v>158</v>
      </c>
      <c r="E172" s="224" t="s">
        <v>1305</v>
      </c>
      <c r="F172" s="225" t="s">
        <v>1306</v>
      </c>
      <c r="G172" s="226" t="s">
        <v>264</v>
      </c>
      <c r="H172" s="227">
        <v>5.184</v>
      </c>
      <c r="I172" s="228"/>
      <c r="J172" s="229">
        <f>ROUND(I172*H172,2)</f>
        <v>0</v>
      </c>
      <c r="K172" s="225" t="s">
        <v>162</v>
      </c>
      <c r="L172" s="43"/>
      <c r="M172" s="236" t="s">
        <v>1</v>
      </c>
      <c r="N172" s="237" t="s">
        <v>46</v>
      </c>
      <c r="O172" s="238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34" t="s">
        <v>172</v>
      </c>
      <c r="AT172" s="234" t="s">
        <v>158</v>
      </c>
      <c r="AU172" s="234" t="s">
        <v>90</v>
      </c>
      <c r="AY172" s="17" t="s">
        <v>155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21</v>
      </c>
      <c r="BK172" s="235">
        <f>ROUND(I172*H172,2)</f>
        <v>0</v>
      </c>
      <c r="BL172" s="17" t="s">
        <v>172</v>
      </c>
      <c r="BM172" s="234" t="s">
        <v>1307</v>
      </c>
    </row>
    <row r="173" spans="2:12" s="1" customFormat="1" ht="6.95" customHeight="1">
      <c r="B173" s="61"/>
      <c r="C173" s="62"/>
      <c r="D173" s="62"/>
      <c r="E173" s="62"/>
      <c r="F173" s="62"/>
      <c r="G173" s="62"/>
      <c r="H173" s="62"/>
      <c r="I173" s="173"/>
      <c r="J173" s="62"/>
      <c r="K173" s="62"/>
      <c r="L173" s="43"/>
    </row>
  </sheetData>
  <sheetProtection password="CC35" sheet="1" objects="1" scenarios="1" formatColumns="0" formatRows="0" autoFilter="0"/>
  <autoFilter ref="C119:K17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120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1308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ROUND(J122,2)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ROUND((SUM(BE122:BE162)),2)</f>
        <v>0</v>
      </c>
      <c r="I33" s="154">
        <v>0.21</v>
      </c>
      <c r="J33" s="153">
        <f>ROUND(((SUM(BE122:BE162))*I33),2)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ROUND((SUM(BF122:BF162)),2)</f>
        <v>0</v>
      </c>
      <c r="I34" s="154">
        <v>0.15</v>
      </c>
      <c r="J34" s="153">
        <f>ROUND(((SUM(BF122:BF162))*I34),2)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ROUND((SUM(BG122:BG162)),2)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ROUND((SUM(BH122:BH162)),2)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ROUND((SUM(BI122:BI162)),2)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802 - SO 802 AREÁLOVÉ OPLOCENÍ VČ. BRÁNY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J122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J123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J124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306</v>
      </c>
      <c r="E99" s="193"/>
      <c r="F99" s="193"/>
      <c r="G99" s="193"/>
      <c r="H99" s="193"/>
      <c r="I99" s="194"/>
      <c r="J99" s="195">
        <f>J133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1309</v>
      </c>
      <c r="E100" s="193"/>
      <c r="F100" s="193"/>
      <c r="G100" s="193"/>
      <c r="H100" s="193"/>
      <c r="I100" s="194"/>
      <c r="J100" s="195">
        <f>J138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310</v>
      </c>
      <c r="E101" s="193"/>
      <c r="F101" s="193"/>
      <c r="G101" s="193"/>
      <c r="H101" s="193"/>
      <c r="I101" s="194"/>
      <c r="J101" s="195">
        <f>J159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311</v>
      </c>
      <c r="E102" s="193"/>
      <c r="F102" s="193"/>
      <c r="G102" s="193"/>
      <c r="H102" s="193"/>
      <c r="I102" s="194"/>
      <c r="J102" s="195">
        <f>J161</f>
        <v>0</v>
      </c>
      <c r="K102" s="191"/>
      <c r="L102" s="196"/>
    </row>
    <row r="103" spans="2:12" s="1" customFormat="1" ht="21.8" customHeight="1" hidden="1">
      <c r="B103" s="38"/>
      <c r="C103" s="39"/>
      <c r="D103" s="39"/>
      <c r="E103" s="39"/>
      <c r="F103" s="39"/>
      <c r="G103" s="39"/>
      <c r="H103" s="39"/>
      <c r="I103" s="139"/>
      <c r="J103" s="39"/>
      <c r="K103" s="39"/>
      <c r="L103" s="43"/>
    </row>
    <row r="104" spans="2:12" s="1" customFormat="1" ht="6.95" customHeight="1" hidden="1">
      <c r="B104" s="61"/>
      <c r="C104" s="62"/>
      <c r="D104" s="62"/>
      <c r="E104" s="62"/>
      <c r="F104" s="62"/>
      <c r="G104" s="62"/>
      <c r="H104" s="62"/>
      <c r="I104" s="173"/>
      <c r="J104" s="62"/>
      <c r="K104" s="62"/>
      <c r="L104" s="43"/>
    </row>
    <row r="105" ht="12" hidden="1"/>
    <row r="106" ht="12" hidden="1"/>
    <row r="107" ht="12" hidden="1"/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76"/>
      <c r="J108" s="64"/>
      <c r="K108" s="64"/>
      <c r="L108" s="43"/>
    </row>
    <row r="109" spans="2:12" s="1" customFormat="1" ht="24.95" customHeight="1">
      <c r="B109" s="38"/>
      <c r="C109" s="23" t="s">
        <v>139</v>
      </c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6.5" customHeight="1">
      <c r="B112" s="38"/>
      <c r="C112" s="39"/>
      <c r="D112" s="39"/>
      <c r="E112" s="177" t="str">
        <f>E7</f>
        <v>MULTIFUNKČNÍ SPORTOVIŠTĚ U OBJEKTU ZIMNÍHO STADIONU, DĚČÍN propočet podle DUR</v>
      </c>
      <c r="F112" s="32"/>
      <c r="G112" s="32"/>
      <c r="H112" s="32"/>
      <c r="I112" s="139"/>
      <c r="J112" s="39"/>
      <c r="K112" s="39"/>
      <c r="L112" s="43"/>
    </row>
    <row r="113" spans="2:12" s="1" customFormat="1" ht="12" customHeight="1">
      <c r="B113" s="38"/>
      <c r="C113" s="32" t="s">
        <v>128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71" t="str">
        <f>E9</f>
        <v>SO 802 - SO 802 AREÁLOVÉ OPLOCENÍ VČ. BRÁNY</v>
      </c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22</v>
      </c>
      <c r="D116" s="39"/>
      <c r="E116" s="39"/>
      <c r="F116" s="27" t="str">
        <f>F12</f>
        <v>Děčín</v>
      </c>
      <c r="G116" s="39"/>
      <c r="H116" s="39"/>
      <c r="I116" s="142" t="s">
        <v>24</v>
      </c>
      <c r="J116" s="74" t="str">
        <f>IF(J12="","",J12)</f>
        <v>2. 3. 2019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27.9" customHeight="1">
      <c r="B118" s="38"/>
      <c r="C118" s="32" t="s">
        <v>28</v>
      </c>
      <c r="D118" s="39"/>
      <c r="E118" s="39"/>
      <c r="F118" s="27" t="str">
        <f>E15</f>
        <v>STATUTÁRNÍ MĚSTO DĚČÍN</v>
      </c>
      <c r="G118" s="39"/>
      <c r="H118" s="39"/>
      <c r="I118" s="142" t="s">
        <v>34</v>
      </c>
      <c r="J118" s="36" t="str">
        <f>E21</f>
        <v>PROJEKTOVÝ ATELIER DAVID</v>
      </c>
      <c r="K118" s="39"/>
      <c r="L118" s="43"/>
    </row>
    <row r="119" spans="2:12" s="1" customFormat="1" ht="15.15" customHeight="1">
      <c r="B119" s="38"/>
      <c r="C119" s="32" t="s">
        <v>32</v>
      </c>
      <c r="D119" s="39"/>
      <c r="E119" s="39"/>
      <c r="F119" s="27" t="str">
        <f>IF(E18="","",E18)</f>
        <v>Vyplň údaj</v>
      </c>
      <c r="G119" s="39"/>
      <c r="H119" s="39"/>
      <c r="I119" s="142" t="s">
        <v>37</v>
      </c>
      <c r="J119" s="36" t="str">
        <f>E24</f>
        <v>Jaroslav VALENTA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20" s="10" customFormat="1" ht="29.25" customHeight="1">
      <c r="B121" s="197"/>
      <c r="C121" s="198" t="s">
        <v>140</v>
      </c>
      <c r="D121" s="199" t="s">
        <v>66</v>
      </c>
      <c r="E121" s="199" t="s">
        <v>62</v>
      </c>
      <c r="F121" s="199" t="s">
        <v>63</v>
      </c>
      <c r="G121" s="199" t="s">
        <v>141</v>
      </c>
      <c r="H121" s="199" t="s">
        <v>142</v>
      </c>
      <c r="I121" s="200" t="s">
        <v>143</v>
      </c>
      <c r="J121" s="199" t="s">
        <v>133</v>
      </c>
      <c r="K121" s="201" t="s">
        <v>144</v>
      </c>
      <c r="L121" s="202"/>
      <c r="M121" s="95" t="s">
        <v>1</v>
      </c>
      <c r="N121" s="96" t="s">
        <v>45</v>
      </c>
      <c r="O121" s="96" t="s">
        <v>145</v>
      </c>
      <c r="P121" s="96" t="s">
        <v>146</v>
      </c>
      <c r="Q121" s="96" t="s">
        <v>147</v>
      </c>
      <c r="R121" s="96" t="s">
        <v>148</v>
      </c>
      <c r="S121" s="96" t="s">
        <v>149</v>
      </c>
      <c r="T121" s="97" t="s">
        <v>150</v>
      </c>
    </row>
    <row r="122" spans="2:63" s="1" customFormat="1" ht="22.8" customHeight="1">
      <c r="B122" s="38"/>
      <c r="C122" s="102" t="s">
        <v>151</v>
      </c>
      <c r="D122" s="39"/>
      <c r="E122" s="39"/>
      <c r="F122" s="39"/>
      <c r="G122" s="39"/>
      <c r="H122" s="39"/>
      <c r="I122" s="139"/>
      <c r="J122" s="203">
        <f>BK122</f>
        <v>0</v>
      </c>
      <c r="K122" s="39"/>
      <c r="L122" s="43"/>
      <c r="M122" s="98"/>
      <c r="N122" s="99"/>
      <c r="O122" s="99"/>
      <c r="P122" s="204">
        <f>P123</f>
        <v>0</v>
      </c>
      <c r="Q122" s="99"/>
      <c r="R122" s="204">
        <f>R123</f>
        <v>27.629314119999997</v>
      </c>
      <c r="S122" s="99"/>
      <c r="T122" s="205">
        <f>T123</f>
        <v>0</v>
      </c>
      <c r="AT122" s="17" t="s">
        <v>80</v>
      </c>
      <c r="AU122" s="17" t="s">
        <v>135</v>
      </c>
      <c r="BK122" s="206">
        <f>BK123</f>
        <v>0</v>
      </c>
    </row>
    <row r="123" spans="2:63" s="11" customFormat="1" ht="25.9" customHeight="1">
      <c r="B123" s="207"/>
      <c r="C123" s="208"/>
      <c r="D123" s="209" t="s">
        <v>80</v>
      </c>
      <c r="E123" s="210" t="s">
        <v>208</v>
      </c>
      <c r="F123" s="210" t="s">
        <v>209</v>
      </c>
      <c r="G123" s="208"/>
      <c r="H123" s="208"/>
      <c r="I123" s="211"/>
      <c r="J123" s="212">
        <f>BK123</f>
        <v>0</v>
      </c>
      <c r="K123" s="208"/>
      <c r="L123" s="213"/>
      <c r="M123" s="214"/>
      <c r="N123" s="215"/>
      <c r="O123" s="215"/>
      <c r="P123" s="216">
        <f>P124+P133+P138+P159+P161</f>
        <v>0</v>
      </c>
      <c r="Q123" s="215"/>
      <c r="R123" s="216">
        <f>R124+R133+R138+R159+R161</f>
        <v>27.629314119999997</v>
      </c>
      <c r="S123" s="215"/>
      <c r="T123" s="217">
        <f>T124+T133+T138+T159+T161</f>
        <v>0</v>
      </c>
      <c r="AR123" s="218" t="s">
        <v>21</v>
      </c>
      <c r="AT123" s="219" t="s">
        <v>80</v>
      </c>
      <c r="AU123" s="219" t="s">
        <v>81</v>
      </c>
      <c r="AY123" s="218" t="s">
        <v>155</v>
      </c>
      <c r="BK123" s="220">
        <f>BK124+BK133+BK138+BK159+BK161</f>
        <v>0</v>
      </c>
    </row>
    <row r="124" spans="2:63" s="11" customFormat="1" ht="22.8" customHeight="1">
      <c r="B124" s="207"/>
      <c r="C124" s="208"/>
      <c r="D124" s="209" t="s">
        <v>80</v>
      </c>
      <c r="E124" s="221" t="s">
        <v>21</v>
      </c>
      <c r="F124" s="221" t="s">
        <v>210</v>
      </c>
      <c r="G124" s="208"/>
      <c r="H124" s="208"/>
      <c r="I124" s="211"/>
      <c r="J124" s="222">
        <f>BK124</f>
        <v>0</v>
      </c>
      <c r="K124" s="208"/>
      <c r="L124" s="213"/>
      <c r="M124" s="214"/>
      <c r="N124" s="215"/>
      <c r="O124" s="215"/>
      <c r="P124" s="216">
        <f>SUM(P125:P132)</f>
        <v>0</v>
      </c>
      <c r="Q124" s="215"/>
      <c r="R124" s="216">
        <f>SUM(R125:R132)</f>
        <v>0</v>
      </c>
      <c r="S124" s="215"/>
      <c r="T124" s="217">
        <f>SUM(T125:T132)</f>
        <v>0</v>
      </c>
      <c r="AR124" s="218" t="s">
        <v>21</v>
      </c>
      <c r="AT124" s="219" t="s">
        <v>80</v>
      </c>
      <c r="AU124" s="219" t="s">
        <v>21</v>
      </c>
      <c r="AY124" s="218" t="s">
        <v>155</v>
      </c>
      <c r="BK124" s="220">
        <f>SUM(BK125:BK132)</f>
        <v>0</v>
      </c>
    </row>
    <row r="125" spans="2:65" s="1" customFormat="1" ht="24" customHeight="1">
      <c r="B125" s="38"/>
      <c r="C125" s="223" t="s">
        <v>21</v>
      </c>
      <c r="D125" s="223" t="s">
        <v>158</v>
      </c>
      <c r="E125" s="224" t="s">
        <v>312</v>
      </c>
      <c r="F125" s="225" t="s">
        <v>313</v>
      </c>
      <c r="G125" s="226" t="s">
        <v>239</v>
      </c>
      <c r="H125" s="227">
        <v>7.248</v>
      </c>
      <c r="I125" s="228"/>
      <c r="J125" s="229">
        <f>ROUND(I125*H125,2)</f>
        <v>0</v>
      </c>
      <c r="K125" s="225" t="s">
        <v>162</v>
      </c>
      <c r="L125" s="43"/>
      <c r="M125" s="230" t="s">
        <v>1</v>
      </c>
      <c r="N125" s="231" t="s">
        <v>46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172</v>
      </c>
      <c r="AT125" s="234" t="s">
        <v>158</v>
      </c>
      <c r="AU125" s="234" t="s">
        <v>90</v>
      </c>
      <c r="AY125" s="17" t="s">
        <v>155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21</v>
      </c>
      <c r="BK125" s="235">
        <f>ROUND(I125*H125,2)</f>
        <v>0</v>
      </c>
      <c r="BL125" s="17" t="s">
        <v>172</v>
      </c>
      <c r="BM125" s="234" t="s">
        <v>1310</v>
      </c>
    </row>
    <row r="126" spans="2:51" s="12" customFormat="1" ht="12">
      <c r="B126" s="241"/>
      <c r="C126" s="242"/>
      <c r="D126" s="243" t="s">
        <v>216</v>
      </c>
      <c r="E126" s="244" t="s">
        <v>1</v>
      </c>
      <c r="F126" s="245" t="s">
        <v>1311</v>
      </c>
      <c r="G126" s="242"/>
      <c r="H126" s="246">
        <v>7.248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216</v>
      </c>
      <c r="AU126" s="252" t="s">
        <v>90</v>
      </c>
      <c r="AV126" s="12" t="s">
        <v>90</v>
      </c>
      <c r="AW126" s="12" t="s">
        <v>36</v>
      </c>
      <c r="AX126" s="12" t="s">
        <v>21</v>
      </c>
      <c r="AY126" s="252" t="s">
        <v>155</v>
      </c>
    </row>
    <row r="127" spans="2:65" s="1" customFormat="1" ht="24" customHeight="1">
      <c r="B127" s="38"/>
      <c r="C127" s="223" t="s">
        <v>90</v>
      </c>
      <c r="D127" s="223" t="s">
        <v>158</v>
      </c>
      <c r="E127" s="224" t="s">
        <v>1312</v>
      </c>
      <c r="F127" s="225" t="s">
        <v>1313</v>
      </c>
      <c r="G127" s="226" t="s">
        <v>239</v>
      </c>
      <c r="H127" s="227">
        <v>7.248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1314</v>
      </c>
    </row>
    <row r="128" spans="2:65" s="1" customFormat="1" ht="24" customHeight="1">
      <c r="B128" s="38"/>
      <c r="C128" s="223" t="s">
        <v>168</v>
      </c>
      <c r="D128" s="223" t="s">
        <v>158</v>
      </c>
      <c r="E128" s="224" t="s">
        <v>864</v>
      </c>
      <c r="F128" s="225" t="s">
        <v>865</v>
      </c>
      <c r="G128" s="226" t="s">
        <v>239</v>
      </c>
      <c r="H128" s="227">
        <v>7.248</v>
      </c>
      <c r="I128" s="228"/>
      <c r="J128" s="229">
        <f>ROUND(I128*H128,2)</f>
        <v>0</v>
      </c>
      <c r="K128" s="225" t="s">
        <v>162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172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1315</v>
      </c>
    </row>
    <row r="129" spans="2:65" s="1" customFormat="1" ht="16.5" customHeight="1">
      <c r="B129" s="38"/>
      <c r="C129" s="223" t="s">
        <v>172</v>
      </c>
      <c r="D129" s="223" t="s">
        <v>158</v>
      </c>
      <c r="E129" s="224" t="s">
        <v>258</v>
      </c>
      <c r="F129" s="225" t="s">
        <v>259</v>
      </c>
      <c r="G129" s="226" t="s">
        <v>239</v>
      </c>
      <c r="H129" s="227">
        <v>7.248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1316</v>
      </c>
    </row>
    <row r="130" spans="2:51" s="12" customFormat="1" ht="12">
      <c r="B130" s="241"/>
      <c r="C130" s="242"/>
      <c r="D130" s="243" t="s">
        <v>216</v>
      </c>
      <c r="E130" s="244" t="s">
        <v>1</v>
      </c>
      <c r="F130" s="245" t="s">
        <v>1317</v>
      </c>
      <c r="G130" s="242"/>
      <c r="H130" s="246">
        <v>7.248</v>
      </c>
      <c r="I130" s="247"/>
      <c r="J130" s="242"/>
      <c r="K130" s="242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216</v>
      </c>
      <c r="AU130" s="252" t="s">
        <v>90</v>
      </c>
      <c r="AV130" s="12" t="s">
        <v>90</v>
      </c>
      <c r="AW130" s="12" t="s">
        <v>36</v>
      </c>
      <c r="AX130" s="12" t="s">
        <v>21</v>
      </c>
      <c r="AY130" s="252" t="s">
        <v>155</v>
      </c>
    </row>
    <row r="131" spans="2:65" s="1" customFormat="1" ht="24" customHeight="1">
      <c r="B131" s="38"/>
      <c r="C131" s="223" t="s">
        <v>154</v>
      </c>
      <c r="D131" s="223" t="s">
        <v>158</v>
      </c>
      <c r="E131" s="224" t="s">
        <v>262</v>
      </c>
      <c r="F131" s="225" t="s">
        <v>263</v>
      </c>
      <c r="G131" s="226" t="s">
        <v>264</v>
      </c>
      <c r="H131" s="227">
        <v>13.046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1318</v>
      </c>
    </row>
    <row r="132" spans="2:51" s="12" customFormat="1" ht="12">
      <c r="B132" s="241"/>
      <c r="C132" s="242"/>
      <c r="D132" s="243" t="s">
        <v>216</v>
      </c>
      <c r="E132" s="244" t="s">
        <v>1</v>
      </c>
      <c r="F132" s="245" t="s">
        <v>1319</v>
      </c>
      <c r="G132" s="242"/>
      <c r="H132" s="246">
        <v>13.046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216</v>
      </c>
      <c r="AU132" s="252" t="s">
        <v>90</v>
      </c>
      <c r="AV132" s="12" t="s">
        <v>90</v>
      </c>
      <c r="AW132" s="12" t="s">
        <v>36</v>
      </c>
      <c r="AX132" s="12" t="s">
        <v>21</v>
      </c>
      <c r="AY132" s="252" t="s">
        <v>155</v>
      </c>
    </row>
    <row r="133" spans="2:63" s="11" customFormat="1" ht="22.8" customHeight="1">
      <c r="B133" s="207"/>
      <c r="C133" s="208"/>
      <c r="D133" s="209" t="s">
        <v>80</v>
      </c>
      <c r="E133" s="221" t="s">
        <v>90</v>
      </c>
      <c r="F133" s="221" t="s">
        <v>362</v>
      </c>
      <c r="G133" s="208"/>
      <c r="H133" s="208"/>
      <c r="I133" s="211"/>
      <c r="J133" s="222">
        <f>BK133</f>
        <v>0</v>
      </c>
      <c r="K133" s="208"/>
      <c r="L133" s="213"/>
      <c r="M133" s="214"/>
      <c r="N133" s="215"/>
      <c r="O133" s="215"/>
      <c r="P133" s="216">
        <f>SUM(P134:P137)</f>
        <v>0</v>
      </c>
      <c r="Q133" s="215"/>
      <c r="R133" s="216">
        <f>SUM(R134:R137)</f>
        <v>16.360000319999997</v>
      </c>
      <c r="S133" s="215"/>
      <c r="T133" s="217">
        <f>SUM(T134:T137)</f>
        <v>0</v>
      </c>
      <c r="AR133" s="218" t="s">
        <v>21</v>
      </c>
      <c r="AT133" s="219" t="s">
        <v>80</v>
      </c>
      <c r="AU133" s="219" t="s">
        <v>21</v>
      </c>
      <c r="AY133" s="218" t="s">
        <v>155</v>
      </c>
      <c r="BK133" s="220">
        <f>SUM(BK134:BK137)</f>
        <v>0</v>
      </c>
    </row>
    <row r="134" spans="2:65" s="1" customFormat="1" ht="24" customHeight="1">
      <c r="B134" s="38"/>
      <c r="C134" s="223" t="s">
        <v>179</v>
      </c>
      <c r="D134" s="223" t="s">
        <v>158</v>
      </c>
      <c r="E134" s="224" t="s">
        <v>1320</v>
      </c>
      <c r="F134" s="225" t="s">
        <v>1321</v>
      </c>
      <c r="G134" s="226" t="s">
        <v>365</v>
      </c>
      <c r="H134" s="227">
        <v>28.8</v>
      </c>
      <c r="I134" s="228"/>
      <c r="J134" s="229">
        <f>ROUND(I134*H134,2)</f>
        <v>0</v>
      </c>
      <c r="K134" s="225" t="s">
        <v>162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0.00021</v>
      </c>
      <c r="R134" s="232">
        <f>Q134*H134</f>
        <v>0.006048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1322</v>
      </c>
    </row>
    <row r="135" spans="2:51" s="12" customFormat="1" ht="12">
      <c r="B135" s="241"/>
      <c r="C135" s="242"/>
      <c r="D135" s="243" t="s">
        <v>216</v>
      </c>
      <c r="E135" s="244" t="s">
        <v>1</v>
      </c>
      <c r="F135" s="245" t="s">
        <v>1323</v>
      </c>
      <c r="G135" s="242"/>
      <c r="H135" s="246">
        <v>28.8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36</v>
      </c>
      <c r="AX135" s="12" t="s">
        <v>21</v>
      </c>
      <c r="AY135" s="252" t="s">
        <v>155</v>
      </c>
    </row>
    <row r="136" spans="2:65" s="1" customFormat="1" ht="16.5" customHeight="1">
      <c r="B136" s="38"/>
      <c r="C136" s="223" t="s">
        <v>183</v>
      </c>
      <c r="D136" s="223" t="s">
        <v>158</v>
      </c>
      <c r="E136" s="224" t="s">
        <v>1324</v>
      </c>
      <c r="F136" s="225" t="s">
        <v>1325</v>
      </c>
      <c r="G136" s="226" t="s">
        <v>239</v>
      </c>
      <c r="H136" s="227">
        <v>7.248</v>
      </c>
      <c r="I136" s="228"/>
      <c r="J136" s="229">
        <f>ROUND(I136*H136,2)</f>
        <v>0</v>
      </c>
      <c r="K136" s="225" t="s">
        <v>162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2.25634</v>
      </c>
      <c r="R136" s="232">
        <f>Q136*H136</f>
        <v>16.353952319999998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1326</v>
      </c>
    </row>
    <row r="137" spans="2:51" s="12" customFormat="1" ht="12">
      <c r="B137" s="241"/>
      <c r="C137" s="242"/>
      <c r="D137" s="243" t="s">
        <v>216</v>
      </c>
      <c r="E137" s="244" t="s">
        <v>1</v>
      </c>
      <c r="F137" s="245" t="s">
        <v>1311</v>
      </c>
      <c r="G137" s="242"/>
      <c r="H137" s="246">
        <v>7.248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216</v>
      </c>
      <c r="AU137" s="252" t="s">
        <v>90</v>
      </c>
      <c r="AV137" s="12" t="s">
        <v>90</v>
      </c>
      <c r="AW137" s="12" t="s">
        <v>36</v>
      </c>
      <c r="AX137" s="12" t="s">
        <v>21</v>
      </c>
      <c r="AY137" s="252" t="s">
        <v>155</v>
      </c>
    </row>
    <row r="138" spans="2:63" s="11" customFormat="1" ht="22.8" customHeight="1">
      <c r="B138" s="207"/>
      <c r="C138" s="208"/>
      <c r="D138" s="209" t="s">
        <v>80</v>
      </c>
      <c r="E138" s="221" t="s">
        <v>168</v>
      </c>
      <c r="F138" s="221" t="s">
        <v>1327</v>
      </c>
      <c r="G138" s="208"/>
      <c r="H138" s="208"/>
      <c r="I138" s="211"/>
      <c r="J138" s="222">
        <f>BK138</f>
        <v>0</v>
      </c>
      <c r="K138" s="208"/>
      <c r="L138" s="213"/>
      <c r="M138" s="214"/>
      <c r="N138" s="215"/>
      <c r="O138" s="215"/>
      <c r="P138" s="216">
        <f>SUM(P139:P158)</f>
        <v>0</v>
      </c>
      <c r="Q138" s="215"/>
      <c r="R138" s="216">
        <f>SUM(R139:R158)</f>
        <v>11.2693138</v>
      </c>
      <c r="S138" s="215"/>
      <c r="T138" s="217">
        <f>SUM(T139:T158)</f>
        <v>0</v>
      </c>
      <c r="AR138" s="218" t="s">
        <v>21</v>
      </c>
      <c r="AT138" s="219" t="s">
        <v>80</v>
      </c>
      <c r="AU138" s="219" t="s">
        <v>21</v>
      </c>
      <c r="AY138" s="218" t="s">
        <v>155</v>
      </c>
      <c r="BK138" s="220">
        <f>SUM(BK139:BK158)</f>
        <v>0</v>
      </c>
    </row>
    <row r="139" spans="2:65" s="1" customFormat="1" ht="16.5" customHeight="1">
      <c r="B139" s="38"/>
      <c r="C139" s="223" t="s">
        <v>187</v>
      </c>
      <c r="D139" s="223" t="s">
        <v>158</v>
      </c>
      <c r="E139" s="224" t="s">
        <v>1328</v>
      </c>
      <c r="F139" s="225" t="s">
        <v>1329</v>
      </c>
      <c r="G139" s="226" t="s">
        <v>239</v>
      </c>
      <c r="H139" s="227">
        <v>1.812</v>
      </c>
      <c r="I139" s="228"/>
      <c r="J139" s="229">
        <f>ROUND(I139*H139,2)</f>
        <v>0</v>
      </c>
      <c r="K139" s="225" t="s">
        <v>162</v>
      </c>
      <c r="L139" s="43"/>
      <c r="M139" s="230" t="s">
        <v>1</v>
      </c>
      <c r="N139" s="231" t="s">
        <v>46</v>
      </c>
      <c r="O139" s="86"/>
      <c r="P139" s="232">
        <f>O139*H139</f>
        <v>0</v>
      </c>
      <c r="Q139" s="232">
        <v>2.45329</v>
      </c>
      <c r="R139" s="232">
        <f>Q139*H139</f>
        <v>4.44536148</v>
      </c>
      <c r="S139" s="232">
        <v>0</v>
      </c>
      <c r="T139" s="233">
        <f>S139*H139</f>
        <v>0</v>
      </c>
      <c r="AR139" s="234" t="s">
        <v>172</v>
      </c>
      <c r="AT139" s="234" t="s">
        <v>158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1330</v>
      </c>
    </row>
    <row r="140" spans="2:51" s="12" customFormat="1" ht="12">
      <c r="B140" s="241"/>
      <c r="C140" s="242"/>
      <c r="D140" s="243" t="s">
        <v>216</v>
      </c>
      <c r="E140" s="244" t="s">
        <v>1</v>
      </c>
      <c r="F140" s="245" t="s">
        <v>1331</v>
      </c>
      <c r="G140" s="242"/>
      <c r="H140" s="246">
        <v>1.812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216</v>
      </c>
      <c r="AU140" s="252" t="s">
        <v>90</v>
      </c>
      <c r="AV140" s="12" t="s">
        <v>90</v>
      </c>
      <c r="AW140" s="12" t="s">
        <v>36</v>
      </c>
      <c r="AX140" s="12" t="s">
        <v>21</v>
      </c>
      <c r="AY140" s="252" t="s">
        <v>155</v>
      </c>
    </row>
    <row r="141" spans="2:65" s="1" customFormat="1" ht="24" customHeight="1">
      <c r="B141" s="38"/>
      <c r="C141" s="223" t="s">
        <v>193</v>
      </c>
      <c r="D141" s="223" t="s">
        <v>158</v>
      </c>
      <c r="E141" s="224" t="s">
        <v>1332</v>
      </c>
      <c r="F141" s="225" t="s">
        <v>1333</v>
      </c>
      <c r="G141" s="226" t="s">
        <v>214</v>
      </c>
      <c r="H141" s="227">
        <v>18.12</v>
      </c>
      <c r="I141" s="228"/>
      <c r="J141" s="229">
        <f>ROUND(I141*H141,2)</f>
        <v>0</v>
      </c>
      <c r="K141" s="225" t="s">
        <v>162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0.00275</v>
      </c>
      <c r="R141" s="232">
        <f>Q141*H141</f>
        <v>0.04983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1334</v>
      </c>
    </row>
    <row r="142" spans="2:51" s="12" customFormat="1" ht="12">
      <c r="B142" s="241"/>
      <c r="C142" s="242"/>
      <c r="D142" s="243" t="s">
        <v>216</v>
      </c>
      <c r="E142" s="244" t="s">
        <v>1</v>
      </c>
      <c r="F142" s="245" t="s">
        <v>1335</v>
      </c>
      <c r="G142" s="242"/>
      <c r="H142" s="246">
        <v>18.12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216</v>
      </c>
      <c r="AU142" s="252" t="s">
        <v>90</v>
      </c>
      <c r="AV142" s="12" t="s">
        <v>90</v>
      </c>
      <c r="AW142" s="12" t="s">
        <v>36</v>
      </c>
      <c r="AX142" s="12" t="s">
        <v>21</v>
      </c>
      <c r="AY142" s="252" t="s">
        <v>155</v>
      </c>
    </row>
    <row r="143" spans="2:65" s="1" customFormat="1" ht="24" customHeight="1">
      <c r="B143" s="38"/>
      <c r="C143" s="223" t="s">
        <v>26</v>
      </c>
      <c r="D143" s="223" t="s">
        <v>158</v>
      </c>
      <c r="E143" s="224" t="s">
        <v>1336</v>
      </c>
      <c r="F143" s="225" t="s">
        <v>1337</v>
      </c>
      <c r="G143" s="226" t="s">
        <v>214</v>
      </c>
      <c r="H143" s="227">
        <v>18.12</v>
      </c>
      <c r="I143" s="228"/>
      <c r="J143" s="229">
        <f>ROUND(I143*H143,2)</f>
        <v>0</v>
      </c>
      <c r="K143" s="225" t="s">
        <v>162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172</v>
      </c>
      <c r="AT143" s="234" t="s">
        <v>158</v>
      </c>
      <c r="AU143" s="234" t="s">
        <v>90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172</v>
      </c>
      <c r="BM143" s="234" t="s">
        <v>1338</v>
      </c>
    </row>
    <row r="144" spans="2:51" s="12" customFormat="1" ht="12">
      <c r="B144" s="241"/>
      <c r="C144" s="242"/>
      <c r="D144" s="243" t="s">
        <v>216</v>
      </c>
      <c r="E144" s="244" t="s">
        <v>1</v>
      </c>
      <c r="F144" s="245" t="s">
        <v>1335</v>
      </c>
      <c r="G144" s="242"/>
      <c r="H144" s="246">
        <v>18.12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216</v>
      </c>
      <c r="AU144" s="252" t="s">
        <v>90</v>
      </c>
      <c r="AV144" s="12" t="s">
        <v>90</v>
      </c>
      <c r="AW144" s="12" t="s">
        <v>36</v>
      </c>
      <c r="AX144" s="12" t="s">
        <v>21</v>
      </c>
      <c r="AY144" s="252" t="s">
        <v>155</v>
      </c>
    </row>
    <row r="145" spans="2:65" s="1" customFormat="1" ht="16.5" customHeight="1">
      <c r="B145" s="38"/>
      <c r="C145" s="223" t="s">
        <v>200</v>
      </c>
      <c r="D145" s="223" t="s">
        <v>158</v>
      </c>
      <c r="E145" s="224" t="s">
        <v>1339</v>
      </c>
      <c r="F145" s="225" t="s">
        <v>1340</v>
      </c>
      <c r="G145" s="226" t="s">
        <v>264</v>
      </c>
      <c r="H145" s="227">
        <v>0.272</v>
      </c>
      <c r="I145" s="228"/>
      <c r="J145" s="229">
        <f>ROUND(I145*H145,2)</f>
        <v>0</v>
      </c>
      <c r="K145" s="225" t="s">
        <v>162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1.04881</v>
      </c>
      <c r="R145" s="232">
        <f>Q145*H145</f>
        <v>0.28527632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1341</v>
      </c>
    </row>
    <row r="146" spans="2:51" s="12" customFormat="1" ht="12">
      <c r="B146" s="241"/>
      <c r="C146" s="242"/>
      <c r="D146" s="243" t="s">
        <v>216</v>
      </c>
      <c r="E146" s="244" t="s">
        <v>1</v>
      </c>
      <c r="F146" s="245" t="s">
        <v>1342</v>
      </c>
      <c r="G146" s="242"/>
      <c r="H146" s="246">
        <v>0.272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216</v>
      </c>
      <c r="AU146" s="252" t="s">
        <v>90</v>
      </c>
      <c r="AV146" s="12" t="s">
        <v>90</v>
      </c>
      <c r="AW146" s="12" t="s">
        <v>36</v>
      </c>
      <c r="AX146" s="12" t="s">
        <v>21</v>
      </c>
      <c r="AY146" s="252" t="s">
        <v>155</v>
      </c>
    </row>
    <row r="147" spans="2:65" s="1" customFormat="1" ht="24" customHeight="1">
      <c r="B147" s="38"/>
      <c r="C147" s="223" t="s">
        <v>257</v>
      </c>
      <c r="D147" s="223" t="s">
        <v>158</v>
      </c>
      <c r="E147" s="224" t="s">
        <v>1343</v>
      </c>
      <c r="F147" s="225" t="s">
        <v>1344</v>
      </c>
      <c r="G147" s="226" t="s">
        <v>466</v>
      </c>
      <c r="H147" s="227">
        <v>36</v>
      </c>
      <c r="I147" s="228"/>
      <c r="J147" s="229">
        <f>ROUND(I147*H147,2)</f>
        <v>0</v>
      </c>
      <c r="K147" s="225" t="s">
        <v>162</v>
      </c>
      <c r="L147" s="43"/>
      <c r="M147" s="230" t="s">
        <v>1</v>
      </c>
      <c r="N147" s="231" t="s">
        <v>46</v>
      </c>
      <c r="O147" s="86"/>
      <c r="P147" s="232">
        <f>O147*H147</f>
        <v>0</v>
      </c>
      <c r="Q147" s="232">
        <v>0.17489</v>
      </c>
      <c r="R147" s="232">
        <f>Q147*H147</f>
        <v>6.29604</v>
      </c>
      <c r="S147" s="232">
        <v>0</v>
      </c>
      <c r="T147" s="233">
        <f>S147*H147</f>
        <v>0</v>
      </c>
      <c r="AR147" s="234" t="s">
        <v>172</v>
      </c>
      <c r="AT147" s="234" t="s">
        <v>158</v>
      </c>
      <c r="AU147" s="234" t="s">
        <v>90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172</v>
      </c>
      <c r="BM147" s="234" t="s">
        <v>1345</v>
      </c>
    </row>
    <row r="148" spans="2:51" s="12" customFormat="1" ht="12">
      <c r="B148" s="241"/>
      <c r="C148" s="242"/>
      <c r="D148" s="243" t="s">
        <v>216</v>
      </c>
      <c r="E148" s="244" t="s">
        <v>1</v>
      </c>
      <c r="F148" s="245" t="s">
        <v>1346</v>
      </c>
      <c r="G148" s="242"/>
      <c r="H148" s="246">
        <v>28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216</v>
      </c>
      <c r="AU148" s="252" t="s">
        <v>90</v>
      </c>
      <c r="AV148" s="12" t="s">
        <v>90</v>
      </c>
      <c r="AW148" s="12" t="s">
        <v>36</v>
      </c>
      <c r="AX148" s="12" t="s">
        <v>81</v>
      </c>
      <c r="AY148" s="252" t="s">
        <v>155</v>
      </c>
    </row>
    <row r="149" spans="2:51" s="12" customFormat="1" ht="12">
      <c r="B149" s="241"/>
      <c r="C149" s="242"/>
      <c r="D149" s="243" t="s">
        <v>216</v>
      </c>
      <c r="E149" s="244" t="s">
        <v>1</v>
      </c>
      <c r="F149" s="245" t="s">
        <v>1347</v>
      </c>
      <c r="G149" s="242"/>
      <c r="H149" s="246">
        <v>8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216</v>
      </c>
      <c r="AU149" s="252" t="s">
        <v>90</v>
      </c>
      <c r="AV149" s="12" t="s">
        <v>90</v>
      </c>
      <c r="AW149" s="12" t="s">
        <v>36</v>
      </c>
      <c r="AX149" s="12" t="s">
        <v>81</v>
      </c>
      <c r="AY149" s="252" t="s">
        <v>155</v>
      </c>
    </row>
    <row r="150" spans="2:51" s="14" customFormat="1" ht="12">
      <c r="B150" s="276"/>
      <c r="C150" s="277"/>
      <c r="D150" s="243" t="s">
        <v>216</v>
      </c>
      <c r="E150" s="278" t="s">
        <v>1</v>
      </c>
      <c r="F150" s="279" t="s">
        <v>387</v>
      </c>
      <c r="G150" s="277"/>
      <c r="H150" s="280">
        <v>36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AT150" s="286" t="s">
        <v>216</v>
      </c>
      <c r="AU150" s="286" t="s">
        <v>90</v>
      </c>
      <c r="AV150" s="14" t="s">
        <v>172</v>
      </c>
      <c r="AW150" s="14" t="s">
        <v>36</v>
      </c>
      <c r="AX150" s="14" t="s">
        <v>21</v>
      </c>
      <c r="AY150" s="286" t="s">
        <v>155</v>
      </c>
    </row>
    <row r="151" spans="2:65" s="1" customFormat="1" ht="24" customHeight="1">
      <c r="B151" s="38"/>
      <c r="C151" s="256" t="s">
        <v>261</v>
      </c>
      <c r="D151" s="256" t="s">
        <v>337</v>
      </c>
      <c r="E151" s="257" t="s">
        <v>1348</v>
      </c>
      <c r="F151" s="258" t="s">
        <v>1349</v>
      </c>
      <c r="G151" s="259" t="s">
        <v>466</v>
      </c>
      <c r="H151" s="260">
        <v>4</v>
      </c>
      <c r="I151" s="261"/>
      <c r="J151" s="262">
        <f>ROUND(I151*H151,2)</f>
        <v>0</v>
      </c>
      <c r="K151" s="258" t="s">
        <v>162</v>
      </c>
      <c r="L151" s="263"/>
      <c r="M151" s="264" t="s">
        <v>1</v>
      </c>
      <c r="N151" s="265" t="s">
        <v>46</v>
      </c>
      <c r="O151" s="86"/>
      <c r="P151" s="232">
        <f>O151*H151</f>
        <v>0</v>
      </c>
      <c r="Q151" s="232">
        <v>0.0039</v>
      </c>
      <c r="R151" s="232">
        <f>Q151*H151</f>
        <v>0.0156</v>
      </c>
      <c r="S151" s="232">
        <v>0</v>
      </c>
      <c r="T151" s="233">
        <f>S151*H151</f>
        <v>0</v>
      </c>
      <c r="AR151" s="234" t="s">
        <v>187</v>
      </c>
      <c r="AT151" s="234" t="s">
        <v>337</v>
      </c>
      <c r="AU151" s="234" t="s">
        <v>90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172</v>
      </c>
      <c r="BM151" s="234" t="s">
        <v>1350</v>
      </c>
    </row>
    <row r="152" spans="2:65" s="1" customFormat="1" ht="24" customHeight="1">
      <c r="B152" s="38"/>
      <c r="C152" s="256" t="s">
        <v>267</v>
      </c>
      <c r="D152" s="256" t="s">
        <v>337</v>
      </c>
      <c r="E152" s="257" t="s">
        <v>1351</v>
      </c>
      <c r="F152" s="258" t="s">
        <v>1352</v>
      </c>
      <c r="G152" s="259" t="s">
        <v>466</v>
      </c>
      <c r="H152" s="260">
        <v>24</v>
      </c>
      <c r="I152" s="261"/>
      <c r="J152" s="262">
        <f>ROUND(I152*H152,2)</f>
        <v>0</v>
      </c>
      <c r="K152" s="258" t="s">
        <v>162</v>
      </c>
      <c r="L152" s="263"/>
      <c r="M152" s="264" t="s">
        <v>1</v>
      </c>
      <c r="N152" s="265" t="s">
        <v>46</v>
      </c>
      <c r="O152" s="86"/>
      <c r="P152" s="232">
        <f>O152*H152</f>
        <v>0</v>
      </c>
      <c r="Q152" s="232">
        <v>0.0032</v>
      </c>
      <c r="R152" s="232">
        <f>Q152*H152</f>
        <v>0.07680000000000001</v>
      </c>
      <c r="S152" s="232">
        <v>0</v>
      </c>
      <c r="T152" s="233">
        <f>S152*H152</f>
        <v>0</v>
      </c>
      <c r="AR152" s="234" t="s">
        <v>187</v>
      </c>
      <c r="AT152" s="234" t="s">
        <v>337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1353</v>
      </c>
    </row>
    <row r="153" spans="2:65" s="1" customFormat="1" ht="24" customHeight="1">
      <c r="B153" s="38"/>
      <c r="C153" s="256" t="s">
        <v>8</v>
      </c>
      <c r="D153" s="256" t="s">
        <v>337</v>
      </c>
      <c r="E153" s="257" t="s">
        <v>1354</v>
      </c>
      <c r="F153" s="258" t="s">
        <v>1355</v>
      </c>
      <c r="G153" s="259" t="s">
        <v>466</v>
      </c>
      <c r="H153" s="260">
        <v>8</v>
      </c>
      <c r="I153" s="261"/>
      <c r="J153" s="262">
        <f>ROUND(I153*H153,2)</f>
        <v>0</v>
      </c>
      <c r="K153" s="258" t="s">
        <v>162</v>
      </c>
      <c r="L153" s="263"/>
      <c r="M153" s="264" t="s">
        <v>1</v>
      </c>
      <c r="N153" s="265" t="s">
        <v>46</v>
      </c>
      <c r="O153" s="86"/>
      <c r="P153" s="232">
        <f>O153*H153</f>
        <v>0</v>
      </c>
      <c r="Q153" s="232">
        <v>0.0034</v>
      </c>
      <c r="R153" s="232">
        <f>Q153*H153</f>
        <v>0.0272</v>
      </c>
      <c r="S153" s="232">
        <v>0</v>
      </c>
      <c r="T153" s="233">
        <f>S153*H153</f>
        <v>0</v>
      </c>
      <c r="AR153" s="234" t="s">
        <v>187</v>
      </c>
      <c r="AT153" s="234" t="s">
        <v>337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1356</v>
      </c>
    </row>
    <row r="154" spans="2:65" s="1" customFormat="1" ht="24" customHeight="1">
      <c r="B154" s="38"/>
      <c r="C154" s="223" t="s">
        <v>277</v>
      </c>
      <c r="D154" s="223" t="s">
        <v>158</v>
      </c>
      <c r="E154" s="224" t="s">
        <v>1357</v>
      </c>
      <c r="F154" s="225" t="s">
        <v>1358</v>
      </c>
      <c r="G154" s="226" t="s">
        <v>466</v>
      </c>
      <c r="H154" s="227">
        <v>1</v>
      </c>
      <c r="I154" s="228"/>
      <c r="J154" s="229">
        <f>ROUND(I154*H154,2)</f>
        <v>0</v>
      </c>
      <c r="K154" s="225" t="s">
        <v>1</v>
      </c>
      <c r="L154" s="43"/>
      <c r="M154" s="230" t="s">
        <v>1</v>
      </c>
      <c r="N154" s="231" t="s">
        <v>46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172</v>
      </c>
      <c r="AT154" s="234" t="s">
        <v>158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1359</v>
      </c>
    </row>
    <row r="155" spans="2:65" s="1" customFormat="1" ht="24" customHeight="1">
      <c r="B155" s="38"/>
      <c r="C155" s="223" t="s">
        <v>282</v>
      </c>
      <c r="D155" s="223" t="s">
        <v>158</v>
      </c>
      <c r="E155" s="224" t="s">
        <v>1360</v>
      </c>
      <c r="F155" s="225" t="s">
        <v>1361</v>
      </c>
      <c r="G155" s="226" t="s">
        <v>365</v>
      </c>
      <c r="H155" s="227">
        <v>58.1</v>
      </c>
      <c r="I155" s="228"/>
      <c r="J155" s="229">
        <f>ROUND(I155*H155,2)</f>
        <v>0</v>
      </c>
      <c r="K155" s="225" t="s">
        <v>162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172</v>
      </c>
      <c r="AT155" s="234" t="s">
        <v>158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1362</v>
      </c>
    </row>
    <row r="156" spans="2:51" s="12" customFormat="1" ht="12">
      <c r="B156" s="241"/>
      <c r="C156" s="242"/>
      <c r="D156" s="243" t="s">
        <v>216</v>
      </c>
      <c r="E156" s="244" t="s">
        <v>1</v>
      </c>
      <c r="F156" s="245" t="s">
        <v>1363</v>
      </c>
      <c r="G156" s="242"/>
      <c r="H156" s="246">
        <v>58.1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216</v>
      </c>
      <c r="AU156" s="252" t="s">
        <v>90</v>
      </c>
      <c r="AV156" s="12" t="s">
        <v>90</v>
      </c>
      <c r="AW156" s="12" t="s">
        <v>36</v>
      </c>
      <c r="AX156" s="12" t="s">
        <v>21</v>
      </c>
      <c r="AY156" s="252" t="s">
        <v>155</v>
      </c>
    </row>
    <row r="157" spans="2:65" s="1" customFormat="1" ht="24" customHeight="1">
      <c r="B157" s="38"/>
      <c r="C157" s="256" t="s">
        <v>286</v>
      </c>
      <c r="D157" s="256" t="s">
        <v>337</v>
      </c>
      <c r="E157" s="257" t="s">
        <v>1364</v>
      </c>
      <c r="F157" s="258" t="s">
        <v>1365</v>
      </c>
      <c r="G157" s="259" t="s">
        <v>365</v>
      </c>
      <c r="H157" s="260">
        <v>61.005</v>
      </c>
      <c r="I157" s="261"/>
      <c r="J157" s="262">
        <f>ROUND(I157*H157,2)</f>
        <v>0</v>
      </c>
      <c r="K157" s="258" t="s">
        <v>162</v>
      </c>
      <c r="L157" s="263"/>
      <c r="M157" s="264" t="s">
        <v>1</v>
      </c>
      <c r="N157" s="265" t="s">
        <v>46</v>
      </c>
      <c r="O157" s="86"/>
      <c r="P157" s="232">
        <f>O157*H157</f>
        <v>0</v>
      </c>
      <c r="Q157" s="232">
        <v>0.0012</v>
      </c>
      <c r="R157" s="232">
        <f>Q157*H157</f>
        <v>0.073206</v>
      </c>
      <c r="S157" s="232">
        <v>0</v>
      </c>
      <c r="T157" s="233">
        <f>S157*H157</f>
        <v>0</v>
      </c>
      <c r="AR157" s="234" t="s">
        <v>187</v>
      </c>
      <c r="AT157" s="234" t="s">
        <v>337</v>
      </c>
      <c r="AU157" s="234" t="s">
        <v>90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172</v>
      </c>
      <c r="BM157" s="234" t="s">
        <v>1366</v>
      </c>
    </row>
    <row r="158" spans="2:51" s="12" customFormat="1" ht="12">
      <c r="B158" s="241"/>
      <c r="C158" s="242"/>
      <c r="D158" s="243" t="s">
        <v>216</v>
      </c>
      <c r="E158" s="244" t="s">
        <v>1</v>
      </c>
      <c r="F158" s="245" t="s">
        <v>1367</v>
      </c>
      <c r="G158" s="242"/>
      <c r="H158" s="246">
        <v>61.005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216</v>
      </c>
      <c r="AU158" s="252" t="s">
        <v>90</v>
      </c>
      <c r="AV158" s="12" t="s">
        <v>90</v>
      </c>
      <c r="AW158" s="12" t="s">
        <v>36</v>
      </c>
      <c r="AX158" s="12" t="s">
        <v>21</v>
      </c>
      <c r="AY158" s="252" t="s">
        <v>155</v>
      </c>
    </row>
    <row r="159" spans="2:63" s="11" customFormat="1" ht="22.8" customHeight="1">
      <c r="B159" s="207"/>
      <c r="C159" s="208"/>
      <c r="D159" s="209" t="s">
        <v>80</v>
      </c>
      <c r="E159" s="221" t="s">
        <v>193</v>
      </c>
      <c r="F159" s="221" t="s">
        <v>462</v>
      </c>
      <c r="G159" s="208"/>
      <c r="H159" s="208"/>
      <c r="I159" s="211"/>
      <c r="J159" s="222">
        <f>BK159</f>
        <v>0</v>
      </c>
      <c r="K159" s="208"/>
      <c r="L159" s="213"/>
      <c r="M159" s="214"/>
      <c r="N159" s="215"/>
      <c r="O159" s="215"/>
      <c r="P159" s="216">
        <f>P160</f>
        <v>0</v>
      </c>
      <c r="Q159" s="215"/>
      <c r="R159" s="216">
        <f>R160</f>
        <v>0</v>
      </c>
      <c r="S159" s="215"/>
      <c r="T159" s="217">
        <f>T160</f>
        <v>0</v>
      </c>
      <c r="AR159" s="218" t="s">
        <v>21</v>
      </c>
      <c r="AT159" s="219" t="s">
        <v>80</v>
      </c>
      <c r="AU159" s="219" t="s">
        <v>21</v>
      </c>
      <c r="AY159" s="218" t="s">
        <v>155</v>
      </c>
      <c r="BK159" s="220">
        <f>BK160</f>
        <v>0</v>
      </c>
    </row>
    <row r="160" spans="2:65" s="1" customFormat="1" ht="24" customHeight="1">
      <c r="B160" s="38"/>
      <c r="C160" s="223" t="s">
        <v>291</v>
      </c>
      <c r="D160" s="223" t="s">
        <v>158</v>
      </c>
      <c r="E160" s="224" t="s">
        <v>899</v>
      </c>
      <c r="F160" s="225" t="s">
        <v>900</v>
      </c>
      <c r="G160" s="226" t="s">
        <v>715</v>
      </c>
      <c r="H160" s="227">
        <v>20</v>
      </c>
      <c r="I160" s="228"/>
      <c r="J160" s="229">
        <f>ROUND(I160*H160,2)</f>
        <v>0</v>
      </c>
      <c r="K160" s="225" t="s">
        <v>1</v>
      </c>
      <c r="L160" s="43"/>
      <c r="M160" s="230" t="s">
        <v>1</v>
      </c>
      <c r="N160" s="231" t="s">
        <v>46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172</v>
      </c>
      <c r="AT160" s="234" t="s">
        <v>158</v>
      </c>
      <c r="AU160" s="234" t="s">
        <v>90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172</v>
      </c>
      <c r="BM160" s="234" t="s">
        <v>1368</v>
      </c>
    </row>
    <row r="161" spans="2:63" s="11" customFormat="1" ht="22.8" customHeight="1">
      <c r="B161" s="207"/>
      <c r="C161" s="208"/>
      <c r="D161" s="209" t="s">
        <v>80</v>
      </c>
      <c r="E161" s="221" t="s">
        <v>546</v>
      </c>
      <c r="F161" s="221" t="s">
        <v>547</v>
      </c>
      <c r="G161" s="208"/>
      <c r="H161" s="208"/>
      <c r="I161" s="211"/>
      <c r="J161" s="222">
        <f>BK161</f>
        <v>0</v>
      </c>
      <c r="K161" s="208"/>
      <c r="L161" s="213"/>
      <c r="M161" s="214"/>
      <c r="N161" s="215"/>
      <c r="O161" s="215"/>
      <c r="P161" s="216">
        <f>P162</f>
        <v>0</v>
      </c>
      <c r="Q161" s="215"/>
      <c r="R161" s="216">
        <f>R162</f>
        <v>0</v>
      </c>
      <c r="S161" s="215"/>
      <c r="T161" s="217">
        <f>T162</f>
        <v>0</v>
      </c>
      <c r="AR161" s="218" t="s">
        <v>21</v>
      </c>
      <c r="AT161" s="219" t="s">
        <v>80</v>
      </c>
      <c r="AU161" s="219" t="s">
        <v>21</v>
      </c>
      <c r="AY161" s="218" t="s">
        <v>155</v>
      </c>
      <c r="BK161" s="220">
        <f>BK162</f>
        <v>0</v>
      </c>
    </row>
    <row r="162" spans="2:65" s="1" customFormat="1" ht="24" customHeight="1">
      <c r="B162" s="38"/>
      <c r="C162" s="223" t="s">
        <v>296</v>
      </c>
      <c r="D162" s="223" t="s">
        <v>158</v>
      </c>
      <c r="E162" s="224" t="s">
        <v>1369</v>
      </c>
      <c r="F162" s="225" t="s">
        <v>1370</v>
      </c>
      <c r="G162" s="226" t="s">
        <v>264</v>
      </c>
      <c r="H162" s="227">
        <v>27.629</v>
      </c>
      <c r="I162" s="228"/>
      <c r="J162" s="229">
        <f>ROUND(I162*H162,2)</f>
        <v>0</v>
      </c>
      <c r="K162" s="225" t="s">
        <v>162</v>
      </c>
      <c r="L162" s="43"/>
      <c r="M162" s="236" t="s">
        <v>1</v>
      </c>
      <c r="N162" s="237" t="s">
        <v>46</v>
      </c>
      <c r="O162" s="238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34" t="s">
        <v>172</v>
      </c>
      <c r="AT162" s="234" t="s">
        <v>158</v>
      </c>
      <c r="AU162" s="234" t="s">
        <v>90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172</v>
      </c>
      <c r="BM162" s="234" t="s">
        <v>1371</v>
      </c>
    </row>
    <row r="163" spans="2:12" s="1" customFormat="1" ht="6.95" customHeight="1">
      <c r="B163" s="61"/>
      <c r="C163" s="62"/>
      <c r="D163" s="62"/>
      <c r="E163" s="62"/>
      <c r="F163" s="62"/>
      <c r="G163" s="62"/>
      <c r="H163" s="62"/>
      <c r="I163" s="173"/>
      <c r="J163" s="62"/>
      <c r="K163" s="62"/>
      <c r="L163" s="43"/>
    </row>
  </sheetData>
  <sheetProtection password="CC35" sheet="1" objects="1" scenarios="1" formatColumns="0" formatRows="0" autoFilter="0"/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123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1372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ROUND((SUM(BE124:BE189)),2)</f>
        <v>0</v>
      </c>
      <c r="I33" s="154">
        <v>0.21</v>
      </c>
      <c r="J33" s="153">
        <f>ROUND(((SUM(BE124:BE189))*I33),2)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ROUND((SUM(BF124:BF189)),2)</f>
        <v>0</v>
      </c>
      <c r="I34" s="154">
        <v>0.15</v>
      </c>
      <c r="J34" s="153">
        <f>ROUND(((SUM(BF124:BF189))*I34),2)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ROUND((SUM(BG124:BG189)),2)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ROUND((SUM(BH124:BH189)),2)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ROUND((SUM(BI124:BI189)),2)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803 - SO 803 REVITALIZACE PROTIHLUKOVÉ STĚNY VČ. BRÁNY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1309</v>
      </c>
      <c r="E99" s="193"/>
      <c r="F99" s="193"/>
      <c r="G99" s="193"/>
      <c r="H99" s="193"/>
      <c r="I99" s="194"/>
      <c r="J99" s="195">
        <f>J134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310</v>
      </c>
      <c r="E100" s="193"/>
      <c r="F100" s="193"/>
      <c r="G100" s="193"/>
      <c r="H100" s="193"/>
      <c r="I100" s="194"/>
      <c r="J100" s="195">
        <f>J142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311</v>
      </c>
      <c r="E101" s="193"/>
      <c r="F101" s="193"/>
      <c r="G101" s="193"/>
      <c r="H101" s="193"/>
      <c r="I101" s="194"/>
      <c r="J101" s="195">
        <f>J151</f>
        <v>0</v>
      </c>
      <c r="K101" s="191"/>
      <c r="L101" s="196"/>
    </row>
    <row r="102" spans="2:12" s="8" customFormat="1" ht="24.95" customHeight="1" hidden="1">
      <c r="B102" s="183"/>
      <c r="C102" s="184"/>
      <c r="D102" s="185" t="s">
        <v>857</v>
      </c>
      <c r="E102" s="186"/>
      <c r="F102" s="186"/>
      <c r="G102" s="186"/>
      <c r="H102" s="186"/>
      <c r="I102" s="187"/>
      <c r="J102" s="188">
        <f>J153</f>
        <v>0</v>
      </c>
      <c r="K102" s="184"/>
      <c r="L102" s="189"/>
    </row>
    <row r="103" spans="2:12" s="9" customFormat="1" ht="19.9" customHeight="1" hidden="1">
      <c r="B103" s="190"/>
      <c r="C103" s="191"/>
      <c r="D103" s="192" t="s">
        <v>1373</v>
      </c>
      <c r="E103" s="193"/>
      <c r="F103" s="193"/>
      <c r="G103" s="193"/>
      <c r="H103" s="193"/>
      <c r="I103" s="194"/>
      <c r="J103" s="195">
        <f>J154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1055</v>
      </c>
      <c r="E104" s="193"/>
      <c r="F104" s="193"/>
      <c r="G104" s="193"/>
      <c r="H104" s="193"/>
      <c r="I104" s="194"/>
      <c r="J104" s="195">
        <f>J178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MULTIFUNKČNÍ SPORTOVIŠTĚ U OBJEKTU ZIMNÍHO STADIONU, DĚČÍN propočet podle DUR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128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803 - SO 803 REVITALIZACE PROTIHLUKOVÉ STĚNY VČ. BRÁNY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22</v>
      </c>
      <c r="D118" s="39"/>
      <c r="E118" s="39"/>
      <c r="F118" s="27" t="str">
        <f>F12</f>
        <v>Děčín</v>
      </c>
      <c r="G118" s="39"/>
      <c r="H118" s="39"/>
      <c r="I118" s="142" t="s">
        <v>24</v>
      </c>
      <c r="J118" s="74" t="str">
        <f>IF(J12="","",J12)</f>
        <v>2. 3. 2019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27.9" customHeight="1">
      <c r="B120" s="38"/>
      <c r="C120" s="32" t="s">
        <v>28</v>
      </c>
      <c r="D120" s="39"/>
      <c r="E120" s="39"/>
      <c r="F120" s="27" t="str">
        <f>E15</f>
        <v>STATUTÁRNÍ MĚSTO DĚČÍN</v>
      </c>
      <c r="G120" s="39"/>
      <c r="H120" s="39"/>
      <c r="I120" s="142" t="s">
        <v>34</v>
      </c>
      <c r="J120" s="36" t="str">
        <f>E21</f>
        <v>PROJEKTOVÝ ATELIER DAVID</v>
      </c>
      <c r="K120" s="39"/>
      <c r="L120" s="43"/>
    </row>
    <row r="121" spans="2:12" s="1" customFormat="1" ht="15.15" customHeight="1">
      <c r="B121" s="38"/>
      <c r="C121" s="32" t="s">
        <v>32</v>
      </c>
      <c r="D121" s="39"/>
      <c r="E121" s="39"/>
      <c r="F121" s="27" t="str">
        <f>IF(E18="","",E18)</f>
        <v>Vyplň údaj</v>
      </c>
      <c r="G121" s="39"/>
      <c r="H121" s="39"/>
      <c r="I121" s="142" t="s">
        <v>37</v>
      </c>
      <c r="J121" s="36" t="str">
        <f>E24</f>
        <v>Jaroslav VALENTA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140</v>
      </c>
      <c r="D123" s="199" t="s">
        <v>66</v>
      </c>
      <c r="E123" s="199" t="s">
        <v>62</v>
      </c>
      <c r="F123" s="199" t="s">
        <v>63</v>
      </c>
      <c r="G123" s="199" t="s">
        <v>141</v>
      </c>
      <c r="H123" s="199" t="s">
        <v>142</v>
      </c>
      <c r="I123" s="200" t="s">
        <v>143</v>
      </c>
      <c r="J123" s="199" t="s">
        <v>133</v>
      </c>
      <c r="K123" s="201" t="s">
        <v>144</v>
      </c>
      <c r="L123" s="202"/>
      <c r="M123" s="95" t="s">
        <v>1</v>
      </c>
      <c r="N123" s="96" t="s">
        <v>45</v>
      </c>
      <c r="O123" s="96" t="s">
        <v>145</v>
      </c>
      <c r="P123" s="96" t="s">
        <v>146</v>
      </c>
      <c r="Q123" s="96" t="s">
        <v>147</v>
      </c>
      <c r="R123" s="96" t="s">
        <v>148</v>
      </c>
      <c r="S123" s="96" t="s">
        <v>149</v>
      </c>
      <c r="T123" s="97" t="s">
        <v>150</v>
      </c>
    </row>
    <row r="124" spans="2:63" s="1" customFormat="1" ht="22.8" customHeight="1">
      <c r="B124" s="38"/>
      <c r="C124" s="102" t="s">
        <v>151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P125+P153</f>
        <v>0</v>
      </c>
      <c r="Q124" s="99"/>
      <c r="R124" s="204">
        <f>R125+R153</f>
        <v>28.223636550000002</v>
      </c>
      <c r="S124" s="99"/>
      <c r="T124" s="205">
        <f>T125+T153</f>
        <v>9.138961499999999</v>
      </c>
      <c r="AT124" s="17" t="s">
        <v>80</v>
      </c>
      <c r="AU124" s="17" t="s">
        <v>135</v>
      </c>
      <c r="BK124" s="206">
        <f>BK125+BK153</f>
        <v>0</v>
      </c>
    </row>
    <row r="125" spans="2:63" s="11" customFormat="1" ht="25.9" customHeight="1">
      <c r="B125" s="207"/>
      <c r="C125" s="208"/>
      <c r="D125" s="209" t="s">
        <v>80</v>
      </c>
      <c r="E125" s="210" t="s">
        <v>208</v>
      </c>
      <c r="F125" s="210" t="s">
        <v>209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P126+P134+P142+P151</f>
        <v>0</v>
      </c>
      <c r="Q125" s="215"/>
      <c r="R125" s="216">
        <f>R126+R134+R142+R151</f>
        <v>21.70451</v>
      </c>
      <c r="S125" s="215"/>
      <c r="T125" s="217">
        <f>T126+T134+T142+T151</f>
        <v>1.0512</v>
      </c>
      <c r="AR125" s="218" t="s">
        <v>21</v>
      </c>
      <c r="AT125" s="219" t="s">
        <v>80</v>
      </c>
      <c r="AU125" s="219" t="s">
        <v>81</v>
      </c>
      <c r="AY125" s="218" t="s">
        <v>155</v>
      </c>
      <c r="BK125" s="220">
        <f>BK126+BK134+BK142+BK151</f>
        <v>0</v>
      </c>
    </row>
    <row r="126" spans="2:63" s="11" customFormat="1" ht="22.8" customHeight="1">
      <c r="B126" s="207"/>
      <c r="C126" s="208"/>
      <c r="D126" s="209" t="s">
        <v>80</v>
      </c>
      <c r="E126" s="221" t="s">
        <v>21</v>
      </c>
      <c r="F126" s="221" t="s">
        <v>210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SUM(P127:P133)</f>
        <v>0</v>
      </c>
      <c r="Q126" s="215"/>
      <c r="R126" s="216">
        <f>SUM(R127:R133)</f>
        <v>0</v>
      </c>
      <c r="S126" s="215"/>
      <c r="T126" s="217">
        <f>SUM(T127:T133)</f>
        <v>0</v>
      </c>
      <c r="AR126" s="218" t="s">
        <v>21</v>
      </c>
      <c r="AT126" s="219" t="s">
        <v>80</v>
      </c>
      <c r="AU126" s="219" t="s">
        <v>21</v>
      </c>
      <c r="AY126" s="218" t="s">
        <v>155</v>
      </c>
      <c r="BK126" s="220">
        <f>SUM(BK127:BK133)</f>
        <v>0</v>
      </c>
    </row>
    <row r="127" spans="2:65" s="1" customFormat="1" ht="24" customHeight="1">
      <c r="B127" s="38"/>
      <c r="C127" s="223" t="s">
        <v>21</v>
      </c>
      <c r="D127" s="223" t="s">
        <v>158</v>
      </c>
      <c r="E127" s="224" t="s">
        <v>312</v>
      </c>
      <c r="F127" s="225" t="s">
        <v>313</v>
      </c>
      <c r="G127" s="226" t="s">
        <v>239</v>
      </c>
      <c r="H127" s="227">
        <v>11.088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1374</v>
      </c>
    </row>
    <row r="128" spans="2:51" s="12" customFormat="1" ht="12">
      <c r="B128" s="241"/>
      <c r="C128" s="242"/>
      <c r="D128" s="243" t="s">
        <v>216</v>
      </c>
      <c r="E128" s="244" t="s">
        <v>1</v>
      </c>
      <c r="F128" s="245" t="s">
        <v>1375</v>
      </c>
      <c r="G128" s="242"/>
      <c r="H128" s="246">
        <v>11.088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216</v>
      </c>
      <c r="AU128" s="252" t="s">
        <v>90</v>
      </c>
      <c r="AV128" s="12" t="s">
        <v>90</v>
      </c>
      <c r="AW128" s="12" t="s">
        <v>36</v>
      </c>
      <c r="AX128" s="12" t="s">
        <v>21</v>
      </c>
      <c r="AY128" s="252" t="s">
        <v>155</v>
      </c>
    </row>
    <row r="129" spans="2:65" s="1" customFormat="1" ht="24" customHeight="1">
      <c r="B129" s="38"/>
      <c r="C129" s="223" t="s">
        <v>90</v>
      </c>
      <c r="D129" s="223" t="s">
        <v>158</v>
      </c>
      <c r="E129" s="224" t="s">
        <v>1312</v>
      </c>
      <c r="F129" s="225" t="s">
        <v>1313</v>
      </c>
      <c r="G129" s="226" t="s">
        <v>239</v>
      </c>
      <c r="H129" s="227">
        <v>11.088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1376</v>
      </c>
    </row>
    <row r="130" spans="2:65" s="1" customFormat="1" ht="24" customHeight="1">
      <c r="B130" s="38"/>
      <c r="C130" s="223" t="s">
        <v>168</v>
      </c>
      <c r="D130" s="223" t="s">
        <v>158</v>
      </c>
      <c r="E130" s="224" t="s">
        <v>864</v>
      </c>
      <c r="F130" s="225" t="s">
        <v>865</v>
      </c>
      <c r="G130" s="226" t="s">
        <v>239</v>
      </c>
      <c r="H130" s="227">
        <v>11.088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1377</v>
      </c>
    </row>
    <row r="131" spans="2:65" s="1" customFormat="1" ht="16.5" customHeight="1">
      <c r="B131" s="38"/>
      <c r="C131" s="223" t="s">
        <v>172</v>
      </c>
      <c r="D131" s="223" t="s">
        <v>158</v>
      </c>
      <c r="E131" s="224" t="s">
        <v>258</v>
      </c>
      <c r="F131" s="225" t="s">
        <v>259</v>
      </c>
      <c r="G131" s="226" t="s">
        <v>239</v>
      </c>
      <c r="H131" s="227">
        <v>11.088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1378</v>
      </c>
    </row>
    <row r="132" spans="2:65" s="1" customFormat="1" ht="24" customHeight="1">
      <c r="B132" s="38"/>
      <c r="C132" s="223" t="s">
        <v>154</v>
      </c>
      <c r="D132" s="223" t="s">
        <v>158</v>
      </c>
      <c r="E132" s="224" t="s">
        <v>262</v>
      </c>
      <c r="F132" s="225" t="s">
        <v>263</v>
      </c>
      <c r="G132" s="226" t="s">
        <v>264</v>
      </c>
      <c r="H132" s="227">
        <v>19.958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1379</v>
      </c>
    </row>
    <row r="133" spans="2:51" s="12" customFormat="1" ht="12">
      <c r="B133" s="241"/>
      <c r="C133" s="242"/>
      <c r="D133" s="243" t="s">
        <v>216</v>
      </c>
      <c r="E133" s="244" t="s">
        <v>1</v>
      </c>
      <c r="F133" s="245" t="s">
        <v>1380</v>
      </c>
      <c r="G133" s="242"/>
      <c r="H133" s="246">
        <v>19.958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216</v>
      </c>
      <c r="AU133" s="252" t="s">
        <v>90</v>
      </c>
      <c r="AV133" s="12" t="s">
        <v>90</v>
      </c>
      <c r="AW133" s="12" t="s">
        <v>36</v>
      </c>
      <c r="AX133" s="12" t="s">
        <v>21</v>
      </c>
      <c r="AY133" s="252" t="s">
        <v>155</v>
      </c>
    </row>
    <row r="134" spans="2:63" s="11" customFormat="1" ht="22.8" customHeight="1">
      <c r="B134" s="207"/>
      <c r="C134" s="208"/>
      <c r="D134" s="209" t="s">
        <v>80</v>
      </c>
      <c r="E134" s="221" t="s">
        <v>168</v>
      </c>
      <c r="F134" s="221" t="s">
        <v>1327</v>
      </c>
      <c r="G134" s="208"/>
      <c r="H134" s="208"/>
      <c r="I134" s="211"/>
      <c r="J134" s="222">
        <f>BK134</f>
        <v>0</v>
      </c>
      <c r="K134" s="208"/>
      <c r="L134" s="213"/>
      <c r="M134" s="214"/>
      <c r="N134" s="215"/>
      <c r="O134" s="215"/>
      <c r="P134" s="216">
        <f>SUM(P135:P141)</f>
        <v>0</v>
      </c>
      <c r="Q134" s="215"/>
      <c r="R134" s="216">
        <f>SUM(R135:R141)</f>
        <v>3.638</v>
      </c>
      <c r="S134" s="215"/>
      <c r="T134" s="217">
        <f>SUM(T135:T141)</f>
        <v>0</v>
      </c>
      <c r="AR134" s="218" t="s">
        <v>21</v>
      </c>
      <c r="AT134" s="219" t="s">
        <v>80</v>
      </c>
      <c r="AU134" s="219" t="s">
        <v>21</v>
      </c>
      <c r="AY134" s="218" t="s">
        <v>155</v>
      </c>
      <c r="BK134" s="220">
        <f>SUM(BK135:BK141)</f>
        <v>0</v>
      </c>
    </row>
    <row r="135" spans="2:65" s="1" customFormat="1" ht="24" customHeight="1">
      <c r="B135" s="38"/>
      <c r="C135" s="223" t="s">
        <v>179</v>
      </c>
      <c r="D135" s="223" t="s">
        <v>158</v>
      </c>
      <c r="E135" s="224" t="s">
        <v>1381</v>
      </c>
      <c r="F135" s="225" t="s">
        <v>1382</v>
      </c>
      <c r="G135" s="226" t="s">
        <v>161</v>
      </c>
      <c r="H135" s="227">
        <v>1</v>
      </c>
      <c r="I135" s="228"/>
      <c r="J135" s="229">
        <f>ROUND(I135*H135,2)</f>
        <v>0</v>
      </c>
      <c r="K135" s="225" t="s">
        <v>1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172</v>
      </c>
      <c r="AT135" s="234" t="s">
        <v>158</v>
      </c>
      <c r="AU135" s="234" t="s">
        <v>90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172</v>
      </c>
      <c r="BM135" s="234" t="s">
        <v>1383</v>
      </c>
    </row>
    <row r="136" spans="2:65" s="1" customFormat="1" ht="24" customHeight="1">
      <c r="B136" s="38"/>
      <c r="C136" s="223" t="s">
        <v>183</v>
      </c>
      <c r="D136" s="223" t="s">
        <v>158</v>
      </c>
      <c r="E136" s="224" t="s">
        <v>1384</v>
      </c>
      <c r="F136" s="225" t="s">
        <v>1385</v>
      </c>
      <c r="G136" s="226" t="s">
        <v>466</v>
      </c>
      <c r="H136" s="227">
        <v>20</v>
      </c>
      <c r="I136" s="228"/>
      <c r="J136" s="229">
        <f>ROUND(I136*H136,2)</f>
        <v>0</v>
      </c>
      <c r="K136" s="225" t="s">
        <v>1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0.17489</v>
      </c>
      <c r="R136" s="232">
        <f>Q136*H136</f>
        <v>3.4978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1386</v>
      </c>
    </row>
    <row r="137" spans="2:51" s="12" customFormat="1" ht="12">
      <c r="B137" s="241"/>
      <c r="C137" s="242"/>
      <c r="D137" s="243" t="s">
        <v>216</v>
      </c>
      <c r="E137" s="244" t="s">
        <v>1</v>
      </c>
      <c r="F137" s="245" t="s">
        <v>1387</v>
      </c>
      <c r="G137" s="242"/>
      <c r="H137" s="246">
        <v>16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216</v>
      </c>
      <c r="AU137" s="252" t="s">
        <v>90</v>
      </c>
      <c r="AV137" s="12" t="s">
        <v>90</v>
      </c>
      <c r="AW137" s="12" t="s">
        <v>36</v>
      </c>
      <c r="AX137" s="12" t="s">
        <v>81</v>
      </c>
      <c r="AY137" s="252" t="s">
        <v>155</v>
      </c>
    </row>
    <row r="138" spans="2:51" s="12" customFormat="1" ht="12">
      <c r="B138" s="241"/>
      <c r="C138" s="242"/>
      <c r="D138" s="243" t="s">
        <v>216</v>
      </c>
      <c r="E138" s="244" t="s">
        <v>1</v>
      </c>
      <c r="F138" s="245" t="s">
        <v>1388</v>
      </c>
      <c r="G138" s="242"/>
      <c r="H138" s="246">
        <v>4</v>
      </c>
      <c r="I138" s="247"/>
      <c r="J138" s="242"/>
      <c r="K138" s="242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216</v>
      </c>
      <c r="AU138" s="252" t="s">
        <v>90</v>
      </c>
      <c r="AV138" s="12" t="s">
        <v>90</v>
      </c>
      <c r="AW138" s="12" t="s">
        <v>36</v>
      </c>
      <c r="AX138" s="12" t="s">
        <v>81</v>
      </c>
      <c r="AY138" s="252" t="s">
        <v>155</v>
      </c>
    </row>
    <row r="139" spans="2:51" s="14" customFormat="1" ht="12">
      <c r="B139" s="276"/>
      <c r="C139" s="277"/>
      <c r="D139" s="243" t="s">
        <v>216</v>
      </c>
      <c r="E139" s="278" t="s">
        <v>1</v>
      </c>
      <c r="F139" s="279" t="s">
        <v>387</v>
      </c>
      <c r="G139" s="277"/>
      <c r="H139" s="280">
        <v>20</v>
      </c>
      <c r="I139" s="281"/>
      <c r="J139" s="277"/>
      <c r="K139" s="277"/>
      <c r="L139" s="282"/>
      <c r="M139" s="283"/>
      <c r="N139" s="284"/>
      <c r="O139" s="284"/>
      <c r="P139" s="284"/>
      <c r="Q139" s="284"/>
      <c r="R139" s="284"/>
      <c r="S139" s="284"/>
      <c r="T139" s="285"/>
      <c r="AT139" s="286" t="s">
        <v>216</v>
      </c>
      <c r="AU139" s="286" t="s">
        <v>90</v>
      </c>
      <c r="AV139" s="14" t="s">
        <v>172</v>
      </c>
      <c r="AW139" s="14" t="s">
        <v>36</v>
      </c>
      <c r="AX139" s="14" t="s">
        <v>21</v>
      </c>
      <c r="AY139" s="286" t="s">
        <v>155</v>
      </c>
    </row>
    <row r="140" spans="2:65" s="1" customFormat="1" ht="24" customHeight="1">
      <c r="B140" s="38"/>
      <c r="C140" s="256" t="s">
        <v>187</v>
      </c>
      <c r="D140" s="256" t="s">
        <v>337</v>
      </c>
      <c r="E140" s="257" t="s">
        <v>1389</v>
      </c>
      <c r="F140" s="258" t="s">
        <v>1390</v>
      </c>
      <c r="G140" s="259" t="s">
        <v>365</v>
      </c>
      <c r="H140" s="260">
        <v>20</v>
      </c>
      <c r="I140" s="261"/>
      <c r="J140" s="262">
        <f>ROUND(I140*H140,2)</f>
        <v>0</v>
      </c>
      <c r="K140" s="258" t="s">
        <v>162</v>
      </c>
      <c r="L140" s="263"/>
      <c r="M140" s="264" t="s">
        <v>1</v>
      </c>
      <c r="N140" s="265" t="s">
        <v>46</v>
      </c>
      <c r="O140" s="86"/>
      <c r="P140" s="232">
        <f>O140*H140</f>
        <v>0</v>
      </c>
      <c r="Q140" s="232">
        <v>0.00701</v>
      </c>
      <c r="R140" s="232">
        <f>Q140*H140</f>
        <v>0.1402</v>
      </c>
      <c r="S140" s="232">
        <v>0</v>
      </c>
      <c r="T140" s="233">
        <f>S140*H140</f>
        <v>0</v>
      </c>
      <c r="AR140" s="234" t="s">
        <v>187</v>
      </c>
      <c r="AT140" s="234" t="s">
        <v>337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1391</v>
      </c>
    </row>
    <row r="141" spans="2:51" s="12" customFormat="1" ht="12">
      <c r="B141" s="241"/>
      <c r="C141" s="242"/>
      <c r="D141" s="243" t="s">
        <v>216</v>
      </c>
      <c r="E141" s="244" t="s">
        <v>1</v>
      </c>
      <c r="F141" s="245" t="s">
        <v>296</v>
      </c>
      <c r="G141" s="242"/>
      <c r="H141" s="246">
        <v>20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216</v>
      </c>
      <c r="AU141" s="252" t="s">
        <v>90</v>
      </c>
      <c r="AV141" s="12" t="s">
        <v>90</v>
      </c>
      <c r="AW141" s="12" t="s">
        <v>36</v>
      </c>
      <c r="AX141" s="12" t="s">
        <v>21</v>
      </c>
      <c r="AY141" s="252" t="s">
        <v>155</v>
      </c>
    </row>
    <row r="142" spans="2:63" s="11" customFormat="1" ht="22.8" customHeight="1">
      <c r="B142" s="207"/>
      <c r="C142" s="208"/>
      <c r="D142" s="209" t="s">
        <v>80</v>
      </c>
      <c r="E142" s="221" t="s">
        <v>193</v>
      </c>
      <c r="F142" s="221" t="s">
        <v>462</v>
      </c>
      <c r="G142" s="208"/>
      <c r="H142" s="208"/>
      <c r="I142" s="211"/>
      <c r="J142" s="222">
        <f>BK142</f>
        <v>0</v>
      </c>
      <c r="K142" s="208"/>
      <c r="L142" s="213"/>
      <c r="M142" s="214"/>
      <c r="N142" s="215"/>
      <c r="O142" s="215"/>
      <c r="P142" s="216">
        <f>SUM(P143:P150)</f>
        <v>0</v>
      </c>
      <c r="Q142" s="215"/>
      <c r="R142" s="216">
        <f>SUM(R143:R150)</f>
        <v>18.06651</v>
      </c>
      <c r="S142" s="215"/>
      <c r="T142" s="217">
        <f>SUM(T143:T150)</f>
        <v>1.0512</v>
      </c>
      <c r="AR142" s="218" t="s">
        <v>21</v>
      </c>
      <c r="AT142" s="219" t="s">
        <v>80</v>
      </c>
      <c r="AU142" s="219" t="s">
        <v>21</v>
      </c>
      <c r="AY142" s="218" t="s">
        <v>155</v>
      </c>
      <c r="BK142" s="220">
        <f>SUM(BK143:BK150)</f>
        <v>0</v>
      </c>
    </row>
    <row r="143" spans="2:65" s="1" customFormat="1" ht="24" customHeight="1">
      <c r="B143" s="38"/>
      <c r="C143" s="223" t="s">
        <v>193</v>
      </c>
      <c r="D143" s="223" t="s">
        <v>158</v>
      </c>
      <c r="E143" s="224" t="s">
        <v>899</v>
      </c>
      <c r="F143" s="225" t="s">
        <v>900</v>
      </c>
      <c r="G143" s="226" t="s">
        <v>715</v>
      </c>
      <c r="H143" s="227">
        <v>20</v>
      </c>
      <c r="I143" s="228"/>
      <c r="J143" s="229">
        <f>ROUND(I143*H143,2)</f>
        <v>0</v>
      </c>
      <c r="K143" s="225" t="s">
        <v>1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172</v>
      </c>
      <c r="AT143" s="234" t="s">
        <v>158</v>
      </c>
      <c r="AU143" s="234" t="s">
        <v>90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172</v>
      </c>
      <c r="BM143" s="234" t="s">
        <v>1392</v>
      </c>
    </row>
    <row r="144" spans="2:65" s="1" customFormat="1" ht="16.5" customHeight="1">
      <c r="B144" s="38"/>
      <c r="C144" s="223" t="s">
        <v>26</v>
      </c>
      <c r="D144" s="223" t="s">
        <v>158</v>
      </c>
      <c r="E144" s="224" t="s">
        <v>1393</v>
      </c>
      <c r="F144" s="225" t="s">
        <v>1394</v>
      </c>
      <c r="G144" s="226" t="s">
        <v>689</v>
      </c>
      <c r="H144" s="227">
        <v>58</v>
      </c>
      <c r="I144" s="228"/>
      <c r="J144" s="229">
        <f>ROUND(I144*H144,2)</f>
        <v>0</v>
      </c>
      <c r="K144" s="225" t="s">
        <v>1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172</v>
      </c>
      <c r="AT144" s="234" t="s">
        <v>158</v>
      </c>
      <c r="AU144" s="234" t="s">
        <v>90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172</v>
      </c>
      <c r="BM144" s="234" t="s">
        <v>1395</v>
      </c>
    </row>
    <row r="145" spans="2:65" s="1" customFormat="1" ht="24" customHeight="1">
      <c r="B145" s="38"/>
      <c r="C145" s="223" t="s">
        <v>200</v>
      </c>
      <c r="D145" s="223" t="s">
        <v>158</v>
      </c>
      <c r="E145" s="224" t="s">
        <v>1396</v>
      </c>
      <c r="F145" s="225" t="s">
        <v>1397</v>
      </c>
      <c r="G145" s="226" t="s">
        <v>365</v>
      </c>
      <c r="H145" s="227">
        <v>138.6</v>
      </c>
      <c r="I145" s="228"/>
      <c r="J145" s="229">
        <f>ROUND(I145*H145,2)</f>
        <v>0</v>
      </c>
      <c r="K145" s="225" t="s">
        <v>162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0.10095</v>
      </c>
      <c r="R145" s="232">
        <f>Q145*H145</f>
        <v>13.99167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1398</v>
      </c>
    </row>
    <row r="146" spans="2:51" s="12" customFormat="1" ht="12">
      <c r="B146" s="241"/>
      <c r="C146" s="242"/>
      <c r="D146" s="243" t="s">
        <v>216</v>
      </c>
      <c r="E146" s="244" t="s">
        <v>1</v>
      </c>
      <c r="F146" s="245" t="s">
        <v>1399</v>
      </c>
      <c r="G146" s="242"/>
      <c r="H146" s="246">
        <v>138.6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216</v>
      </c>
      <c r="AU146" s="252" t="s">
        <v>90</v>
      </c>
      <c r="AV146" s="12" t="s">
        <v>90</v>
      </c>
      <c r="AW146" s="12" t="s">
        <v>36</v>
      </c>
      <c r="AX146" s="12" t="s">
        <v>21</v>
      </c>
      <c r="AY146" s="252" t="s">
        <v>155</v>
      </c>
    </row>
    <row r="147" spans="2:65" s="1" customFormat="1" ht="16.5" customHeight="1">
      <c r="B147" s="38"/>
      <c r="C147" s="256" t="s">
        <v>257</v>
      </c>
      <c r="D147" s="256" t="s">
        <v>337</v>
      </c>
      <c r="E147" s="257" t="s">
        <v>1400</v>
      </c>
      <c r="F147" s="258" t="s">
        <v>1401</v>
      </c>
      <c r="G147" s="259" t="s">
        <v>365</v>
      </c>
      <c r="H147" s="260">
        <v>145.53</v>
      </c>
      <c r="I147" s="261"/>
      <c r="J147" s="262">
        <f>ROUND(I147*H147,2)</f>
        <v>0</v>
      </c>
      <c r="K147" s="258" t="s">
        <v>162</v>
      </c>
      <c r="L147" s="263"/>
      <c r="M147" s="264" t="s">
        <v>1</v>
      </c>
      <c r="N147" s="265" t="s">
        <v>46</v>
      </c>
      <c r="O147" s="86"/>
      <c r="P147" s="232">
        <f>O147*H147</f>
        <v>0</v>
      </c>
      <c r="Q147" s="232">
        <v>0.028</v>
      </c>
      <c r="R147" s="232">
        <f>Q147*H147</f>
        <v>4.07484</v>
      </c>
      <c r="S147" s="232">
        <v>0</v>
      </c>
      <c r="T147" s="233">
        <f>S147*H147</f>
        <v>0</v>
      </c>
      <c r="AR147" s="234" t="s">
        <v>187</v>
      </c>
      <c r="AT147" s="234" t="s">
        <v>337</v>
      </c>
      <c r="AU147" s="234" t="s">
        <v>90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172</v>
      </c>
      <c r="BM147" s="234" t="s">
        <v>1402</v>
      </c>
    </row>
    <row r="148" spans="2:51" s="12" customFormat="1" ht="12">
      <c r="B148" s="241"/>
      <c r="C148" s="242"/>
      <c r="D148" s="243" t="s">
        <v>216</v>
      </c>
      <c r="E148" s="244" t="s">
        <v>1</v>
      </c>
      <c r="F148" s="245" t="s">
        <v>1403</v>
      </c>
      <c r="G148" s="242"/>
      <c r="H148" s="246">
        <v>145.53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216</v>
      </c>
      <c r="AU148" s="252" t="s">
        <v>90</v>
      </c>
      <c r="AV148" s="12" t="s">
        <v>90</v>
      </c>
      <c r="AW148" s="12" t="s">
        <v>36</v>
      </c>
      <c r="AX148" s="12" t="s">
        <v>21</v>
      </c>
      <c r="AY148" s="252" t="s">
        <v>155</v>
      </c>
    </row>
    <row r="149" spans="2:65" s="1" customFormat="1" ht="24" customHeight="1">
      <c r="B149" s="38"/>
      <c r="C149" s="223" t="s">
        <v>261</v>
      </c>
      <c r="D149" s="223" t="s">
        <v>158</v>
      </c>
      <c r="E149" s="224" t="s">
        <v>1404</v>
      </c>
      <c r="F149" s="225" t="s">
        <v>1405</v>
      </c>
      <c r="G149" s="226" t="s">
        <v>466</v>
      </c>
      <c r="H149" s="227">
        <v>16</v>
      </c>
      <c r="I149" s="228"/>
      <c r="J149" s="229">
        <f>ROUND(I149*H149,2)</f>
        <v>0</v>
      </c>
      <c r="K149" s="225" t="s">
        <v>1</v>
      </c>
      <c r="L149" s="43"/>
      <c r="M149" s="230" t="s">
        <v>1</v>
      </c>
      <c r="N149" s="231" t="s">
        <v>46</v>
      </c>
      <c r="O149" s="86"/>
      <c r="P149" s="232">
        <f>O149*H149</f>
        <v>0</v>
      </c>
      <c r="Q149" s="232">
        <v>0</v>
      </c>
      <c r="R149" s="232">
        <f>Q149*H149</f>
        <v>0</v>
      </c>
      <c r="S149" s="232">
        <v>0.0657</v>
      </c>
      <c r="T149" s="233">
        <f>S149*H149</f>
        <v>1.0512</v>
      </c>
      <c r="AR149" s="234" t="s">
        <v>172</v>
      </c>
      <c r="AT149" s="234" t="s">
        <v>158</v>
      </c>
      <c r="AU149" s="234" t="s">
        <v>90</v>
      </c>
      <c r="AY149" s="17" t="s">
        <v>155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21</v>
      </c>
      <c r="BK149" s="235">
        <f>ROUND(I149*H149,2)</f>
        <v>0</v>
      </c>
      <c r="BL149" s="17" t="s">
        <v>172</v>
      </c>
      <c r="BM149" s="234" t="s">
        <v>1406</v>
      </c>
    </row>
    <row r="150" spans="2:51" s="12" customFormat="1" ht="12">
      <c r="B150" s="241"/>
      <c r="C150" s="242"/>
      <c r="D150" s="243" t="s">
        <v>216</v>
      </c>
      <c r="E150" s="244" t="s">
        <v>1</v>
      </c>
      <c r="F150" s="245" t="s">
        <v>1387</v>
      </c>
      <c r="G150" s="242"/>
      <c r="H150" s="246">
        <v>16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216</v>
      </c>
      <c r="AU150" s="252" t="s">
        <v>90</v>
      </c>
      <c r="AV150" s="12" t="s">
        <v>90</v>
      </c>
      <c r="AW150" s="12" t="s">
        <v>36</v>
      </c>
      <c r="AX150" s="12" t="s">
        <v>21</v>
      </c>
      <c r="AY150" s="252" t="s">
        <v>155</v>
      </c>
    </row>
    <row r="151" spans="2:63" s="11" customFormat="1" ht="22.8" customHeight="1">
      <c r="B151" s="207"/>
      <c r="C151" s="208"/>
      <c r="D151" s="209" t="s">
        <v>80</v>
      </c>
      <c r="E151" s="221" t="s">
        <v>546</v>
      </c>
      <c r="F151" s="221" t="s">
        <v>547</v>
      </c>
      <c r="G151" s="208"/>
      <c r="H151" s="208"/>
      <c r="I151" s="211"/>
      <c r="J151" s="222">
        <f>BK151</f>
        <v>0</v>
      </c>
      <c r="K151" s="208"/>
      <c r="L151" s="213"/>
      <c r="M151" s="214"/>
      <c r="N151" s="215"/>
      <c r="O151" s="215"/>
      <c r="P151" s="216">
        <f>P152</f>
        <v>0</v>
      </c>
      <c r="Q151" s="215"/>
      <c r="R151" s="216">
        <f>R152</f>
        <v>0</v>
      </c>
      <c r="S151" s="215"/>
      <c r="T151" s="217">
        <f>T152</f>
        <v>0</v>
      </c>
      <c r="AR151" s="218" t="s">
        <v>21</v>
      </c>
      <c r="AT151" s="219" t="s">
        <v>80</v>
      </c>
      <c r="AU151" s="219" t="s">
        <v>21</v>
      </c>
      <c r="AY151" s="218" t="s">
        <v>155</v>
      </c>
      <c r="BK151" s="220">
        <f>BK152</f>
        <v>0</v>
      </c>
    </row>
    <row r="152" spans="2:65" s="1" customFormat="1" ht="24" customHeight="1">
      <c r="B152" s="38"/>
      <c r="C152" s="223" t="s">
        <v>267</v>
      </c>
      <c r="D152" s="223" t="s">
        <v>158</v>
      </c>
      <c r="E152" s="224" t="s">
        <v>1369</v>
      </c>
      <c r="F152" s="225" t="s">
        <v>1370</v>
      </c>
      <c r="G152" s="226" t="s">
        <v>264</v>
      </c>
      <c r="H152" s="227">
        <v>21.705</v>
      </c>
      <c r="I152" s="228"/>
      <c r="J152" s="229">
        <f>ROUND(I152*H152,2)</f>
        <v>0</v>
      </c>
      <c r="K152" s="225" t="s">
        <v>162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1407</v>
      </c>
    </row>
    <row r="153" spans="2:63" s="11" customFormat="1" ht="25.9" customHeight="1">
      <c r="B153" s="207"/>
      <c r="C153" s="208"/>
      <c r="D153" s="209" t="s">
        <v>80</v>
      </c>
      <c r="E153" s="210" t="s">
        <v>937</v>
      </c>
      <c r="F153" s="210" t="s">
        <v>938</v>
      </c>
      <c r="G153" s="208"/>
      <c r="H153" s="208"/>
      <c r="I153" s="211"/>
      <c r="J153" s="212">
        <f>BK153</f>
        <v>0</v>
      </c>
      <c r="K153" s="208"/>
      <c r="L153" s="213"/>
      <c r="M153" s="214"/>
      <c r="N153" s="215"/>
      <c r="O153" s="215"/>
      <c r="P153" s="216">
        <f>P154+P178</f>
        <v>0</v>
      </c>
      <c r="Q153" s="215"/>
      <c r="R153" s="216">
        <f>R154+R178</f>
        <v>6.519126550000001</v>
      </c>
      <c r="S153" s="215"/>
      <c r="T153" s="217">
        <f>T154+T178</f>
        <v>8.0877615</v>
      </c>
      <c r="AR153" s="218" t="s">
        <v>90</v>
      </c>
      <c r="AT153" s="219" t="s">
        <v>80</v>
      </c>
      <c r="AU153" s="219" t="s">
        <v>81</v>
      </c>
      <c r="AY153" s="218" t="s">
        <v>155</v>
      </c>
      <c r="BK153" s="220">
        <f>BK154+BK178</f>
        <v>0</v>
      </c>
    </row>
    <row r="154" spans="2:63" s="11" customFormat="1" ht="22.8" customHeight="1">
      <c r="B154" s="207"/>
      <c r="C154" s="208"/>
      <c r="D154" s="209" t="s">
        <v>80</v>
      </c>
      <c r="E154" s="221" t="s">
        <v>1408</v>
      </c>
      <c r="F154" s="221" t="s">
        <v>1409</v>
      </c>
      <c r="G154" s="208"/>
      <c r="H154" s="208"/>
      <c r="I154" s="211"/>
      <c r="J154" s="222">
        <f>BK154</f>
        <v>0</v>
      </c>
      <c r="K154" s="208"/>
      <c r="L154" s="213"/>
      <c r="M154" s="214"/>
      <c r="N154" s="215"/>
      <c r="O154" s="215"/>
      <c r="P154" s="216">
        <f>SUM(P155:P177)</f>
        <v>0</v>
      </c>
      <c r="Q154" s="215"/>
      <c r="R154" s="216">
        <f>SUM(R155:R177)</f>
        <v>6.141739450000001</v>
      </c>
      <c r="S154" s="215"/>
      <c r="T154" s="217">
        <f>SUM(T155:T177)</f>
        <v>8.0877615</v>
      </c>
      <c r="AR154" s="218" t="s">
        <v>90</v>
      </c>
      <c r="AT154" s="219" t="s">
        <v>80</v>
      </c>
      <c r="AU154" s="219" t="s">
        <v>21</v>
      </c>
      <c r="AY154" s="218" t="s">
        <v>155</v>
      </c>
      <c r="BK154" s="220">
        <f>SUM(BK155:BK177)</f>
        <v>0</v>
      </c>
    </row>
    <row r="155" spans="2:65" s="1" customFormat="1" ht="16.5" customHeight="1">
      <c r="B155" s="38"/>
      <c r="C155" s="223" t="s">
        <v>8</v>
      </c>
      <c r="D155" s="223" t="s">
        <v>158</v>
      </c>
      <c r="E155" s="224" t="s">
        <v>1410</v>
      </c>
      <c r="F155" s="225" t="s">
        <v>1411</v>
      </c>
      <c r="G155" s="226" t="s">
        <v>239</v>
      </c>
      <c r="H155" s="227">
        <v>10.879</v>
      </c>
      <c r="I155" s="228"/>
      <c r="J155" s="229">
        <f>ROUND(I155*H155,2)</f>
        <v>0</v>
      </c>
      <c r="K155" s="225" t="s">
        <v>162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277</v>
      </c>
      <c r="AT155" s="234" t="s">
        <v>158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277</v>
      </c>
      <c r="BM155" s="234" t="s">
        <v>1412</v>
      </c>
    </row>
    <row r="156" spans="2:51" s="12" customFormat="1" ht="12">
      <c r="B156" s="241"/>
      <c r="C156" s="242"/>
      <c r="D156" s="243" t="s">
        <v>216</v>
      </c>
      <c r="E156" s="244" t="s">
        <v>1</v>
      </c>
      <c r="F156" s="245" t="s">
        <v>1413</v>
      </c>
      <c r="G156" s="242"/>
      <c r="H156" s="246">
        <v>10.879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216</v>
      </c>
      <c r="AU156" s="252" t="s">
        <v>90</v>
      </c>
      <c r="AV156" s="12" t="s">
        <v>90</v>
      </c>
      <c r="AW156" s="12" t="s">
        <v>36</v>
      </c>
      <c r="AX156" s="12" t="s">
        <v>21</v>
      </c>
      <c r="AY156" s="252" t="s">
        <v>155</v>
      </c>
    </row>
    <row r="157" spans="2:65" s="1" customFormat="1" ht="24" customHeight="1">
      <c r="B157" s="38"/>
      <c r="C157" s="223" t="s">
        <v>277</v>
      </c>
      <c r="D157" s="223" t="s">
        <v>158</v>
      </c>
      <c r="E157" s="224" t="s">
        <v>1414</v>
      </c>
      <c r="F157" s="225" t="s">
        <v>1415</v>
      </c>
      <c r="G157" s="226" t="s">
        <v>239</v>
      </c>
      <c r="H157" s="227">
        <v>10.879</v>
      </c>
      <c r="I157" s="228"/>
      <c r="J157" s="229">
        <f>ROUND(I157*H157,2)</f>
        <v>0</v>
      </c>
      <c r="K157" s="225" t="s">
        <v>162</v>
      </c>
      <c r="L157" s="43"/>
      <c r="M157" s="230" t="s">
        <v>1</v>
      </c>
      <c r="N157" s="231" t="s">
        <v>46</v>
      </c>
      <c r="O157" s="86"/>
      <c r="P157" s="232">
        <f>O157*H157</f>
        <v>0</v>
      </c>
      <c r="Q157" s="232">
        <v>0.00189</v>
      </c>
      <c r="R157" s="232">
        <f>Q157*H157</f>
        <v>0.02056131</v>
      </c>
      <c r="S157" s="232">
        <v>0</v>
      </c>
      <c r="T157" s="233">
        <f>S157*H157</f>
        <v>0</v>
      </c>
      <c r="AR157" s="234" t="s">
        <v>277</v>
      </c>
      <c r="AT157" s="234" t="s">
        <v>158</v>
      </c>
      <c r="AU157" s="234" t="s">
        <v>90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277</v>
      </c>
      <c r="BM157" s="234" t="s">
        <v>1416</v>
      </c>
    </row>
    <row r="158" spans="2:65" s="1" customFormat="1" ht="24" customHeight="1">
      <c r="B158" s="38"/>
      <c r="C158" s="223" t="s">
        <v>282</v>
      </c>
      <c r="D158" s="223" t="s">
        <v>158</v>
      </c>
      <c r="E158" s="224" t="s">
        <v>1417</v>
      </c>
      <c r="F158" s="225" t="s">
        <v>1418</v>
      </c>
      <c r="G158" s="226" t="s">
        <v>365</v>
      </c>
      <c r="H158" s="227">
        <v>67.55</v>
      </c>
      <c r="I158" s="228"/>
      <c r="J158" s="229">
        <f>ROUND(I158*H158,2)</f>
        <v>0</v>
      </c>
      <c r="K158" s="225" t="s">
        <v>162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0.01173</v>
      </c>
      <c r="T158" s="233">
        <f>S158*H158</f>
        <v>0.7923615</v>
      </c>
      <c r="AR158" s="234" t="s">
        <v>277</v>
      </c>
      <c r="AT158" s="234" t="s">
        <v>158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277</v>
      </c>
      <c r="BM158" s="234" t="s">
        <v>1419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1420</v>
      </c>
      <c r="G159" s="242"/>
      <c r="H159" s="246">
        <v>67.55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21</v>
      </c>
      <c r="AY159" s="252" t="s">
        <v>155</v>
      </c>
    </row>
    <row r="160" spans="2:65" s="1" customFormat="1" ht="16.5" customHeight="1">
      <c r="B160" s="38"/>
      <c r="C160" s="223" t="s">
        <v>286</v>
      </c>
      <c r="D160" s="223" t="s">
        <v>158</v>
      </c>
      <c r="E160" s="224" t="s">
        <v>1421</v>
      </c>
      <c r="F160" s="225" t="s">
        <v>1422</v>
      </c>
      <c r="G160" s="226" t="s">
        <v>214</v>
      </c>
      <c r="H160" s="227">
        <v>202.65</v>
      </c>
      <c r="I160" s="228"/>
      <c r="J160" s="229">
        <f>ROUND(I160*H160,2)</f>
        <v>0</v>
      </c>
      <c r="K160" s="225" t="s">
        <v>162</v>
      </c>
      <c r="L160" s="43"/>
      <c r="M160" s="230" t="s">
        <v>1</v>
      </c>
      <c r="N160" s="231" t="s">
        <v>46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0.022</v>
      </c>
      <c r="T160" s="233">
        <f>S160*H160</f>
        <v>4.4582999999999995</v>
      </c>
      <c r="AR160" s="234" t="s">
        <v>277</v>
      </c>
      <c r="AT160" s="234" t="s">
        <v>158</v>
      </c>
      <c r="AU160" s="234" t="s">
        <v>90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277</v>
      </c>
      <c r="BM160" s="234" t="s">
        <v>1423</v>
      </c>
    </row>
    <row r="161" spans="2:51" s="12" customFormat="1" ht="12">
      <c r="B161" s="241"/>
      <c r="C161" s="242"/>
      <c r="D161" s="243" t="s">
        <v>216</v>
      </c>
      <c r="E161" s="244" t="s">
        <v>1</v>
      </c>
      <c r="F161" s="245" t="s">
        <v>1424</v>
      </c>
      <c r="G161" s="242"/>
      <c r="H161" s="246">
        <v>202.65</v>
      </c>
      <c r="I161" s="247"/>
      <c r="J161" s="242"/>
      <c r="K161" s="242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216</v>
      </c>
      <c r="AU161" s="252" t="s">
        <v>90</v>
      </c>
      <c r="AV161" s="12" t="s">
        <v>90</v>
      </c>
      <c r="AW161" s="12" t="s">
        <v>36</v>
      </c>
      <c r="AX161" s="12" t="s">
        <v>21</v>
      </c>
      <c r="AY161" s="252" t="s">
        <v>155</v>
      </c>
    </row>
    <row r="162" spans="2:65" s="1" customFormat="1" ht="24" customHeight="1">
      <c r="B162" s="38"/>
      <c r="C162" s="223" t="s">
        <v>291</v>
      </c>
      <c r="D162" s="223" t="s">
        <v>158</v>
      </c>
      <c r="E162" s="224" t="s">
        <v>1425</v>
      </c>
      <c r="F162" s="225" t="s">
        <v>1426</v>
      </c>
      <c r="G162" s="226" t="s">
        <v>365</v>
      </c>
      <c r="H162" s="227">
        <v>213.15</v>
      </c>
      <c r="I162" s="228"/>
      <c r="J162" s="229">
        <f>ROUND(I162*H162,2)</f>
        <v>0</v>
      </c>
      <c r="K162" s="225" t="s">
        <v>162</v>
      </c>
      <c r="L162" s="43"/>
      <c r="M162" s="230" t="s">
        <v>1</v>
      </c>
      <c r="N162" s="231" t="s">
        <v>46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277</v>
      </c>
      <c r="AT162" s="234" t="s">
        <v>158</v>
      </c>
      <c r="AU162" s="234" t="s">
        <v>90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277</v>
      </c>
      <c r="BM162" s="234" t="s">
        <v>1427</v>
      </c>
    </row>
    <row r="163" spans="2:51" s="12" customFormat="1" ht="12">
      <c r="B163" s="241"/>
      <c r="C163" s="242"/>
      <c r="D163" s="243" t="s">
        <v>216</v>
      </c>
      <c r="E163" s="244" t="s">
        <v>1</v>
      </c>
      <c r="F163" s="245" t="s">
        <v>1428</v>
      </c>
      <c r="G163" s="242"/>
      <c r="H163" s="246">
        <v>202.65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216</v>
      </c>
      <c r="AU163" s="252" t="s">
        <v>90</v>
      </c>
      <c r="AV163" s="12" t="s">
        <v>90</v>
      </c>
      <c r="AW163" s="12" t="s">
        <v>36</v>
      </c>
      <c r="AX163" s="12" t="s">
        <v>81</v>
      </c>
      <c r="AY163" s="252" t="s">
        <v>155</v>
      </c>
    </row>
    <row r="164" spans="2:51" s="12" customFormat="1" ht="12">
      <c r="B164" s="241"/>
      <c r="C164" s="242"/>
      <c r="D164" s="243" t="s">
        <v>216</v>
      </c>
      <c r="E164" s="244" t="s">
        <v>1</v>
      </c>
      <c r="F164" s="245" t="s">
        <v>1429</v>
      </c>
      <c r="G164" s="242"/>
      <c r="H164" s="246">
        <v>10.5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216</v>
      </c>
      <c r="AU164" s="252" t="s">
        <v>90</v>
      </c>
      <c r="AV164" s="12" t="s">
        <v>90</v>
      </c>
      <c r="AW164" s="12" t="s">
        <v>36</v>
      </c>
      <c r="AX164" s="12" t="s">
        <v>81</v>
      </c>
      <c r="AY164" s="252" t="s">
        <v>155</v>
      </c>
    </row>
    <row r="165" spans="2:51" s="14" customFormat="1" ht="12">
      <c r="B165" s="276"/>
      <c r="C165" s="277"/>
      <c r="D165" s="243" t="s">
        <v>216</v>
      </c>
      <c r="E165" s="278" t="s">
        <v>1</v>
      </c>
      <c r="F165" s="279" t="s">
        <v>387</v>
      </c>
      <c r="G165" s="277"/>
      <c r="H165" s="280">
        <v>213.15</v>
      </c>
      <c r="I165" s="281"/>
      <c r="J165" s="277"/>
      <c r="K165" s="277"/>
      <c r="L165" s="282"/>
      <c r="M165" s="283"/>
      <c r="N165" s="284"/>
      <c r="O165" s="284"/>
      <c r="P165" s="284"/>
      <c r="Q165" s="284"/>
      <c r="R165" s="284"/>
      <c r="S165" s="284"/>
      <c r="T165" s="285"/>
      <c r="AT165" s="286" t="s">
        <v>216</v>
      </c>
      <c r="AU165" s="286" t="s">
        <v>90</v>
      </c>
      <c r="AV165" s="14" t="s">
        <v>172</v>
      </c>
      <c r="AW165" s="14" t="s">
        <v>36</v>
      </c>
      <c r="AX165" s="14" t="s">
        <v>21</v>
      </c>
      <c r="AY165" s="286" t="s">
        <v>155</v>
      </c>
    </row>
    <row r="166" spans="2:65" s="1" customFormat="1" ht="16.5" customHeight="1">
      <c r="B166" s="38"/>
      <c r="C166" s="256" t="s">
        <v>296</v>
      </c>
      <c r="D166" s="256" t="s">
        <v>337</v>
      </c>
      <c r="E166" s="257" t="s">
        <v>1430</v>
      </c>
      <c r="F166" s="258" t="s">
        <v>1431</v>
      </c>
      <c r="G166" s="259" t="s">
        <v>239</v>
      </c>
      <c r="H166" s="260">
        <v>3.376</v>
      </c>
      <c r="I166" s="261"/>
      <c r="J166" s="262">
        <f>ROUND(I166*H166,2)</f>
        <v>0</v>
      </c>
      <c r="K166" s="258" t="s">
        <v>162</v>
      </c>
      <c r="L166" s="263"/>
      <c r="M166" s="264" t="s">
        <v>1</v>
      </c>
      <c r="N166" s="265" t="s">
        <v>46</v>
      </c>
      <c r="O166" s="86"/>
      <c r="P166" s="232">
        <f>O166*H166</f>
        <v>0</v>
      </c>
      <c r="Q166" s="232">
        <v>0.55</v>
      </c>
      <c r="R166" s="232">
        <f>Q166*H166</f>
        <v>1.8568</v>
      </c>
      <c r="S166" s="232">
        <v>0</v>
      </c>
      <c r="T166" s="233">
        <f>S166*H166</f>
        <v>0</v>
      </c>
      <c r="AR166" s="234" t="s">
        <v>432</v>
      </c>
      <c r="AT166" s="234" t="s">
        <v>337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277</v>
      </c>
      <c r="BM166" s="234" t="s">
        <v>1432</v>
      </c>
    </row>
    <row r="167" spans="2:51" s="12" customFormat="1" ht="12">
      <c r="B167" s="241"/>
      <c r="C167" s="242"/>
      <c r="D167" s="243" t="s">
        <v>216</v>
      </c>
      <c r="E167" s="244" t="s">
        <v>1</v>
      </c>
      <c r="F167" s="245" t="s">
        <v>1433</v>
      </c>
      <c r="G167" s="242"/>
      <c r="H167" s="246">
        <v>3.376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216</v>
      </c>
      <c r="AU167" s="252" t="s">
        <v>90</v>
      </c>
      <c r="AV167" s="12" t="s">
        <v>90</v>
      </c>
      <c r="AW167" s="12" t="s">
        <v>36</v>
      </c>
      <c r="AX167" s="12" t="s">
        <v>21</v>
      </c>
      <c r="AY167" s="252" t="s">
        <v>155</v>
      </c>
    </row>
    <row r="168" spans="2:65" s="1" customFormat="1" ht="24" customHeight="1">
      <c r="B168" s="38"/>
      <c r="C168" s="223" t="s">
        <v>7</v>
      </c>
      <c r="D168" s="223" t="s">
        <v>158</v>
      </c>
      <c r="E168" s="224" t="s">
        <v>1434</v>
      </c>
      <c r="F168" s="225" t="s">
        <v>1435</v>
      </c>
      <c r="G168" s="226" t="s">
        <v>214</v>
      </c>
      <c r="H168" s="227">
        <v>202.65</v>
      </c>
      <c r="I168" s="228"/>
      <c r="J168" s="229">
        <f>ROUND(I168*H168,2)</f>
        <v>0</v>
      </c>
      <c r="K168" s="225" t="s">
        <v>162</v>
      </c>
      <c r="L168" s="43"/>
      <c r="M168" s="230" t="s">
        <v>1</v>
      </c>
      <c r="N168" s="231" t="s">
        <v>46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0.014</v>
      </c>
      <c r="T168" s="233">
        <f>S168*H168</f>
        <v>2.8371</v>
      </c>
      <c r="AR168" s="234" t="s">
        <v>277</v>
      </c>
      <c r="AT168" s="234" t="s">
        <v>158</v>
      </c>
      <c r="AU168" s="234" t="s">
        <v>90</v>
      </c>
      <c r="AY168" s="17" t="s">
        <v>155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21</v>
      </c>
      <c r="BK168" s="235">
        <f>ROUND(I168*H168,2)</f>
        <v>0</v>
      </c>
      <c r="BL168" s="17" t="s">
        <v>277</v>
      </c>
      <c r="BM168" s="234" t="s">
        <v>1436</v>
      </c>
    </row>
    <row r="169" spans="2:51" s="12" customFormat="1" ht="12">
      <c r="B169" s="241"/>
      <c r="C169" s="242"/>
      <c r="D169" s="243" t="s">
        <v>216</v>
      </c>
      <c r="E169" s="244" t="s">
        <v>1</v>
      </c>
      <c r="F169" s="245" t="s">
        <v>1424</v>
      </c>
      <c r="G169" s="242"/>
      <c r="H169" s="246">
        <v>202.65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216</v>
      </c>
      <c r="AU169" s="252" t="s">
        <v>90</v>
      </c>
      <c r="AV169" s="12" t="s">
        <v>90</v>
      </c>
      <c r="AW169" s="12" t="s">
        <v>36</v>
      </c>
      <c r="AX169" s="12" t="s">
        <v>21</v>
      </c>
      <c r="AY169" s="252" t="s">
        <v>155</v>
      </c>
    </row>
    <row r="170" spans="2:65" s="1" customFormat="1" ht="16.5" customHeight="1">
      <c r="B170" s="38"/>
      <c r="C170" s="223" t="s">
        <v>211</v>
      </c>
      <c r="D170" s="223" t="s">
        <v>158</v>
      </c>
      <c r="E170" s="224" t="s">
        <v>1437</v>
      </c>
      <c r="F170" s="225" t="s">
        <v>1438</v>
      </c>
      <c r="G170" s="226" t="s">
        <v>214</v>
      </c>
      <c r="H170" s="227">
        <v>213.15</v>
      </c>
      <c r="I170" s="228"/>
      <c r="J170" s="229">
        <f>ROUND(I170*H170,2)</f>
        <v>0</v>
      </c>
      <c r="K170" s="225" t="s">
        <v>162</v>
      </c>
      <c r="L170" s="43"/>
      <c r="M170" s="230" t="s">
        <v>1</v>
      </c>
      <c r="N170" s="231" t="s">
        <v>46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277</v>
      </c>
      <c r="AT170" s="234" t="s">
        <v>158</v>
      </c>
      <c r="AU170" s="234" t="s">
        <v>90</v>
      </c>
      <c r="AY170" s="17" t="s">
        <v>155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21</v>
      </c>
      <c r="BK170" s="235">
        <f>ROUND(I170*H170,2)</f>
        <v>0</v>
      </c>
      <c r="BL170" s="17" t="s">
        <v>277</v>
      </c>
      <c r="BM170" s="234" t="s">
        <v>1439</v>
      </c>
    </row>
    <row r="171" spans="2:51" s="12" customFormat="1" ht="12">
      <c r="B171" s="241"/>
      <c r="C171" s="242"/>
      <c r="D171" s="243" t="s">
        <v>216</v>
      </c>
      <c r="E171" s="244" t="s">
        <v>1</v>
      </c>
      <c r="F171" s="245" t="s">
        <v>1440</v>
      </c>
      <c r="G171" s="242"/>
      <c r="H171" s="246">
        <v>10.5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216</v>
      </c>
      <c r="AU171" s="252" t="s">
        <v>90</v>
      </c>
      <c r="AV171" s="12" t="s">
        <v>90</v>
      </c>
      <c r="AW171" s="12" t="s">
        <v>36</v>
      </c>
      <c r="AX171" s="12" t="s">
        <v>81</v>
      </c>
      <c r="AY171" s="252" t="s">
        <v>155</v>
      </c>
    </row>
    <row r="172" spans="2:51" s="12" customFormat="1" ht="12">
      <c r="B172" s="241"/>
      <c r="C172" s="242"/>
      <c r="D172" s="243" t="s">
        <v>216</v>
      </c>
      <c r="E172" s="244" t="s">
        <v>1</v>
      </c>
      <c r="F172" s="245" t="s">
        <v>1441</v>
      </c>
      <c r="G172" s="242"/>
      <c r="H172" s="246">
        <v>202.65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216</v>
      </c>
      <c r="AU172" s="252" t="s">
        <v>90</v>
      </c>
      <c r="AV172" s="12" t="s">
        <v>90</v>
      </c>
      <c r="AW172" s="12" t="s">
        <v>36</v>
      </c>
      <c r="AX172" s="12" t="s">
        <v>81</v>
      </c>
      <c r="AY172" s="252" t="s">
        <v>155</v>
      </c>
    </row>
    <row r="173" spans="2:51" s="14" customFormat="1" ht="12">
      <c r="B173" s="276"/>
      <c r="C173" s="277"/>
      <c r="D173" s="243" t="s">
        <v>216</v>
      </c>
      <c r="E173" s="278" t="s">
        <v>1</v>
      </c>
      <c r="F173" s="279" t="s">
        <v>387</v>
      </c>
      <c r="G173" s="277"/>
      <c r="H173" s="280">
        <v>213.15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AT173" s="286" t="s">
        <v>216</v>
      </c>
      <c r="AU173" s="286" t="s">
        <v>90</v>
      </c>
      <c r="AV173" s="14" t="s">
        <v>172</v>
      </c>
      <c r="AW173" s="14" t="s">
        <v>36</v>
      </c>
      <c r="AX173" s="14" t="s">
        <v>21</v>
      </c>
      <c r="AY173" s="286" t="s">
        <v>155</v>
      </c>
    </row>
    <row r="174" spans="2:65" s="1" customFormat="1" ht="16.5" customHeight="1">
      <c r="B174" s="38"/>
      <c r="C174" s="256" t="s">
        <v>392</v>
      </c>
      <c r="D174" s="256" t="s">
        <v>337</v>
      </c>
      <c r="E174" s="257" t="s">
        <v>1442</v>
      </c>
      <c r="F174" s="258" t="s">
        <v>1443</v>
      </c>
      <c r="G174" s="259" t="s">
        <v>239</v>
      </c>
      <c r="H174" s="260">
        <v>7.503</v>
      </c>
      <c r="I174" s="261"/>
      <c r="J174" s="262">
        <f>ROUND(I174*H174,2)</f>
        <v>0</v>
      </c>
      <c r="K174" s="258" t="s">
        <v>162</v>
      </c>
      <c r="L174" s="263"/>
      <c r="M174" s="264" t="s">
        <v>1</v>
      </c>
      <c r="N174" s="265" t="s">
        <v>46</v>
      </c>
      <c r="O174" s="86"/>
      <c r="P174" s="232">
        <f>O174*H174</f>
        <v>0</v>
      </c>
      <c r="Q174" s="232">
        <v>0.55</v>
      </c>
      <c r="R174" s="232">
        <f>Q174*H174</f>
        <v>4.126650000000001</v>
      </c>
      <c r="S174" s="232">
        <v>0</v>
      </c>
      <c r="T174" s="233">
        <f>S174*H174</f>
        <v>0</v>
      </c>
      <c r="AR174" s="234" t="s">
        <v>432</v>
      </c>
      <c r="AT174" s="234" t="s">
        <v>337</v>
      </c>
      <c r="AU174" s="234" t="s">
        <v>90</v>
      </c>
      <c r="AY174" s="17" t="s">
        <v>155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21</v>
      </c>
      <c r="BK174" s="235">
        <f>ROUND(I174*H174,2)</f>
        <v>0</v>
      </c>
      <c r="BL174" s="17" t="s">
        <v>277</v>
      </c>
      <c r="BM174" s="234" t="s">
        <v>1444</v>
      </c>
    </row>
    <row r="175" spans="2:51" s="12" customFormat="1" ht="12">
      <c r="B175" s="241"/>
      <c r="C175" s="242"/>
      <c r="D175" s="243" t="s">
        <v>216</v>
      </c>
      <c r="E175" s="244" t="s">
        <v>1</v>
      </c>
      <c r="F175" s="245" t="s">
        <v>1445</v>
      </c>
      <c r="G175" s="242"/>
      <c r="H175" s="246">
        <v>7.503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216</v>
      </c>
      <c r="AU175" s="252" t="s">
        <v>90</v>
      </c>
      <c r="AV175" s="12" t="s">
        <v>90</v>
      </c>
      <c r="AW175" s="12" t="s">
        <v>36</v>
      </c>
      <c r="AX175" s="12" t="s">
        <v>21</v>
      </c>
      <c r="AY175" s="252" t="s">
        <v>155</v>
      </c>
    </row>
    <row r="176" spans="2:65" s="1" customFormat="1" ht="24" customHeight="1">
      <c r="B176" s="38"/>
      <c r="C176" s="223" t="s">
        <v>397</v>
      </c>
      <c r="D176" s="223" t="s">
        <v>158</v>
      </c>
      <c r="E176" s="224" t="s">
        <v>1446</v>
      </c>
      <c r="F176" s="225" t="s">
        <v>1447</v>
      </c>
      <c r="G176" s="226" t="s">
        <v>239</v>
      </c>
      <c r="H176" s="227">
        <v>10.879</v>
      </c>
      <c r="I176" s="228"/>
      <c r="J176" s="229">
        <f>ROUND(I176*H176,2)</f>
        <v>0</v>
      </c>
      <c r="K176" s="225" t="s">
        <v>162</v>
      </c>
      <c r="L176" s="43"/>
      <c r="M176" s="230" t="s">
        <v>1</v>
      </c>
      <c r="N176" s="231" t="s">
        <v>46</v>
      </c>
      <c r="O176" s="86"/>
      <c r="P176" s="232">
        <f>O176*H176</f>
        <v>0</v>
      </c>
      <c r="Q176" s="232">
        <v>0.01266</v>
      </c>
      <c r="R176" s="232">
        <f>Q176*H176</f>
        <v>0.13772814</v>
      </c>
      <c r="S176" s="232">
        <v>0</v>
      </c>
      <c r="T176" s="233">
        <f>S176*H176</f>
        <v>0</v>
      </c>
      <c r="AR176" s="234" t="s">
        <v>277</v>
      </c>
      <c r="AT176" s="234" t="s">
        <v>158</v>
      </c>
      <c r="AU176" s="234" t="s">
        <v>90</v>
      </c>
      <c r="AY176" s="17" t="s">
        <v>155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21</v>
      </c>
      <c r="BK176" s="235">
        <f>ROUND(I176*H176,2)</f>
        <v>0</v>
      </c>
      <c r="BL176" s="17" t="s">
        <v>277</v>
      </c>
      <c r="BM176" s="234" t="s">
        <v>1448</v>
      </c>
    </row>
    <row r="177" spans="2:65" s="1" customFormat="1" ht="24" customHeight="1">
      <c r="B177" s="38"/>
      <c r="C177" s="223" t="s">
        <v>400</v>
      </c>
      <c r="D177" s="223" t="s">
        <v>158</v>
      </c>
      <c r="E177" s="224" t="s">
        <v>1449</v>
      </c>
      <c r="F177" s="225" t="s">
        <v>1450</v>
      </c>
      <c r="G177" s="226" t="s">
        <v>969</v>
      </c>
      <c r="H177" s="300"/>
      <c r="I177" s="228"/>
      <c r="J177" s="229">
        <f>ROUND(I177*H177,2)</f>
        <v>0</v>
      </c>
      <c r="K177" s="225" t="s">
        <v>162</v>
      </c>
      <c r="L177" s="43"/>
      <c r="M177" s="230" t="s">
        <v>1</v>
      </c>
      <c r="N177" s="231" t="s">
        <v>46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277</v>
      </c>
      <c r="AT177" s="234" t="s">
        <v>158</v>
      </c>
      <c r="AU177" s="234" t="s">
        <v>90</v>
      </c>
      <c r="AY177" s="17" t="s">
        <v>155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21</v>
      </c>
      <c r="BK177" s="235">
        <f>ROUND(I177*H177,2)</f>
        <v>0</v>
      </c>
      <c r="BL177" s="17" t="s">
        <v>277</v>
      </c>
      <c r="BM177" s="234" t="s">
        <v>1451</v>
      </c>
    </row>
    <row r="178" spans="2:63" s="11" customFormat="1" ht="22.8" customHeight="1">
      <c r="B178" s="207"/>
      <c r="C178" s="208"/>
      <c r="D178" s="209" t="s">
        <v>80</v>
      </c>
      <c r="E178" s="221" t="s">
        <v>1130</v>
      </c>
      <c r="F178" s="221" t="s">
        <v>1131</v>
      </c>
      <c r="G178" s="208"/>
      <c r="H178" s="208"/>
      <c r="I178" s="211"/>
      <c r="J178" s="222">
        <f>BK178</f>
        <v>0</v>
      </c>
      <c r="K178" s="208"/>
      <c r="L178" s="213"/>
      <c r="M178" s="214"/>
      <c r="N178" s="215"/>
      <c r="O178" s="215"/>
      <c r="P178" s="216">
        <f>SUM(P179:P189)</f>
        <v>0</v>
      </c>
      <c r="Q178" s="215"/>
      <c r="R178" s="216">
        <f>SUM(R179:R189)</f>
        <v>0.3773871</v>
      </c>
      <c r="S178" s="215"/>
      <c r="T178" s="217">
        <f>SUM(T179:T189)</f>
        <v>0</v>
      </c>
      <c r="AR178" s="218" t="s">
        <v>90</v>
      </c>
      <c r="AT178" s="219" t="s">
        <v>80</v>
      </c>
      <c r="AU178" s="219" t="s">
        <v>21</v>
      </c>
      <c r="AY178" s="218" t="s">
        <v>155</v>
      </c>
      <c r="BK178" s="220">
        <f>SUM(BK179:BK189)</f>
        <v>0</v>
      </c>
    </row>
    <row r="179" spans="2:65" s="1" customFormat="1" ht="24" customHeight="1">
      <c r="B179" s="38"/>
      <c r="C179" s="223" t="s">
        <v>405</v>
      </c>
      <c r="D179" s="223" t="s">
        <v>158</v>
      </c>
      <c r="E179" s="224" t="s">
        <v>1452</v>
      </c>
      <c r="F179" s="225" t="s">
        <v>1453</v>
      </c>
      <c r="G179" s="226" t="s">
        <v>214</v>
      </c>
      <c r="H179" s="227">
        <v>831.6</v>
      </c>
      <c r="I179" s="228"/>
      <c r="J179" s="229">
        <f>ROUND(I179*H179,2)</f>
        <v>0</v>
      </c>
      <c r="K179" s="225" t="s">
        <v>162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2E-05</v>
      </c>
      <c r="R179" s="232">
        <f>Q179*H179</f>
        <v>0.016632</v>
      </c>
      <c r="S179" s="232">
        <v>0</v>
      </c>
      <c r="T179" s="233">
        <f>S179*H179</f>
        <v>0</v>
      </c>
      <c r="AR179" s="234" t="s">
        <v>277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277</v>
      </c>
      <c r="BM179" s="234" t="s">
        <v>1454</v>
      </c>
    </row>
    <row r="180" spans="2:51" s="12" customFormat="1" ht="12">
      <c r="B180" s="241"/>
      <c r="C180" s="242"/>
      <c r="D180" s="243" t="s">
        <v>216</v>
      </c>
      <c r="E180" s="244" t="s">
        <v>1</v>
      </c>
      <c r="F180" s="245" t="s">
        <v>1455</v>
      </c>
      <c r="G180" s="242"/>
      <c r="H180" s="246">
        <v>831.6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216</v>
      </c>
      <c r="AU180" s="252" t="s">
        <v>90</v>
      </c>
      <c r="AV180" s="12" t="s">
        <v>90</v>
      </c>
      <c r="AW180" s="12" t="s">
        <v>36</v>
      </c>
      <c r="AX180" s="12" t="s">
        <v>21</v>
      </c>
      <c r="AY180" s="252" t="s">
        <v>155</v>
      </c>
    </row>
    <row r="181" spans="2:65" s="1" customFormat="1" ht="24" customHeight="1">
      <c r="B181" s="38"/>
      <c r="C181" s="223" t="s">
        <v>410</v>
      </c>
      <c r="D181" s="223" t="s">
        <v>158</v>
      </c>
      <c r="E181" s="224" t="s">
        <v>1456</v>
      </c>
      <c r="F181" s="225" t="s">
        <v>1457</v>
      </c>
      <c r="G181" s="226" t="s">
        <v>214</v>
      </c>
      <c r="H181" s="227">
        <v>831.6</v>
      </c>
      <c r="I181" s="228"/>
      <c r="J181" s="229">
        <f>ROUND(I181*H181,2)</f>
        <v>0</v>
      </c>
      <c r="K181" s="225" t="s">
        <v>162</v>
      </c>
      <c r="L181" s="43"/>
      <c r="M181" s="230" t="s">
        <v>1</v>
      </c>
      <c r="N181" s="231" t="s">
        <v>46</v>
      </c>
      <c r="O181" s="86"/>
      <c r="P181" s="232">
        <f>O181*H181</f>
        <v>0</v>
      </c>
      <c r="Q181" s="232">
        <v>0.00014</v>
      </c>
      <c r="R181" s="232">
        <f>Q181*H181</f>
        <v>0.116424</v>
      </c>
      <c r="S181" s="232">
        <v>0</v>
      </c>
      <c r="T181" s="233">
        <f>S181*H181</f>
        <v>0</v>
      </c>
      <c r="AR181" s="234" t="s">
        <v>277</v>
      </c>
      <c r="AT181" s="234" t="s">
        <v>158</v>
      </c>
      <c r="AU181" s="234" t="s">
        <v>90</v>
      </c>
      <c r="AY181" s="17" t="s">
        <v>155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21</v>
      </c>
      <c r="BK181" s="235">
        <f>ROUND(I181*H181,2)</f>
        <v>0</v>
      </c>
      <c r="BL181" s="17" t="s">
        <v>277</v>
      </c>
      <c r="BM181" s="234" t="s">
        <v>1458</v>
      </c>
    </row>
    <row r="182" spans="2:65" s="1" customFormat="1" ht="24" customHeight="1">
      <c r="B182" s="38"/>
      <c r="C182" s="223" t="s">
        <v>415</v>
      </c>
      <c r="D182" s="223" t="s">
        <v>158</v>
      </c>
      <c r="E182" s="224" t="s">
        <v>1459</v>
      </c>
      <c r="F182" s="225" t="s">
        <v>1460</v>
      </c>
      <c r="G182" s="226" t="s">
        <v>214</v>
      </c>
      <c r="H182" s="227">
        <v>831.6</v>
      </c>
      <c r="I182" s="228"/>
      <c r="J182" s="229">
        <f>ROUND(I182*H182,2)</f>
        <v>0</v>
      </c>
      <c r="K182" s="225" t="s">
        <v>162</v>
      </c>
      <c r="L182" s="43"/>
      <c r="M182" s="230" t="s">
        <v>1</v>
      </c>
      <c r="N182" s="231" t="s">
        <v>46</v>
      </c>
      <c r="O182" s="86"/>
      <c r="P182" s="232">
        <f>O182*H182</f>
        <v>0</v>
      </c>
      <c r="Q182" s="232">
        <v>0.00013</v>
      </c>
      <c r="R182" s="232">
        <f>Q182*H182</f>
        <v>0.108108</v>
      </c>
      <c r="S182" s="232">
        <v>0</v>
      </c>
      <c r="T182" s="233">
        <f>S182*H182</f>
        <v>0</v>
      </c>
      <c r="AR182" s="234" t="s">
        <v>277</v>
      </c>
      <c r="AT182" s="234" t="s">
        <v>158</v>
      </c>
      <c r="AU182" s="234" t="s">
        <v>90</v>
      </c>
      <c r="AY182" s="17" t="s">
        <v>155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21</v>
      </c>
      <c r="BK182" s="235">
        <f>ROUND(I182*H182,2)</f>
        <v>0</v>
      </c>
      <c r="BL182" s="17" t="s">
        <v>277</v>
      </c>
      <c r="BM182" s="234" t="s">
        <v>1461</v>
      </c>
    </row>
    <row r="183" spans="2:65" s="1" customFormat="1" ht="24" customHeight="1">
      <c r="B183" s="38"/>
      <c r="C183" s="223" t="s">
        <v>419</v>
      </c>
      <c r="D183" s="223" t="s">
        <v>158</v>
      </c>
      <c r="E183" s="224" t="s">
        <v>1462</v>
      </c>
      <c r="F183" s="225" t="s">
        <v>1463</v>
      </c>
      <c r="G183" s="226" t="s">
        <v>214</v>
      </c>
      <c r="H183" s="227">
        <v>831.6</v>
      </c>
      <c r="I183" s="228"/>
      <c r="J183" s="229">
        <f>ROUND(I183*H183,2)</f>
        <v>0</v>
      </c>
      <c r="K183" s="225" t="s">
        <v>162</v>
      </c>
      <c r="L183" s="43"/>
      <c r="M183" s="230" t="s">
        <v>1</v>
      </c>
      <c r="N183" s="231" t="s">
        <v>46</v>
      </c>
      <c r="O183" s="86"/>
      <c r="P183" s="232">
        <f>O183*H183</f>
        <v>0</v>
      </c>
      <c r="Q183" s="232">
        <v>0.00011</v>
      </c>
      <c r="R183" s="232">
        <f>Q183*H183</f>
        <v>0.091476</v>
      </c>
      <c r="S183" s="232">
        <v>0</v>
      </c>
      <c r="T183" s="233">
        <f>S183*H183</f>
        <v>0</v>
      </c>
      <c r="AR183" s="234" t="s">
        <v>277</v>
      </c>
      <c r="AT183" s="234" t="s">
        <v>158</v>
      </c>
      <c r="AU183" s="234" t="s">
        <v>90</v>
      </c>
      <c r="AY183" s="17" t="s">
        <v>155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21</v>
      </c>
      <c r="BK183" s="235">
        <f>ROUND(I183*H183,2)</f>
        <v>0</v>
      </c>
      <c r="BL183" s="17" t="s">
        <v>277</v>
      </c>
      <c r="BM183" s="234" t="s">
        <v>1464</v>
      </c>
    </row>
    <row r="184" spans="2:65" s="1" customFormat="1" ht="16.5" customHeight="1">
      <c r="B184" s="38"/>
      <c r="C184" s="223" t="s">
        <v>423</v>
      </c>
      <c r="D184" s="223" t="s">
        <v>158</v>
      </c>
      <c r="E184" s="224" t="s">
        <v>1465</v>
      </c>
      <c r="F184" s="225" t="s">
        <v>1466</v>
      </c>
      <c r="G184" s="226" t="s">
        <v>214</v>
      </c>
      <c r="H184" s="227">
        <v>99.438</v>
      </c>
      <c r="I184" s="228"/>
      <c r="J184" s="229">
        <f>ROUND(I184*H184,2)</f>
        <v>0</v>
      </c>
      <c r="K184" s="225" t="s">
        <v>162</v>
      </c>
      <c r="L184" s="43"/>
      <c r="M184" s="230" t="s">
        <v>1</v>
      </c>
      <c r="N184" s="231" t="s">
        <v>46</v>
      </c>
      <c r="O184" s="86"/>
      <c r="P184" s="232">
        <f>O184*H184</f>
        <v>0</v>
      </c>
      <c r="Q184" s="232">
        <v>7E-05</v>
      </c>
      <c r="R184" s="232">
        <f>Q184*H184</f>
        <v>0.00696066</v>
      </c>
      <c r="S184" s="232">
        <v>0</v>
      </c>
      <c r="T184" s="233">
        <f>S184*H184</f>
        <v>0</v>
      </c>
      <c r="AR184" s="234" t="s">
        <v>277</v>
      </c>
      <c r="AT184" s="234" t="s">
        <v>158</v>
      </c>
      <c r="AU184" s="234" t="s">
        <v>90</v>
      </c>
      <c r="AY184" s="17" t="s">
        <v>155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21</v>
      </c>
      <c r="BK184" s="235">
        <f>ROUND(I184*H184,2)</f>
        <v>0</v>
      </c>
      <c r="BL184" s="17" t="s">
        <v>277</v>
      </c>
      <c r="BM184" s="234" t="s">
        <v>1467</v>
      </c>
    </row>
    <row r="185" spans="2:51" s="12" customFormat="1" ht="12">
      <c r="B185" s="241"/>
      <c r="C185" s="242"/>
      <c r="D185" s="243" t="s">
        <v>216</v>
      </c>
      <c r="E185" s="244" t="s">
        <v>1</v>
      </c>
      <c r="F185" s="245" t="s">
        <v>1468</v>
      </c>
      <c r="G185" s="242"/>
      <c r="H185" s="246">
        <v>99.438</v>
      </c>
      <c r="I185" s="247"/>
      <c r="J185" s="242"/>
      <c r="K185" s="242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216</v>
      </c>
      <c r="AU185" s="252" t="s">
        <v>90</v>
      </c>
      <c r="AV185" s="12" t="s">
        <v>90</v>
      </c>
      <c r="AW185" s="12" t="s">
        <v>36</v>
      </c>
      <c r="AX185" s="12" t="s">
        <v>21</v>
      </c>
      <c r="AY185" s="252" t="s">
        <v>155</v>
      </c>
    </row>
    <row r="186" spans="2:65" s="1" customFormat="1" ht="24" customHeight="1">
      <c r="B186" s="38"/>
      <c r="C186" s="223" t="s">
        <v>647</v>
      </c>
      <c r="D186" s="223" t="s">
        <v>158</v>
      </c>
      <c r="E186" s="224" t="s">
        <v>1469</v>
      </c>
      <c r="F186" s="225" t="s">
        <v>1470</v>
      </c>
      <c r="G186" s="226" t="s">
        <v>214</v>
      </c>
      <c r="H186" s="227">
        <v>99.438</v>
      </c>
      <c r="I186" s="228"/>
      <c r="J186" s="229">
        <f>ROUND(I186*H186,2)</f>
        <v>0</v>
      </c>
      <c r="K186" s="225" t="s">
        <v>162</v>
      </c>
      <c r="L186" s="43"/>
      <c r="M186" s="230" t="s">
        <v>1</v>
      </c>
      <c r="N186" s="231" t="s">
        <v>46</v>
      </c>
      <c r="O186" s="86"/>
      <c r="P186" s="232">
        <f>O186*H186</f>
        <v>0</v>
      </c>
      <c r="Q186" s="232">
        <v>0.00014</v>
      </c>
      <c r="R186" s="232">
        <f>Q186*H186</f>
        <v>0.01392132</v>
      </c>
      <c r="S186" s="232">
        <v>0</v>
      </c>
      <c r="T186" s="233">
        <f>S186*H186</f>
        <v>0</v>
      </c>
      <c r="AR186" s="234" t="s">
        <v>277</v>
      </c>
      <c r="AT186" s="234" t="s">
        <v>158</v>
      </c>
      <c r="AU186" s="234" t="s">
        <v>90</v>
      </c>
      <c r="AY186" s="17" t="s">
        <v>155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7" t="s">
        <v>21</v>
      </c>
      <c r="BK186" s="235">
        <f>ROUND(I186*H186,2)</f>
        <v>0</v>
      </c>
      <c r="BL186" s="17" t="s">
        <v>277</v>
      </c>
      <c r="BM186" s="234" t="s">
        <v>1471</v>
      </c>
    </row>
    <row r="187" spans="2:51" s="12" customFormat="1" ht="12">
      <c r="B187" s="241"/>
      <c r="C187" s="242"/>
      <c r="D187" s="243" t="s">
        <v>216</v>
      </c>
      <c r="E187" s="244" t="s">
        <v>1</v>
      </c>
      <c r="F187" s="245" t="s">
        <v>1468</v>
      </c>
      <c r="G187" s="242"/>
      <c r="H187" s="246">
        <v>99.438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216</v>
      </c>
      <c r="AU187" s="252" t="s">
        <v>90</v>
      </c>
      <c r="AV187" s="12" t="s">
        <v>90</v>
      </c>
      <c r="AW187" s="12" t="s">
        <v>36</v>
      </c>
      <c r="AX187" s="12" t="s">
        <v>21</v>
      </c>
      <c r="AY187" s="252" t="s">
        <v>155</v>
      </c>
    </row>
    <row r="188" spans="2:65" s="1" customFormat="1" ht="24" customHeight="1">
      <c r="B188" s="38"/>
      <c r="C188" s="223" t="s">
        <v>432</v>
      </c>
      <c r="D188" s="223" t="s">
        <v>158</v>
      </c>
      <c r="E188" s="224" t="s">
        <v>1472</v>
      </c>
      <c r="F188" s="225" t="s">
        <v>1473</v>
      </c>
      <c r="G188" s="226" t="s">
        <v>214</v>
      </c>
      <c r="H188" s="227">
        <v>99.438</v>
      </c>
      <c r="I188" s="228"/>
      <c r="J188" s="229">
        <f>ROUND(I188*H188,2)</f>
        <v>0</v>
      </c>
      <c r="K188" s="225" t="s">
        <v>162</v>
      </c>
      <c r="L188" s="43"/>
      <c r="M188" s="230" t="s">
        <v>1</v>
      </c>
      <c r="N188" s="231" t="s">
        <v>46</v>
      </c>
      <c r="O188" s="86"/>
      <c r="P188" s="232">
        <f>O188*H188</f>
        <v>0</v>
      </c>
      <c r="Q188" s="232">
        <v>0.00012</v>
      </c>
      <c r="R188" s="232">
        <f>Q188*H188</f>
        <v>0.01193256</v>
      </c>
      <c r="S188" s="232">
        <v>0</v>
      </c>
      <c r="T188" s="233">
        <f>S188*H188</f>
        <v>0</v>
      </c>
      <c r="AR188" s="234" t="s">
        <v>277</v>
      </c>
      <c r="AT188" s="234" t="s">
        <v>158</v>
      </c>
      <c r="AU188" s="234" t="s">
        <v>90</v>
      </c>
      <c r="AY188" s="17" t="s">
        <v>155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21</v>
      </c>
      <c r="BK188" s="235">
        <f>ROUND(I188*H188,2)</f>
        <v>0</v>
      </c>
      <c r="BL188" s="17" t="s">
        <v>277</v>
      </c>
      <c r="BM188" s="234" t="s">
        <v>1474</v>
      </c>
    </row>
    <row r="189" spans="2:65" s="1" customFormat="1" ht="24" customHeight="1">
      <c r="B189" s="38"/>
      <c r="C189" s="223" t="s">
        <v>436</v>
      </c>
      <c r="D189" s="223" t="s">
        <v>158</v>
      </c>
      <c r="E189" s="224" t="s">
        <v>1475</v>
      </c>
      <c r="F189" s="225" t="s">
        <v>1476</v>
      </c>
      <c r="G189" s="226" t="s">
        <v>214</v>
      </c>
      <c r="H189" s="227">
        <v>99.438</v>
      </c>
      <c r="I189" s="228"/>
      <c r="J189" s="229">
        <f>ROUND(I189*H189,2)</f>
        <v>0</v>
      </c>
      <c r="K189" s="225" t="s">
        <v>162</v>
      </c>
      <c r="L189" s="43"/>
      <c r="M189" s="236" t="s">
        <v>1</v>
      </c>
      <c r="N189" s="237" t="s">
        <v>46</v>
      </c>
      <c r="O189" s="238"/>
      <c r="P189" s="239">
        <f>O189*H189</f>
        <v>0</v>
      </c>
      <c r="Q189" s="239">
        <v>0.00012</v>
      </c>
      <c r="R189" s="239">
        <f>Q189*H189</f>
        <v>0.01193256</v>
      </c>
      <c r="S189" s="239">
        <v>0</v>
      </c>
      <c r="T189" s="240">
        <f>S189*H189</f>
        <v>0</v>
      </c>
      <c r="AR189" s="234" t="s">
        <v>277</v>
      </c>
      <c r="AT189" s="234" t="s">
        <v>158</v>
      </c>
      <c r="AU189" s="234" t="s">
        <v>90</v>
      </c>
      <c r="AY189" s="17" t="s">
        <v>155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7" t="s">
        <v>21</v>
      </c>
      <c r="BK189" s="235">
        <f>ROUND(I189*H189,2)</f>
        <v>0</v>
      </c>
      <c r="BL189" s="17" t="s">
        <v>277</v>
      </c>
      <c r="BM189" s="234" t="s">
        <v>1477</v>
      </c>
    </row>
    <row r="190" spans="2:12" s="1" customFormat="1" ht="6.95" customHeight="1">
      <c r="B190" s="61"/>
      <c r="C190" s="62"/>
      <c r="D190" s="62"/>
      <c r="E190" s="62"/>
      <c r="F190" s="62"/>
      <c r="G190" s="62"/>
      <c r="H190" s="62"/>
      <c r="I190" s="173"/>
      <c r="J190" s="62"/>
      <c r="K190" s="62"/>
      <c r="L190" s="43"/>
    </row>
  </sheetData>
  <sheetProtection password="CC35" sheet="1" objects="1" scenarios="1" formatColumns="0" formatRows="0" autoFilter="0"/>
  <autoFilter ref="C123:K1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126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1478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ROUND(J123,2)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ROUND((SUM(BE123:BE178)),2)</f>
        <v>0</v>
      </c>
      <c r="I33" s="154">
        <v>0.21</v>
      </c>
      <c r="J33" s="153">
        <f>ROUND(((SUM(BE123:BE178))*I33),2)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ROUND((SUM(BF123:BF178)),2)</f>
        <v>0</v>
      </c>
      <c r="I34" s="154">
        <v>0.15</v>
      </c>
      <c r="J34" s="153">
        <f>ROUND(((SUM(BF123:BF178))*I34),2)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ROUND((SUM(BG123:BG178)),2)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ROUND((SUM(BH123:BH178)),2)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ROUND((SUM(BI123:BI178)),2)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804 - SO 804 DEMOLICE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310</v>
      </c>
      <c r="E99" s="193"/>
      <c r="F99" s="193"/>
      <c r="G99" s="193"/>
      <c r="H99" s="193"/>
      <c r="I99" s="194"/>
      <c r="J99" s="195">
        <f>J132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207</v>
      </c>
      <c r="E100" s="193"/>
      <c r="F100" s="193"/>
      <c r="G100" s="193"/>
      <c r="H100" s="193"/>
      <c r="I100" s="194"/>
      <c r="J100" s="195">
        <f>J165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311</v>
      </c>
      <c r="E101" s="193"/>
      <c r="F101" s="193"/>
      <c r="G101" s="193"/>
      <c r="H101" s="193"/>
      <c r="I101" s="194"/>
      <c r="J101" s="195">
        <f>J170</f>
        <v>0</v>
      </c>
      <c r="K101" s="191"/>
      <c r="L101" s="196"/>
    </row>
    <row r="102" spans="2:12" s="8" customFormat="1" ht="24.95" customHeight="1" hidden="1">
      <c r="B102" s="183"/>
      <c r="C102" s="184"/>
      <c r="D102" s="185" t="s">
        <v>857</v>
      </c>
      <c r="E102" s="186"/>
      <c r="F102" s="186"/>
      <c r="G102" s="186"/>
      <c r="H102" s="186"/>
      <c r="I102" s="187"/>
      <c r="J102" s="188">
        <f>J172</f>
        <v>0</v>
      </c>
      <c r="K102" s="184"/>
      <c r="L102" s="189"/>
    </row>
    <row r="103" spans="2:12" s="9" customFormat="1" ht="19.9" customHeight="1" hidden="1">
      <c r="B103" s="190"/>
      <c r="C103" s="191"/>
      <c r="D103" s="192" t="s">
        <v>1373</v>
      </c>
      <c r="E103" s="193"/>
      <c r="F103" s="193"/>
      <c r="G103" s="193"/>
      <c r="H103" s="193"/>
      <c r="I103" s="194"/>
      <c r="J103" s="195">
        <f>J173</f>
        <v>0</v>
      </c>
      <c r="K103" s="191"/>
      <c r="L103" s="196"/>
    </row>
    <row r="104" spans="2:12" s="1" customFormat="1" ht="21.8" customHeight="1" hidden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 hidden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6" ht="12" hidden="1"/>
    <row r="107" ht="12" hidden="1"/>
    <row r="108" ht="12" hidden="1"/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139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MULTIFUNKČNÍ SPORTOVIŠTĚ U OBJEKTU ZIMNÍHO STADIONU, DĚČÍN propočet podle DUR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128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SO 804 - SO 804 DEMOLICE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22</v>
      </c>
      <c r="D117" s="39"/>
      <c r="E117" s="39"/>
      <c r="F117" s="27" t="str">
        <f>F12</f>
        <v>Děčín</v>
      </c>
      <c r="G117" s="39"/>
      <c r="H117" s="39"/>
      <c r="I117" s="142" t="s">
        <v>24</v>
      </c>
      <c r="J117" s="74" t="str">
        <f>IF(J12="","",J12)</f>
        <v>2. 3. 2019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27.9" customHeight="1">
      <c r="B119" s="38"/>
      <c r="C119" s="32" t="s">
        <v>28</v>
      </c>
      <c r="D119" s="39"/>
      <c r="E119" s="39"/>
      <c r="F119" s="27" t="str">
        <f>E15</f>
        <v>STATUTÁRNÍ MĚSTO DĚČÍN</v>
      </c>
      <c r="G119" s="39"/>
      <c r="H119" s="39"/>
      <c r="I119" s="142" t="s">
        <v>34</v>
      </c>
      <c r="J119" s="36" t="str">
        <f>E21</f>
        <v>PROJEKTOVÝ ATELIER DAVID</v>
      </c>
      <c r="K119" s="39"/>
      <c r="L119" s="43"/>
    </row>
    <row r="120" spans="2:12" s="1" customFormat="1" ht="15.15" customHeight="1">
      <c r="B120" s="38"/>
      <c r="C120" s="32" t="s">
        <v>32</v>
      </c>
      <c r="D120" s="39"/>
      <c r="E120" s="39"/>
      <c r="F120" s="27" t="str">
        <f>IF(E18="","",E18)</f>
        <v>Vyplň údaj</v>
      </c>
      <c r="G120" s="39"/>
      <c r="H120" s="39"/>
      <c r="I120" s="142" t="s">
        <v>37</v>
      </c>
      <c r="J120" s="36" t="str">
        <f>E24</f>
        <v>Jaroslav VALENTA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140</v>
      </c>
      <c r="D122" s="199" t="s">
        <v>66</v>
      </c>
      <c r="E122" s="199" t="s">
        <v>62</v>
      </c>
      <c r="F122" s="199" t="s">
        <v>63</v>
      </c>
      <c r="G122" s="199" t="s">
        <v>141</v>
      </c>
      <c r="H122" s="199" t="s">
        <v>142</v>
      </c>
      <c r="I122" s="200" t="s">
        <v>143</v>
      </c>
      <c r="J122" s="199" t="s">
        <v>133</v>
      </c>
      <c r="K122" s="201" t="s">
        <v>144</v>
      </c>
      <c r="L122" s="202"/>
      <c r="M122" s="95" t="s">
        <v>1</v>
      </c>
      <c r="N122" s="96" t="s">
        <v>45</v>
      </c>
      <c r="O122" s="96" t="s">
        <v>145</v>
      </c>
      <c r="P122" s="96" t="s">
        <v>146</v>
      </c>
      <c r="Q122" s="96" t="s">
        <v>147</v>
      </c>
      <c r="R122" s="96" t="s">
        <v>148</v>
      </c>
      <c r="S122" s="96" t="s">
        <v>149</v>
      </c>
      <c r="T122" s="97" t="s">
        <v>150</v>
      </c>
    </row>
    <row r="123" spans="2:63" s="1" customFormat="1" ht="22.8" customHeight="1">
      <c r="B123" s="38"/>
      <c r="C123" s="102" t="s">
        <v>151</v>
      </c>
      <c r="D123" s="39"/>
      <c r="E123" s="39"/>
      <c r="F123" s="39"/>
      <c r="G123" s="39"/>
      <c r="H123" s="39"/>
      <c r="I123" s="139"/>
      <c r="J123" s="203">
        <f>BK123</f>
        <v>0</v>
      </c>
      <c r="K123" s="39"/>
      <c r="L123" s="43"/>
      <c r="M123" s="98"/>
      <c r="N123" s="99"/>
      <c r="O123" s="99"/>
      <c r="P123" s="204">
        <f>P124+P172</f>
        <v>0</v>
      </c>
      <c r="Q123" s="99"/>
      <c r="R123" s="204">
        <f>R124+R172</f>
        <v>42.249050000000004</v>
      </c>
      <c r="S123" s="99"/>
      <c r="T123" s="205">
        <f>T124+T172</f>
        <v>187.924131</v>
      </c>
      <c r="AT123" s="17" t="s">
        <v>80</v>
      </c>
      <c r="AU123" s="17" t="s">
        <v>135</v>
      </c>
      <c r="BK123" s="206">
        <f>BK124+BK172</f>
        <v>0</v>
      </c>
    </row>
    <row r="124" spans="2:63" s="11" customFormat="1" ht="25.9" customHeight="1">
      <c r="B124" s="207"/>
      <c r="C124" s="208"/>
      <c r="D124" s="209" t="s">
        <v>80</v>
      </c>
      <c r="E124" s="210" t="s">
        <v>208</v>
      </c>
      <c r="F124" s="210" t="s">
        <v>209</v>
      </c>
      <c r="G124" s="208"/>
      <c r="H124" s="208"/>
      <c r="I124" s="211"/>
      <c r="J124" s="212">
        <f>BK124</f>
        <v>0</v>
      </c>
      <c r="K124" s="208"/>
      <c r="L124" s="213"/>
      <c r="M124" s="214"/>
      <c r="N124" s="215"/>
      <c r="O124" s="215"/>
      <c r="P124" s="216">
        <f>P125+P132+P165+P170</f>
        <v>0</v>
      </c>
      <c r="Q124" s="215"/>
      <c r="R124" s="216">
        <f>R125+R132+R165+R170</f>
        <v>42.249050000000004</v>
      </c>
      <c r="S124" s="215"/>
      <c r="T124" s="217">
        <f>T125+T132+T165+T170</f>
        <v>183.13973099999998</v>
      </c>
      <c r="AR124" s="218" t="s">
        <v>21</v>
      </c>
      <c r="AT124" s="219" t="s">
        <v>80</v>
      </c>
      <c r="AU124" s="219" t="s">
        <v>81</v>
      </c>
      <c r="AY124" s="218" t="s">
        <v>155</v>
      </c>
      <c r="BK124" s="220">
        <f>BK125+BK132+BK165+BK170</f>
        <v>0</v>
      </c>
    </row>
    <row r="125" spans="2:63" s="11" customFormat="1" ht="22.8" customHeight="1">
      <c r="B125" s="207"/>
      <c r="C125" s="208"/>
      <c r="D125" s="209" t="s">
        <v>80</v>
      </c>
      <c r="E125" s="221" t="s">
        <v>21</v>
      </c>
      <c r="F125" s="221" t="s">
        <v>210</v>
      </c>
      <c r="G125" s="208"/>
      <c r="H125" s="208"/>
      <c r="I125" s="211"/>
      <c r="J125" s="222">
        <f>BK125</f>
        <v>0</v>
      </c>
      <c r="K125" s="208"/>
      <c r="L125" s="213"/>
      <c r="M125" s="214"/>
      <c r="N125" s="215"/>
      <c r="O125" s="215"/>
      <c r="P125" s="216">
        <f>SUM(P126:P131)</f>
        <v>0</v>
      </c>
      <c r="Q125" s="215"/>
      <c r="R125" s="216">
        <f>SUM(R126:R131)</f>
        <v>42.249050000000004</v>
      </c>
      <c r="S125" s="215"/>
      <c r="T125" s="217">
        <f>SUM(T126:T131)</f>
        <v>0</v>
      </c>
      <c r="AR125" s="218" t="s">
        <v>21</v>
      </c>
      <c r="AT125" s="219" t="s">
        <v>80</v>
      </c>
      <c r="AU125" s="219" t="s">
        <v>21</v>
      </c>
      <c r="AY125" s="218" t="s">
        <v>155</v>
      </c>
      <c r="BK125" s="220">
        <f>SUM(BK126:BK131)</f>
        <v>0</v>
      </c>
    </row>
    <row r="126" spans="2:65" s="1" customFormat="1" ht="24" customHeight="1">
      <c r="B126" s="38"/>
      <c r="C126" s="223" t="s">
        <v>21</v>
      </c>
      <c r="D126" s="223" t="s">
        <v>158</v>
      </c>
      <c r="E126" s="224" t="s">
        <v>268</v>
      </c>
      <c r="F126" s="225" t="s">
        <v>269</v>
      </c>
      <c r="G126" s="226" t="s">
        <v>239</v>
      </c>
      <c r="H126" s="227">
        <v>22.32</v>
      </c>
      <c r="I126" s="228"/>
      <c r="J126" s="229">
        <f>ROUND(I126*H126,2)</f>
        <v>0</v>
      </c>
      <c r="K126" s="225" t="s">
        <v>162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172</v>
      </c>
      <c r="AT126" s="234" t="s">
        <v>158</v>
      </c>
      <c r="AU126" s="234" t="s">
        <v>90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172</v>
      </c>
      <c r="BM126" s="234" t="s">
        <v>1479</v>
      </c>
    </row>
    <row r="127" spans="2:51" s="12" customFormat="1" ht="12">
      <c r="B127" s="241"/>
      <c r="C127" s="242"/>
      <c r="D127" s="243" t="s">
        <v>216</v>
      </c>
      <c r="E127" s="244" t="s">
        <v>1</v>
      </c>
      <c r="F127" s="245" t="s">
        <v>1480</v>
      </c>
      <c r="G127" s="242"/>
      <c r="H127" s="246">
        <v>22.32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216</v>
      </c>
      <c r="AU127" s="252" t="s">
        <v>90</v>
      </c>
      <c r="AV127" s="12" t="s">
        <v>90</v>
      </c>
      <c r="AW127" s="12" t="s">
        <v>36</v>
      </c>
      <c r="AX127" s="12" t="s">
        <v>21</v>
      </c>
      <c r="AY127" s="252" t="s">
        <v>155</v>
      </c>
    </row>
    <row r="128" spans="2:65" s="1" customFormat="1" ht="16.5" customHeight="1">
      <c r="B128" s="38"/>
      <c r="C128" s="256" t="s">
        <v>90</v>
      </c>
      <c r="D128" s="256" t="s">
        <v>337</v>
      </c>
      <c r="E128" s="257" t="s">
        <v>1481</v>
      </c>
      <c r="F128" s="258" t="s">
        <v>1482</v>
      </c>
      <c r="G128" s="259" t="s">
        <v>264</v>
      </c>
      <c r="H128" s="260">
        <v>42.185</v>
      </c>
      <c r="I128" s="261"/>
      <c r="J128" s="262">
        <f>ROUND(I128*H128,2)</f>
        <v>0</v>
      </c>
      <c r="K128" s="258" t="s">
        <v>162</v>
      </c>
      <c r="L128" s="263"/>
      <c r="M128" s="264" t="s">
        <v>1</v>
      </c>
      <c r="N128" s="265" t="s">
        <v>46</v>
      </c>
      <c r="O128" s="86"/>
      <c r="P128" s="232">
        <f>O128*H128</f>
        <v>0</v>
      </c>
      <c r="Q128" s="232">
        <v>1</v>
      </c>
      <c r="R128" s="232">
        <f>Q128*H128</f>
        <v>42.185</v>
      </c>
      <c r="S128" s="232">
        <v>0</v>
      </c>
      <c r="T128" s="233">
        <f>S128*H128</f>
        <v>0</v>
      </c>
      <c r="AR128" s="234" t="s">
        <v>187</v>
      </c>
      <c r="AT128" s="234" t="s">
        <v>337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1483</v>
      </c>
    </row>
    <row r="129" spans="2:51" s="12" customFormat="1" ht="12">
      <c r="B129" s="241"/>
      <c r="C129" s="242"/>
      <c r="D129" s="243" t="s">
        <v>216</v>
      </c>
      <c r="E129" s="244" t="s">
        <v>1</v>
      </c>
      <c r="F129" s="245" t="s">
        <v>1484</v>
      </c>
      <c r="G129" s="242"/>
      <c r="H129" s="246">
        <v>42.185</v>
      </c>
      <c r="I129" s="247"/>
      <c r="J129" s="242"/>
      <c r="K129" s="242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216</v>
      </c>
      <c r="AU129" s="252" t="s">
        <v>90</v>
      </c>
      <c r="AV129" s="12" t="s">
        <v>90</v>
      </c>
      <c r="AW129" s="12" t="s">
        <v>36</v>
      </c>
      <c r="AX129" s="12" t="s">
        <v>21</v>
      </c>
      <c r="AY129" s="252" t="s">
        <v>155</v>
      </c>
    </row>
    <row r="130" spans="2:65" s="1" customFormat="1" ht="24" customHeight="1">
      <c r="B130" s="38"/>
      <c r="C130" s="223" t="s">
        <v>168</v>
      </c>
      <c r="D130" s="223" t="s">
        <v>158</v>
      </c>
      <c r="E130" s="224" t="s">
        <v>1485</v>
      </c>
      <c r="F130" s="225" t="s">
        <v>1486</v>
      </c>
      <c r="G130" s="226" t="s">
        <v>466</v>
      </c>
      <c r="H130" s="227">
        <v>3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0.02135</v>
      </c>
      <c r="R130" s="232">
        <f>Q130*H130</f>
        <v>0.06405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1487</v>
      </c>
    </row>
    <row r="131" spans="2:51" s="12" customFormat="1" ht="12">
      <c r="B131" s="241"/>
      <c r="C131" s="242"/>
      <c r="D131" s="243" t="s">
        <v>216</v>
      </c>
      <c r="E131" s="244" t="s">
        <v>1</v>
      </c>
      <c r="F131" s="245" t="s">
        <v>1488</v>
      </c>
      <c r="G131" s="242"/>
      <c r="H131" s="246">
        <v>3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216</v>
      </c>
      <c r="AU131" s="252" t="s">
        <v>90</v>
      </c>
      <c r="AV131" s="12" t="s">
        <v>90</v>
      </c>
      <c r="AW131" s="12" t="s">
        <v>36</v>
      </c>
      <c r="AX131" s="12" t="s">
        <v>21</v>
      </c>
      <c r="AY131" s="252" t="s">
        <v>155</v>
      </c>
    </row>
    <row r="132" spans="2:63" s="11" customFormat="1" ht="22.8" customHeight="1">
      <c r="B132" s="207"/>
      <c r="C132" s="208"/>
      <c r="D132" s="209" t="s">
        <v>80</v>
      </c>
      <c r="E132" s="221" t="s">
        <v>193</v>
      </c>
      <c r="F132" s="221" t="s">
        <v>462</v>
      </c>
      <c r="G132" s="208"/>
      <c r="H132" s="208"/>
      <c r="I132" s="211"/>
      <c r="J132" s="222">
        <f>BK132</f>
        <v>0</v>
      </c>
      <c r="K132" s="208"/>
      <c r="L132" s="213"/>
      <c r="M132" s="214"/>
      <c r="N132" s="215"/>
      <c r="O132" s="215"/>
      <c r="P132" s="216">
        <f>SUM(P133:P164)</f>
        <v>0</v>
      </c>
      <c r="Q132" s="215"/>
      <c r="R132" s="216">
        <f>SUM(R133:R164)</f>
        <v>0</v>
      </c>
      <c r="S132" s="215"/>
      <c r="T132" s="217">
        <f>SUM(T133:T164)</f>
        <v>183.13973099999998</v>
      </c>
      <c r="AR132" s="218" t="s">
        <v>21</v>
      </c>
      <c r="AT132" s="219" t="s">
        <v>80</v>
      </c>
      <c r="AU132" s="219" t="s">
        <v>21</v>
      </c>
      <c r="AY132" s="218" t="s">
        <v>155</v>
      </c>
      <c r="BK132" s="220">
        <f>SUM(BK133:BK164)</f>
        <v>0</v>
      </c>
    </row>
    <row r="133" spans="2:65" s="1" customFormat="1" ht="16.5" customHeight="1">
      <c r="B133" s="38"/>
      <c r="C133" s="223" t="s">
        <v>172</v>
      </c>
      <c r="D133" s="223" t="s">
        <v>158</v>
      </c>
      <c r="E133" s="224" t="s">
        <v>1489</v>
      </c>
      <c r="F133" s="225" t="s">
        <v>1490</v>
      </c>
      <c r="G133" s="226" t="s">
        <v>214</v>
      </c>
      <c r="H133" s="227">
        <v>200</v>
      </c>
      <c r="I133" s="228"/>
      <c r="J133" s="229">
        <f>ROUND(I133*H133,2)</f>
        <v>0</v>
      </c>
      <c r="K133" s="225" t="s">
        <v>1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1491</v>
      </c>
    </row>
    <row r="134" spans="2:65" s="1" customFormat="1" ht="24" customHeight="1">
      <c r="B134" s="38"/>
      <c r="C134" s="223" t="s">
        <v>154</v>
      </c>
      <c r="D134" s="223" t="s">
        <v>158</v>
      </c>
      <c r="E134" s="224" t="s">
        <v>899</v>
      </c>
      <c r="F134" s="225" t="s">
        <v>1492</v>
      </c>
      <c r="G134" s="226" t="s">
        <v>715</v>
      </c>
      <c r="H134" s="227">
        <v>100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1493</v>
      </c>
    </row>
    <row r="135" spans="2:65" s="1" customFormat="1" ht="24" customHeight="1">
      <c r="B135" s="38"/>
      <c r="C135" s="223" t="s">
        <v>179</v>
      </c>
      <c r="D135" s="223" t="s">
        <v>158</v>
      </c>
      <c r="E135" s="224" t="s">
        <v>1494</v>
      </c>
      <c r="F135" s="225" t="s">
        <v>1495</v>
      </c>
      <c r="G135" s="226" t="s">
        <v>161</v>
      </c>
      <c r="H135" s="227">
        <v>1</v>
      </c>
      <c r="I135" s="228"/>
      <c r="J135" s="229">
        <f>ROUND(I135*H135,2)</f>
        <v>0</v>
      </c>
      <c r="K135" s="225" t="s">
        <v>1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172</v>
      </c>
      <c r="AT135" s="234" t="s">
        <v>158</v>
      </c>
      <c r="AU135" s="234" t="s">
        <v>90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172</v>
      </c>
      <c r="BM135" s="234" t="s">
        <v>1496</v>
      </c>
    </row>
    <row r="136" spans="2:65" s="1" customFormat="1" ht="16.5" customHeight="1">
      <c r="B136" s="38"/>
      <c r="C136" s="223" t="s">
        <v>183</v>
      </c>
      <c r="D136" s="223" t="s">
        <v>158</v>
      </c>
      <c r="E136" s="224" t="s">
        <v>1497</v>
      </c>
      <c r="F136" s="225" t="s">
        <v>1498</v>
      </c>
      <c r="G136" s="226" t="s">
        <v>214</v>
      </c>
      <c r="H136" s="227">
        <v>49.6</v>
      </c>
      <c r="I136" s="228"/>
      <c r="J136" s="229">
        <f>ROUND(I136*H136,2)</f>
        <v>0</v>
      </c>
      <c r="K136" s="225" t="s">
        <v>162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0.324</v>
      </c>
      <c r="T136" s="233">
        <f>S136*H136</f>
        <v>16.0704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1499</v>
      </c>
    </row>
    <row r="137" spans="2:51" s="12" customFormat="1" ht="12">
      <c r="B137" s="241"/>
      <c r="C137" s="242"/>
      <c r="D137" s="243" t="s">
        <v>216</v>
      </c>
      <c r="E137" s="244" t="s">
        <v>1</v>
      </c>
      <c r="F137" s="245" t="s">
        <v>1500</v>
      </c>
      <c r="G137" s="242"/>
      <c r="H137" s="246">
        <v>49.6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216</v>
      </c>
      <c r="AU137" s="252" t="s">
        <v>90</v>
      </c>
      <c r="AV137" s="12" t="s">
        <v>90</v>
      </c>
      <c r="AW137" s="12" t="s">
        <v>36</v>
      </c>
      <c r="AX137" s="12" t="s">
        <v>21</v>
      </c>
      <c r="AY137" s="252" t="s">
        <v>155</v>
      </c>
    </row>
    <row r="138" spans="2:65" s="1" customFormat="1" ht="24" customHeight="1">
      <c r="B138" s="38"/>
      <c r="C138" s="223" t="s">
        <v>187</v>
      </c>
      <c r="D138" s="223" t="s">
        <v>158</v>
      </c>
      <c r="E138" s="224" t="s">
        <v>1501</v>
      </c>
      <c r="F138" s="225" t="s">
        <v>1502</v>
      </c>
      <c r="G138" s="226" t="s">
        <v>466</v>
      </c>
      <c r="H138" s="227">
        <v>104</v>
      </c>
      <c r="I138" s="228"/>
      <c r="J138" s="229">
        <f>ROUND(I138*H138,2)</f>
        <v>0</v>
      </c>
      <c r="K138" s="225" t="s">
        <v>162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0.054</v>
      </c>
      <c r="T138" s="233">
        <f>S138*H138</f>
        <v>5.616</v>
      </c>
      <c r="AR138" s="234" t="s">
        <v>172</v>
      </c>
      <c r="AT138" s="234" t="s">
        <v>158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1503</v>
      </c>
    </row>
    <row r="139" spans="2:51" s="12" customFormat="1" ht="12">
      <c r="B139" s="241"/>
      <c r="C139" s="242"/>
      <c r="D139" s="243" t="s">
        <v>216</v>
      </c>
      <c r="E139" s="244" t="s">
        <v>1</v>
      </c>
      <c r="F139" s="245" t="s">
        <v>1504</v>
      </c>
      <c r="G139" s="242"/>
      <c r="H139" s="246">
        <v>104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216</v>
      </c>
      <c r="AU139" s="252" t="s">
        <v>90</v>
      </c>
      <c r="AV139" s="12" t="s">
        <v>90</v>
      </c>
      <c r="AW139" s="12" t="s">
        <v>36</v>
      </c>
      <c r="AX139" s="12" t="s">
        <v>21</v>
      </c>
      <c r="AY139" s="252" t="s">
        <v>155</v>
      </c>
    </row>
    <row r="140" spans="2:65" s="1" customFormat="1" ht="24" customHeight="1">
      <c r="B140" s="38"/>
      <c r="C140" s="223" t="s">
        <v>193</v>
      </c>
      <c r="D140" s="223" t="s">
        <v>158</v>
      </c>
      <c r="E140" s="224" t="s">
        <v>1505</v>
      </c>
      <c r="F140" s="225" t="s">
        <v>1506</v>
      </c>
      <c r="G140" s="226" t="s">
        <v>365</v>
      </c>
      <c r="H140" s="227">
        <v>6.9</v>
      </c>
      <c r="I140" s="228"/>
      <c r="J140" s="229">
        <f>ROUND(I140*H140,2)</f>
        <v>0</v>
      </c>
      <c r="K140" s="225" t="s">
        <v>162</v>
      </c>
      <c r="L140" s="43"/>
      <c r="M140" s="230" t="s">
        <v>1</v>
      </c>
      <c r="N140" s="231" t="s">
        <v>46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0.055</v>
      </c>
      <c r="T140" s="233">
        <f>S140*H140</f>
        <v>0.3795</v>
      </c>
      <c r="AR140" s="234" t="s">
        <v>172</v>
      </c>
      <c r="AT140" s="234" t="s">
        <v>158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1507</v>
      </c>
    </row>
    <row r="141" spans="2:51" s="12" customFormat="1" ht="12">
      <c r="B141" s="241"/>
      <c r="C141" s="242"/>
      <c r="D141" s="243" t="s">
        <v>216</v>
      </c>
      <c r="E141" s="244" t="s">
        <v>1</v>
      </c>
      <c r="F141" s="245" t="s">
        <v>1508</v>
      </c>
      <c r="G141" s="242"/>
      <c r="H141" s="246">
        <v>6.9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216</v>
      </c>
      <c r="AU141" s="252" t="s">
        <v>90</v>
      </c>
      <c r="AV141" s="12" t="s">
        <v>90</v>
      </c>
      <c r="AW141" s="12" t="s">
        <v>36</v>
      </c>
      <c r="AX141" s="12" t="s">
        <v>21</v>
      </c>
      <c r="AY141" s="252" t="s">
        <v>155</v>
      </c>
    </row>
    <row r="142" spans="2:65" s="1" customFormat="1" ht="24" customHeight="1">
      <c r="B142" s="38"/>
      <c r="C142" s="223" t="s">
        <v>26</v>
      </c>
      <c r="D142" s="223" t="s">
        <v>158</v>
      </c>
      <c r="E142" s="224" t="s">
        <v>1404</v>
      </c>
      <c r="F142" s="225" t="s">
        <v>1405</v>
      </c>
      <c r="G142" s="226" t="s">
        <v>466</v>
      </c>
      <c r="H142" s="227">
        <v>62</v>
      </c>
      <c r="I142" s="228"/>
      <c r="J142" s="229">
        <f>ROUND(I142*H142,2)</f>
        <v>0</v>
      </c>
      <c r="K142" s="225" t="s">
        <v>1</v>
      </c>
      <c r="L142" s="43"/>
      <c r="M142" s="230" t="s">
        <v>1</v>
      </c>
      <c r="N142" s="231" t="s">
        <v>46</v>
      </c>
      <c r="O142" s="86"/>
      <c r="P142" s="232">
        <f>O142*H142</f>
        <v>0</v>
      </c>
      <c r="Q142" s="232">
        <v>0</v>
      </c>
      <c r="R142" s="232">
        <f>Q142*H142</f>
        <v>0</v>
      </c>
      <c r="S142" s="232">
        <v>0.0657</v>
      </c>
      <c r="T142" s="233">
        <f>S142*H142</f>
        <v>4.0733999999999995</v>
      </c>
      <c r="AR142" s="234" t="s">
        <v>172</v>
      </c>
      <c r="AT142" s="234" t="s">
        <v>158</v>
      </c>
      <c r="AU142" s="234" t="s">
        <v>90</v>
      </c>
      <c r="AY142" s="17" t="s">
        <v>155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21</v>
      </c>
      <c r="BK142" s="235">
        <f>ROUND(I142*H142,2)</f>
        <v>0</v>
      </c>
      <c r="BL142" s="17" t="s">
        <v>172</v>
      </c>
      <c r="BM142" s="234" t="s">
        <v>1509</v>
      </c>
    </row>
    <row r="143" spans="2:51" s="12" customFormat="1" ht="12">
      <c r="B143" s="241"/>
      <c r="C143" s="242"/>
      <c r="D143" s="243" t="s">
        <v>216</v>
      </c>
      <c r="E143" s="244" t="s">
        <v>1</v>
      </c>
      <c r="F143" s="245" t="s">
        <v>1510</v>
      </c>
      <c r="G143" s="242"/>
      <c r="H143" s="246">
        <v>18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216</v>
      </c>
      <c r="AU143" s="252" t="s">
        <v>90</v>
      </c>
      <c r="AV143" s="12" t="s">
        <v>90</v>
      </c>
      <c r="AW143" s="12" t="s">
        <v>36</v>
      </c>
      <c r="AX143" s="12" t="s">
        <v>81</v>
      </c>
      <c r="AY143" s="252" t="s">
        <v>155</v>
      </c>
    </row>
    <row r="144" spans="2:51" s="12" customFormat="1" ht="12">
      <c r="B144" s="241"/>
      <c r="C144" s="242"/>
      <c r="D144" s="243" t="s">
        <v>216</v>
      </c>
      <c r="E144" s="244" t="s">
        <v>1</v>
      </c>
      <c r="F144" s="245" t="s">
        <v>1511</v>
      </c>
      <c r="G144" s="242"/>
      <c r="H144" s="246">
        <v>44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216</v>
      </c>
      <c r="AU144" s="252" t="s">
        <v>90</v>
      </c>
      <c r="AV144" s="12" t="s">
        <v>90</v>
      </c>
      <c r="AW144" s="12" t="s">
        <v>36</v>
      </c>
      <c r="AX144" s="12" t="s">
        <v>81</v>
      </c>
      <c r="AY144" s="252" t="s">
        <v>155</v>
      </c>
    </row>
    <row r="145" spans="2:51" s="14" customFormat="1" ht="12">
      <c r="B145" s="276"/>
      <c r="C145" s="277"/>
      <c r="D145" s="243" t="s">
        <v>216</v>
      </c>
      <c r="E145" s="278" t="s">
        <v>1</v>
      </c>
      <c r="F145" s="279" t="s">
        <v>387</v>
      </c>
      <c r="G145" s="277"/>
      <c r="H145" s="280">
        <v>62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AT145" s="286" t="s">
        <v>216</v>
      </c>
      <c r="AU145" s="286" t="s">
        <v>90</v>
      </c>
      <c r="AV145" s="14" t="s">
        <v>172</v>
      </c>
      <c r="AW145" s="14" t="s">
        <v>36</v>
      </c>
      <c r="AX145" s="14" t="s">
        <v>21</v>
      </c>
      <c r="AY145" s="286" t="s">
        <v>155</v>
      </c>
    </row>
    <row r="146" spans="2:65" s="1" customFormat="1" ht="24" customHeight="1">
      <c r="B146" s="38"/>
      <c r="C146" s="223" t="s">
        <v>200</v>
      </c>
      <c r="D146" s="223" t="s">
        <v>158</v>
      </c>
      <c r="E146" s="224" t="s">
        <v>1512</v>
      </c>
      <c r="F146" s="225" t="s">
        <v>1513</v>
      </c>
      <c r="G146" s="226" t="s">
        <v>365</v>
      </c>
      <c r="H146" s="227">
        <v>106.2</v>
      </c>
      <c r="I146" s="228"/>
      <c r="J146" s="229">
        <f>ROUND(I146*H146,2)</f>
        <v>0</v>
      </c>
      <c r="K146" s="225" t="s">
        <v>162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0.00348</v>
      </c>
      <c r="T146" s="233">
        <f>S146*H146</f>
        <v>0.369576</v>
      </c>
      <c r="AR146" s="234" t="s">
        <v>172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1514</v>
      </c>
    </row>
    <row r="147" spans="2:51" s="12" customFormat="1" ht="12">
      <c r="B147" s="241"/>
      <c r="C147" s="242"/>
      <c r="D147" s="243" t="s">
        <v>216</v>
      </c>
      <c r="E147" s="244" t="s">
        <v>1</v>
      </c>
      <c r="F147" s="245" t="s">
        <v>1515</v>
      </c>
      <c r="G147" s="242"/>
      <c r="H147" s="246">
        <v>106.2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216</v>
      </c>
      <c r="AU147" s="252" t="s">
        <v>90</v>
      </c>
      <c r="AV147" s="12" t="s">
        <v>90</v>
      </c>
      <c r="AW147" s="12" t="s">
        <v>36</v>
      </c>
      <c r="AX147" s="12" t="s">
        <v>21</v>
      </c>
      <c r="AY147" s="252" t="s">
        <v>155</v>
      </c>
    </row>
    <row r="148" spans="2:65" s="1" customFormat="1" ht="24" customHeight="1">
      <c r="B148" s="38"/>
      <c r="C148" s="223" t="s">
        <v>257</v>
      </c>
      <c r="D148" s="223" t="s">
        <v>158</v>
      </c>
      <c r="E148" s="224" t="s">
        <v>1516</v>
      </c>
      <c r="F148" s="225" t="s">
        <v>1517</v>
      </c>
      <c r="G148" s="226" t="s">
        <v>365</v>
      </c>
      <c r="H148" s="227">
        <v>156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0.00348</v>
      </c>
      <c r="T148" s="233">
        <f>S148*H148</f>
        <v>0.54288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1518</v>
      </c>
    </row>
    <row r="149" spans="2:51" s="12" customFormat="1" ht="12">
      <c r="B149" s="241"/>
      <c r="C149" s="242"/>
      <c r="D149" s="243" t="s">
        <v>216</v>
      </c>
      <c r="E149" s="244" t="s">
        <v>1</v>
      </c>
      <c r="F149" s="245" t="s">
        <v>933</v>
      </c>
      <c r="G149" s="242"/>
      <c r="H149" s="246">
        <v>156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216</v>
      </c>
      <c r="AU149" s="252" t="s">
        <v>90</v>
      </c>
      <c r="AV149" s="12" t="s">
        <v>90</v>
      </c>
      <c r="AW149" s="12" t="s">
        <v>36</v>
      </c>
      <c r="AX149" s="12" t="s">
        <v>21</v>
      </c>
      <c r="AY149" s="252" t="s">
        <v>155</v>
      </c>
    </row>
    <row r="150" spans="2:65" s="1" customFormat="1" ht="24" customHeight="1">
      <c r="B150" s="38"/>
      <c r="C150" s="223" t="s">
        <v>261</v>
      </c>
      <c r="D150" s="223" t="s">
        <v>158</v>
      </c>
      <c r="E150" s="224" t="s">
        <v>1519</v>
      </c>
      <c r="F150" s="225" t="s">
        <v>1520</v>
      </c>
      <c r="G150" s="226" t="s">
        <v>365</v>
      </c>
      <c r="H150" s="227">
        <v>17.7</v>
      </c>
      <c r="I150" s="228"/>
      <c r="J150" s="229">
        <f>ROUND(I150*H150,2)</f>
        <v>0</v>
      </c>
      <c r="K150" s="225" t="s">
        <v>162</v>
      </c>
      <c r="L150" s="43"/>
      <c r="M150" s="230" t="s">
        <v>1</v>
      </c>
      <c r="N150" s="231" t="s">
        <v>46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0.0825</v>
      </c>
      <c r="T150" s="233">
        <f>S150*H150</f>
        <v>1.46025</v>
      </c>
      <c r="AR150" s="234" t="s">
        <v>172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1521</v>
      </c>
    </row>
    <row r="151" spans="2:51" s="12" customFormat="1" ht="12">
      <c r="B151" s="241"/>
      <c r="C151" s="242"/>
      <c r="D151" s="243" t="s">
        <v>216</v>
      </c>
      <c r="E151" s="244" t="s">
        <v>1</v>
      </c>
      <c r="F151" s="245" t="s">
        <v>1522</v>
      </c>
      <c r="G151" s="242"/>
      <c r="H151" s="246">
        <v>17.7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216</v>
      </c>
      <c r="AU151" s="252" t="s">
        <v>90</v>
      </c>
      <c r="AV151" s="12" t="s">
        <v>90</v>
      </c>
      <c r="AW151" s="12" t="s">
        <v>36</v>
      </c>
      <c r="AX151" s="12" t="s">
        <v>21</v>
      </c>
      <c r="AY151" s="252" t="s">
        <v>155</v>
      </c>
    </row>
    <row r="152" spans="2:65" s="1" customFormat="1" ht="16.5" customHeight="1">
      <c r="B152" s="38"/>
      <c r="C152" s="223" t="s">
        <v>267</v>
      </c>
      <c r="D152" s="223" t="s">
        <v>158</v>
      </c>
      <c r="E152" s="224" t="s">
        <v>1523</v>
      </c>
      <c r="F152" s="225" t="s">
        <v>1524</v>
      </c>
      <c r="G152" s="226" t="s">
        <v>466</v>
      </c>
      <c r="H152" s="227">
        <v>1</v>
      </c>
      <c r="I152" s="228"/>
      <c r="J152" s="229">
        <f>ROUND(I152*H152,2)</f>
        <v>0</v>
      </c>
      <c r="K152" s="225" t="s">
        <v>162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0.21</v>
      </c>
      <c r="T152" s="233">
        <f>S152*H152</f>
        <v>0.21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1525</v>
      </c>
    </row>
    <row r="153" spans="2:51" s="12" customFormat="1" ht="12">
      <c r="B153" s="241"/>
      <c r="C153" s="242"/>
      <c r="D153" s="243" t="s">
        <v>216</v>
      </c>
      <c r="E153" s="244" t="s">
        <v>1</v>
      </c>
      <c r="F153" s="245" t="s">
        <v>1526</v>
      </c>
      <c r="G153" s="242"/>
      <c r="H153" s="246">
        <v>1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216</v>
      </c>
      <c r="AU153" s="252" t="s">
        <v>90</v>
      </c>
      <c r="AV153" s="12" t="s">
        <v>90</v>
      </c>
      <c r="AW153" s="12" t="s">
        <v>36</v>
      </c>
      <c r="AX153" s="12" t="s">
        <v>21</v>
      </c>
      <c r="AY153" s="252" t="s">
        <v>155</v>
      </c>
    </row>
    <row r="154" spans="2:65" s="1" customFormat="1" ht="16.5" customHeight="1">
      <c r="B154" s="38"/>
      <c r="C154" s="223" t="s">
        <v>8</v>
      </c>
      <c r="D154" s="223" t="s">
        <v>158</v>
      </c>
      <c r="E154" s="224" t="s">
        <v>1527</v>
      </c>
      <c r="F154" s="225" t="s">
        <v>1528</v>
      </c>
      <c r="G154" s="226" t="s">
        <v>466</v>
      </c>
      <c r="H154" s="227">
        <v>1</v>
      </c>
      <c r="I154" s="228"/>
      <c r="J154" s="229">
        <f>ROUND(I154*H154,2)</f>
        <v>0</v>
      </c>
      <c r="K154" s="225" t="s">
        <v>162</v>
      </c>
      <c r="L154" s="43"/>
      <c r="M154" s="230" t="s">
        <v>1</v>
      </c>
      <c r="N154" s="231" t="s">
        <v>46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0.4</v>
      </c>
      <c r="T154" s="233">
        <f>S154*H154</f>
        <v>0.4</v>
      </c>
      <c r="AR154" s="234" t="s">
        <v>172</v>
      </c>
      <c r="AT154" s="234" t="s">
        <v>158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1529</v>
      </c>
    </row>
    <row r="155" spans="2:51" s="12" customFormat="1" ht="12">
      <c r="B155" s="241"/>
      <c r="C155" s="242"/>
      <c r="D155" s="243" t="s">
        <v>216</v>
      </c>
      <c r="E155" s="244" t="s">
        <v>1</v>
      </c>
      <c r="F155" s="245" t="s">
        <v>1530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216</v>
      </c>
      <c r="AU155" s="252" t="s">
        <v>90</v>
      </c>
      <c r="AV155" s="12" t="s">
        <v>90</v>
      </c>
      <c r="AW155" s="12" t="s">
        <v>36</v>
      </c>
      <c r="AX155" s="12" t="s">
        <v>21</v>
      </c>
      <c r="AY155" s="252" t="s">
        <v>155</v>
      </c>
    </row>
    <row r="156" spans="2:65" s="1" customFormat="1" ht="24" customHeight="1">
      <c r="B156" s="38"/>
      <c r="C156" s="223" t="s">
        <v>277</v>
      </c>
      <c r="D156" s="223" t="s">
        <v>158</v>
      </c>
      <c r="E156" s="224" t="s">
        <v>1531</v>
      </c>
      <c r="F156" s="225" t="s">
        <v>1532</v>
      </c>
      <c r="G156" s="226" t="s">
        <v>365</v>
      </c>
      <c r="H156" s="227">
        <v>36.3</v>
      </c>
      <c r="I156" s="228"/>
      <c r="J156" s="229">
        <f>ROUND(I156*H156,2)</f>
        <v>0</v>
      </c>
      <c r="K156" s="225" t="s">
        <v>162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0.037</v>
      </c>
      <c r="T156" s="233">
        <f>S156*H156</f>
        <v>1.3430999999999997</v>
      </c>
      <c r="AR156" s="234" t="s">
        <v>172</v>
      </c>
      <c r="AT156" s="234" t="s">
        <v>158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1533</v>
      </c>
    </row>
    <row r="157" spans="2:51" s="12" customFormat="1" ht="12">
      <c r="B157" s="241"/>
      <c r="C157" s="242"/>
      <c r="D157" s="243" t="s">
        <v>216</v>
      </c>
      <c r="E157" s="244" t="s">
        <v>1</v>
      </c>
      <c r="F157" s="245" t="s">
        <v>1534</v>
      </c>
      <c r="G157" s="242"/>
      <c r="H157" s="246">
        <v>36.3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216</v>
      </c>
      <c r="AU157" s="252" t="s">
        <v>90</v>
      </c>
      <c r="AV157" s="12" t="s">
        <v>90</v>
      </c>
      <c r="AW157" s="12" t="s">
        <v>36</v>
      </c>
      <c r="AX157" s="12" t="s">
        <v>21</v>
      </c>
      <c r="AY157" s="252" t="s">
        <v>155</v>
      </c>
    </row>
    <row r="158" spans="2:65" s="1" customFormat="1" ht="24" customHeight="1">
      <c r="B158" s="38"/>
      <c r="C158" s="223" t="s">
        <v>282</v>
      </c>
      <c r="D158" s="223" t="s">
        <v>158</v>
      </c>
      <c r="E158" s="224" t="s">
        <v>1535</v>
      </c>
      <c r="F158" s="225" t="s">
        <v>1536</v>
      </c>
      <c r="G158" s="226" t="s">
        <v>365</v>
      </c>
      <c r="H158" s="227">
        <v>5.5</v>
      </c>
      <c r="I158" s="228"/>
      <c r="J158" s="229">
        <f>ROUND(I158*H158,2)</f>
        <v>0</v>
      </c>
      <c r="K158" s="225" t="s">
        <v>1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0.063</v>
      </c>
      <c r="T158" s="233">
        <f>S158*H158</f>
        <v>0.34650000000000003</v>
      </c>
      <c r="AR158" s="234" t="s">
        <v>172</v>
      </c>
      <c r="AT158" s="234" t="s">
        <v>158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1537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1538</v>
      </c>
      <c r="G159" s="242"/>
      <c r="H159" s="246">
        <v>5.5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21</v>
      </c>
      <c r="AY159" s="252" t="s">
        <v>155</v>
      </c>
    </row>
    <row r="160" spans="2:65" s="1" customFormat="1" ht="24" customHeight="1">
      <c r="B160" s="38"/>
      <c r="C160" s="223" t="s">
        <v>286</v>
      </c>
      <c r="D160" s="223" t="s">
        <v>158</v>
      </c>
      <c r="E160" s="224" t="s">
        <v>1539</v>
      </c>
      <c r="F160" s="225" t="s">
        <v>1540</v>
      </c>
      <c r="G160" s="226" t="s">
        <v>239</v>
      </c>
      <c r="H160" s="227">
        <v>46.875</v>
      </c>
      <c r="I160" s="228"/>
      <c r="J160" s="229">
        <f>ROUND(I160*H160,2)</f>
        <v>0</v>
      </c>
      <c r="K160" s="225" t="s">
        <v>162</v>
      </c>
      <c r="L160" s="43"/>
      <c r="M160" s="230" t="s">
        <v>1</v>
      </c>
      <c r="N160" s="231" t="s">
        <v>46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0.039</v>
      </c>
      <c r="T160" s="233">
        <f>S160*H160</f>
        <v>1.828125</v>
      </c>
      <c r="AR160" s="234" t="s">
        <v>172</v>
      </c>
      <c r="AT160" s="234" t="s">
        <v>158</v>
      </c>
      <c r="AU160" s="234" t="s">
        <v>90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172</v>
      </c>
      <c r="BM160" s="234" t="s">
        <v>1541</v>
      </c>
    </row>
    <row r="161" spans="2:51" s="12" customFormat="1" ht="12">
      <c r="B161" s="241"/>
      <c r="C161" s="242"/>
      <c r="D161" s="243" t="s">
        <v>216</v>
      </c>
      <c r="E161" s="244" t="s">
        <v>1</v>
      </c>
      <c r="F161" s="245" t="s">
        <v>1542</v>
      </c>
      <c r="G161" s="242"/>
      <c r="H161" s="246">
        <v>46.875</v>
      </c>
      <c r="I161" s="247"/>
      <c r="J161" s="242"/>
      <c r="K161" s="242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216</v>
      </c>
      <c r="AU161" s="252" t="s">
        <v>90</v>
      </c>
      <c r="AV161" s="12" t="s">
        <v>90</v>
      </c>
      <c r="AW161" s="12" t="s">
        <v>36</v>
      </c>
      <c r="AX161" s="12" t="s">
        <v>21</v>
      </c>
      <c r="AY161" s="252" t="s">
        <v>155</v>
      </c>
    </row>
    <row r="162" spans="2:65" s="1" customFormat="1" ht="24" customHeight="1">
      <c r="B162" s="38"/>
      <c r="C162" s="223" t="s">
        <v>291</v>
      </c>
      <c r="D162" s="223" t="s">
        <v>158</v>
      </c>
      <c r="E162" s="224" t="s">
        <v>1543</v>
      </c>
      <c r="F162" s="225" t="s">
        <v>1544</v>
      </c>
      <c r="G162" s="226" t="s">
        <v>239</v>
      </c>
      <c r="H162" s="227">
        <v>330</v>
      </c>
      <c r="I162" s="228"/>
      <c r="J162" s="229">
        <f>ROUND(I162*H162,2)</f>
        <v>0</v>
      </c>
      <c r="K162" s="225" t="s">
        <v>162</v>
      </c>
      <c r="L162" s="43"/>
      <c r="M162" s="230" t="s">
        <v>1</v>
      </c>
      <c r="N162" s="231" t="s">
        <v>46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0.45</v>
      </c>
      <c r="T162" s="233">
        <f>S162*H162</f>
        <v>148.5</v>
      </c>
      <c r="AR162" s="234" t="s">
        <v>172</v>
      </c>
      <c r="AT162" s="234" t="s">
        <v>158</v>
      </c>
      <c r="AU162" s="234" t="s">
        <v>90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172</v>
      </c>
      <c r="BM162" s="234" t="s">
        <v>1545</v>
      </c>
    </row>
    <row r="163" spans="2:51" s="12" customFormat="1" ht="12">
      <c r="B163" s="241"/>
      <c r="C163" s="242"/>
      <c r="D163" s="243" t="s">
        <v>216</v>
      </c>
      <c r="E163" s="244" t="s">
        <v>1</v>
      </c>
      <c r="F163" s="245" t="s">
        <v>1546</v>
      </c>
      <c r="G163" s="242"/>
      <c r="H163" s="246">
        <v>330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216</v>
      </c>
      <c r="AU163" s="252" t="s">
        <v>90</v>
      </c>
      <c r="AV163" s="12" t="s">
        <v>90</v>
      </c>
      <c r="AW163" s="12" t="s">
        <v>36</v>
      </c>
      <c r="AX163" s="12" t="s">
        <v>21</v>
      </c>
      <c r="AY163" s="252" t="s">
        <v>155</v>
      </c>
    </row>
    <row r="164" spans="2:65" s="1" customFormat="1" ht="16.5" customHeight="1">
      <c r="B164" s="38"/>
      <c r="C164" s="223" t="s">
        <v>296</v>
      </c>
      <c r="D164" s="223" t="s">
        <v>158</v>
      </c>
      <c r="E164" s="224" t="s">
        <v>1547</v>
      </c>
      <c r="F164" s="225" t="s">
        <v>1548</v>
      </c>
      <c r="G164" s="226" t="s">
        <v>161</v>
      </c>
      <c r="H164" s="227">
        <v>2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46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1</v>
      </c>
      <c r="T164" s="233">
        <f>S164*H164</f>
        <v>2</v>
      </c>
      <c r="AR164" s="234" t="s">
        <v>172</v>
      </c>
      <c r="AT164" s="234" t="s">
        <v>158</v>
      </c>
      <c r="AU164" s="234" t="s">
        <v>90</v>
      </c>
      <c r="AY164" s="17" t="s">
        <v>155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21</v>
      </c>
      <c r="BK164" s="235">
        <f>ROUND(I164*H164,2)</f>
        <v>0</v>
      </c>
      <c r="BL164" s="17" t="s">
        <v>172</v>
      </c>
      <c r="BM164" s="234" t="s">
        <v>1549</v>
      </c>
    </row>
    <row r="165" spans="2:63" s="11" customFormat="1" ht="22.8" customHeight="1">
      <c r="B165" s="207"/>
      <c r="C165" s="208"/>
      <c r="D165" s="209" t="s">
        <v>80</v>
      </c>
      <c r="E165" s="221" t="s">
        <v>272</v>
      </c>
      <c r="F165" s="221" t="s">
        <v>273</v>
      </c>
      <c r="G165" s="208"/>
      <c r="H165" s="208"/>
      <c r="I165" s="211"/>
      <c r="J165" s="222">
        <f>BK165</f>
        <v>0</v>
      </c>
      <c r="K165" s="208"/>
      <c r="L165" s="213"/>
      <c r="M165" s="214"/>
      <c r="N165" s="215"/>
      <c r="O165" s="215"/>
      <c r="P165" s="216">
        <f>SUM(P166:P169)</f>
        <v>0</v>
      </c>
      <c r="Q165" s="215"/>
      <c r="R165" s="216">
        <f>SUM(R166:R169)</f>
        <v>0</v>
      </c>
      <c r="S165" s="215"/>
      <c r="T165" s="217">
        <f>SUM(T166:T169)</f>
        <v>0</v>
      </c>
      <c r="AR165" s="218" t="s">
        <v>21</v>
      </c>
      <c r="AT165" s="219" t="s">
        <v>80</v>
      </c>
      <c r="AU165" s="219" t="s">
        <v>21</v>
      </c>
      <c r="AY165" s="218" t="s">
        <v>155</v>
      </c>
      <c r="BK165" s="220">
        <f>SUM(BK166:BK169)</f>
        <v>0</v>
      </c>
    </row>
    <row r="166" spans="2:65" s="1" customFormat="1" ht="24" customHeight="1">
      <c r="B166" s="38"/>
      <c r="C166" s="223" t="s">
        <v>7</v>
      </c>
      <c r="D166" s="223" t="s">
        <v>158</v>
      </c>
      <c r="E166" s="224" t="s">
        <v>1550</v>
      </c>
      <c r="F166" s="225" t="s">
        <v>1551</v>
      </c>
      <c r="G166" s="226" t="s">
        <v>264</v>
      </c>
      <c r="H166" s="227">
        <v>187.924</v>
      </c>
      <c r="I166" s="228"/>
      <c r="J166" s="229">
        <f>ROUND(I166*H166,2)</f>
        <v>0</v>
      </c>
      <c r="K166" s="225" t="s">
        <v>162</v>
      </c>
      <c r="L166" s="43"/>
      <c r="M166" s="230" t="s">
        <v>1</v>
      </c>
      <c r="N166" s="231" t="s">
        <v>46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172</v>
      </c>
      <c r="AT166" s="234" t="s">
        <v>158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172</v>
      </c>
      <c r="BM166" s="234" t="s">
        <v>1552</v>
      </c>
    </row>
    <row r="167" spans="2:65" s="1" customFormat="1" ht="24" customHeight="1">
      <c r="B167" s="38"/>
      <c r="C167" s="223" t="s">
        <v>211</v>
      </c>
      <c r="D167" s="223" t="s">
        <v>158</v>
      </c>
      <c r="E167" s="224" t="s">
        <v>1553</v>
      </c>
      <c r="F167" s="225" t="s">
        <v>1554</v>
      </c>
      <c r="G167" s="226" t="s">
        <v>264</v>
      </c>
      <c r="H167" s="227">
        <v>3568.599</v>
      </c>
      <c r="I167" s="228"/>
      <c r="J167" s="229">
        <f>ROUND(I167*H167,2)</f>
        <v>0</v>
      </c>
      <c r="K167" s="225" t="s">
        <v>162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172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172</v>
      </c>
      <c r="BM167" s="234" t="s">
        <v>1555</v>
      </c>
    </row>
    <row r="168" spans="2:51" s="12" customFormat="1" ht="12">
      <c r="B168" s="241"/>
      <c r="C168" s="242"/>
      <c r="D168" s="243" t="s">
        <v>216</v>
      </c>
      <c r="E168" s="244" t="s">
        <v>1</v>
      </c>
      <c r="F168" s="245" t="s">
        <v>1556</v>
      </c>
      <c r="G168" s="242"/>
      <c r="H168" s="246">
        <v>3568.599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216</v>
      </c>
      <c r="AU168" s="252" t="s">
        <v>90</v>
      </c>
      <c r="AV168" s="12" t="s">
        <v>90</v>
      </c>
      <c r="AW168" s="12" t="s">
        <v>36</v>
      </c>
      <c r="AX168" s="12" t="s">
        <v>21</v>
      </c>
      <c r="AY168" s="252" t="s">
        <v>155</v>
      </c>
    </row>
    <row r="169" spans="2:65" s="1" customFormat="1" ht="24" customHeight="1">
      <c r="B169" s="38"/>
      <c r="C169" s="223" t="s">
        <v>392</v>
      </c>
      <c r="D169" s="223" t="s">
        <v>158</v>
      </c>
      <c r="E169" s="224" t="s">
        <v>1557</v>
      </c>
      <c r="F169" s="225" t="s">
        <v>1558</v>
      </c>
      <c r="G169" s="226" t="s">
        <v>264</v>
      </c>
      <c r="H169" s="227">
        <v>187.924</v>
      </c>
      <c r="I169" s="228"/>
      <c r="J169" s="229">
        <f>ROUND(I169*H169,2)</f>
        <v>0</v>
      </c>
      <c r="K169" s="225" t="s">
        <v>162</v>
      </c>
      <c r="L169" s="43"/>
      <c r="M169" s="230" t="s">
        <v>1</v>
      </c>
      <c r="N169" s="231" t="s">
        <v>46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172</v>
      </c>
      <c r="AT169" s="234" t="s">
        <v>158</v>
      </c>
      <c r="AU169" s="234" t="s">
        <v>90</v>
      </c>
      <c r="AY169" s="17" t="s">
        <v>155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21</v>
      </c>
      <c r="BK169" s="235">
        <f>ROUND(I169*H169,2)</f>
        <v>0</v>
      </c>
      <c r="BL169" s="17" t="s">
        <v>172</v>
      </c>
      <c r="BM169" s="234" t="s">
        <v>1559</v>
      </c>
    </row>
    <row r="170" spans="2:63" s="11" customFormat="1" ht="22.8" customHeight="1">
      <c r="B170" s="207"/>
      <c r="C170" s="208"/>
      <c r="D170" s="209" t="s">
        <v>80</v>
      </c>
      <c r="E170" s="221" t="s">
        <v>546</v>
      </c>
      <c r="F170" s="221" t="s">
        <v>547</v>
      </c>
      <c r="G170" s="208"/>
      <c r="H170" s="208"/>
      <c r="I170" s="211"/>
      <c r="J170" s="222">
        <f>BK170</f>
        <v>0</v>
      </c>
      <c r="K170" s="208"/>
      <c r="L170" s="213"/>
      <c r="M170" s="214"/>
      <c r="N170" s="215"/>
      <c r="O170" s="215"/>
      <c r="P170" s="216">
        <f>P171</f>
        <v>0</v>
      </c>
      <c r="Q170" s="215"/>
      <c r="R170" s="216">
        <f>R171</f>
        <v>0</v>
      </c>
      <c r="S170" s="215"/>
      <c r="T170" s="217">
        <f>T171</f>
        <v>0</v>
      </c>
      <c r="AR170" s="218" t="s">
        <v>21</v>
      </c>
      <c r="AT170" s="219" t="s">
        <v>80</v>
      </c>
      <c r="AU170" s="219" t="s">
        <v>21</v>
      </c>
      <c r="AY170" s="218" t="s">
        <v>155</v>
      </c>
      <c r="BK170" s="220">
        <f>BK171</f>
        <v>0</v>
      </c>
    </row>
    <row r="171" spans="2:65" s="1" customFormat="1" ht="16.5" customHeight="1">
      <c r="B171" s="38"/>
      <c r="C171" s="223" t="s">
        <v>397</v>
      </c>
      <c r="D171" s="223" t="s">
        <v>158</v>
      </c>
      <c r="E171" s="224" t="s">
        <v>1560</v>
      </c>
      <c r="F171" s="225" t="s">
        <v>1561</v>
      </c>
      <c r="G171" s="226" t="s">
        <v>264</v>
      </c>
      <c r="H171" s="227">
        <v>42.249</v>
      </c>
      <c r="I171" s="228"/>
      <c r="J171" s="229">
        <f>ROUND(I171*H171,2)</f>
        <v>0</v>
      </c>
      <c r="K171" s="225" t="s">
        <v>162</v>
      </c>
      <c r="L171" s="43"/>
      <c r="M171" s="230" t="s">
        <v>1</v>
      </c>
      <c r="N171" s="231" t="s">
        <v>46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172</v>
      </c>
      <c r="AT171" s="234" t="s">
        <v>158</v>
      </c>
      <c r="AU171" s="234" t="s">
        <v>90</v>
      </c>
      <c r="AY171" s="17" t="s">
        <v>155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21</v>
      </c>
      <c r="BK171" s="235">
        <f>ROUND(I171*H171,2)</f>
        <v>0</v>
      </c>
      <c r="BL171" s="17" t="s">
        <v>172</v>
      </c>
      <c r="BM171" s="234" t="s">
        <v>1562</v>
      </c>
    </row>
    <row r="172" spans="2:63" s="11" customFormat="1" ht="25.9" customHeight="1">
      <c r="B172" s="207"/>
      <c r="C172" s="208"/>
      <c r="D172" s="209" t="s">
        <v>80</v>
      </c>
      <c r="E172" s="210" t="s">
        <v>937</v>
      </c>
      <c r="F172" s="210" t="s">
        <v>938</v>
      </c>
      <c r="G172" s="208"/>
      <c r="H172" s="208"/>
      <c r="I172" s="211"/>
      <c r="J172" s="212">
        <f>BK172</f>
        <v>0</v>
      </c>
      <c r="K172" s="208"/>
      <c r="L172" s="213"/>
      <c r="M172" s="214"/>
      <c r="N172" s="215"/>
      <c r="O172" s="215"/>
      <c r="P172" s="216">
        <f>P173</f>
        <v>0</v>
      </c>
      <c r="Q172" s="215"/>
      <c r="R172" s="216">
        <f>R173</f>
        <v>0</v>
      </c>
      <c r="S172" s="215"/>
      <c r="T172" s="217">
        <f>T173</f>
        <v>4.7844</v>
      </c>
      <c r="AR172" s="218" t="s">
        <v>90</v>
      </c>
      <c r="AT172" s="219" t="s">
        <v>80</v>
      </c>
      <c r="AU172" s="219" t="s">
        <v>81</v>
      </c>
      <c r="AY172" s="218" t="s">
        <v>155</v>
      </c>
      <c r="BK172" s="220">
        <f>BK173</f>
        <v>0</v>
      </c>
    </row>
    <row r="173" spans="2:63" s="11" customFormat="1" ht="22.8" customHeight="1">
      <c r="B173" s="207"/>
      <c r="C173" s="208"/>
      <c r="D173" s="209" t="s">
        <v>80</v>
      </c>
      <c r="E173" s="221" t="s">
        <v>1408</v>
      </c>
      <c r="F173" s="221" t="s">
        <v>1409</v>
      </c>
      <c r="G173" s="208"/>
      <c r="H173" s="208"/>
      <c r="I173" s="211"/>
      <c r="J173" s="222">
        <f>BK173</f>
        <v>0</v>
      </c>
      <c r="K173" s="208"/>
      <c r="L173" s="213"/>
      <c r="M173" s="214"/>
      <c r="N173" s="215"/>
      <c r="O173" s="215"/>
      <c r="P173" s="216">
        <f>SUM(P174:P178)</f>
        <v>0</v>
      </c>
      <c r="Q173" s="215"/>
      <c r="R173" s="216">
        <f>SUM(R174:R178)</f>
        <v>0</v>
      </c>
      <c r="S173" s="215"/>
      <c r="T173" s="217">
        <f>SUM(T174:T178)</f>
        <v>4.7844</v>
      </c>
      <c r="AR173" s="218" t="s">
        <v>90</v>
      </c>
      <c r="AT173" s="219" t="s">
        <v>80</v>
      </c>
      <c r="AU173" s="219" t="s">
        <v>21</v>
      </c>
      <c r="AY173" s="218" t="s">
        <v>155</v>
      </c>
      <c r="BK173" s="220">
        <f>SUM(BK174:BK178)</f>
        <v>0</v>
      </c>
    </row>
    <row r="174" spans="2:65" s="1" customFormat="1" ht="16.5" customHeight="1">
      <c r="B174" s="38"/>
      <c r="C174" s="223" t="s">
        <v>400</v>
      </c>
      <c r="D174" s="223" t="s">
        <v>158</v>
      </c>
      <c r="E174" s="224" t="s">
        <v>1421</v>
      </c>
      <c r="F174" s="225" t="s">
        <v>1422</v>
      </c>
      <c r="G174" s="226" t="s">
        <v>214</v>
      </c>
      <c r="H174" s="227">
        <v>132.9</v>
      </c>
      <c r="I174" s="228"/>
      <c r="J174" s="229">
        <f>ROUND(I174*H174,2)</f>
        <v>0</v>
      </c>
      <c r="K174" s="225" t="s">
        <v>162</v>
      </c>
      <c r="L174" s="43"/>
      <c r="M174" s="230" t="s">
        <v>1</v>
      </c>
      <c r="N174" s="231" t="s">
        <v>46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0.022</v>
      </c>
      <c r="T174" s="233">
        <f>S174*H174</f>
        <v>2.9238</v>
      </c>
      <c r="AR174" s="234" t="s">
        <v>277</v>
      </c>
      <c r="AT174" s="234" t="s">
        <v>158</v>
      </c>
      <c r="AU174" s="234" t="s">
        <v>90</v>
      </c>
      <c r="AY174" s="17" t="s">
        <v>155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21</v>
      </c>
      <c r="BK174" s="235">
        <f>ROUND(I174*H174,2)</f>
        <v>0</v>
      </c>
      <c r="BL174" s="17" t="s">
        <v>277</v>
      </c>
      <c r="BM174" s="234" t="s">
        <v>1563</v>
      </c>
    </row>
    <row r="175" spans="2:51" s="12" customFormat="1" ht="12">
      <c r="B175" s="241"/>
      <c r="C175" s="242"/>
      <c r="D175" s="243" t="s">
        <v>216</v>
      </c>
      <c r="E175" s="244" t="s">
        <v>1</v>
      </c>
      <c r="F175" s="245" t="s">
        <v>1564</v>
      </c>
      <c r="G175" s="242"/>
      <c r="H175" s="246">
        <v>132.9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216</v>
      </c>
      <c r="AU175" s="252" t="s">
        <v>90</v>
      </c>
      <c r="AV175" s="12" t="s">
        <v>90</v>
      </c>
      <c r="AW175" s="12" t="s">
        <v>36</v>
      </c>
      <c r="AX175" s="12" t="s">
        <v>21</v>
      </c>
      <c r="AY175" s="252" t="s">
        <v>155</v>
      </c>
    </row>
    <row r="176" spans="2:65" s="1" customFormat="1" ht="24" customHeight="1">
      <c r="B176" s="38"/>
      <c r="C176" s="223" t="s">
        <v>405</v>
      </c>
      <c r="D176" s="223" t="s">
        <v>158</v>
      </c>
      <c r="E176" s="224" t="s">
        <v>1434</v>
      </c>
      <c r="F176" s="225" t="s">
        <v>1435</v>
      </c>
      <c r="G176" s="226" t="s">
        <v>214</v>
      </c>
      <c r="H176" s="227">
        <v>132.9</v>
      </c>
      <c r="I176" s="228"/>
      <c r="J176" s="229">
        <f>ROUND(I176*H176,2)</f>
        <v>0</v>
      </c>
      <c r="K176" s="225" t="s">
        <v>162</v>
      </c>
      <c r="L176" s="43"/>
      <c r="M176" s="230" t="s">
        <v>1</v>
      </c>
      <c r="N176" s="231" t="s">
        <v>46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0.014</v>
      </c>
      <c r="T176" s="233">
        <f>S176*H176</f>
        <v>1.8606</v>
      </c>
      <c r="AR176" s="234" t="s">
        <v>277</v>
      </c>
      <c r="AT176" s="234" t="s">
        <v>158</v>
      </c>
      <c r="AU176" s="234" t="s">
        <v>90</v>
      </c>
      <c r="AY176" s="17" t="s">
        <v>155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21</v>
      </c>
      <c r="BK176" s="235">
        <f>ROUND(I176*H176,2)</f>
        <v>0</v>
      </c>
      <c r="BL176" s="17" t="s">
        <v>277</v>
      </c>
      <c r="BM176" s="234" t="s">
        <v>1565</v>
      </c>
    </row>
    <row r="177" spans="2:51" s="12" customFormat="1" ht="12">
      <c r="B177" s="241"/>
      <c r="C177" s="242"/>
      <c r="D177" s="243" t="s">
        <v>216</v>
      </c>
      <c r="E177" s="244" t="s">
        <v>1</v>
      </c>
      <c r="F177" s="245" t="s">
        <v>1566</v>
      </c>
      <c r="G177" s="242"/>
      <c r="H177" s="246">
        <v>132.9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216</v>
      </c>
      <c r="AU177" s="252" t="s">
        <v>90</v>
      </c>
      <c r="AV177" s="12" t="s">
        <v>90</v>
      </c>
      <c r="AW177" s="12" t="s">
        <v>36</v>
      </c>
      <c r="AX177" s="12" t="s">
        <v>21</v>
      </c>
      <c r="AY177" s="252" t="s">
        <v>155</v>
      </c>
    </row>
    <row r="178" spans="2:65" s="1" customFormat="1" ht="24" customHeight="1">
      <c r="B178" s="38"/>
      <c r="C178" s="223" t="s">
        <v>410</v>
      </c>
      <c r="D178" s="223" t="s">
        <v>158</v>
      </c>
      <c r="E178" s="224" t="s">
        <v>1449</v>
      </c>
      <c r="F178" s="225" t="s">
        <v>1450</v>
      </c>
      <c r="G178" s="226" t="s">
        <v>969</v>
      </c>
      <c r="H178" s="300"/>
      <c r="I178" s="228"/>
      <c r="J178" s="229">
        <f>ROUND(I178*H178,2)</f>
        <v>0</v>
      </c>
      <c r="K178" s="225" t="s">
        <v>162</v>
      </c>
      <c r="L178" s="43"/>
      <c r="M178" s="236" t="s">
        <v>1</v>
      </c>
      <c r="N178" s="237" t="s">
        <v>46</v>
      </c>
      <c r="O178" s="238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34" t="s">
        <v>277</v>
      </c>
      <c r="AT178" s="234" t="s">
        <v>158</v>
      </c>
      <c r="AU178" s="234" t="s">
        <v>90</v>
      </c>
      <c r="AY178" s="17" t="s">
        <v>155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21</v>
      </c>
      <c r="BK178" s="235">
        <f>ROUND(I178*H178,2)</f>
        <v>0</v>
      </c>
      <c r="BL178" s="17" t="s">
        <v>277</v>
      </c>
      <c r="BM178" s="234" t="s">
        <v>1567</v>
      </c>
    </row>
    <row r="179" spans="2:12" s="1" customFormat="1" ht="6.95" customHeight="1">
      <c r="B179" s="61"/>
      <c r="C179" s="62"/>
      <c r="D179" s="62"/>
      <c r="E179" s="62"/>
      <c r="F179" s="62"/>
      <c r="G179" s="62"/>
      <c r="H179" s="62"/>
      <c r="I179" s="173"/>
      <c r="J179" s="62"/>
      <c r="K179" s="62"/>
      <c r="L179" s="43"/>
    </row>
  </sheetData>
  <sheetProtection password="CC35" sheet="1" objects="1" scenarios="1" formatColumns="0" formatRows="0" autoFilter="0"/>
  <autoFilter ref="C122:K17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129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ROUND(J119,2)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ROUND((SUM(BE119:BE133)),2)</f>
        <v>0</v>
      </c>
      <c r="I33" s="154">
        <v>0.21</v>
      </c>
      <c r="J33" s="153">
        <f>ROUND(((SUM(BE119:BE133))*I33),2)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ROUND((SUM(BF119:BF133)),2)</f>
        <v>0</v>
      </c>
      <c r="I34" s="154">
        <v>0.15</v>
      </c>
      <c r="J34" s="153">
        <f>ROUND(((SUM(BF119:BF133))*I34),2)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ROUND((SUM(BG119:BG133)),2)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ROUND((SUM(BH119:BH133)),2)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ROUND((SUM(BI119:BI133)),2)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000 - SO 000 VRN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J119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136</v>
      </c>
      <c r="E97" s="186"/>
      <c r="F97" s="186"/>
      <c r="G97" s="186"/>
      <c r="H97" s="186"/>
      <c r="I97" s="187"/>
      <c r="J97" s="188">
        <f>J120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137</v>
      </c>
      <c r="E98" s="193"/>
      <c r="F98" s="193"/>
      <c r="G98" s="193"/>
      <c r="H98" s="193"/>
      <c r="I98" s="194"/>
      <c r="J98" s="195">
        <f>J121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138</v>
      </c>
      <c r="E99" s="193"/>
      <c r="F99" s="193"/>
      <c r="G99" s="193"/>
      <c r="H99" s="193"/>
      <c r="I99" s="194"/>
      <c r="J99" s="195">
        <f>J130</f>
        <v>0</v>
      </c>
      <c r="K99" s="191"/>
      <c r="L99" s="196"/>
    </row>
    <row r="100" spans="2:12" s="1" customFormat="1" ht="21.8" customHeight="1" hidden="1">
      <c r="B100" s="38"/>
      <c r="C100" s="39"/>
      <c r="D100" s="39"/>
      <c r="E100" s="39"/>
      <c r="F100" s="39"/>
      <c r="G100" s="39"/>
      <c r="H100" s="39"/>
      <c r="I100" s="139"/>
      <c r="J100" s="39"/>
      <c r="K100" s="39"/>
      <c r="L100" s="43"/>
    </row>
    <row r="101" spans="2:12" s="1" customFormat="1" ht="6.95" customHeight="1" hidden="1">
      <c r="B101" s="61"/>
      <c r="C101" s="62"/>
      <c r="D101" s="62"/>
      <c r="E101" s="62"/>
      <c r="F101" s="62"/>
      <c r="G101" s="62"/>
      <c r="H101" s="62"/>
      <c r="I101" s="173"/>
      <c r="J101" s="62"/>
      <c r="K101" s="62"/>
      <c r="L101" s="43"/>
    </row>
    <row r="102" ht="12" hidden="1"/>
    <row r="103" ht="12" hidden="1"/>
    <row r="104" ht="12" hidden="1"/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76"/>
      <c r="J105" s="64"/>
      <c r="K105" s="64"/>
      <c r="L105" s="43"/>
    </row>
    <row r="106" spans="2:12" s="1" customFormat="1" ht="24.95" customHeight="1">
      <c r="B106" s="38"/>
      <c r="C106" s="23" t="s">
        <v>139</v>
      </c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7" t="str">
        <f>E7</f>
        <v>MULTIFUNKČNÍ SPORTOVIŠTĚ U OBJEKTU ZIMNÍHO STADIONU, DĚČÍN propočet podle DUR</v>
      </c>
      <c r="F109" s="32"/>
      <c r="G109" s="32"/>
      <c r="H109" s="32"/>
      <c r="I109" s="139"/>
      <c r="J109" s="39"/>
      <c r="K109" s="39"/>
      <c r="L109" s="43"/>
    </row>
    <row r="110" spans="2:12" s="1" customFormat="1" ht="12" customHeight="1">
      <c r="B110" s="38"/>
      <c r="C110" s="32" t="s">
        <v>128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6.5" customHeight="1">
      <c r="B111" s="38"/>
      <c r="C111" s="39"/>
      <c r="D111" s="39"/>
      <c r="E111" s="71" t="str">
        <f>E9</f>
        <v>SO 000 - SO 000 VRN</v>
      </c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22</v>
      </c>
      <c r="D113" s="39"/>
      <c r="E113" s="39"/>
      <c r="F113" s="27" t="str">
        <f>F12</f>
        <v>Děčín</v>
      </c>
      <c r="G113" s="39"/>
      <c r="H113" s="39"/>
      <c r="I113" s="142" t="s">
        <v>24</v>
      </c>
      <c r="J113" s="74" t="str">
        <f>IF(J12="","",J12)</f>
        <v>2. 3. 2019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7.9" customHeight="1">
      <c r="B115" s="38"/>
      <c r="C115" s="32" t="s">
        <v>28</v>
      </c>
      <c r="D115" s="39"/>
      <c r="E115" s="39"/>
      <c r="F115" s="27" t="str">
        <f>E15</f>
        <v>STATUTÁRNÍ MĚSTO DĚČÍN</v>
      </c>
      <c r="G115" s="39"/>
      <c r="H115" s="39"/>
      <c r="I115" s="142" t="s">
        <v>34</v>
      </c>
      <c r="J115" s="36" t="str">
        <f>E21</f>
        <v>PROJEKTOVÝ ATELIER DAVID</v>
      </c>
      <c r="K115" s="39"/>
      <c r="L115" s="43"/>
    </row>
    <row r="116" spans="2:12" s="1" customFormat="1" ht="15.15" customHeight="1">
      <c r="B116" s="38"/>
      <c r="C116" s="32" t="s">
        <v>32</v>
      </c>
      <c r="D116" s="39"/>
      <c r="E116" s="39"/>
      <c r="F116" s="27" t="str">
        <f>IF(E18="","",E18)</f>
        <v>Vyplň údaj</v>
      </c>
      <c r="G116" s="39"/>
      <c r="H116" s="39"/>
      <c r="I116" s="142" t="s">
        <v>37</v>
      </c>
      <c r="J116" s="36" t="str">
        <f>E24</f>
        <v>Jaroslav VALENTA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20" s="10" customFormat="1" ht="29.25" customHeight="1">
      <c r="B118" s="197"/>
      <c r="C118" s="198" t="s">
        <v>140</v>
      </c>
      <c r="D118" s="199" t="s">
        <v>66</v>
      </c>
      <c r="E118" s="199" t="s">
        <v>62</v>
      </c>
      <c r="F118" s="199" t="s">
        <v>63</v>
      </c>
      <c r="G118" s="199" t="s">
        <v>141</v>
      </c>
      <c r="H118" s="199" t="s">
        <v>142</v>
      </c>
      <c r="I118" s="200" t="s">
        <v>143</v>
      </c>
      <c r="J118" s="199" t="s">
        <v>133</v>
      </c>
      <c r="K118" s="201" t="s">
        <v>144</v>
      </c>
      <c r="L118" s="202"/>
      <c r="M118" s="95" t="s">
        <v>1</v>
      </c>
      <c r="N118" s="96" t="s">
        <v>45</v>
      </c>
      <c r="O118" s="96" t="s">
        <v>145</v>
      </c>
      <c r="P118" s="96" t="s">
        <v>146</v>
      </c>
      <c r="Q118" s="96" t="s">
        <v>147</v>
      </c>
      <c r="R118" s="96" t="s">
        <v>148</v>
      </c>
      <c r="S118" s="96" t="s">
        <v>149</v>
      </c>
      <c r="T118" s="97" t="s">
        <v>150</v>
      </c>
    </row>
    <row r="119" spans="2:63" s="1" customFormat="1" ht="22.8" customHeight="1">
      <c r="B119" s="38"/>
      <c r="C119" s="102" t="s">
        <v>151</v>
      </c>
      <c r="D119" s="39"/>
      <c r="E119" s="39"/>
      <c r="F119" s="39"/>
      <c r="G119" s="39"/>
      <c r="H119" s="39"/>
      <c r="I119" s="139"/>
      <c r="J119" s="203">
        <f>BK119</f>
        <v>0</v>
      </c>
      <c r="K119" s="39"/>
      <c r="L119" s="43"/>
      <c r="M119" s="98"/>
      <c r="N119" s="99"/>
      <c r="O119" s="99"/>
      <c r="P119" s="204">
        <f>P120</f>
        <v>0</v>
      </c>
      <c r="Q119" s="99"/>
      <c r="R119" s="204">
        <f>R120</f>
        <v>0</v>
      </c>
      <c r="S119" s="99"/>
      <c r="T119" s="205">
        <f>T120</f>
        <v>0</v>
      </c>
      <c r="AT119" s="17" t="s">
        <v>80</v>
      </c>
      <c r="AU119" s="17" t="s">
        <v>135</v>
      </c>
      <c r="BK119" s="206">
        <f>BK120</f>
        <v>0</v>
      </c>
    </row>
    <row r="120" spans="2:63" s="11" customFormat="1" ht="25.9" customHeight="1">
      <c r="B120" s="207"/>
      <c r="C120" s="208"/>
      <c r="D120" s="209" t="s">
        <v>80</v>
      </c>
      <c r="E120" s="210" t="s">
        <v>152</v>
      </c>
      <c r="F120" s="210" t="s">
        <v>153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P121+P130</f>
        <v>0</v>
      </c>
      <c r="Q120" s="215"/>
      <c r="R120" s="216">
        <f>R121+R130</f>
        <v>0</v>
      </c>
      <c r="S120" s="215"/>
      <c r="T120" s="217">
        <f>T121+T130</f>
        <v>0</v>
      </c>
      <c r="AR120" s="218" t="s">
        <v>154</v>
      </c>
      <c r="AT120" s="219" t="s">
        <v>80</v>
      </c>
      <c r="AU120" s="219" t="s">
        <v>81</v>
      </c>
      <c r="AY120" s="218" t="s">
        <v>155</v>
      </c>
      <c r="BK120" s="220">
        <f>BK121+BK130</f>
        <v>0</v>
      </c>
    </row>
    <row r="121" spans="2:63" s="11" customFormat="1" ht="22.8" customHeight="1">
      <c r="B121" s="207"/>
      <c r="C121" s="208"/>
      <c r="D121" s="209" t="s">
        <v>80</v>
      </c>
      <c r="E121" s="221" t="s">
        <v>156</v>
      </c>
      <c r="F121" s="221" t="s">
        <v>157</v>
      </c>
      <c r="G121" s="208"/>
      <c r="H121" s="208"/>
      <c r="I121" s="211"/>
      <c r="J121" s="222">
        <f>BK121</f>
        <v>0</v>
      </c>
      <c r="K121" s="208"/>
      <c r="L121" s="213"/>
      <c r="M121" s="214"/>
      <c r="N121" s="215"/>
      <c r="O121" s="215"/>
      <c r="P121" s="216">
        <f>SUM(P122:P129)</f>
        <v>0</v>
      </c>
      <c r="Q121" s="215"/>
      <c r="R121" s="216">
        <f>SUM(R122:R129)</f>
        <v>0</v>
      </c>
      <c r="S121" s="215"/>
      <c r="T121" s="217">
        <f>SUM(T122:T129)</f>
        <v>0</v>
      </c>
      <c r="AR121" s="218" t="s">
        <v>154</v>
      </c>
      <c r="AT121" s="219" t="s">
        <v>80</v>
      </c>
      <c r="AU121" s="219" t="s">
        <v>21</v>
      </c>
      <c r="AY121" s="218" t="s">
        <v>155</v>
      </c>
      <c r="BK121" s="220">
        <f>SUM(BK122:BK129)</f>
        <v>0</v>
      </c>
    </row>
    <row r="122" spans="2:65" s="1" customFormat="1" ht="16.5" customHeight="1">
      <c r="B122" s="38"/>
      <c r="C122" s="223" t="s">
        <v>21</v>
      </c>
      <c r="D122" s="223" t="s">
        <v>158</v>
      </c>
      <c r="E122" s="224" t="s">
        <v>159</v>
      </c>
      <c r="F122" s="225" t="s">
        <v>160</v>
      </c>
      <c r="G122" s="226" t="s">
        <v>161</v>
      </c>
      <c r="H122" s="227">
        <v>1</v>
      </c>
      <c r="I122" s="228"/>
      <c r="J122" s="229">
        <f>ROUND(I122*H122,2)</f>
        <v>0</v>
      </c>
      <c r="K122" s="225" t="s">
        <v>162</v>
      </c>
      <c r="L122" s="43"/>
      <c r="M122" s="230" t="s">
        <v>1</v>
      </c>
      <c r="N122" s="231" t="s">
        <v>46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AR122" s="234" t="s">
        <v>163</v>
      </c>
      <c r="AT122" s="234" t="s">
        <v>158</v>
      </c>
      <c r="AU122" s="234" t="s">
        <v>90</v>
      </c>
      <c r="AY122" s="17" t="s">
        <v>155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21</v>
      </c>
      <c r="BK122" s="235">
        <f>ROUND(I122*H122,2)</f>
        <v>0</v>
      </c>
      <c r="BL122" s="17" t="s">
        <v>163</v>
      </c>
      <c r="BM122" s="234" t="s">
        <v>164</v>
      </c>
    </row>
    <row r="123" spans="2:65" s="1" customFormat="1" ht="16.5" customHeight="1">
      <c r="B123" s="38"/>
      <c r="C123" s="223" t="s">
        <v>90</v>
      </c>
      <c r="D123" s="223" t="s">
        <v>158</v>
      </c>
      <c r="E123" s="224" t="s">
        <v>165</v>
      </c>
      <c r="F123" s="225" t="s">
        <v>166</v>
      </c>
      <c r="G123" s="226" t="s">
        <v>161</v>
      </c>
      <c r="H123" s="227">
        <v>1</v>
      </c>
      <c r="I123" s="228"/>
      <c r="J123" s="229">
        <f>ROUND(I123*H123,2)</f>
        <v>0</v>
      </c>
      <c r="K123" s="225" t="s">
        <v>162</v>
      </c>
      <c r="L123" s="43"/>
      <c r="M123" s="230" t="s">
        <v>1</v>
      </c>
      <c r="N123" s="231" t="s">
        <v>46</v>
      </c>
      <c r="O123" s="86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163</v>
      </c>
      <c r="AT123" s="234" t="s">
        <v>158</v>
      </c>
      <c r="AU123" s="234" t="s">
        <v>90</v>
      </c>
      <c r="AY123" s="17" t="s">
        <v>155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21</v>
      </c>
      <c r="BK123" s="235">
        <f>ROUND(I123*H123,2)</f>
        <v>0</v>
      </c>
      <c r="BL123" s="17" t="s">
        <v>163</v>
      </c>
      <c r="BM123" s="234" t="s">
        <v>167</v>
      </c>
    </row>
    <row r="124" spans="2:65" s="1" customFormat="1" ht="16.5" customHeight="1">
      <c r="B124" s="38"/>
      <c r="C124" s="223" t="s">
        <v>168</v>
      </c>
      <c r="D124" s="223" t="s">
        <v>158</v>
      </c>
      <c r="E124" s="224" t="s">
        <v>169</v>
      </c>
      <c r="F124" s="225" t="s">
        <v>170</v>
      </c>
      <c r="G124" s="226" t="s">
        <v>161</v>
      </c>
      <c r="H124" s="227">
        <v>1</v>
      </c>
      <c r="I124" s="228"/>
      <c r="J124" s="229">
        <f>ROUND(I124*H124,2)</f>
        <v>0</v>
      </c>
      <c r="K124" s="225" t="s">
        <v>162</v>
      </c>
      <c r="L124" s="43"/>
      <c r="M124" s="230" t="s">
        <v>1</v>
      </c>
      <c r="N124" s="231" t="s">
        <v>46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163</v>
      </c>
      <c r="AT124" s="234" t="s">
        <v>158</v>
      </c>
      <c r="AU124" s="234" t="s">
        <v>90</v>
      </c>
      <c r="AY124" s="17" t="s">
        <v>155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21</v>
      </c>
      <c r="BK124" s="235">
        <f>ROUND(I124*H124,2)</f>
        <v>0</v>
      </c>
      <c r="BL124" s="17" t="s">
        <v>163</v>
      </c>
      <c r="BM124" s="234" t="s">
        <v>171</v>
      </c>
    </row>
    <row r="125" spans="2:65" s="1" customFormat="1" ht="16.5" customHeight="1">
      <c r="B125" s="38"/>
      <c r="C125" s="223" t="s">
        <v>172</v>
      </c>
      <c r="D125" s="223" t="s">
        <v>158</v>
      </c>
      <c r="E125" s="224" t="s">
        <v>173</v>
      </c>
      <c r="F125" s="225" t="s">
        <v>174</v>
      </c>
      <c r="G125" s="226" t="s">
        <v>161</v>
      </c>
      <c r="H125" s="227">
        <v>1</v>
      </c>
      <c r="I125" s="228"/>
      <c r="J125" s="229">
        <f>ROUND(I125*H125,2)</f>
        <v>0</v>
      </c>
      <c r="K125" s="225" t="s">
        <v>162</v>
      </c>
      <c r="L125" s="43"/>
      <c r="M125" s="230" t="s">
        <v>1</v>
      </c>
      <c r="N125" s="231" t="s">
        <v>46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163</v>
      </c>
      <c r="AT125" s="234" t="s">
        <v>158</v>
      </c>
      <c r="AU125" s="234" t="s">
        <v>90</v>
      </c>
      <c r="AY125" s="17" t="s">
        <v>155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21</v>
      </c>
      <c r="BK125" s="235">
        <f>ROUND(I125*H125,2)</f>
        <v>0</v>
      </c>
      <c r="BL125" s="17" t="s">
        <v>163</v>
      </c>
      <c r="BM125" s="234" t="s">
        <v>175</v>
      </c>
    </row>
    <row r="126" spans="2:65" s="1" customFormat="1" ht="16.5" customHeight="1">
      <c r="B126" s="38"/>
      <c r="C126" s="223" t="s">
        <v>154</v>
      </c>
      <c r="D126" s="223" t="s">
        <v>158</v>
      </c>
      <c r="E126" s="224" t="s">
        <v>176</v>
      </c>
      <c r="F126" s="225" t="s">
        <v>177</v>
      </c>
      <c r="G126" s="226" t="s">
        <v>161</v>
      </c>
      <c r="H126" s="227">
        <v>1</v>
      </c>
      <c r="I126" s="228"/>
      <c r="J126" s="229">
        <f>ROUND(I126*H126,2)</f>
        <v>0</v>
      </c>
      <c r="K126" s="225" t="s">
        <v>162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163</v>
      </c>
      <c r="AT126" s="234" t="s">
        <v>158</v>
      </c>
      <c r="AU126" s="234" t="s">
        <v>90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163</v>
      </c>
      <c r="BM126" s="234" t="s">
        <v>178</v>
      </c>
    </row>
    <row r="127" spans="2:65" s="1" customFormat="1" ht="16.5" customHeight="1">
      <c r="B127" s="38"/>
      <c r="C127" s="223" t="s">
        <v>179</v>
      </c>
      <c r="D127" s="223" t="s">
        <v>158</v>
      </c>
      <c r="E127" s="224" t="s">
        <v>180</v>
      </c>
      <c r="F127" s="225" t="s">
        <v>181</v>
      </c>
      <c r="G127" s="226" t="s">
        <v>161</v>
      </c>
      <c r="H127" s="227">
        <v>2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163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163</v>
      </c>
      <c r="BM127" s="234" t="s">
        <v>182</v>
      </c>
    </row>
    <row r="128" spans="2:65" s="1" customFormat="1" ht="16.5" customHeight="1">
      <c r="B128" s="38"/>
      <c r="C128" s="223" t="s">
        <v>183</v>
      </c>
      <c r="D128" s="223" t="s">
        <v>158</v>
      </c>
      <c r="E128" s="224" t="s">
        <v>184</v>
      </c>
      <c r="F128" s="225" t="s">
        <v>185</v>
      </c>
      <c r="G128" s="226" t="s">
        <v>161</v>
      </c>
      <c r="H128" s="227">
        <v>1</v>
      </c>
      <c r="I128" s="228"/>
      <c r="J128" s="229">
        <f>ROUND(I128*H128,2)</f>
        <v>0</v>
      </c>
      <c r="K128" s="225" t="s">
        <v>162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163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163</v>
      </c>
      <c r="BM128" s="234" t="s">
        <v>186</v>
      </c>
    </row>
    <row r="129" spans="2:65" s="1" customFormat="1" ht="16.5" customHeight="1">
      <c r="B129" s="38"/>
      <c r="C129" s="223" t="s">
        <v>187</v>
      </c>
      <c r="D129" s="223" t="s">
        <v>158</v>
      </c>
      <c r="E129" s="224" t="s">
        <v>188</v>
      </c>
      <c r="F129" s="225" t="s">
        <v>189</v>
      </c>
      <c r="G129" s="226" t="s">
        <v>161</v>
      </c>
      <c r="H129" s="227">
        <v>1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163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163</v>
      </c>
      <c r="BM129" s="234" t="s">
        <v>190</v>
      </c>
    </row>
    <row r="130" spans="2:63" s="11" customFormat="1" ht="22.8" customHeight="1">
      <c r="B130" s="207"/>
      <c r="C130" s="208"/>
      <c r="D130" s="209" t="s">
        <v>80</v>
      </c>
      <c r="E130" s="221" t="s">
        <v>191</v>
      </c>
      <c r="F130" s="221" t="s">
        <v>192</v>
      </c>
      <c r="G130" s="208"/>
      <c r="H130" s="208"/>
      <c r="I130" s="211"/>
      <c r="J130" s="222">
        <f>BK130</f>
        <v>0</v>
      </c>
      <c r="K130" s="208"/>
      <c r="L130" s="213"/>
      <c r="M130" s="214"/>
      <c r="N130" s="215"/>
      <c r="O130" s="215"/>
      <c r="P130" s="216">
        <f>SUM(P131:P133)</f>
        <v>0</v>
      </c>
      <c r="Q130" s="215"/>
      <c r="R130" s="216">
        <f>SUM(R131:R133)</f>
        <v>0</v>
      </c>
      <c r="S130" s="215"/>
      <c r="T130" s="217">
        <f>SUM(T131:T133)</f>
        <v>0</v>
      </c>
      <c r="AR130" s="218" t="s">
        <v>154</v>
      </c>
      <c r="AT130" s="219" t="s">
        <v>80</v>
      </c>
      <c r="AU130" s="219" t="s">
        <v>21</v>
      </c>
      <c r="AY130" s="218" t="s">
        <v>155</v>
      </c>
      <c r="BK130" s="220">
        <f>SUM(BK131:BK133)</f>
        <v>0</v>
      </c>
    </row>
    <row r="131" spans="2:65" s="1" customFormat="1" ht="16.5" customHeight="1">
      <c r="B131" s="38"/>
      <c r="C131" s="223" t="s">
        <v>193</v>
      </c>
      <c r="D131" s="223" t="s">
        <v>158</v>
      </c>
      <c r="E131" s="224" t="s">
        <v>194</v>
      </c>
      <c r="F131" s="225" t="s">
        <v>195</v>
      </c>
      <c r="G131" s="226" t="s">
        <v>161</v>
      </c>
      <c r="H131" s="227">
        <v>1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163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163</v>
      </c>
      <c r="BM131" s="234" t="s">
        <v>196</v>
      </c>
    </row>
    <row r="132" spans="2:65" s="1" customFormat="1" ht="16.5" customHeight="1">
      <c r="B132" s="38"/>
      <c r="C132" s="223" t="s">
        <v>26</v>
      </c>
      <c r="D132" s="223" t="s">
        <v>158</v>
      </c>
      <c r="E132" s="224" t="s">
        <v>197</v>
      </c>
      <c r="F132" s="225" t="s">
        <v>198</v>
      </c>
      <c r="G132" s="226" t="s">
        <v>161</v>
      </c>
      <c r="H132" s="227">
        <v>1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163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163</v>
      </c>
      <c r="BM132" s="234" t="s">
        <v>199</v>
      </c>
    </row>
    <row r="133" spans="2:65" s="1" customFormat="1" ht="24" customHeight="1">
      <c r="B133" s="38"/>
      <c r="C133" s="223" t="s">
        <v>200</v>
      </c>
      <c r="D133" s="223" t="s">
        <v>158</v>
      </c>
      <c r="E133" s="224" t="s">
        <v>201</v>
      </c>
      <c r="F133" s="225" t="s">
        <v>202</v>
      </c>
      <c r="G133" s="226" t="s">
        <v>161</v>
      </c>
      <c r="H133" s="227">
        <v>1</v>
      </c>
      <c r="I133" s="228"/>
      <c r="J133" s="229">
        <f>ROUND(I133*H133,2)</f>
        <v>0</v>
      </c>
      <c r="K133" s="225" t="s">
        <v>162</v>
      </c>
      <c r="L133" s="43"/>
      <c r="M133" s="236" t="s">
        <v>1</v>
      </c>
      <c r="N133" s="237" t="s">
        <v>46</v>
      </c>
      <c r="O133" s="238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34" t="s">
        <v>163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163</v>
      </c>
      <c r="BM133" s="234" t="s">
        <v>203</v>
      </c>
    </row>
    <row r="134" spans="2:12" s="1" customFormat="1" ht="6.95" customHeight="1">
      <c r="B134" s="61"/>
      <c r="C134" s="62"/>
      <c r="D134" s="62"/>
      <c r="E134" s="62"/>
      <c r="F134" s="62"/>
      <c r="G134" s="62"/>
      <c r="H134" s="62"/>
      <c r="I134" s="173"/>
      <c r="J134" s="62"/>
      <c r="K134" s="62"/>
      <c r="L134" s="43"/>
    </row>
  </sheetData>
  <sheetProtection password="CC35" sheet="1" objects="1" scenarios="1" formatColumns="0" formatRows="0" autoFilter="0"/>
  <autoFilter ref="C118:K13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204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ROUND(J119,2)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ROUND((SUM(BE119:BE161)),2)</f>
        <v>0</v>
      </c>
      <c r="I33" s="154">
        <v>0.21</v>
      </c>
      <c r="J33" s="153">
        <f>ROUND(((SUM(BE119:BE161))*I33),2)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ROUND((SUM(BF119:BF161)),2)</f>
        <v>0</v>
      </c>
      <c r="I34" s="154">
        <v>0.15</v>
      </c>
      <c r="J34" s="153">
        <f>ROUND(((SUM(BF119:BF161))*I34),2)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ROUND((SUM(BG119:BG161)),2)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ROUND((SUM(BH119:BH161)),2)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ROUND((SUM(BI119:BI161)),2)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101 - SO 101 HTÚ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J119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J120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J121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207</v>
      </c>
      <c r="E99" s="193"/>
      <c r="F99" s="193"/>
      <c r="G99" s="193"/>
      <c r="H99" s="193"/>
      <c r="I99" s="194"/>
      <c r="J99" s="195">
        <f>J149</f>
        <v>0</v>
      </c>
      <c r="K99" s="191"/>
      <c r="L99" s="196"/>
    </row>
    <row r="100" spans="2:12" s="1" customFormat="1" ht="21.8" customHeight="1" hidden="1">
      <c r="B100" s="38"/>
      <c r="C100" s="39"/>
      <c r="D100" s="39"/>
      <c r="E100" s="39"/>
      <c r="F100" s="39"/>
      <c r="G100" s="39"/>
      <c r="H100" s="39"/>
      <c r="I100" s="139"/>
      <c r="J100" s="39"/>
      <c r="K100" s="39"/>
      <c r="L100" s="43"/>
    </row>
    <row r="101" spans="2:12" s="1" customFormat="1" ht="6.95" customHeight="1" hidden="1">
      <c r="B101" s="61"/>
      <c r="C101" s="62"/>
      <c r="D101" s="62"/>
      <c r="E101" s="62"/>
      <c r="F101" s="62"/>
      <c r="G101" s="62"/>
      <c r="H101" s="62"/>
      <c r="I101" s="173"/>
      <c r="J101" s="62"/>
      <c r="K101" s="62"/>
      <c r="L101" s="43"/>
    </row>
    <row r="102" ht="12" hidden="1"/>
    <row r="103" ht="12" hidden="1"/>
    <row r="104" ht="12" hidden="1"/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76"/>
      <c r="J105" s="64"/>
      <c r="K105" s="64"/>
      <c r="L105" s="43"/>
    </row>
    <row r="106" spans="2:12" s="1" customFormat="1" ht="24.95" customHeight="1">
      <c r="B106" s="38"/>
      <c r="C106" s="23" t="s">
        <v>139</v>
      </c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7" t="str">
        <f>E7</f>
        <v>MULTIFUNKČNÍ SPORTOVIŠTĚ U OBJEKTU ZIMNÍHO STADIONU, DĚČÍN propočet podle DUR</v>
      </c>
      <c r="F109" s="32"/>
      <c r="G109" s="32"/>
      <c r="H109" s="32"/>
      <c r="I109" s="139"/>
      <c r="J109" s="39"/>
      <c r="K109" s="39"/>
      <c r="L109" s="43"/>
    </row>
    <row r="110" spans="2:12" s="1" customFormat="1" ht="12" customHeight="1">
      <c r="B110" s="38"/>
      <c r="C110" s="32" t="s">
        <v>128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6.5" customHeight="1">
      <c r="B111" s="38"/>
      <c r="C111" s="39"/>
      <c r="D111" s="39"/>
      <c r="E111" s="71" t="str">
        <f>E9</f>
        <v>SO 101 - SO 101 HTÚ</v>
      </c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22</v>
      </c>
      <c r="D113" s="39"/>
      <c r="E113" s="39"/>
      <c r="F113" s="27" t="str">
        <f>F12</f>
        <v>Děčín</v>
      </c>
      <c r="G113" s="39"/>
      <c r="H113" s="39"/>
      <c r="I113" s="142" t="s">
        <v>24</v>
      </c>
      <c r="J113" s="74" t="str">
        <f>IF(J12="","",J12)</f>
        <v>2. 3. 2019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7.9" customHeight="1">
      <c r="B115" s="38"/>
      <c r="C115" s="32" t="s">
        <v>28</v>
      </c>
      <c r="D115" s="39"/>
      <c r="E115" s="39"/>
      <c r="F115" s="27" t="str">
        <f>E15</f>
        <v>STATUTÁRNÍ MĚSTO DĚČÍN</v>
      </c>
      <c r="G115" s="39"/>
      <c r="H115" s="39"/>
      <c r="I115" s="142" t="s">
        <v>34</v>
      </c>
      <c r="J115" s="36" t="str">
        <f>E21</f>
        <v>PROJEKTOVÝ ATELIER DAVID</v>
      </c>
      <c r="K115" s="39"/>
      <c r="L115" s="43"/>
    </row>
    <row r="116" spans="2:12" s="1" customFormat="1" ht="15.15" customHeight="1">
      <c r="B116" s="38"/>
      <c r="C116" s="32" t="s">
        <v>32</v>
      </c>
      <c r="D116" s="39"/>
      <c r="E116" s="39"/>
      <c r="F116" s="27" t="str">
        <f>IF(E18="","",E18)</f>
        <v>Vyplň údaj</v>
      </c>
      <c r="G116" s="39"/>
      <c r="H116" s="39"/>
      <c r="I116" s="142" t="s">
        <v>37</v>
      </c>
      <c r="J116" s="36" t="str">
        <f>E24</f>
        <v>Jaroslav VALENTA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20" s="10" customFormat="1" ht="29.25" customHeight="1">
      <c r="B118" s="197"/>
      <c r="C118" s="198" t="s">
        <v>140</v>
      </c>
      <c r="D118" s="199" t="s">
        <v>66</v>
      </c>
      <c r="E118" s="199" t="s">
        <v>62</v>
      </c>
      <c r="F118" s="199" t="s">
        <v>63</v>
      </c>
      <c r="G118" s="199" t="s">
        <v>141</v>
      </c>
      <c r="H118" s="199" t="s">
        <v>142</v>
      </c>
      <c r="I118" s="200" t="s">
        <v>143</v>
      </c>
      <c r="J118" s="199" t="s">
        <v>133</v>
      </c>
      <c r="K118" s="201" t="s">
        <v>144</v>
      </c>
      <c r="L118" s="202"/>
      <c r="M118" s="95" t="s">
        <v>1</v>
      </c>
      <c r="N118" s="96" t="s">
        <v>45</v>
      </c>
      <c r="O118" s="96" t="s">
        <v>145</v>
      </c>
      <c r="P118" s="96" t="s">
        <v>146</v>
      </c>
      <c r="Q118" s="96" t="s">
        <v>147</v>
      </c>
      <c r="R118" s="96" t="s">
        <v>148</v>
      </c>
      <c r="S118" s="96" t="s">
        <v>149</v>
      </c>
      <c r="T118" s="97" t="s">
        <v>150</v>
      </c>
    </row>
    <row r="119" spans="2:63" s="1" customFormat="1" ht="22.8" customHeight="1">
      <c r="B119" s="38"/>
      <c r="C119" s="102" t="s">
        <v>151</v>
      </c>
      <c r="D119" s="39"/>
      <c r="E119" s="39"/>
      <c r="F119" s="39"/>
      <c r="G119" s="39"/>
      <c r="H119" s="39"/>
      <c r="I119" s="139"/>
      <c r="J119" s="203">
        <f>BK119</f>
        <v>0</v>
      </c>
      <c r="K119" s="39"/>
      <c r="L119" s="43"/>
      <c r="M119" s="98"/>
      <c r="N119" s="99"/>
      <c r="O119" s="99"/>
      <c r="P119" s="204">
        <f>P120</f>
        <v>0</v>
      </c>
      <c r="Q119" s="99"/>
      <c r="R119" s="204">
        <f>R120</f>
        <v>0</v>
      </c>
      <c r="S119" s="99"/>
      <c r="T119" s="205">
        <f>T120</f>
        <v>2304.12</v>
      </c>
      <c r="AT119" s="17" t="s">
        <v>80</v>
      </c>
      <c r="AU119" s="17" t="s">
        <v>135</v>
      </c>
      <c r="BK119" s="206">
        <f>BK120</f>
        <v>0</v>
      </c>
    </row>
    <row r="120" spans="2:63" s="11" customFormat="1" ht="25.9" customHeight="1">
      <c r="B120" s="207"/>
      <c r="C120" s="208"/>
      <c r="D120" s="209" t="s">
        <v>80</v>
      </c>
      <c r="E120" s="210" t="s">
        <v>208</v>
      </c>
      <c r="F120" s="210" t="s">
        <v>209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P121+P149</f>
        <v>0</v>
      </c>
      <c r="Q120" s="215"/>
      <c r="R120" s="216">
        <f>R121+R149</f>
        <v>0</v>
      </c>
      <c r="S120" s="215"/>
      <c r="T120" s="217">
        <f>T121+T149</f>
        <v>2304.12</v>
      </c>
      <c r="AR120" s="218" t="s">
        <v>21</v>
      </c>
      <c r="AT120" s="219" t="s">
        <v>80</v>
      </c>
      <c r="AU120" s="219" t="s">
        <v>81</v>
      </c>
      <c r="AY120" s="218" t="s">
        <v>155</v>
      </c>
      <c r="BK120" s="220">
        <f>BK121+BK149</f>
        <v>0</v>
      </c>
    </row>
    <row r="121" spans="2:63" s="11" customFormat="1" ht="22.8" customHeight="1">
      <c r="B121" s="207"/>
      <c r="C121" s="208"/>
      <c r="D121" s="209" t="s">
        <v>80</v>
      </c>
      <c r="E121" s="221" t="s">
        <v>21</v>
      </c>
      <c r="F121" s="221" t="s">
        <v>210</v>
      </c>
      <c r="G121" s="208"/>
      <c r="H121" s="208"/>
      <c r="I121" s="211"/>
      <c r="J121" s="222">
        <f>BK121</f>
        <v>0</v>
      </c>
      <c r="K121" s="208"/>
      <c r="L121" s="213"/>
      <c r="M121" s="214"/>
      <c r="N121" s="215"/>
      <c r="O121" s="215"/>
      <c r="P121" s="216">
        <f>SUM(P122:P148)</f>
        <v>0</v>
      </c>
      <c r="Q121" s="215"/>
      <c r="R121" s="216">
        <f>SUM(R122:R148)</f>
        <v>0</v>
      </c>
      <c r="S121" s="215"/>
      <c r="T121" s="217">
        <f>SUM(T122:T148)</f>
        <v>2304.12</v>
      </c>
      <c r="AR121" s="218" t="s">
        <v>21</v>
      </c>
      <c r="AT121" s="219" t="s">
        <v>80</v>
      </c>
      <c r="AU121" s="219" t="s">
        <v>21</v>
      </c>
      <c r="AY121" s="218" t="s">
        <v>155</v>
      </c>
      <c r="BK121" s="220">
        <f>SUM(BK122:BK148)</f>
        <v>0</v>
      </c>
    </row>
    <row r="122" spans="2:65" s="1" customFormat="1" ht="24" customHeight="1">
      <c r="B122" s="38"/>
      <c r="C122" s="223" t="s">
        <v>211</v>
      </c>
      <c r="D122" s="223" t="s">
        <v>158</v>
      </c>
      <c r="E122" s="224" t="s">
        <v>212</v>
      </c>
      <c r="F122" s="225" t="s">
        <v>213</v>
      </c>
      <c r="G122" s="226" t="s">
        <v>214</v>
      </c>
      <c r="H122" s="227">
        <v>15</v>
      </c>
      <c r="I122" s="228"/>
      <c r="J122" s="229">
        <f>ROUND(I122*H122,2)</f>
        <v>0</v>
      </c>
      <c r="K122" s="225" t="s">
        <v>162</v>
      </c>
      <c r="L122" s="43"/>
      <c r="M122" s="230" t="s">
        <v>1</v>
      </c>
      <c r="N122" s="231" t="s">
        <v>46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0.26</v>
      </c>
      <c r="T122" s="233">
        <f>S122*H122</f>
        <v>3.9000000000000004</v>
      </c>
      <c r="AR122" s="234" t="s">
        <v>172</v>
      </c>
      <c r="AT122" s="234" t="s">
        <v>158</v>
      </c>
      <c r="AU122" s="234" t="s">
        <v>90</v>
      </c>
      <c r="AY122" s="17" t="s">
        <v>155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21</v>
      </c>
      <c r="BK122" s="235">
        <f>ROUND(I122*H122,2)</f>
        <v>0</v>
      </c>
      <c r="BL122" s="17" t="s">
        <v>172</v>
      </c>
      <c r="BM122" s="234" t="s">
        <v>215</v>
      </c>
    </row>
    <row r="123" spans="2:51" s="12" customFormat="1" ht="12">
      <c r="B123" s="241"/>
      <c r="C123" s="242"/>
      <c r="D123" s="243" t="s">
        <v>216</v>
      </c>
      <c r="E123" s="244" t="s">
        <v>1</v>
      </c>
      <c r="F123" s="245" t="s">
        <v>8</v>
      </c>
      <c r="G123" s="242"/>
      <c r="H123" s="246">
        <v>15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216</v>
      </c>
      <c r="AU123" s="252" t="s">
        <v>90</v>
      </c>
      <c r="AV123" s="12" t="s">
        <v>90</v>
      </c>
      <c r="AW123" s="12" t="s">
        <v>36</v>
      </c>
      <c r="AX123" s="12" t="s">
        <v>21</v>
      </c>
      <c r="AY123" s="252" t="s">
        <v>155</v>
      </c>
    </row>
    <row r="124" spans="2:65" s="1" customFormat="1" ht="24" customHeight="1">
      <c r="B124" s="38"/>
      <c r="C124" s="223" t="s">
        <v>90</v>
      </c>
      <c r="D124" s="223" t="s">
        <v>158</v>
      </c>
      <c r="E124" s="224" t="s">
        <v>217</v>
      </c>
      <c r="F124" s="225" t="s">
        <v>218</v>
      </c>
      <c r="G124" s="226" t="s">
        <v>214</v>
      </c>
      <c r="H124" s="227">
        <v>15</v>
      </c>
      <c r="I124" s="228"/>
      <c r="J124" s="229">
        <f>ROUND(I124*H124,2)</f>
        <v>0</v>
      </c>
      <c r="K124" s="225" t="s">
        <v>162</v>
      </c>
      <c r="L124" s="43"/>
      <c r="M124" s="230" t="s">
        <v>1</v>
      </c>
      <c r="N124" s="231" t="s">
        <v>46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0.29</v>
      </c>
      <c r="T124" s="233">
        <f>S124*H124</f>
        <v>4.35</v>
      </c>
      <c r="AR124" s="234" t="s">
        <v>172</v>
      </c>
      <c r="AT124" s="234" t="s">
        <v>158</v>
      </c>
      <c r="AU124" s="234" t="s">
        <v>90</v>
      </c>
      <c r="AY124" s="17" t="s">
        <v>155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21</v>
      </c>
      <c r="BK124" s="235">
        <f>ROUND(I124*H124,2)</f>
        <v>0</v>
      </c>
      <c r="BL124" s="17" t="s">
        <v>172</v>
      </c>
      <c r="BM124" s="234" t="s">
        <v>219</v>
      </c>
    </row>
    <row r="125" spans="2:51" s="12" customFormat="1" ht="12">
      <c r="B125" s="241"/>
      <c r="C125" s="242"/>
      <c r="D125" s="243" t="s">
        <v>216</v>
      </c>
      <c r="E125" s="244" t="s">
        <v>1</v>
      </c>
      <c r="F125" s="245" t="s">
        <v>220</v>
      </c>
      <c r="G125" s="242"/>
      <c r="H125" s="246">
        <v>15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216</v>
      </c>
      <c r="AU125" s="252" t="s">
        <v>90</v>
      </c>
      <c r="AV125" s="12" t="s">
        <v>90</v>
      </c>
      <c r="AW125" s="12" t="s">
        <v>36</v>
      </c>
      <c r="AX125" s="12" t="s">
        <v>21</v>
      </c>
      <c r="AY125" s="252" t="s">
        <v>155</v>
      </c>
    </row>
    <row r="126" spans="2:65" s="1" customFormat="1" ht="24" customHeight="1">
      <c r="B126" s="38"/>
      <c r="C126" s="223" t="s">
        <v>168</v>
      </c>
      <c r="D126" s="223" t="s">
        <v>158</v>
      </c>
      <c r="E126" s="224" t="s">
        <v>221</v>
      </c>
      <c r="F126" s="225" t="s">
        <v>222</v>
      </c>
      <c r="G126" s="226" t="s">
        <v>214</v>
      </c>
      <c r="H126" s="227">
        <v>440</v>
      </c>
      <c r="I126" s="228"/>
      <c r="J126" s="229">
        <f>ROUND(I126*H126,2)</f>
        <v>0</v>
      </c>
      <c r="K126" s="225" t="s">
        <v>162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0.29</v>
      </c>
      <c r="T126" s="233">
        <f>S126*H126</f>
        <v>127.6</v>
      </c>
      <c r="AR126" s="234" t="s">
        <v>172</v>
      </c>
      <c r="AT126" s="234" t="s">
        <v>158</v>
      </c>
      <c r="AU126" s="234" t="s">
        <v>90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172</v>
      </c>
      <c r="BM126" s="234" t="s">
        <v>223</v>
      </c>
    </row>
    <row r="127" spans="2:51" s="12" customFormat="1" ht="12">
      <c r="B127" s="241"/>
      <c r="C127" s="242"/>
      <c r="D127" s="243" t="s">
        <v>216</v>
      </c>
      <c r="E127" s="244" t="s">
        <v>1</v>
      </c>
      <c r="F127" s="245" t="s">
        <v>224</v>
      </c>
      <c r="G127" s="242"/>
      <c r="H127" s="246">
        <v>440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216</v>
      </c>
      <c r="AU127" s="252" t="s">
        <v>90</v>
      </c>
      <c r="AV127" s="12" t="s">
        <v>90</v>
      </c>
      <c r="AW127" s="12" t="s">
        <v>36</v>
      </c>
      <c r="AX127" s="12" t="s">
        <v>21</v>
      </c>
      <c r="AY127" s="252" t="s">
        <v>155</v>
      </c>
    </row>
    <row r="128" spans="2:65" s="1" customFormat="1" ht="24" customHeight="1">
      <c r="B128" s="38"/>
      <c r="C128" s="223" t="s">
        <v>172</v>
      </c>
      <c r="D128" s="223" t="s">
        <v>158</v>
      </c>
      <c r="E128" s="224" t="s">
        <v>225</v>
      </c>
      <c r="F128" s="225" t="s">
        <v>226</v>
      </c>
      <c r="G128" s="226" t="s">
        <v>214</v>
      </c>
      <c r="H128" s="227">
        <v>3515</v>
      </c>
      <c r="I128" s="228"/>
      <c r="J128" s="229">
        <f>ROUND(I128*H128,2)</f>
        <v>0</v>
      </c>
      <c r="K128" s="225" t="s">
        <v>162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0.44</v>
      </c>
      <c r="T128" s="233">
        <f>S128*H128</f>
        <v>1546.6</v>
      </c>
      <c r="AR128" s="234" t="s">
        <v>172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227</v>
      </c>
    </row>
    <row r="129" spans="2:51" s="12" customFormat="1" ht="12">
      <c r="B129" s="241"/>
      <c r="C129" s="242"/>
      <c r="D129" s="243" t="s">
        <v>216</v>
      </c>
      <c r="E129" s="244" t="s">
        <v>1</v>
      </c>
      <c r="F129" s="245" t="s">
        <v>228</v>
      </c>
      <c r="G129" s="242"/>
      <c r="H129" s="246">
        <v>3515</v>
      </c>
      <c r="I129" s="247"/>
      <c r="J129" s="242"/>
      <c r="K129" s="242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216</v>
      </c>
      <c r="AU129" s="252" t="s">
        <v>90</v>
      </c>
      <c r="AV129" s="12" t="s">
        <v>90</v>
      </c>
      <c r="AW129" s="12" t="s">
        <v>36</v>
      </c>
      <c r="AX129" s="12" t="s">
        <v>21</v>
      </c>
      <c r="AY129" s="252" t="s">
        <v>155</v>
      </c>
    </row>
    <row r="130" spans="2:65" s="1" customFormat="1" ht="24" customHeight="1">
      <c r="B130" s="38"/>
      <c r="C130" s="223" t="s">
        <v>154</v>
      </c>
      <c r="D130" s="223" t="s">
        <v>158</v>
      </c>
      <c r="E130" s="224" t="s">
        <v>229</v>
      </c>
      <c r="F130" s="225" t="s">
        <v>230</v>
      </c>
      <c r="G130" s="226" t="s">
        <v>214</v>
      </c>
      <c r="H130" s="227">
        <v>440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0.63</v>
      </c>
      <c r="T130" s="233">
        <f>S130*H130</f>
        <v>277.2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231</v>
      </c>
    </row>
    <row r="131" spans="2:51" s="12" customFormat="1" ht="12">
      <c r="B131" s="241"/>
      <c r="C131" s="242"/>
      <c r="D131" s="243" t="s">
        <v>216</v>
      </c>
      <c r="E131" s="244" t="s">
        <v>1</v>
      </c>
      <c r="F131" s="245" t="s">
        <v>232</v>
      </c>
      <c r="G131" s="242"/>
      <c r="H131" s="246">
        <v>440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216</v>
      </c>
      <c r="AU131" s="252" t="s">
        <v>90</v>
      </c>
      <c r="AV131" s="12" t="s">
        <v>90</v>
      </c>
      <c r="AW131" s="12" t="s">
        <v>36</v>
      </c>
      <c r="AX131" s="12" t="s">
        <v>21</v>
      </c>
      <c r="AY131" s="252" t="s">
        <v>155</v>
      </c>
    </row>
    <row r="132" spans="2:65" s="1" customFormat="1" ht="24" customHeight="1">
      <c r="B132" s="38"/>
      <c r="C132" s="223" t="s">
        <v>179</v>
      </c>
      <c r="D132" s="223" t="s">
        <v>158</v>
      </c>
      <c r="E132" s="224" t="s">
        <v>233</v>
      </c>
      <c r="F132" s="225" t="s">
        <v>234</v>
      </c>
      <c r="G132" s="226" t="s">
        <v>214</v>
      </c>
      <c r="H132" s="227">
        <v>3515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0.098</v>
      </c>
      <c r="T132" s="233">
        <f>S132*H132</f>
        <v>344.47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235</v>
      </c>
    </row>
    <row r="133" spans="2:51" s="12" customFormat="1" ht="12">
      <c r="B133" s="241"/>
      <c r="C133" s="242"/>
      <c r="D133" s="243" t="s">
        <v>216</v>
      </c>
      <c r="E133" s="244" t="s">
        <v>1</v>
      </c>
      <c r="F133" s="245" t="s">
        <v>236</v>
      </c>
      <c r="G133" s="242"/>
      <c r="H133" s="246">
        <v>3515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216</v>
      </c>
      <c r="AU133" s="252" t="s">
        <v>90</v>
      </c>
      <c r="AV133" s="12" t="s">
        <v>90</v>
      </c>
      <c r="AW133" s="12" t="s">
        <v>36</v>
      </c>
      <c r="AX133" s="12" t="s">
        <v>21</v>
      </c>
      <c r="AY133" s="252" t="s">
        <v>155</v>
      </c>
    </row>
    <row r="134" spans="2:65" s="1" customFormat="1" ht="16.5" customHeight="1">
      <c r="B134" s="38"/>
      <c r="C134" s="223" t="s">
        <v>183</v>
      </c>
      <c r="D134" s="223" t="s">
        <v>158</v>
      </c>
      <c r="E134" s="224" t="s">
        <v>237</v>
      </c>
      <c r="F134" s="225" t="s">
        <v>238</v>
      </c>
      <c r="G134" s="226" t="s">
        <v>239</v>
      </c>
      <c r="H134" s="227">
        <v>174</v>
      </c>
      <c r="I134" s="228"/>
      <c r="J134" s="229">
        <f>ROUND(I134*H134,2)</f>
        <v>0</v>
      </c>
      <c r="K134" s="225" t="s">
        <v>162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240</v>
      </c>
    </row>
    <row r="135" spans="2:51" s="12" customFormat="1" ht="12">
      <c r="B135" s="241"/>
      <c r="C135" s="242"/>
      <c r="D135" s="243" t="s">
        <v>216</v>
      </c>
      <c r="E135" s="244" t="s">
        <v>1</v>
      </c>
      <c r="F135" s="245" t="s">
        <v>241</v>
      </c>
      <c r="G135" s="242"/>
      <c r="H135" s="246">
        <v>174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36</v>
      </c>
      <c r="AX135" s="12" t="s">
        <v>21</v>
      </c>
      <c r="AY135" s="252" t="s">
        <v>155</v>
      </c>
    </row>
    <row r="136" spans="2:65" s="1" customFormat="1" ht="24" customHeight="1">
      <c r="B136" s="38"/>
      <c r="C136" s="223" t="s">
        <v>187</v>
      </c>
      <c r="D136" s="223" t="s">
        <v>158</v>
      </c>
      <c r="E136" s="224" t="s">
        <v>242</v>
      </c>
      <c r="F136" s="225" t="s">
        <v>243</v>
      </c>
      <c r="G136" s="226" t="s">
        <v>239</v>
      </c>
      <c r="H136" s="227">
        <v>945</v>
      </c>
      <c r="I136" s="228"/>
      <c r="J136" s="229">
        <f>ROUND(I136*H136,2)</f>
        <v>0</v>
      </c>
      <c r="K136" s="225" t="s">
        <v>162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90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244</v>
      </c>
    </row>
    <row r="137" spans="2:51" s="12" customFormat="1" ht="12">
      <c r="B137" s="241"/>
      <c r="C137" s="242"/>
      <c r="D137" s="243" t="s">
        <v>216</v>
      </c>
      <c r="E137" s="244" t="s">
        <v>1</v>
      </c>
      <c r="F137" s="245" t="s">
        <v>245</v>
      </c>
      <c r="G137" s="242"/>
      <c r="H137" s="246">
        <v>945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216</v>
      </c>
      <c r="AU137" s="252" t="s">
        <v>90</v>
      </c>
      <c r="AV137" s="12" t="s">
        <v>90</v>
      </c>
      <c r="AW137" s="12" t="s">
        <v>36</v>
      </c>
      <c r="AX137" s="12" t="s">
        <v>21</v>
      </c>
      <c r="AY137" s="252" t="s">
        <v>155</v>
      </c>
    </row>
    <row r="138" spans="2:65" s="1" customFormat="1" ht="16.5" customHeight="1">
      <c r="B138" s="38"/>
      <c r="C138" s="223" t="s">
        <v>193</v>
      </c>
      <c r="D138" s="223" t="s">
        <v>158</v>
      </c>
      <c r="E138" s="224" t="s">
        <v>246</v>
      </c>
      <c r="F138" s="225" t="s">
        <v>247</v>
      </c>
      <c r="G138" s="226" t="s">
        <v>239</v>
      </c>
      <c r="H138" s="227">
        <v>945</v>
      </c>
      <c r="I138" s="228"/>
      <c r="J138" s="229">
        <f>ROUND(I138*H138,2)</f>
        <v>0</v>
      </c>
      <c r="K138" s="225" t="s">
        <v>162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172</v>
      </c>
      <c r="AT138" s="234" t="s">
        <v>158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248</v>
      </c>
    </row>
    <row r="139" spans="2:65" s="1" customFormat="1" ht="24" customHeight="1">
      <c r="B139" s="38"/>
      <c r="C139" s="223" t="s">
        <v>26</v>
      </c>
      <c r="D139" s="223" t="s">
        <v>158</v>
      </c>
      <c r="E139" s="224" t="s">
        <v>249</v>
      </c>
      <c r="F139" s="225" t="s">
        <v>250</v>
      </c>
      <c r="G139" s="226" t="s">
        <v>239</v>
      </c>
      <c r="H139" s="227">
        <v>840</v>
      </c>
      <c r="I139" s="228"/>
      <c r="J139" s="229">
        <f>ROUND(I139*H139,2)</f>
        <v>0</v>
      </c>
      <c r="K139" s="225" t="s">
        <v>162</v>
      </c>
      <c r="L139" s="43"/>
      <c r="M139" s="230" t="s">
        <v>1</v>
      </c>
      <c r="N139" s="231" t="s">
        <v>46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172</v>
      </c>
      <c r="AT139" s="234" t="s">
        <v>158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251</v>
      </c>
    </row>
    <row r="140" spans="2:51" s="12" customFormat="1" ht="12">
      <c r="B140" s="241"/>
      <c r="C140" s="242"/>
      <c r="D140" s="243" t="s">
        <v>216</v>
      </c>
      <c r="E140" s="244" t="s">
        <v>1</v>
      </c>
      <c r="F140" s="245" t="s">
        <v>252</v>
      </c>
      <c r="G140" s="242"/>
      <c r="H140" s="246">
        <v>840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216</v>
      </c>
      <c r="AU140" s="252" t="s">
        <v>90</v>
      </c>
      <c r="AV140" s="12" t="s">
        <v>90</v>
      </c>
      <c r="AW140" s="12" t="s">
        <v>36</v>
      </c>
      <c r="AX140" s="12" t="s">
        <v>21</v>
      </c>
      <c r="AY140" s="252" t="s">
        <v>155</v>
      </c>
    </row>
    <row r="141" spans="2:65" s="1" customFormat="1" ht="16.5" customHeight="1">
      <c r="B141" s="38"/>
      <c r="C141" s="223" t="s">
        <v>200</v>
      </c>
      <c r="D141" s="223" t="s">
        <v>158</v>
      </c>
      <c r="E141" s="224" t="s">
        <v>253</v>
      </c>
      <c r="F141" s="225" t="s">
        <v>254</v>
      </c>
      <c r="G141" s="226" t="s">
        <v>239</v>
      </c>
      <c r="H141" s="227">
        <v>840</v>
      </c>
      <c r="I141" s="228"/>
      <c r="J141" s="229">
        <f>ROUND(I141*H141,2)</f>
        <v>0</v>
      </c>
      <c r="K141" s="225" t="s">
        <v>162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255</v>
      </c>
    </row>
    <row r="142" spans="2:51" s="12" customFormat="1" ht="12">
      <c r="B142" s="241"/>
      <c r="C142" s="242"/>
      <c r="D142" s="243" t="s">
        <v>216</v>
      </c>
      <c r="E142" s="244" t="s">
        <v>1</v>
      </c>
      <c r="F142" s="245" t="s">
        <v>256</v>
      </c>
      <c r="G142" s="242"/>
      <c r="H142" s="246">
        <v>840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216</v>
      </c>
      <c r="AU142" s="252" t="s">
        <v>90</v>
      </c>
      <c r="AV142" s="12" t="s">
        <v>90</v>
      </c>
      <c r="AW142" s="12" t="s">
        <v>36</v>
      </c>
      <c r="AX142" s="12" t="s">
        <v>21</v>
      </c>
      <c r="AY142" s="252" t="s">
        <v>155</v>
      </c>
    </row>
    <row r="143" spans="2:65" s="1" customFormat="1" ht="16.5" customHeight="1">
      <c r="B143" s="38"/>
      <c r="C143" s="223" t="s">
        <v>257</v>
      </c>
      <c r="D143" s="223" t="s">
        <v>158</v>
      </c>
      <c r="E143" s="224" t="s">
        <v>258</v>
      </c>
      <c r="F143" s="225" t="s">
        <v>259</v>
      </c>
      <c r="G143" s="226" t="s">
        <v>239</v>
      </c>
      <c r="H143" s="227">
        <v>840</v>
      </c>
      <c r="I143" s="228"/>
      <c r="J143" s="229">
        <f>ROUND(I143*H143,2)</f>
        <v>0</v>
      </c>
      <c r="K143" s="225" t="s">
        <v>162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172</v>
      </c>
      <c r="AT143" s="234" t="s">
        <v>158</v>
      </c>
      <c r="AU143" s="234" t="s">
        <v>90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172</v>
      </c>
      <c r="BM143" s="234" t="s">
        <v>260</v>
      </c>
    </row>
    <row r="144" spans="2:51" s="12" customFormat="1" ht="12">
      <c r="B144" s="241"/>
      <c r="C144" s="242"/>
      <c r="D144" s="243" t="s">
        <v>216</v>
      </c>
      <c r="E144" s="244" t="s">
        <v>1</v>
      </c>
      <c r="F144" s="245" t="s">
        <v>252</v>
      </c>
      <c r="G144" s="242"/>
      <c r="H144" s="246">
        <v>840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216</v>
      </c>
      <c r="AU144" s="252" t="s">
        <v>90</v>
      </c>
      <c r="AV144" s="12" t="s">
        <v>90</v>
      </c>
      <c r="AW144" s="12" t="s">
        <v>36</v>
      </c>
      <c r="AX144" s="12" t="s">
        <v>21</v>
      </c>
      <c r="AY144" s="252" t="s">
        <v>155</v>
      </c>
    </row>
    <row r="145" spans="2:65" s="1" customFormat="1" ht="24" customHeight="1">
      <c r="B145" s="38"/>
      <c r="C145" s="223" t="s">
        <v>261</v>
      </c>
      <c r="D145" s="223" t="s">
        <v>158</v>
      </c>
      <c r="E145" s="224" t="s">
        <v>262</v>
      </c>
      <c r="F145" s="225" t="s">
        <v>263</v>
      </c>
      <c r="G145" s="226" t="s">
        <v>264</v>
      </c>
      <c r="H145" s="227">
        <v>1512</v>
      </c>
      <c r="I145" s="228"/>
      <c r="J145" s="229">
        <f>ROUND(I145*H145,2)</f>
        <v>0</v>
      </c>
      <c r="K145" s="225" t="s">
        <v>162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265</v>
      </c>
    </row>
    <row r="146" spans="2:51" s="12" customFormat="1" ht="12">
      <c r="B146" s="241"/>
      <c r="C146" s="242"/>
      <c r="D146" s="243" t="s">
        <v>216</v>
      </c>
      <c r="E146" s="244" t="s">
        <v>1</v>
      </c>
      <c r="F146" s="245" t="s">
        <v>266</v>
      </c>
      <c r="G146" s="242"/>
      <c r="H146" s="246">
        <v>1512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216</v>
      </c>
      <c r="AU146" s="252" t="s">
        <v>90</v>
      </c>
      <c r="AV146" s="12" t="s">
        <v>90</v>
      </c>
      <c r="AW146" s="12" t="s">
        <v>36</v>
      </c>
      <c r="AX146" s="12" t="s">
        <v>21</v>
      </c>
      <c r="AY146" s="252" t="s">
        <v>155</v>
      </c>
    </row>
    <row r="147" spans="2:65" s="1" customFormat="1" ht="24" customHeight="1">
      <c r="B147" s="38"/>
      <c r="C147" s="223" t="s">
        <v>267</v>
      </c>
      <c r="D147" s="223" t="s">
        <v>158</v>
      </c>
      <c r="E147" s="224" t="s">
        <v>268</v>
      </c>
      <c r="F147" s="225" t="s">
        <v>269</v>
      </c>
      <c r="G147" s="226" t="s">
        <v>239</v>
      </c>
      <c r="H147" s="227">
        <v>105</v>
      </c>
      <c r="I147" s="228"/>
      <c r="J147" s="229">
        <f>ROUND(I147*H147,2)</f>
        <v>0</v>
      </c>
      <c r="K147" s="225" t="s">
        <v>162</v>
      </c>
      <c r="L147" s="43"/>
      <c r="M147" s="230" t="s">
        <v>1</v>
      </c>
      <c r="N147" s="231" t="s">
        <v>46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172</v>
      </c>
      <c r="AT147" s="234" t="s">
        <v>158</v>
      </c>
      <c r="AU147" s="234" t="s">
        <v>90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172</v>
      </c>
      <c r="BM147" s="234" t="s">
        <v>270</v>
      </c>
    </row>
    <row r="148" spans="2:51" s="12" customFormat="1" ht="12">
      <c r="B148" s="241"/>
      <c r="C148" s="242"/>
      <c r="D148" s="243" t="s">
        <v>216</v>
      </c>
      <c r="E148" s="244" t="s">
        <v>1</v>
      </c>
      <c r="F148" s="245" t="s">
        <v>271</v>
      </c>
      <c r="G148" s="242"/>
      <c r="H148" s="246">
        <v>105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216</v>
      </c>
      <c r="AU148" s="252" t="s">
        <v>90</v>
      </c>
      <c r="AV148" s="12" t="s">
        <v>90</v>
      </c>
      <c r="AW148" s="12" t="s">
        <v>36</v>
      </c>
      <c r="AX148" s="12" t="s">
        <v>21</v>
      </c>
      <c r="AY148" s="252" t="s">
        <v>155</v>
      </c>
    </row>
    <row r="149" spans="2:63" s="11" customFormat="1" ht="22.8" customHeight="1">
      <c r="B149" s="207"/>
      <c r="C149" s="208"/>
      <c r="D149" s="209" t="s">
        <v>80</v>
      </c>
      <c r="E149" s="221" t="s">
        <v>272</v>
      </c>
      <c r="F149" s="221" t="s">
        <v>273</v>
      </c>
      <c r="G149" s="208"/>
      <c r="H149" s="208"/>
      <c r="I149" s="211"/>
      <c r="J149" s="222">
        <f>BK149</f>
        <v>0</v>
      </c>
      <c r="K149" s="208"/>
      <c r="L149" s="213"/>
      <c r="M149" s="214"/>
      <c r="N149" s="215"/>
      <c r="O149" s="215"/>
      <c r="P149" s="216">
        <f>SUM(P150:P161)</f>
        <v>0</v>
      </c>
      <c r="Q149" s="215"/>
      <c r="R149" s="216">
        <f>SUM(R150:R161)</f>
        <v>0</v>
      </c>
      <c r="S149" s="215"/>
      <c r="T149" s="217">
        <f>SUM(T150:T161)</f>
        <v>0</v>
      </c>
      <c r="AR149" s="218" t="s">
        <v>21</v>
      </c>
      <c r="AT149" s="219" t="s">
        <v>80</v>
      </c>
      <c r="AU149" s="219" t="s">
        <v>21</v>
      </c>
      <c r="AY149" s="218" t="s">
        <v>155</v>
      </c>
      <c r="BK149" s="220">
        <f>SUM(BK150:BK161)</f>
        <v>0</v>
      </c>
    </row>
    <row r="150" spans="2:65" s="1" customFormat="1" ht="16.5" customHeight="1">
      <c r="B150" s="38"/>
      <c r="C150" s="223" t="s">
        <v>8</v>
      </c>
      <c r="D150" s="223" t="s">
        <v>158</v>
      </c>
      <c r="E150" s="224" t="s">
        <v>274</v>
      </c>
      <c r="F150" s="225" t="s">
        <v>275</v>
      </c>
      <c r="G150" s="226" t="s">
        <v>264</v>
      </c>
      <c r="H150" s="227">
        <v>2304.12</v>
      </c>
      <c r="I150" s="228"/>
      <c r="J150" s="229">
        <f>ROUND(I150*H150,2)</f>
        <v>0</v>
      </c>
      <c r="K150" s="225" t="s">
        <v>162</v>
      </c>
      <c r="L150" s="43"/>
      <c r="M150" s="230" t="s">
        <v>1</v>
      </c>
      <c r="N150" s="231" t="s">
        <v>46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172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276</v>
      </c>
    </row>
    <row r="151" spans="2:65" s="1" customFormat="1" ht="24" customHeight="1">
      <c r="B151" s="38"/>
      <c r="C151" s="223" t="s">
        <v>277</v>
      </c>
      <c r="D151" s="223" t="s">
        <v>158</v>
      </c>
      <c r="E151" s="224" t="s">
        <v>278</v>
      </c>
      <c r="F151" s="225" t="s">
        <v>279</v>
      </c>
      <c r="G151" s="226" t="s">
        <v>264</v>
      </c>
      <c r="H151" s="227">
        <v>39578.045</v>
      </c>
      <c r="I151" s="228"/>
      <c r="J151" s="229">
        <f>ROUND(I151*H151,2)</f>
        <v>0</v>
      </c>
      <c r="K151" s="225" t="s">
        <v>162</v>
      </c>
      <c r="L151" s="43"/>
      <c r="M151" s="230" t="s">
        <v>1</v>
      </c>
      <c r="N151" s="231" t="s">
        <v>46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172</v>
      </c>
      <c r="AT151" s="234" t="s">
        <v>158</v>
      </c>
      <c r="AU151" s="234" t="s">
        <v>90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172</v>
      </c>
      <c r="BM151" s="234" t="s">
        <v>280</v>
      </c>
    </row>
    <row r="152" spans="2:51" s="12" customFormat="1" ht="12">
      <c r="B152" s="241"/>
      <c r="C152" s="242"/>
      <c r="D152" s="243" t="s">
        <v>216</v>
      </c>
      <c r="E152" s="244" t="s">
        <v>1</v>
      </c>
      <c r="F152" s="245" t="s">
        <v>281</v>
      </c>
      <c r="G152" s="242"/>
      <c r="H152" s="246">
        <v>39578.045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216</v>
      </c>
      <c r="AU152" s="252" t="s">
        <v>90</v>
      </c>
      <c r="AV152" s="12" t="s">
        <v>90</v>
      </c>
      <c r="AW152" s="12" t="s">
        <v>36</v>
      </c>
      <c r="AX152" s="12" t="s">
        <v>21</v>
      </c>
      <c r="AY152" s="252" t="s">
        <v>155</v>
      </c>
    </row>
    <row r="153" spans="2:65" s="1" customFormat="1" ht="24" customHeight="1">
      <c r="B153" s="38"/>
      <c r="C153" s="223" t="s">
        <v>282</v>
      </c>
      <c r="D153" s="223" t="s">
        <v>158</v>
      </c>
      <c r="E153" s="224" t="s">
        <v>283</v>
      </c>
      <c r="F153" s="225" t="s">
        <v>284</v>
      </c>
      <c r="G153" s="226" t="s">
        <v>264</v>
      </c>
      <c r="H153" s="227">
        <v>2304.12</v>
      </c>
      <c r="I153" s="228"/>
      <c r="J153" s="229">
        <f>ROUND(I153*H153,2)</f>
        <v>0</v>
      </c>
      <c r="K153" s="225" t="s">
        <v>162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172</v>
      </c>
      <c r="AT153" s="234" t="s">
        <v>158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285</v>
      </c>
    </row>
    <row r="154" spans="2:65" s="1" customFormat="1" ht="24" customHeight="1">
      <c r="B154" s="38"/>
      <c r="C154" s="223" t="s">
        <v>286</v>
      </c>
      <c r="D154" s="223" t="s">
        <v>158</v>
      </c>
      <c r="E154" s="224" t="s">
        <v>287</v>
      </c>
      <c r="F154" s="225" t="s">
        <v>288</v>
      </c>
      <c r="G154" s="226" t="s">
        <v>264</v>
      </c>
      <c r="H154" s="227">
        <v>3.9</v>
      </c>
      <c r="I154" s="228"/>
      <c r="J154" s="229">
        <f>ROUND(I154*H154,2)</f>
        <v>0</v>
      </c>
      <c r="K154" s="225" t="s">
        <v>162</v>
      </c>
      <c r="L154" s="43"/>
      <c r="M154" s="230" t="s">
        <v>1</v>
      </c>
      <c r="N154" s="231" t="s">
        <v>46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172</v>
      </c>
      <c r="AT154" s="234" t="s">
        <v>158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289</v>
      </c>
    </row>
    <row r="155" spans="2:51" s="12" customFormat="1" ht="12">
      <c r="B155" s="241"/>
      <c r="C155" s="242"/>
      <c r="D155" s="243" t="s">
        <v>216</v>
      </c>
      <c r="E155" s="244" t="s">
        <v>1</v>
      </c>
      <c r="F155" s="245" t="s">
        <v>290</v>
      </c>
      <c r="G155" s="242"/>
      <c r="H155" s="246">
        <v>3.9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216</v>
      </c>
      <c r="AU155" s="252" t="s">
        <v>90</v>
      </c>
      <c r="AV155" s="12" t="s">
        <v>90</v>
      </c>
      <c r="AW155" s="12" t="s">
        <v>36</v>
      </c>
      <c r="AX155" s="12" t="s">
        <v>21</v>
      </c>
      <c r="AY155" s="252" t="s">
        <v>155</v>
      </c>
    </row>
    <row r="156" spans="2:65" s="1" customFormat="1" ht="36" customHeight="1">
      <c r="B156" s="38"/>
      <c r="C156" s="223" t="s">
        <v>291</v>
      </c>
      <c r="D156" s="223" t="s">
        <v>158</v>
      </c>
      <c r="E156" s="224" t="s">
        <v>292</v>
      </c>
      <c r="F156" s="225" t="s">
        <v>293</v>
      </c>
      <c r="G156" s="226" t="s">
        <v>264</v>
      </c>
      <c r="H156" s="227">
        <v>221.76</v>
      </c>
      <c r="I156" s="228"/>
      <c r="J156" s="229">
        <f>ROUND(I156*H156,2)</f>
        <v>0</v>
      </c>
      <c r="K156" s="225" t="s">
        <v>162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172</v>
      </c>
      <c r="AT156" s="234" t="s">
        <v>158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294</v>
      </c>
    </row>
    <row r="157" spans="2:51" s="12" customFormat="1" ht="12">
      <c r="B157" s="241"/>
      <c r="C157" s="242"/>
      <c r="D157" s="243" t="s">
        <v>216</v>
      </c>
      <c r="E157" s="244" t="s">
        <v>1</v>
      </c>
      <c r="F157" s="245" t="s">
        <v>295</v>
      </c>
      <c r="G157" s="242"/>
      <c r="H157" s="246">
        <v>221.76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216</v>
      </c>
      <c r="AU157" s="252" t="s">
        <v>90</v>
      </c>
      <c r="AV157" s="12" t="s">
        <v>90</v>
      </c>
      <c r="AW157" s="12" t="s">
        <v>36</v>
      </c>
      <c r="AX157" s="12" t="s">
        <v>21</v>
      </c>
      <c r="AY157" s="252" t="s">
        <v>155</v>
      </c>
    </row>
    <row r="158" spans="2:65" s="1" customFormat="1" ht="24" customHeight="1">
      <c r="B158" s="38"/>
      <c r="C158" s="223" t="s">
        <v>296</v>
      </c>
      <c r="D158" s="223" t="s">
        <v>158</v>
      </c>
      <c r="E158" s="224" t="s">
        <v>297</v>
      </c>
      <c r="F158" s="225" t="s">
        <v>298</v>
      </c>
      <c r="G158" s="226" t="s">
        <v>264</v>
      </c>
      <c r="H158" s="227">
        <v>344.47</v>
      </c>
      <c r="I158" s="228"/>
      <c r="J158" s="229">
        <f>ROUND(I158*H158,2)</f>
        <v>0</v>
      </c>
      <c r="K158" s="225" t="s">
        <v>162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172</v>
      </c>
      <c r="AT158" s="234" t="s">
        <v>158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299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300</v>
      </c>
      <c r="G159" s="242"/>
      <c r="H159" s="246">
        <v>344.47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21</v>
      </c>
      <c r="AY159" s="252" t="s">
        <v>155</v>
      </c>
    </row>
    <row r="160" spans="2:65" s="1" customFormat="1" ht="24" customHeight="1">
      <c r="B160" s="38"/>
      <c r="C160" s="223" t="s">
        <v>7</v>
      </c>
      <c r="D160" s="223" t="s">
        <v>158</v>
      </c>
      <c r="E160" s="224" t="s">
        <v>301</v>
      </c>
      <c r="F160" s="225" t="s">
        <v>302</v>
      </c>
      <c r="G160" s="226" t="s">
        <v>264</v>
      </c>
      <c r="H160" s="227">
        <v>1512.925</v>
      </c>
      <c r="I160" s="228"/>
      <c r="J160" s="229">
        <f>ROUND(I160*H160,2)</f>
        <v>0</v>
      </c>
      <c r="K160" s="225" t="s">
        <v>162</v>
      </c>
      <c r="L160" s="43"/>
      <c r="M160" s="230" t="s">
        <v>1</v>
      </c>
      <c r="N160" s="231" t="s">
        <v>46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172</v>
      </c>
      <c r="AT160" s="234" t="s">
        <v>158</v>
      </c>
      <c r="AU160" s="234" t="s">
        <v>90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172</v>
      </c>
      <c r="BM160" s="234" t="s">
        <v>303</v>
      </c>
    </row>
    <row r="161" spans="2:51" s="12" customFormat="1" ht="12">
      <c r="B161" s="241"/>
      <c r="C161" s="242"/>
      <c r="D161" s="243" t="s">
        <v>216</v>
      </c>
      <c r="E161" s="244" t="s">
        <v>1</v>
      </c>
      <c r="F161" s="245" t="s">
        <v>304</v>
      </c>
      <c r="G161" s="242"/>
      <c r="H161" s="246">
        <v>1512.925</v>
      </c>
      <c r="I161" s="247"/>
      <c r="J161" s="242"/>
      <c r="K161" s="242"/>
      <c r="L161" s="248"/>
      <c r="M161" s="253"/>
      <c r="N161" s="254"/>
      <c r="O161" s="254"/>
      <c r="P161" s="254"/>
      <c r="Q161" s="254"/>
      <c r="R161" s="254"/>
      <c r="S161" s="254"/>
      <c r="T161" s="255"/>
      <c r="AT161" s="252" t="s">
        <v>216</v>
      </c>
      <c r="AU161" s="252" t="s">
        <v>90</v>
      </c>
      <c r="AV161" s="12" t="s">
        <v>90</v>
      </c>
      <c r="AW161" s="12" t="s">
        <v>36</v>
      </c>
      <c r="AX161" s="12" t="s">
        <v>21</v>
      </c>
      <c r="AY161" s="252" t="s">
        <v>155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18:K16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305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ROUND((SUM(BE124:BE239)),2)</f>
        <v>0</v>
      </c>
      <c r="I33" s="154">
        <v>0.21</v>
      </c>
      <c r="J33" s="153">
        <f>ROUND(((SUM(BE124:BE239))*I33),2)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ROUND((SUM(BF124:BF239)),2)</f>
        <v>0</v>
      </c>
      <c r="I34" s="154">
        <v>0.15</v>
      </c>
      <c r="J34" s="153">
        <f>ROUND(((SUM(BF124:BF239))*I34),2)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ROUND((SUM(BG124:BG239)),2)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ROUND((SUM(BH124:BH239)),2)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ROUND((SUM(BI124:BI239)),2)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102 - SO 102 KOMUNIKACE, ZPEVNĚNÉ A PARKOVACÍ PLOCHY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306</v>
      </c>
      <c r="E99" s="193"/>
      <c r="F99" s="193"/>
      <c r="G99" s="193"/>
      <c r="H99" s="193"/>
      <c r="I99" s="194"/>
      <c r="J99" s="195">
        <f>J151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307</v>
      </c>
      <c r="E100" s="193"/>
      <c r="F100" s="193"/>
      <c r="G100" s="193"/>
      <c r="H100" s="193"/>
      <c r="I100" s="194"/>
      <c r="J100" s="195">
        <f>J157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308</v>
      </c>
      <c r="E101" s="193"/>
      <c r="F101" s="193"/>
      <c r="G101" s="193"/>
      <c r="H101" s="193"/>
      <c r="I101" s="194"/>
      <c r="J101" s="195">
        <f>J160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309</v>
      </c>
      <c r="E102" s="193"/>
      <c r="F102" s="193"/>
      <c r="G102" s="193"/>
      <c r="H102" s="193"/>
      <c r="I102" s="194"/>
      <c r="J102" s="195">
        <f>J201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310</v>
      </c>
      <c r="E103" s="193"/>
      <c r="F103" s="193"/>
      <c r="G103" s="193"/>
      <c r="H103" s="193"/>
      <c r="I103" s="194"/>
      <c r="J103" s="195">
        <f>J204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311</v>
      </c>
      <c r="E104" s="193"/>
      <c r="F104" s="193"/>
      <c r="G104" s="193"/>
      <c r="H104" s="193"/>
      <c r="I104" s="194"/>
      <c r="J104" s="195">
        <f>J238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MULTIFUNKČNÍ SPORTOVIŠTĚ U OBJEKTU ZIMNÍHO STADIONU, DĚČÍN propočet podle DUR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128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102 - SO 102 KOMUNIKACE, ZPEVNĚNÉ A PARKOVACÍ PLOCHY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22</v>
      </c>
      <c r="D118" s="39"/>
      <c r="E118" s="39"/>
      <c r="F118" s="27" t="str">
        <f>F12</f>
        <v>Děčín</v>
      </c>
      <c r="G118" s="39"/>
      <c r="H118" s="39"/>
      <c r="I118" s="142" t="s">
        <v>24</v>
      </c>
      <c r="J118" s="74" t="str">
        <f>IF(J12="","",J12)</f>
        <v>2. 3. 2019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27.9" customHeight="1">
      <c r="B120" s="38"/>
      <c r="C120" s="32" t="s">
        <v>28</v>
      </c>
      <c r="D120" s="39"/>
      <c r="E120" s="39"/>
      <c r="F120" s="27" t="str">
        <f>E15</f>
        <v>STATUTÁRNÍ MĚSTO DĚČÍN</v>
      </c>
      <c r="G120" s="39"/>
      <c r="H120" s="39"/>
      <c r="I120" s="142" t="s">
        <v>34</v>
      </c>
      <c r="J120" s="36" t="str">
        <f>E21</f>
        <v>PROJEKTOVÝ ATELIER DAVID</v>
      </c>
      <c r="K120" s="39"/>
      <c r="L120" s="43"/>
    </row>
    <row r="121" spans="2:12" s="1" customFormat="1" ht="15.15" customHeight="1">
      <c r="B121" s="38"/>
      <c r="C121" s="32" t="s">
        <v>32</v>
      </c>
      <c r="D121" s="39"/>
      <c r="E121" s="39"/>
      <c r="F121" s="27" t="str">
        <f>IF(E18="","",E18)</f>
        <v>Vyplň údaj</v>
      </c>
      <c r="G121" s="39"/>
      <c r="H121" s="39"/>
      <c r="I121" s="142" t="s">
        <v>37</v>
      </c>
      <c r="J121" s="36" t="str">
        <f>E24</f>
        <v>Jaroslav VALENTA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140</v>
      </c>
      <c r="D123" s="199" t="s">
        <v>66</v>
      </c>
      <c r="E123" s="199" t="s">
        <v>62</v>
      </c>
      <c r="F123" s="199" t="s">
        <v>63</v>
      </c>
      <c r="G123" s="199" t="s">
        <v>141</v>
      </c>
      <c r="H123" s="199" t="s">
        <v>142</v>
      </c>
      <c r="I123" s="200" t="s">
        <v>143</v>
      </c>
      <c r="J123" s="199" t="s">
        <v>133</v>
      </c>
      <c r="K123" s="201" t="s">
        <v>144</v>
      </c>
      <c r="L123" s="202"/>
      <c r="M123" s="95" t="s">
        <v>1</v>
      </c>
      <c r="N123" s="96" t="s">
        <v>45</v>
      </c>
      <c r="O123" s="96" t="s">
        <v>145</v>
      </c>
      <c r="P123" s="96" t="s">
        <v>146</v>
      </c>
      <c r="Q123" s="96" t="s">
        <v>147</v>
      </c>
      <c r="R123" s="96" t="s">
        <v>148</v>
      </c>
      <c r="S123" s="96" t="s">
        <v>149</v>
      </c>
      <c r="T123" s="97" t="s">
        <v>150</v>
      </c>
    </row>
    <row r="124" spans="2:63" s="1" customFormat="1" ht="22.8" customHeight="1">
      <c r="B124" s="38"/>
      <c r="C124" s="102" t="s">
        <v>151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708.2915639</v>
      </c>
      <c r="S124" s="99"/>
      <c r="T124" s="205">
        <f>T125</f>
        <v>0</v>
      </c>
      <c r="AT124" s="17" t="s">
        <v>80</v>
      </c>
      <c r="AU124" s="17" t="s">
        <v>135</v>
      </c>
      <c r="BK124" s="206">
        <f>BK125</f>
        <v>0</v>
      </c>
    </row>
    <row r="125" spans="2:63" s="11" customFormat="1" ht="25.9" customHeight="1">
      <c r="B125" s="207"/>
      <c r="C125" s="208"/>
      <c r="D125" s="209" t="s">
        <v>80</v>
      </c>
      <c r="E125" s="210" t="s">
        <v>208</v>
      </c>
      <c r="F125" s="210" t="s">
        <v>209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P126+P151+P157+P160+P201+P204+P238</f>
        <v>0</v>
      </c>
      <c r="Q125" s="215"/>
      <c r="R125" s="216">
        <f>R126+R151+R157+R160+R201+R204+R238</f>
        <v>708.2915639</v>
      </c>
      <c r="S125" s="215"/>
      <c r="T125" s="217">
        <f>T126+T151+T157+T160+T201+T204+T238</f>
        <v>0</v>
      </c>
      <c r="AR125" s="218" t="s">
        <v>21</v>
      </c>
      <c r="AT125" s="219" t="s">
        <v>80</v>
      </c>
      <c r="AU125" s="219" t="s">
        <v>81</v>
      </c>
      <c r="AY125" s="218" t="s">
        <v>155</v>
      </c>
      <c r="BK125" s="220">
        <f>BK126+BK151+BK157+BK160+BK201+BK204+BK238</f>
        <v>0</v>
      </c>
    </row>
    <row r="126" spans="2:63" s="11" customFormat="1" ht="22.8" customHeight="1">
      <c r="B126" s="207"/>
      <c r="C126" s="208"/>
      <c r="D126" s="209" t="s">
        <v>80</v>
      </c>
      <c r="E126" s="221" t="s">
        <v>21</v>
      </c>
      <c r="F126" s="221" t="s">
        <v>210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SUM(P127:P150)</f>
        <v>0</v>
      </c>
      <c r="Q126" s="215"/>
      <c r="R126" s="216">
        <f>SUM(R127:R150)</f>
        <v>0.0034500000000000004</v>
      </c>
      <c r="S126" s="215"/>
      <c r="T126" s="217">
        <f>SUM(T127:T150)</f>
        <v>0</v>
      </c>
      <c r="AR126" s="218" t="s">
        <v>21</v>
      </c>
      <c r="AT126" s="219" t="s">
        <v>80</v>
      </c>
      <c r="AU126" s="219" t="s">
        <v>21</v>
      </c>
      <c r="AY126" s="218" t="s">
        <v>155</v>
      </c>
      <c r="BK126" s="220">
        <f>SUM(BK127:BK150)</f>
        <v>0</v>
      </c>
    </row>
    <row r="127" spans="2:65" s="1" customFormat="1" ht="24" customHeight="1">
      <c r="B127" s="38"/>
      <c r="C127" s="223" t="s">
        <v>21</v>
      </c>
      <c r="D127" s="223" t="s">
        <v>158</v>
      </c>
      <c r="E127" s="224" t="s">
        <v>312</v>
      </c>
      <c r="F127" s="225" t="s">
        <v>313</v>
      </c>
      <c r="G127" s="226" t="s">
        <v>239</v>
      </c>
      <c r="H127" s="227">
        <v>84.038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314</v>
      </c>
    </row>
    <row r="128" spans="2:51" s="12" customFormat="1" ht="12">
      <c r="B128" s="241"/>
      <c r="C128" s="242"/>
      <c r="D128" s="243" t="s">
        <v>216</v>
      </c>
      <c r="E128" s="244" t="s">
        <v>1</v>
      </c>
      <c r="F128" s="245" t="s">
        <v>315</v>
      </c>
      <c r="G128" s="242"/>
      <c r="H128" s="246">
        <v>84.038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216</v>
      </c>
      <c r="AU128" s="252" t="s">
        <v>90</v>
      </c>
      <c r="AV128" s="12" t="s">
        <v>90</v>
      </c>
      <c r="AW128" s="12" t="s">
        <v>36</v>
      </c>
      <c r="AX128" s="12" t="s">
        <v>21</v>
      </c>
      <c r="AY128" s="252" t="s">
        <v>155</v>
      </c>
    </row>
    <row r="129" spans="2:65" s="1" customFormat="1" ht="16.5" customHeight="1">
      <c r="B129" s="38"/>
      <c r="C129" s="223" t="s">
        <v>90</v>
      </c>
      <c r="D129" s="223" t="s">
        <v>158</v>
      </c>
      <c r="E129" s="224" t="s">
        <v>316</v>
      </c>
      <c r="F129" s="225" t="s">
        <v>317</v>
      </c>
      <c r="G129" s="226" t="s">
        <v>239</v>
      </c>
      <c r="H129" s="227">
        <v>1.008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318</v>
      </c>
    </row>
    <row r="130" spans="2:51" s="12" customFormat="1" ht="12">
      <c r="B130" s="241"/>
      <c r="C130" s="242"/>
      <c r="D130" s="243" t="s">
        <v>216</v>
      </c>
      <c r="E130" s="244" t="s">
        <v>1</v>
      </c>
      <c r="F130" s="245" t="s">
        <v>319</v>
      </c>
      <c r="G130" s="242"/>
      <c r="H130" s="246">
        <v>1.008</v>
      </c>
      <c r="I130" s="247"/>
      <c r="J130" s="242"/>
      <c r="K130" s="242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216</v>
      </c>
      <c r="AU130" s="252" t="s">
        <v>90</v>
      </c>
      <c r="AV130" s="12" t="s">
        <v>90</v>
      </c>
      <c r="AW130" s="12" t="s">
        <v>36</v>
      </c>
      <c r="AX130" s="12" t="s">
        <v>21</v>
      </c>
      <c r="AY130" s="252" t="s">
        <v>155</v>
      </c>
    </row>
    <row r="131" spans="2:65" s="1" customFormat="1" ht="24" customHeight="1">
      <c r="B131" s="38"/>
      <c r="C131" s="223" t="s">
        <v>168</v>
      </c>
      <c r="D131" s="223" t="s">
        <v>158</v>
      </c>
      <c r="E131" s="224" t="s">
        <v>320</v>
      </c>
      <c r="F131" s="225" t="s">
        <v>321</v>
      </c>
      <c r="G131" s="226" t="s">
        <v>239</v>
      </c>
      <c r="H131" s="227">
        <v>23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322</v>
      </c>
    </row>
    <row r="132" spans="2:51" s="12" customFormat="1" ht="12">
      <c r="B132" s="241"/>
      <c r="C132" s="242"/>
      <c r="D132" s="243" t="s">
        <v>216</v>
      </c>
      <c r="E132" s="244" t="s">
        <v>1</v>
      </c>
      <c r="F132" s="245" t="s">
        <v>323</v>
      </c>
      <c r="G132" s="242"/>
      <c r="H132" s="246">
        <v>23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216</v>
      </c>
      <c r="AU132" s="252" t="s">
        <v>90</v>
      </c>
      <c r="AV132" s="12" t="s">
        <v>90</v>
      </c>
      <c r="AW132" s="12" t="s">
        <v>36</v>
      </c>
      <c r="AX132" s="12" t="s">
        <v>21</v>
      </c>
      <c r="AY132" s="252" t="s">
        <v>155</v>
      </c>
    </row>
    <row r="133" spans="2:65" s="1" customFormat="1" ht="24" customHeight="1">
      <c r="B133" s="38"/>
      <c r="C133" s="223" t="s">
        <v>172</v>
      </c>
      <c r="D133" s="223" t="s">
        <v>158</v>
      </c>
      <c r="E133" s="224" t="s">
        <v>249</v>
      </c>
      <c r="F133" s="225" t="s">
        <v>250</v>
      </c>
      <c r="G133" s="226" t="s">
        <v>239</v>
      </c>
      <c r="H133" s="227">
        <v>85.046</v>
      </c>
      <c r="I133" s="228"/>
      <c r="J133" s="229">
        <f>ROUND(I133*H133,2)</f>
        <v>0</v>
      </c>
      <c r="K133" s="225" t="s">
        <v>162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324</v>
      </c>
    </row>
    <row r="134" spans="2:51" s="12" customFormat="1" ht="12">
      <c r="B134" s="241"/>
      <c r="C134" s="242"/>
      <c r="D134" s="243" t="s">
        <v>216</v>
      </c>
      <c r="E134" s="244" t="s">
        <v>1</v>
      </c>
      <c r="F134" s="245" t="s">
        <v>325</v>
      </c>
      <c r="G134" s="242"/>
      <c r="H134" s="246">
        <v>85.046</v>
      </c>
      <c r="I134" s="247"/>
      <c r="J134" s="242"/>
      <c r="K134" s="242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216</v>
      </c>
      <c r="AU134" s="252" t="s">
        <v>90</v>
      </c>
      <c r="AV134" s="12" t="s">
        <v>90</v>
      </c>
      <c r="AW134" s="12" t="s">
        <v>36</v>
      </c>
      <c r="AX134" s="12" t="s">
        <v>21</v>
      </c>
      <c r="AY134" s="252" t="s">
        <v>155</v>
      </c>
    </row>
    <row r="135" spans="2:65" s="1" customFormat="1" ht="16.5" customHeight="1">
      <c r="B135" s="38"/>
      <c r="C135" s="223" t="s">
        <v>154</v>
      </c>
      <c r="D135" s="223" t="s">
        <v>158</v>
      </c>
      <c r="E135" s="224" t="s">
        <v>253</v>
      </c>
      <c r="F135" s="225" t="s">
        <v>254</v>
      </c>
      <c r="G135" s="226" t="s">
        <v>239</v>
      </c>
      <c r="H135" s="227">
        <v>23</v>
      </c>
      <c r="I135" s="228"/>
      <c r="J135" s="229">
        <f>ROUND(I135*H135,2)</f>
        <v>0</v>
      </c>
      <c r="K135" s="225" t="s">
        <v>162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172</v>
      </c>
      <c r="AT135" s="234" t="s">
        <v>158</v>
      </c>
      <c r="AU135" s="234" t="s">
        <v>90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172</v>
      </c>
      <c r="BM135" s="234" t="s">
        <v>326</v>
      </c>
    </row>
    <row r="136" spans="2:51" s="12" customFormat="1" ht="12">
      <c r="B136" s="241"/>
      <c r="C136" s="242"/>
      <c r="D136" s="243" t="s">
        <v>216</v>
      </c>
      <c r="E136" s="244" t="s">
        <v>1</v>
      </c>
      <c r="F136" s="245" t="s">
        <v>327</v>
      </c>
      <c r="G136" s="242"/>
      <c r="H136" s="246">
        <v>23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216</v>
      </c>
      <c r="AU136" s="252" t="s">
        <v>90</v>
      </c>
      <c r="AV136" s="12" t="s">
        <v>90</v>
      </c>
      <c r="AW136" s="12" t="s">
        <v>36</v>
      </c>
      <c r="AX136" s="12" t="s">
        <v>21</v>
      </c>
      <c r="AY136" s="252" t="s">
        <v>155</v>
      </c>
    </row>
    <row r="137" spans="2:65" s="1" customFormat="1" ht="16.5" customHeight="1">
      <c r="B137" s="38"/>
      <c r="C137" s="223" t="s">
        <v>179</v>
      </c>
      <c r="D137" s="223" t="s">
        <v>158</v>
      </c>
      <c r="E137" s="224" t="s">
        <v>258</v>
      </c>
      <c r="F137" s="225" t="s">
        <v>259</v>
      </c>
      <c r="G137" s="226" t="s">
        <v>239</v>
      </c>
      <c r="H137" s="227">
        <v>85.046</v>
      </c>
      <c r="I137" s="228"/>
      <c r="J137" s="229">
        <f>ROUND(I137*H137,2)</f>
        <v>0</v>
      </c>
      <c r="K137" s="225" t="s">
        <v>162</v>
      </c>
      <c r="L137" s="43"/>
      <c r="M137" s="230" t="s">
        <v>1</v>
      </c>
      <c r="N137" s="231" t="s">
        <v>46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172</v>
      </c>
      <c r="AT137" s="234" t="s">
        <v>158</v>
      </c>
      <c r="AU137" s="234" t="s">
        <v>90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172</v>
      </c>
      <c r="BM137" s="234" t="s">
        <v>328</v>
      </c>
    </row>
    <row r="138" spans="2:65" s="1" customFormat="1" ht="24" customHeight="1">
      <c r="B138" s="38"/>
      <c r="C138" s="223" t="s">
        <v>183</v>
      </c>
      <c r="D138" s="223" t="s">
        <v>158</v>
      </c>
      <c r="E138" s="224" t="s">
        <v>262</v>
      </c>
      <c r="F138" s="225" t="s">
        <v>263</v>
      </c>
      <c r="G138" s="226" t="s">
        <v>264</v>
      </c>
      <c r="H138" s="227">
        <v>153.083</v>
      </c>
      <c r="I138" s="228"/>
      <c r="J138" s="229">
        <f>ROUND(I138*H138,2)</f>
        <v>0</v>
      </c>
      <c r="K138" s="225" t="s">
        <v>162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172</v>
      </c>
      <c r="AT138" s="234" t="s">
        <v>158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329</v>
      </c>
    </row>
    <row r="139" spans="2:51" s="12" customFormat="1" ht="12">
      <c r="B139" s="241"/>
      <c r="C139" s="242"/>
      <c r="D139" s="243" t="s">
        <v>216</v>
      </c>
      <c r="E139" s="244" t="s">
        <v>1</v>
      </c>
      <c r="F139" s="245" t="s">
        <v>330</v>
      </c>
      <c r="G139" s="242"/>
      <c r="H139" s="246">
        <v>153.083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216</v>
      </c>
      <c r="AU139" s="252" t="s">
        <v>90</v>
      </c>
      <c r="AV139" s="12" t="s">
        <v>90</v>
      </c>
      <c r="AW139" s="12" t="s">
        <v>36</v>
      </c>
      <c r="AX139" s="12" t="s">
        <v>21</v>
      </c>
      <c r="AY139" s="252" t="s">
        <v>155</v>
      </c>
    </row>
    <row r="140" spans="2:65" s="1" customFormat="1" ht="24" customHeight="1">
      <c r="B140" s="38"/>
      <c r="C140" s="223" t="s">
        <v>187</v>
      </c>
      <c r="D140" s="223" t="s">
        <v>158</v>
      </c>
      <c r="E140" s="224" t="s">
        <v>331</v>
      </c>
      <c r="F140" s="225" t="s">
        <v>332</v>
      </c>
      <c r="G140" s="226" t="s">
        <v>214</v>
      </c>
      <c r="H140" s="227">
        <v>230</v>
      </c>
      <c r="I140" s="228"/>
      <c r="J140" s="229">
        <f>ROUND(I140*H140,2)</f>
        <v>0</v>
      </c>
      <c r="K140" s="225" t="s">
        <v>162</v>
      </c>
      <c r="L140" s="43"/>
      <c r="M140" s="230" t="s">
        <v>1</v>
      </c>
      <c r="N140" s="231" t="s">
        <v>46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172</v>
      </c>
      <c r="AT140" s="234" t="s">
        <v>158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333</v>
      </c>
    </row>
    <row r="141" spans="2:65" s="1" customFormat="1" ht="24" customHeight="1">
      <c r="B141" s="38"/>
      <c r="C141" s="223" t="s">
        <v>193</v>
      </c>
      <c r="D141" s="223" t="s">
        <v>158</v>
      </c>
      <c r="E141" s="224" t="s">
        <v>334</v>
      </c>
      <c r="F141" s="225" t="s">
        <v>335</v>
      </c>
      <c r="G141" s="226" t="s">
        <v>214</v>
      </c>
      <c r="H141" s="227">
        <v>230</v>
      </c>
      <c r="I141" s="228"/>
      <c r="J141" s="229">
        <f>ROUND(I141*H141,2)</f>
        <v>0</v>
      </c>
      <c r="K141" s="225" t="s">
        <v>162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336</v>
      </c>
    </row>
    <row r="142" spans="2:65" s="1" customFormat="1" ht="16.5" customHeight="1">
      <c r="B142" s="38"/>
      <c r="C142" s="256" t="s">
        <v>26</v>
      </c>
      <c r="D142" s="256" t="s">
        <v>337</v>
      </c>
      <c r="E142" s="257" t="s">
        <v>338</v>
      </c>
      <c r="F142" s="258" t="s">
        <v>339</v>
      </c>
      <c r="G142" s="259" t="s">
        <v>340</v>
      </c>
      <c r="H142" s="260">
        <v>3.45</v>
      </c>
      <c r="I142" s="261"/>
      <c r="J142" s="262">
        <f>ROUND(I142*H142,2)</f>
        <v>0</v>
      </c>
      <c r="K142" s="258" t="s">
        <v>162</v>
      </c>
      <c r="L142" s="263"/>
      <c r="M142" s="264" t="s">
        <v>1</v>
      </c>
      <c r="N142" s="265" t="s">
        <v>46</v>
      </c>
      <c r="O142" s="86"/>
      <c r="P142" s="232">
        <f>O142*H142</f>
        <v>0</v>
      </c>
      <c r="Q142" s="232">
        <v>0.001</v>
      </c>
      <c r="R142" s="232">
        <f>Q142*H142</f>
        <v>0.0034500000000000004</v>
      </c>
      <c r="S142" s="232">
        <v>0</v>
      </c>
      <c r="T142" s="233">
        <f>S142*H142</f>
        <v>0</v>
      </c>
      <c r="AR142" s="234" t="s">
        <v>187</v>
      </c>
      <c r="AT142" s="234" t="s">
        <v>337</v>
      </c>
      <c r="AU142" s="234" t="s">
        <v>90</v>
      </c>
      <c r="AY142" s="17" t="s">
        <v>155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21</v>
      </c>
      <c r="BK142" s="235">
        <f>ROUND(I142*H142,2)</f>
        <v>0</v>
      </c>
      <c r="BL142" s="17" t="s">
        <v>172</v>
      </c>
      <c r="BM142" s="234" t="s">
        <v>341</v>
      </c>
    </row>
    <row r="143" spans="2:51" s="12" customFormat="1" ht="12">
      <c r="B143" s="241"/>
      <c r="C143" s="242"/>
      <c r="D143" s="243" t="s">
        <v>216</v>
      </c>
      <c r="E143" s="244" t="s">
        <v>1</v>
      </c>
      <c r="F143" s="245" t="s">
        <v>342</v>
      </c>
      <c r="G143" s="242"/>
      <c r="H143" s="246">
        <v>3.45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216</v>
      </c>
      <c r="AU143" s="252" t="s">
        <v>90</v>
      </c>
      <c r="AV143" s="12" t="s">
        <v>90</v>
      </c>
      <c r="AW143" s="12" t="s">
        <v>36</v>
      </c>
      <c r="AX143" s="12" t="s">
        <v>21</v>
      </c>
      <c r="AY143" s="252" t="s">
        <v>155</v>
      </c>
    </row>
    <row r="144" spans="2:65" s="1" customFormat="1" ht="16.5" customHeight="1">
      <c r="B144" s="38"/>
      <c r="C144" s="223" t="s">
        <v>200</v>
      </c>
      <c r="D144" s="223" t="s">
        <v>158</v>
      </c>
      <c r="E144" s="224" t="s">
        <v>343</v>
      </c>
      <c r="F144" s="225" t="s">
        <v>344</v>
      </c>
      <c r="G144" s="226" t="s">
        <v>214</v>
      </c>
      <c r="H144" s="227">
        <v>230</v>
      </c>
      <c r="I144" s="228"/>
      <c r="J144" s="229">
        <f>ROUND(I144*H144,2)</f>
        <v>0</v>
      </c>
      <c r="K144" s="225" t="s">
        <v>162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172</v>
      </c>
      <c r="AT144" s="234" t="s">
        <v>158</v>
      </c>
      <c r="AU144" s="234" t="s">
        <v>90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172</v>
      </c>
      <c r="BM144" s="234" t="s">
        <v>345</v>
      </c>
    </row>
    <row r="145" spans="2:65" s="1" customFormat="1" ht="24" customHeight="1">
      <c r="B145" s="38"/>
      <c r="C145" s="223" t="s">
        <v>257</v>
      </c>
      <c r="D145" s="223" t="s">
        <v>158</v>
      </c>
      <c r="E145" s="224" t="s">
        <v>346</v>
      </c>
      <c r="F145" s="225" t="s">
        <v>347</v>
      </c>
      <c r="G145" s="226" t="s">
        <v>214</v>
      </c>
      <c r="H145" s="227">
        <v>230</v>
      </c>
      <c r="I145" s="228"/>
      <c r="J145" s="229">
        <f>ROUND(I145*H145,2)</f>
        <v>0</v>
      </c>
      <c r="K145" s="225" t="s">
        <v>162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348</v>
      </c>
    </row>
    <row r="146" spans="2:65" s="1" customFormat="1" ht="24" customHeight="1">
      <c r="B146" s="38"/>
      <c r="C146" s="223" t="s">
        <v>261</v>
      </c>
      <c r="D146" s="223" t="s">
        <v>158</v>
      </c>
      <c r="E146" s="224" t="s">
        <v>349</v>
      </c>
      <c r="F146" s="225" t="s">
        <v>350</v>
      </c>
      <c r="G146" s="226" t="s">
        <v>214</v>
      </c>
      <c r="H146" s="227">
        <v>230</v>
      </c>
      <c r="I146" s="228"/>
      <c r="J146" s="229">
        <f>ROUND(I146*H146,2)</f>
        <v>0</v>
      </c>
      <c r="K146" s="225" t="s">
        <v>162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172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351</v>
      </c>
    </row>
    <row r="147" spans="2:65" s="1" customFormat="1" ht="24" customHeight="1">
      <c r="B147" s="38"/>
      <c r="C147" s="223" t="s">
        <v>267</v>
      </c>
      <c r="D147" s="223" t="s">
        <v>158</v>
      </c>
      <c r="E147" s="224" t="s">
        <v>352</v>
      </c>
      <c r="F147" s="225" t="s">
        <v>353</v>
      </c>
      <c r="G147" s="226" t="s">
        <v>214</v>
      </c>
      <c r="H147" s="227">
        <v>230</v>
      </c>
      <c r="I147" s="228"/>
      <c r="J147" s="229">
        <f>ROUND(I147*H147,2)</f>
        <v>0</v>
      </c>
      <c r="K147" s="225" t="s">
        <v>162</v>
      </c>
      <c r="L147" s="43"/>
      <c r="M147" s="230" t="s">
        <v>1</v>
      </c>
      <c r="N147" s="231" t="s">
        <v>46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172</v>
      </c>
      <c r="AT147" s="234" t="s">
        <v>158</v>
      </c>
      <c r="AU147" s="234" t="s">
        <v>90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172</v>
      </c>
      <c r="BM147" s="234" t="s">
        <v>354</v>
      </c>
    </row>
    <row r="148" spans="2:65" s="1" customFormat="1" ht="16.5" customHeight="1">
      <c r="B148" s="38"/>
      <c r="C148" s="223" t="s">
        <v>8</v>
      </c>
      <c r="D148" s="223" t="s">
        <v>158</v>
      </c>
      <c r="E148" s="224" t="s">
        <v>355</v>
      </c>
      <c r="F148" s="225" t="s">
        <v>356</v>
      </c>
      <c r="G148" s="226" t="s">
        <v>214</v>
      </c>
      <c r="H148" s="227">
        <v>230</v>
      </c>
      <c r="I148" s="228"/>
      <c r="J148" s="229">
        <f>ROUND(I148*H148,2)</f>
        <v>0</v>
      </c>
      <c r="K148" s="225" t="s">
        <v>162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357</v>
      </c>
    </row>
    <row r="149" spans="2:65" s="1" customFormat="1" ht="16.5" customHeight="1">
      <c r="B149" s="38"/>
      <c r="C149" s="223" t="s">
        <v>277</v>
      </c>
      <c r="D149" s="223" t="s">
        <v>158</v>
      </c>
      <c r="E149" s="224" t="s">
        <v>358</v>
      </c>
      <c r="F149" s="225" t="s">
        <v>359</v>
      </c>
      <c r="G149" s="226" t="s">
        <v>239</v>
      </c>
      <c r="H149" s="227">
        <v>4.6</v>
      </c>
      <c r="I149" s="228"/>
      <c r="J149" s="229">
        <f>ROUND(I149*H149,2)</f>
        <v>0</v>
      </c>
      <c r="K149" s="225" t="s">
        <v>162</v>
      </c>
      <c r="L149" s="43"/>
      <c r="M149" s="230" t="s">
        <v>1</v>
      </c>
      <c r="N149" s="231" t="s">
        <v>46</v>
      </c>
      <c r="O149" s="86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172</v>
      </c>
      <c r="AT149" s="234" t="s">
        <v>158</v>
      </c>
      <c r="AU149" s="234" t="s">
        <v>90</v>
      </c>
      <c r="AY149" s="17" t="s">
        <v>155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21</v>
      </c>
      <c r="BK149" s="235">
        <f>ROUND(I149*H149,2)</f>
        <v>0</v>
      </c>
      <c r="BL149" s="17" t="s">
        <v>172</v>
      </c>
      <c r="BM149" s="234" t="s">
        <v>360</v>
      </c>
    </row>
    <row r="150" spans="2:51" s="12" customFormat="1" ht="12">
      <c r="B150" s="241"/>
      <c r="C150" s="242"/>
      <c r="D150" s="243" t="s">
        <v>216</v>
      </c>
      <c r="E150" s="244" t="s">
        <v>1</v>
      </c>
      <c r="F150" s="245" t="s">
        <v>361</v>
      </c>
      <c r="G150" s="242"/>
      <c r="H150" s="246">
        <v>4.6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216</v>
      </c>
      <c r="AU150" s="252" t="s">
        <v>90</v>
      </c>
      <c r="AV150" s="12" t="s">
        <v>90</v>
      </c>
      <c r="AW150" s="12" t="s">
        <v>36</v>
      </c>
      <c r="AX150" s="12" t="s">
        <v>21</v>
      </c>
      <c r="AY150" s="252" t="s">
        <v>155</v>
      </c>
    </row>
    <row r="151" spans="2:63" s="11" customFormat="1" ht="22.8" customHeight="1">
      <c r="B151" s="207"/>
      <c r="C151" s="208"/>
      <c r="D151" s="209" t="s">
        <v>80</v>
      </c>
      <c r="E151" s="221" t="s">
        <v>90</v>
      </c>
      <c r="F151" s="221" t="s">
        <v>362</v>
      </c>
      <c r="G151" s="208"/>
      <c r="H151" s="208"/>
      <c r="I151" s="211"/>
      <c r="J151" s="222">
        <f>BK151</f>
        <v>0</v>
      </c>
      <c r="K151" s="208"/>
      <c r="L151" s="213"/>
      <c r="M151" s="214"/>
      <c r="N151" s="215"/>
      <c r="O151" s="215"/>
      <c r="P151" s="216">
        <f>SUM(P152:P156)</f>
        <v>0</v>
      </c>
      <c r="Q151" s="215"/>
      <c r="R151" s="216">
        <f>SUM(R152:R156)</f>
        <v>94.25905390000001</v>
      </c>
      <c r="S151" s="215"/>
      <c r="T151" s="217">
        <f>SUM(T152:T156)</f>
        <v>0</v>
      </c>
      <c r="AR151" s="218" t="s">
        <v>21</v>
      </c>
      <c r="AT151" s="219" t="s">
        <v>80</v>
      </c>
      <c r="AU151" s="219" t="s">
        <v>21</v>
      </c>
      <c r="AY151" s="218" t="s">
        <v>155</v>
      </c>
      <c r="BK151" s="220">
        <f>SUM(BK152:BK156)</f>
        <v>0</v>
      </c>
    </row>
    <row r="152" spans="2:65" s="1" customFormat="1" ht="24" customHeight="1">
      <c r="B152" s="38"/>
      <c r="C152" s="223" t="s">
        <v>282</v>
      </c>
      <c r="D152" s="223" t="s">
        <v>158</v>
      </c>
      <c r="E152" s="224" t="s">
        <v>363</v>
      </c>
      <c r="F152" s="225" t="s">
        <v>364</v>
      </c>
      <c r="G152" s="226" t="s">
        <v>365</v>
      </c>
      <c r="H152" s="227">
        <v>415</v>
      </c>
      <c r="I152" s="228"/>
      <c r="J152" s="229">
        <f>ROUND(I152*H152,2)</f>
        <v>0</v>
      </c>
      <c r="K152" s="225" t="s">
        <v>162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0.22657</v>
      </c>
      <c r="R152" s="232">
        <f>Q152*H152</f>
        <v>94.02655</v>
      </c>
      <c r="S152" s="232">
        <v>0</v>
      </c>
      <c r="T152" s="233">
        <f>S152*H152</f>
        <v>0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366</v>
      </c>
    </row>
    <row r="153" spans="2:65" s="1" customFormat="1" ht="24" customHeight="1">
      <c r="B153" s="38"/>
      <c r="C153" s="223" t="s">
        <v>286</v>
      </c>
      <c r="D153" s="223" t="s">
        <v>158</v>
      </c>
      <c r="E153" s="224" t="s">
        <v>367</v>
      </c>
      <c r="F153" s="225" t="s">
        <v>368</v>
      </c>
      <c r="G153" s="226" t="s">
        <v>214</v>
      </c>
      <c r="H153" s="227">
        <v>560.25</v>
      </c>
      <c r="I153" s="228"/>
      <c r="J153" s="229">
        <f>ROUND(I153*H153,2)</f>
        <v>0</v>
      </c>
      <c r="K153" s="225" t="s">
        <v>162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0.0001</v>
      </c>
      <c r="R153" s="232">
        <f>Q153*H153</f>
        <v>0.056025000000000005</v>
      </c>
      <c r="S153" s="232">
        <v>0</v>
      </c>
      <c r="T153" s="233">
        <f>S153*H153</f>
        <v>0</v>
      </c>
      <c r="AR153" s="234" t="s">
        <v>172</v>
      </c>
      <c r="AT153" s="234" t="s">
        <v>158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369</v>
      </c>
    </row>
    <row r="154" spans="2:51" s="12" customFormat="1" ht="12">
      <c r="B154" s="241"/>
      <c r="C154" s="242"/>
      <c r="D154" s="243" t="s">
        <v>216</v>
      </c>
      <c r="E154" s="244" t="s">
        <v>1</v>
      </c>
      <c r="F154" s="245" t="s">
        <v>370</v>
      </c>
      <c r="G154" s="242"/>
      <c r="H154" s="246">
        <v>560.25</v>
      </c>
      <c r="I154" s="247"/>
      <c r="J154" s="242"/>
      <c r="K154" s="242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216</v>
      </c>
      <c r="AU154" s="252" t="s">
        <v>90</v>
      </c>
      <c r="AV154" s="12" t="s">
        <v>90</v>
      </c>
      <c r="AW154" s="12" t="s">
        <v>36</v>
      </c>
      <c r="AX154" s="12" t="s">
        <v>21</v>
      </c>
      <c r="AY154" s="252" t="s">
        <v>155</v>
      </c>
    </row>
    <row r="155" spans="2:65" s="1" customFormat="1" ht="16.5" customHeight="1">
      <c r="B155" s="38"/>
      <c r="C155" s="256" t="s">
        <v>291</v>
      </c>
      <c r="D155" s="256" t="s">
        <v>337</v>
      </c>
      <c r="E155" s="257" t="s">
        <v>371</v>
      </c>
      <c r="F155" s="258" t="s">
        <v>372</v>
      </c>
      <c r="G155" s="259" t="s">
        <v>214</v>
      </c>
      <c r="H155" s="260">
        <v>588.263</v>
      </c>
      <c r="I155" s="261"/>
      <c r="J155" s="262">
        <f>ROUND(I155*H155,2)</f>
        <v>0</v>
      </c>
      <c r="K155" s="258" t="s">
        <v>162</v>
      </c>
      <c r="L155" s="263"/>
      <c r="M155" s="264" t="s">
        <v>1</v>
      </c>
      <c r="N155" s="265" t="s">
        <v>46</v>
      </c>
      <c r="O155" s="86"/>
      <c r="P155" s="232">
        <f>O155*H155</f>
        <v>0</v>
      </c>
      <c r="Q155" s="232">
        <v>0.0003</v>
      </c>
      <c r="R155" s="232">
        <f>Q155*H155</f>
        <v>0.1764789</v>
      </c>
      <c r="S155" s="232">
        <v>0</v>
      </c>
      <c r="T155" s="233">
        <f>S155*H155</f>
        <v>0</v>
      </c>
      <c r="AR155" s="234" t="s">
        <v>187</v>
      </c>
      <c r="AT155" s="234" t="s">
        <v>337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373</v>
      </c>
    </row>
    <row r="156" spans="2:51" s="12" customFormat="1" ht="12">
      <c r="B156" s="241"/>
      <c r="C156" s="242"/>
      <c r="D156" s="243" t="s">
        <v>216</v>
      </c>
      <c r="E156" s="244" t="s">
        <v>1</v>
      </c>
      <c r="F156" s="245" t="s">
        <v>374</v>
      </c>
      <c r="G156" s="242"/>
      <c r="H156" s="246">
        <v>588.263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216</v>
      </c>
      <c r="AU156" s="252" t="s">
        <v>90</v>
      </c>
      <c r="AV156" s="12" t="s">
        <v>90</v>
      </c>
      <c r="AW156" s="12" t="s">
        <v>36</v>
      </c>
      <c r="AX156" s="12" t="s">
        <v>21</v>
      </c>
      <c r="AY156" s="252" t="s">
        <v>155</v>
      </c>
    </row>
    <row r="157" spans="2:63" s="11" customFormat="1" ht="22.8" customHeight="1">
      <c r="B157" s="207"/>
      <c r="C157" s="208"/>
      <c r="D157" s="209" t="s">
        <v>80</v>
      </c>
      <c r="E157" s="221" t="s">
        <v>172</v>
      </c>
      <c r="F157" s="221" t="s">
        <v>375</v>
      </c>
      <c r="G157" s="208"/>
      <c r="H157" s="208"/>
      <c r="I157" s="211"/>
      <c r="J157" s="222">
        <f>BK157</f>
        <v>0</v>
      </c>
      <c r="K157" s="208"/>
      <c r="L157" s="213"/>
      <c r="M157" s="214"/>
      <c r="N157" s="215"/>
      <c r="O157" s="215"/>
      <c r="P157" s="216">
        <f>SUM(P158:P159)</f>
        <v>0</v>
      </c>
      <c r="Q157" s="215"/>
      <c r="R157" s="216">
        <f>SUM(R158:R159)</f>
        <v>0</v>
      </c>
      <c r="S157" s="215"/>
      <c r="T157" s="217">
        <f>SUM(T158:T159)</f>
        <v>0</v>
      </c>
      <c r="AR157" s="218" t="s">
        <v>21</v>
      </c>
      <c r="AT157" s="219" t="s">
        <v>80</v>
      </c>
      <c r="AU157" s="219" t="s">
        <v>21</v>
      </c>
      <c r="AY157" s="218" t="s">
        <v>155</v>
      </c>
      <c r="BK157" s="220">
        <f>SUM(BK158:BK159)</f>
        <v>0</v>
      </c>
    </row>
    <row r="158" spans="2:65" s="1" customFormat="1" ht="24" customHeight="1">
      <c r="B158" s="38"/>
      <c r="C158" s="223" t="s">
        <v>296</v>
      </c>
      <c r="D158" s="223" t="s">
        <v>158</v>
      </c>
      <c r="E158" s="224" t="s">
        <v>376</v>
      </c>
      <c r="F158" s="225" t="s">
        <v>377</v>
      </c>
      <c r="G158" s="226" t="s">
        <v>214</v>
      </c>
      <c r="H158" s="227">
        <v>70</v>
      </c>
      <c r="I158" s="228"/>
      <c r="J158" s="229">
        <f>ROUND(I158*H158,2)</f>
        <v>0</v>
      </c>
      <c r="K158" s="225" t="s">
        <v>162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172</v>
      </c>
      <c r="AT158" s="234" t="s">
        <v>158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378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379</v>
      </c>
      <c r="G159" s="242"/>
      <c r="H159" s="246">
        <v>70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21</v>
      </c>
      <c r="AY159" s="252" t="s">
        <v>155</v>
      </c>
    </row>
    <row r="160" spans="2:63" s="11" customFormat="1" ht="22.8" customHeight="1">
      <c r="B160" s="207"/>
      <c r="C160" s="208"/>
      <c r="D160" s="209" t="s">
        <v>80</v>
      </c>
      <c r="E160" s="221" t="s">
        <v>154</v>
      </c>
      <c r="F160" s="221" t="s">
        <v>380</v>
      </c>
      <c r="G160" s="208"/>
      <c r="H160" s="208"/>
      <c r="I160" s="211"/>
      <c r="J160" s="222">
        <f>BK160</f>
        <v>0</v>
      </c>
      <c r="K160" s="208"/>
      <c r="L160" s="213"/>
      <c r="M160" s="214"/>
      <c r="N160" s="215"/>
      <c r="O160" s="215"/>
      <c r="P160" s="216">
        <f>SUM(P161:P200)</f>
        <v>0</v>
      </c>
      <c r="Q160" s="215"/>
      <c r="R160" s="216">
        <f>SUM(R161:R200)</f>
        <v>371.88875</v>
      </c>
      <c r="S160" s="215"/>
      <c r="T160" s="217">
        <f>SUM(T161:T200)</f>
        <v>0</v>
      </c>
      <c r="AR160" s="218" t="s">
        <v>21</v>
      </c>
      <c r="AT160" s="219" t="s">
        <v>80</v>
      </c>
      <c r="AU160" s="219" t="s">
        <v>21</v>
      </c>
      <c r="AY160" s="218" t="s">
        <v>155</v>
      </c>
      <c r="BK160" s="220">
        <f>SUM(BK161:BK200)</f>
        <v>0</v>
      </c>
    </row>
    <row r="161" spans="2:65" s="1" customFormat="1" ht="16.5" customHeight="1">
      <c r="B161" s="38"/>
      <c r="C161" s="223" t="s">
        <v>7</v>
      </c>
      <c r="D161" s="223" t="s">
        <v>158</v>
      </c>
      <c r="E161" s="224" t="s">
        <v>381</v>
      </c>
      <c r="F161" s="225" t="s">
        <v>382</v>
      </c>
      <c r="G161" s="226" t="s">
        <v>214</v>
      </c>
      <c r="H161" s="227">
        <v>1488</v>
      </c>
      <c r="I161" s="228"/>
      <c r="J161" s="229">
        <f>ROUND(I161*H161,2)</f>
        <v>0</v>
      </c>
      <c r="K161" s="225" t="s">
        <v>162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383</v>
      </c>
    </row>
    <row r="162" spans="2:51" s="13" customFormat="1" ht="12">
      <c r="B162" s="266"/>
      <c r="C162" s="267"/>
      <c r="D162" s="243" t="s">
        <v>216</v>
      </c>
      <c r="E162" s="268" t="s">
        <v>1</v>
      </c>
      <c r="F162" s="269" t="s">
        <v>384</v>
      </c>
      <c r="G162" s="267"/>
      <c r="H162" s="268" t="s">
        <v>1</v>
      </c>
      <c r="I162" s="270"/>
      <c r="J162" s="267"/>
      <c r="K162" s="267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216</v>
      </c>
      <c r="AU162" s="275" t="s">
        <v>90</v>
      </c>
      <c r="AV162" s="13" t="s">
        <v>21</v>
      </c>
      <c r="AW162" s="13" t="s">
        <v>36</v>
      </c>
      <c r="AX162" s="13" t="s">
        <v>81</v>
      </c>
      <c r="AY162" s="275" t="s">
        <v>155</v>
      </c>
    </row>
    <row r="163" spans="2:51" s="12" customFormat="1" ht="12">
      <c r="B163" s="241"/>
      <c r="C163" s="242"/>
      <c r="D163" s="243" t="s">
        <v>216</v>
      </c>
      <c r="E163" s="244" t="s">
        <v>1</v>
      </c>
      <c r="F163" s="245" t="s">
        <v>385</v>
      </c>
      <c r="G163" s="242"/>
      <c r="H163" s="246">
        <v>630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216</v>
      </c>
      <c r="AU163" s="252" t="s">
        <v>90</v>
      </c>
      <c r="AV163" s="12" t="s">
        <v>90</v>
      </c>
      <c r="AW163" s="12" t="s">
        <v>36</v>
      </c>
      <c r="AX163" s="12" t="s">
        <v>81</v>
      </c>
      <c r="AY163" s="252" t="s">
        <v>155</v>
      </c>
    </row>
    <row r="164" spans="2:51" s="12" customFormat="1" ht="12">
      <c r="B164" s="241"/>
      <c r="C164" s="242"/>
      <c r="D164" s="243" t="s">
        <v>216</v>
      </c>
      <c r="E164" s="244" t="s">
        <v>1</v>
      </c>
      <c r="F164" s="245" t="s">
        <v>386</v>
      </c>
      <c r="G164" s="242"/>
      <c r="H164" s="246">
        <v>858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216</v>
      </c>
      <c r="AU164" s="252" t="s">
        <v>90</v>
      </c>
      <c r="AV164" s="12" t="s">
        <v>90</v>
      </c>
      <c r="AW164" s="12" t="s">
        <v>36</v>
      </c>
      <c r="AX164" s="12" t="s">
        <v>81</v>
      </c>
      <c r="AY164" s="252" t="s">
        <v>155</v>
      </c>
    </row>
    <row r="165" spans="2:51" s="14" customFormat="1" ht="12">
      <c r="B165" s="276"/>
      <c r="C165" s="277"/>
      <c r="D165" s="243" t="s">
        <v>216</v>
      </c>
      <c r="E165" s="278" t="s">
        <v>1</v>
      </c>
      <c r="F165" s="279" t="s">
        <v>387</v>
      </c>
      <c r="G165" s="277"/>
      <c r="H165" s="280">
        <v>1488</v>
      </c>
      <c r="I165" s="281"/>
      <c r="J165" s="277"/>
      <c r="K165" s="277"/>
      <c r="L165" s="282"/>
      <c r="M165" s="283"/>
      <c r="N165" s="284"/>
      <c r="O165" s="284"/>
      <c r="P165" s="284"/>
      <c r="Q165" s="284"/>
      <c r="R165" s="284"/>
      <c r="S165" s="284"/>
      <c r="T165" s="285"/>
      <c r="AT165" s="286" t="s">
        <v>216</v>
      </c>
      <c r="AU165" s="286" t="s">
        <v>90</v>
      </c>
      <c r="AV165" s="14" t="s">
        <v>172</v>
      </c>
      <c r="AW165" s="14" t="s">
        <v>36</v>
      </c>
      <c r="AX165" s="14" t="s">
        <v>21</v>
      </c>
      <c r="AY165" s="286" t="s">
        <v>155</v>
      </c>
    </row>
    <row r="166" spans="2:65" s="1" customFormat="1" ht="16.5" customHeight="1">
      <c r="B166" s="38"/>
      <c r="C166" s="223" t="s">
        <v>211</v>
      </c>
      <c r="D166" s="223" t="s">
        <v>158</v>
      </c>
      <c r="E166" s="224" t="s">
        <v>388</v>
      </c>
      <c r="F166" s="225" t="s">
        <v>389</v>
      </c>
      <c r="G166" s="226" t="s">
        <v>214</v>
      </c>
      <c r="H166" s="227">
        <v>362</v>
      </c>
      <c r="I166" s="228"/>
      <c r="J166" s="229">
        <f>ROUND(I166*H166,2)</f>
        <v>0</v>
      </c>
      <c r="K166" s="225" t="s">
        <v>162</v>
      </c>
      <c r="L166" s="43"/>
      <c r="M166" s="230" t="s">
        <v>1</v>
      </c>
      <c r="N166" s="231" t="s">
        <v>46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172</v>
      </c>
      <c r="AT166" s="234" t="s">
        <v>158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172</v>
      </c>
      <c r="BM166" s="234" t="s">
        <v>390</v>
      </c>
    </row>
    <row r="167" spans="2:51" s="12" customFormat="1" ht="12">
      <c r="B167" s="241"/>
      <c r="C167" s="242"/>
      <c r="D167" s="243" t="s">
        <v>216</v>
      </c>
      <c r="E167" s="244" t="s">
        <v>1</v>
      </c>
      <c r="F167" s="245" t="s">
        <v>391</v>
      </c>
      <c r="G167" s="242"/>
      <c r="H167" s="246">
        <v>362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216</v>
      </c>
      <c r="AU167" s="252" t="s">
        <v>90</v>
      </c>
      <c r="AV167" s="12" t="s">
        <v>90</v>
      </c>
      <c r="AW167" s="12" t="s">
        <v>36</v>
      </c>
      <c r="AX167" s="12" t="s">
        <v>21</v>
      </c>
      <c r="AY167" s="252" t="s">
        <v>155</v>
      </c>
    </row>
    <row r="168" spans="2:65" s="1" customFormat="1" ht="16.5" customHeight="1">
      <c r="B168" s="38"/>
      <c r="C168" s="223" t="s">
        <v>392</v>
      </c>
      <c r="D168" s="223" t="s">
        <v>158</v>
      </c>
      <c r="E168" s="224" t="s">
        <v>393</v>
      </c>
      <c r="F168" s="225" t="s">
        <v>394</v>
      </c>
      <c r="G168" s="226" t="s">
        <v>214</v>
      </c>
      <c r="H168" s="227">
        <v>1025</v>
      </c>
      <c r="I168" s="228"/>
      <c r="J168" s="229">
        <f>ROUND(I168*H168,2)</f>
        <v>0</v>
      </c>
      <c r="K168" s="225" t="s">
        <v>162</v>
      </c>
      <c r="L168" s="43"/>
      <c r="M168" s="230" t="s">
        <v>1</v>
      </c>
      <c r="N168" s="231" t="s">
        <v>46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172</v>
      </c>
      <c r="AT168" s="234" t="s">
        <v>158</v>
      </c>
      <c r="AU168" s="234" t="s">
        <v>90</v>
      </c>
      <c r="AY168" s="17" t="s">
        <v>155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21</v>
      </c>
      <c r="BK168" s="235">
        <f>ROUND(I168*H168,2)</f>
        <v>0</v>
      </c>
      <c r="BL168" s="17" t="s">
        <v>172</v>
      </c>
      <c r="BM168" s="234" t="s">
        <v>395</v>
      </c>
    </row>
    <row r="169" spans="2:51" s="12" customFormat="1" ht="12">
      <c r="B169" s="241"/>
      <c r="C169" s="242"/>
      <c r="D169" s="243" t="s">
        <v>216</v>
      </c>
      <c r="E169" s="244" t="s">
        <v>1</v>
      </c>
      <c r="F169" s="245" t="s">
        <v>396</v>
      </c>
      <c r="G169" s="242"/>
      <c r="H169" s="246">
        <v>1025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216</v>
      </c>
      <c r="AU169" s="252" t="s">
        <v>90</v>
      </c>
      <c r="AV169" s="12" t="s">
        <v>90</v>
      </c>
      <c r="AW169" s="12" t="s">
        <v>36</v>
      </c>
      <c r="AX169" s="12" t="s">
        <v>21</v>
      </c>
      <c r="AY169" s="252" t="s">
        <v>155</v>
      </c>
    </row>
    <row r="170" spans="2:65" s="1" customFormat="1" ht="16.5" customHeight="1">
      <c r="B170" s="38"/>
      <c r="C170" s="223" t="s">
        <v>397</v>
      </c>
      <c r="D170" s="223" t="s">
        <v>158</v>
      </c>
      <c r="E170" s="224" t="s">
        <v>393</v>
      </c>
      <c r="F170" s="225" t="s">
        <v>394</v>
      </c>
      <c r="G170" s="226" t="s">
        <v>214</v>
      </c>
      <c r="H170" s="227">
        <v>1025</v>
      </c>
      <c r="I170" s="228"/>
      <c r="J170" s="229">
        <f>ROUND(I170*H170,2)</f>
        <v>0</v>
      </c>
      <c r="K170" s="225" t="s">
        <v>162</v>
      </c>
      <c r="L170" s="43"/>
      <c r="M170" s="230" t="s">
        <v>1</v>
      </c>
      <c r="N170" s="231" t="s">
        <v>46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172</v>
      </c>
      <c r="AT170" s="234" t="s">
        <v>158</v>
      </c>
      <c r="AU170" s="234" t="s">
        <v>90</v>
      </c>
      <c r="AY170" s="17" t="s">
        <v>155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21</v>
      </c>
      <c r="BK170" s="235">
        <f>ROUND(I170*H170,2)</f>
        <v>0</v>
      </c>
      <c r="BL170" s="17" t="s">
        <v>172</v>
      </c>
      <c r="BM170" s="234" t="s">
        <v>398</v>
      </c>
    </row>
    <row r="171" spans="2:51" s="12" customFormat="1" ht="12">
      <c r="B171" s="241"/>
      <c r="C171" s="242"/>
      <c r="D171" s="243" t="s">
        <v>216</v>
      </c>
      <c r="E171" s="244" t="s">
        <v>1</v>
      </c>
      <c r="F171" s="245" t="s">
        <v>399</v>
      </c>
      <c r="G171" s="242"/>
      <c r="H171" s="246">
        <v>1025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216</v>
      </c>
      <c r="AU171" s="252" t="s">
        <v>90</v>
      </c>
      <c r="AV171" s="12" t="s">
        <v>90</v>
      </c>
      <c r="AW171" s="12" t="s">
        <v>36</v>
      </c>
      <c r="AX171" s="12" t="s">
        <v>21</v>
      </c>
      <c r="AY171" s="252" t="s">
        <v>155</v>
      </c>
    </row>
    <row r="172" spans="2:65" s="1" customFormat="1" ht="16.5" customHeight="1">
      <c r="B172" s="38"/>
      <c r="C172" s="223" t="s">
        <v>400</v>
      </c>
      <c r="D172" s="223" t="s">
        <v>158</v>
      </c>
      <c r="E172" s="224" t="s">
        <v>401</v>
      </c>
      <c r="F172" s="225" t="s">
        <v>402</v>
      </c>
      <c r="G172" s="226" t="s">
        <v>214</v>
      </c>
      <c r="H172" s="227">
        <v>858</v>
      </c>
      <c r="I172" s="228"/>
      <c r="J172" s="229">
        <f>ROUND(I172*H172,2)</f>
        <v>0</v>
      </c>
      <c r="K172" s="225" t="s">
        <v>162</v>
      </c>
      <c r="L172" s="43"/>
      <c r="M172" s="230" t="s">
        <v>1</v>
      </c>
      <c r="N172" s="231" t="s">
        <v>46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172</v>
      </c>
      <c r="AT172" s="234" t="s">
        <v>158</v>
      </c>
      <c r="AU172" s="234" t="s">
        <v>90</v>
      </c>
      <c r="AY172" s="17" t="s">
        <v>155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21</v>
      </c>
      <c r="BK172" s="235">
        <f>ROUND(I172*H172,2)</f>
        <v>0</v>
      </c>
      <c r="BL172" s="17" t="s">
        <v>172</v>
      </c>
      <c r="BM172" s="234" t="s">
        <v>403</v>
      </c>
    </row>
    <row r="173" spans="2:51" s="12" customFormat="1" ht="12">
      <c r="B173" s="241"/>
      <c r="C173" s="242"/>
      <c r="D173" s="243" t="s">
        <v>216</v>
      </c>
      <c r="E173" s="244" t="s">
        <v>1</v>
      </c>
      <c r="F173" s="245" t="s">
        <v>404</v>
      </c>
      <c r="G173" s="242"/>
      <c r="H173" s="246">
        <v>858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216</v>
      </c>
      <c r="AU173" s="252" t="s">
        <v>90</v>
      </c>
      <c r="AV173" s="12" t="s">
        <v>90</v>
      </c>
      <c r="AW173" s="12" t="s">
        <v>36</v>
      </c>
      <c r="AX173" s="12" t="s">
        <v>21</v>
      </c>
      <c r="AY173" s="252" t="s">
        <v>155</v>
      </c>
    </row>
    <row r="174" spans="2:65" s="1" customFormat="1" ht="16.5" customHeight="1">
      <c r="B174" s="38"/>
      <c r="C174" s="223" t="s">
        <v>405</v>
      </c>
      <c r="D174" s="223" t="s">
        <v>158</v>
      </c>
      <c r="E174" s="224" t="s">
        <v>406</v>
      </c>
      <c r="F174" s="225" t="s">
        <v>407</v>
      </c>
      <c r="G174" s="226" t="s">
        <v>214</v>
      </c>
      <c r="H174" s="227">
        <v>700</v>
      </c>
      <c r="I174" s="228"/>
      <c r="J174" s="229">
        <f>ROUND(I174*H174,2)</f>
        <v>0</v>
      </c>
      <c r="K174" s="225" t="s">
        <v>162</v>
      </c>
      <c r="L174" s="43"/>
      <c r="M174" s="230" t="s">
        <v>1</v>
      </c>
      <c r="N174" s="231" t="s">
        <v>46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172</v>
      </c>
      <c r="AT174" s="234" t="s">
        <v>158</v>
      </c>
      <c r="AU174" s="234" t="s">
        <v>90</v>
      </c>
      <c r="AY174" s="17" t="s">
        <v>155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21</v>
      </c>
      <c r="BK174" s="235">
        <f>ROUND(I174*H174,2)</f>
        <v>0</v>
      </c>
      <c r="BL174" s="17" t="s">
        <v>172</v>
      </c>
      <c r="BM174" s="234" t="s">
        <v>408</v>
      </c>
    </row>
    <row r="175" spans="2:51" s="13" customFormat="1" ht="12">
      <c r="B175" s="266"/>
      <c r="C175" s="267"/>
      <c r="D175" s="243" t="s">
        <v>216</v>
      </c>
      <c r="E175" s="268" t="s">
        <v>1</v>
      </c>
      <c r="F175" s="269" t="s">
        <v>409</v>
      </c>
      <c r="G175" s="267"/>
      <c r="H175" s="268" t="s">
        <v>1</v>
      </c>
      <c r="I175" s="270"/>
      <c r="J175" s="267"/>
      <c r="K175" s="267"/>
      <c r="L175" s="271"/>
      <c r="M175" s="272"/>
      <c r="N175" s="273"/>
      <c r="O175" s="273"/>
      <c r="P175" s="273"/>
      <c r="Q175" s="273"/>
      <c r="R175" s="273"/>
      <c r="S175" s="273"/>
      <c r="T175" s="274"/>
      <c r="AT175" s="275" t="s">
        <v>216</v>
      </c>
      <c r="AU175" s="275" t="s">
        <v>90</v>
      </c>
      <c r="AV175" s="13" t="s">
        <v>21</v>
      </c>
      <c r="AW175" s="13" t="s">
        <v>36</v>
      </c>
      <c r="AX175" s="13" t="s">
        <v>81</v>
      </c>
      <c r="AY175" s="275" t="s">
        <v>155</v>
      </c>
    </row>
    <row r="176" spans="2:51" s="12" customFormat="1" ht="12">
      <c r="B176" s="241"/>
      <c r="C176" s="242"/>
      <c r="D176" s="243" t="s">
        <v>216</v>
      </c>
      <c r="E176" s="244" t="s">
        <v>1</v>
      </c>
      <c r="F176" s="245" t="s">
        <v>385</v>
      </c>
      <c r="G176" s="242"/>
      <c r="H176" s="246">
        <v>630</v>
      </c>
      <c r="I176" s="247"/>
      <c r="J176" s="242"/>
      <c r="K176" s="242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216</v>
      </c>
      <c r="AU176" s="252" t="s">
        <v>90</v>
      </c>
      <c r="AV176" s="12" t="s">
        <v>90</v>
      </c>
      <c r="AW176" s="12" t="s">
        <v>36</v>
      </c>
      <c r="AX176" s="12" t="s">
        <v>81</v>
      </c>
      <c r="AY176" s="252" t="s">
        <v>155</v>
      </c>
    </row>
    <row r="177" spans="2:51" s="12" customFormat="1" ht="12">
      <c r="B177" s="241"/>
      <c r="C177" s="242"/>
      <c r="D177" s="243" t="s">
        <v>216</v>
      </c>
      <c r="E177" s="244" t="s">
        <v>1</v>
      </c>
      <c r="F177" s="245" t="s">
        <v>379</v>
      </c>
      <c r="G177" s="242"/>
      <c r="H177" s="246">
        <v>70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216</v>
      </c>
      <c r="AU177" s="252" t="s">
        <v>90</v>
      </c>
      <c r="AV177" s="12" t="s">
        <v>90</v>
      </c>
      <c r="AW177" s="12" t="s">
        <v>36</v>
      </c>
      <c r="AX177" s="12" t="s">
        <v>81</v>
      </c>
      <c r="AY177" s="252" t="s">
        <v>155</v>
      </c>
    </row>
    <row r="178" spans="2:51" s="14" customFormat="1" ht="12">
      <c r="B178" s="276"/>
      <c r="C178" s="277"/>
      <c r="D178" s="243" t="s">
        <v>216</v>
      </c>
      <c r="E178" s="278" t="s">
        <v>1</v>
      </c>
      <c r="F178" s="279" t="s">
        <v>387</v>
      </c>
      <c r="G178" s="277"/>
      <c r="H178" s="280">
        <v>700</v>
      </c>
      <c r="I178" s="281"/>
      <c r="J178" s="277"/>
      <c r="K178" s="277"/>
      <c r="L178" s="282"/>
      <c r="M178" s="283"/>
      <c r="N178" s="284"/>
      <c r="O178" s="284"/>
      <c r="P178" s="284"/>
      <c r="Q178" s="284"/>
      <c r="R178" s="284"/>
      <c r="S178" s="284"/>
      <c r="T178" s="285"/>
      <c r="AT178" s="286" t="s">
        <v>216</v>
      </c>
      <c r="AU178" s="286" t="s">
        <v>90</v>
      </c>
      <c r="AV178" s="14" t="s">
        <v>172</v>
      </c>
      <c r="AW178" s="14" t="s">
        <v>36</v>
      </c>
      <c r="AX178" s="14" t="s">
        <v>21</v>
      </c>
      <c r="AY178" s="286" t="s">
        <v>155</v>
      </c>
    </row>
    <row r="179" spans="2:65" s="1" customFormat="1" ht="24" customHeight="1">
      <c r="B179" s="38"/>
      <c r="C179" s="223" t="s">
        <v>410</v>
      </c>
      <c r="D179" s="223" t="s">
        <v>158</v>
      </c>
      <c r="E179" s="224" t="s">
        <v>411</v>
      </c>
      <c r="F179" s="225" t="s">
        <v>412</v>
      </c>
      <c r="G179" s="226" t="s">
        <v>214</v>
      </c>
      <c r="H179" s="227">
        <v>1025</v>
      </c>
      <c r="I179" s="228"/>
      <c r="J179" s="229">
        <f>ROUND(I179*H179,2)</f>
        <v>0</v>
      </c>
      <c r="K179" s="225" t="s">
        <v>162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0.00061</v>
      </c>
      <c r="R179" s="232">
        <f>Q179*H179</f>
        <v>0.62525</v>
      </c>
      <c r="S179" s="232">
        <v>0</v>
      </c>
      <c r="T179" s="233">
        <f>S179*H179</f>
        <v>0</v>
      </c>
      <c r="AR179" s="234" t="s">
        <v>172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172</v>
      </c>
      <c r="BM179" s="234" t="s">
        <v>413</v>
      </c>
    </row>
    <row r="180" spans="2:51" s="12" customFormat="1" ht="12">
      <c r="B180" s="241"/>
      <c r="C180" s="242"/>
      <c r="D180" s="243" t="s">
        <v>216</v>
      </c>
      <c r="E180" s="244" t="s">
        <v>1</v>
      </c>
      <c r="F180" s="245" t="s">
        <v>414</v>
      </c>
      <c r="G180" s="242"/>
      <c r="H180" s="246">
        <v>1025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216</v>
      </c>
      <c r="AU180" s="252" t="s">
        <v>90</v>
      </c>
      <c r="AV180" s="12" t="s">
        <v>90</v>
      </c>
      <c r="AW180" s="12" t="s">
        <v>36</v>
      </c>
      <c r="AX180" s="12" t="s">
        <v>21</v>
      </c>
      <c r="AY180" s="252" t="s">
        <v>155</v>
      </c>
    </row>
    <row r="181" spans="2:65" s="1" customFormat="1" ht="24" customHeight="1">
      <c r="B181" s="38"/>
      <c r="C181" s="223" t="s">
        <v>415</v>
      </c>
      <c r="D181" s="223" t="s">
        <v>158</v>
      </c>
      <c r="E181" s="224" t="s">
        <v>416</v>
      </c>
      <c r="F181" s="225" t="s">
        <v>417</v>
      </c>
      <c r="G181" s="226" t="s">
        <v>214</v>
      </c>
      <c r="H181" s="227">
        <v>1025</v>
      </c>
      <c r="I181" s="228"/>
      <c r="J181" s="229">
        <f>ROUND(I181*H181,2)</f>
        <v>0</v>
      </c>
      <c r="K181" s="225" t="s">
        <v>162</v>
      </c>
      <c r="L181" s="43"/>
      <c r="M181" s="230" t="s">
        <v>1</v>
      </c>
      <c r="N181" s="231" t="s">
        <v>46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172</v>
      </c>
      <c r="AT181" s="234" t="s">
        <v>158</v>
      </c>
      <c r="AU181" s="234" t="s">
        <v>90</v>
      </c>
      <c r="AY181" s="17" t="s">
        <v>155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21</v>
      </c>
      <c r="BK181" s="235">
        <f>ROUND(I181*H181,2)</f>
        <v>0</v>
      </c>
      <c r="BL181" s="17" t="s">
        <v>172</v>
      </c>
      <c r="BM181" s="234" t="s">
        <v>418</v>
      </c>
    </row>
    <row r="182" spans="2:51" s="12" customFormat="1" ht="12">
      <c r="B182" s="241"/>
      <c r="C182" s="242"/>
      <c r="D182" s="243" t="s">
        <v>216</v>
      </c>
      <c r="E182" s="244" t="s">
        <v>1</v>
      </c>
      <c r="F182" s="245" t="s">
        <v>414</v>
      </c>
      <c r="G182" s="242"/>
      <c r="H182" s="246">
        <v>1025</v>
      </c>
      <c r="I182" s="247"/>
      <c r="J182" s="242"/>
      <c r="K182" s="242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216</v>
      </c>
      <c r="AU182" s="252" t="s">
        <v>90</v>
      </c>
      <c r="AV182" s="12" t="s">
        <v>90</v>
      </c>
      <c r="AW182" s="12" t="s">
        <v>36</v>
      </c>
      <c r="AX182" s="12" t="s">
        <v>21</v>
      </c>
      <c r="AY182" s="252" t="s">
        <v>155</v>
      </c>
    </row>
    <row r="183" spans="2:65" s="1" customFormat="1" ht="24" customHeight="1">
      <c r="B183" s="38"/>
      <c r="C183" s="223" t="s">
        <v>419</v>
      </c>
      <c r="D183" s="223" t="s">
        <v>158</v>
      </c>
      <c r="E183" s="224" t="s">
        <v>420</v>
      </c>
      <c r="F183" s="225" t="s">
        <v>421</v>
      </c>
      <c r="G183" s="226" t="s">
        <v>214</v>
      </c>
      <c r="H183" s="227">
        <v>1025</v>
      </c>
      <c r="I183" s="228"/>
      <c r="J183" s="229">
        <f>ROUND(I183*H183,2)</f>
        <v>0</v>
      </c>
      <c r="K183" s="225" t="s">
        <v>162</v>
      </c>
      <c r="L183" s="43"/>
      <c r="M183" s="230" t="s">
        <v>1</v>
      </c>
      <c r="N183" s="231" t="s">
        <v>46</v>
      </c>
      <c r="O183" s="86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AR183" s="234" t="s">
        <v>172</v>
      </c>
      <c r="AT183" s="234" t="s">
        <v>158</v>
      </c>
      <c r="AU183" s="234" t="s">
        <v>90</v>
      </c>
      <c r="AY183" s="17" t="s">
        <v>155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21</v>
      </c>
      <c r="BK183" s="235">
        <f>ROUND(I183*H183,2)</f>
        <v>0</v>
      </c>
      <c r="BL183" s="17" t="s">
        <v>172</v>
      </c>
      <c r="BM183" s="234" t="s">
        <v>422</v>
      </c>
    </row>
    <row r="184" spans="2:51" s="12" customFormat="1" ht="12">
      <c r="B184" s="241"/>
      <c r="C184" s="242"/>
      <c r="D184" s="243" t="s">
        <v>216</v>
      </c>
      <c r="E184" s="244" t="s">
        <v>1</v>
      </c>
      <c r="F184" s="245" t="s">
        <v>414</v>
      </c>
      <c r="G184" s="242"/>
      <c r="H184" s="246">
        <v>1025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216</v>
      </c>
      <c r="AU184" s="252" t="s">
        <v>90</v>
      </c>
      <c r="AV184" s="12" t="s">
        <v>90</v>
      </c>
      <c r="AW184" s="12" t="s">
        <v>36</v>
      </c>
      <c r="AX184" s="12" t="s">
        <v>21</v>
      </c>
      <c r="AY184" s="252" t="s">
        <v>155</v>
      </c>
    </row>
    <row r="185" spans="2:65" s="1" customFormat="1" ht="24" customHeight="1">
      <c r="B185" s="38"/>
      <c r="C185" s="223" t="s">
        <v>423</v>
      </c>
      <c r="D185" s="223" t="s">
        <v>158</v>
      </c>
      <c r="E185" s="224" t="s">
        <v>424</v>
      </c>
      <c r="F185" s="225" t="s">
        <v>425</v>
      </c>
      <c r="G185" s="226" t="s">
        <v>214</v>
      </c>
      <c r="H185" s="227">
        <v>858</v>
      </c>
      <c r="I185" s="228"/>
      <c r="J185" s="229">
        <f>ROUND(I185*H185,2)</f>
        <v>0</v>
      </c>
      <c r="K185" s="225" t="s">
        <v>162</v>
      </c>
      <c r="L185" s="43"/>
      <c r="M185" s="230" t="s">
        <v>1</v>
      </c>
      <c r="N185" s="231" t="s">
        <v>46</v>
      </c>
      <c r="O185" s="86"/>
      <c r="P185" s="232">
        <f>O185*H185</f>
        <v>0</v>
      </c>
      <c r="Q185" s="232">
        <v>0.08425</v>
      </c>
      <c r="R185" s="232">
        <f>Q185*H185</f>
        <v>72.2865</v>
      </c>
      <c r="S185" s="232">
        <v>0</v>
      </c>
      <c r="T185" s="233">
        <f>S185*H185</f>
        <v>0</v>
      </c>
      <c r="AR185" s="234" t="s">
        <v>172</v>
      </c>
      <c r="AT185" s="234" t="s">
        <v>158</v>
      </c>
      <c r="AU185" s="234" t="s">
        <v>90</v>
      </c>
      <c r="AY185" s="17" t="s">
        <v>155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21</v>
      </c>
      <c r="BK185" s="235">
        <f>ROUND(I185*H185,2)</f>
        <v>0</v>
      </c>
      <c r="BL185" s="17" t="s">
        <v>172</v>
      </c>
      <c r="BM185" s="234" t="s">
        <v>426</v>
      </c>
    </row>
    <row r="186" spans="2:51" s="12" customFormat="1" ht="12">
      <c r="B186" s="241"/>
      <c r="C186" s="242"/>
      <c r="D186" s="243" t="s">
        <v>216</v>
      </c>
      <c r="E186" s="244" t="s">
        <v>1</v>
      </c>
      <c r="F186" s="245" t="s">
        <v>386</v>
      </c>
      <c r="G186" s="242"/>
      <c r="H186" s="246">
        <v>858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216</v>
      </c>
      <c r="AU186" s="252" t="s">
        <v>90</v>
      </c>
      <c r="AV186" s="12" t="s">
        <v>90</v>
      </c>
      <c r="AW186" s="12" t="s">
        <v>36</v>
      </c>
      <c r="AX186" s="12" t="s">
        <v>21</v>
      </c>
      <c r="AY186" s="252" t="s">
        <v>155</v>
      </c>
    </row>
    <row r="187" spans="2:65" s="1" customFormat="1" ht="16.5" customHeight="1">
      <c r="B187" s="38"/>
      <c r="C187" s="256" t="s">
        <v>427</v>
      </c>
      <c r="D187" s="256" t="s">
        <v>337</v>
      </c>
      <c r="E187" s="257" t="s">
        <v>428</v>
      </c>
      <c r="F187" s="258" t="s">
        <v>429</v>
      </c>
      <c r="G187" s="259" t="s">
        <v>214</v>
      </c>
      <c r="H187" s="260">
        <v>900.9</v>
      </c>
      <c r="I187" s="261"/>
      <c r="J187" s="262">
        <f>ROUND(I187*H187,2)</f>
        <v>0</v>
      </c>
      <c r="K187" s="258" t="s">
        <v>162</v>
      </c>
      <c r="L187" s="263"/>
      <c r="M187" s="264" t="s">
        <v>1</v>
      </c>
      <c r="N187" s="265" t="s">
        <v>46</v>
      </c>
      <c r="O187" s="86"/>
      <c r="P187" s="232">
        <f>O187*H187</f>
        <v>0</v>
      </c>
      <c r="Q187" s="232">
        <v>0.12</v>
      </c>
      <c r="R187" s="232">
        <f>Q187*H187</f>
        <v>108.10799999999999</v>
      </c>
      <c r="S187" s="232">
        <v>0</v>
      </c>
      <c r="T187" s="233">
        <f>S187*H187</f>
        <v>0</v>
      </c>
      <c r="AR187" s="234" t="s">
        <v>187</v>
      </c>
      <c r="AT187" s="234" t="s">
        <v>337</v>
      </c>
      <c r="AU187" s="234" t="s">
        <v>90</v>
      </c>
      <c r="AY187" s="17" t="s">
        <v>155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21</v>
      </c>
      <c r="BK187" s="235">
        <f>ROUND(I187*H187,2)</f>
        <v>0</v>
      </c>
      <c r="BL187" s="17" t="s">
        <v>172</v>
      </c>
      <c r="BM187" s="234" t="s">
        <v>430</v>
      </c>
    </row>
    <row r="188" spans="2:51" s="12" customFormat="1" ht="12">
      <c r="B188" s="241"/>
      <c r="C188" s="242"/>
      <c r="D188" s="243" t="s">
        <v>216</v>
      </c>
      <c r="E188" s="244" t="s">
        <v>1</v>
      </c>
      <c r="F188" s="245" t="s">
        <v>431</v>
      </c>
      <c r="G188" s="242"/>
      <c r="H188" s="246">
        <v>900.9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216</v>
      </c>
      <c r="AU188" s="252" t="s">
        <v>90</v>
      </c>
      <c r="AV188" s="12" t="s">
        <v>90</v>
      </c>
      <c r="AW188" s="12" t="s">
        <v>36</v>
      </c>
      <c r="AX188" s="12" t="s">
        <v>21</v>
      </c>
      <c r="AY188" s="252" t="s">
        <v>155</v>
      </c>
    </row>
    <row r="189" spans="2:65" s="1" customFormat="1" ht="36" customHeight="1">
      <c r="B189" s="38"/>
      <c r="C189" s="223" t="s">
        <v>432</v>
      </c>
      <c r="D189" s="223" t="s">
        <v>158</v>
      </c>
      <c r="E189" s="224" t="s">
        <v>433</v>
      </c>
      <c r="F189" s="225" t="s">
        <v>434</v>
      </c>
      <c r="G189" s="226" t="s">
        <v>214</v>
      </c>
      <c r="H189" s="227">
        <v>858</v>
      </c>
      <c r="I189" s="228"/>
      <c r="J189" s="229">
        <f>ROUND(I189*H189,2)</f>
        <v>0</v>
      </c>
      <c r="K189" s="225" t="s">
        <v>162</v>
      </c>
      <c r="L189" s="43"/>
      <c r="M189" s="230" t="s">
        <v>1</v>
      </c>
      <c r="N189" s="231" t="s">
        <v>46</v>
      </c>
      <c r="O189" s="86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AR189" s="234" t="s">
        <v>172</v>
      </c>
      <c r="AT189" s="234" t="s">
        <v>158</v>
      </c>
      <c r="AU189" s="234" t="s">
        <v>90</v>
      </c>
      <c r="AY189" s="17" t="s">
        <v>155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7" t="s">
        <v>21</v>
      </c>
      <c r="BK189" s="235">
        <f>ROUND(I189*H189,2)</f>
        <v>0</v>
      </c>
      <c r="BL189" s="17" t="s">
        <v>172</v>
      </c>
      <c r="BM189" s="234" t="s">
        <v>435</v>
      </c>
    </row>
    <row r="190" spans="2:51" s="12" customFormat="1" ht="12">
      <c r="B190" s="241"/>
      <c r="C190" s="242"/>
      <c r="D190" s="243" t="s">
        <v>216</v>
      </c>
      <c r="E190" s="244" t="s">
        <v>1</v>
      </c>
      <c r="F190" s="245" t="s">
        <v>386</v>
      </c>
      <c r="G190" s="242"/>
      <c r="H190" s="246">
        <v>858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216</v>
      </c>
      <c r="AU190" s="252" t="s">
        <v>90</v>
      </c>
      <c r="AV190" s="12" t="s">
        <v>90</v>
      </c>
      <c r="AW190" s="12" t="s">
        <v>36</v>
      </c>
      <c r="AX190" s="12" t="s">
        <v>21</v>
      </c>
      <c r="AY190" s="252" t="s">
        <v>155</v>
      </c>
    </row>
    <row r="191" spans="2:65" s="1" customFormat="1" ht="24" customHeight="1">
      <c r="B191" s="38"/>
      <c r="C191" s="223" t="s">
        <v>436</v>
      </c>
      <c r="D191" s="223" t="s">
        <v>158</v>
      </c>
      <c r="E191" s="224" t="s">
        <v>437</v>
      </c>
      <c r="F191" s="225" t="s">
        <v>438</v>
      </c>
      <c r="G191" s="226" t="s">
        <v>214</v>
      </c>
      <c r="H191" s="227">
        <v>70</v>
      </c>
      <c r="I191" s="228"/>
      <c r="J191" s="229">
        <f>ROUND(I191*H191,2)</f>
        <v>0</v>
      </c>
      <c r="K191" s="225" t="s">
        <v>162</v>
      </c>
      <c r="L191" s="43"/>
      <c r="M191" s="230" t="s">
        <v>1</v>
      </c>
      <c r="N191" s="231" t="s">
        <v>46</v>
      </c>
      <c r="O191" s="86"/>
      <c r="P191" s="232">
        <f>O191*H191</f>
        <v>0</v>
      </c>
      <c r="Q191" s="232">
        <v>0.10362</v>
      </c>
      <c r="R191" s="232">
        <f>Q191*H191</f>
        <v>7.2534</v>
      </c>
      <c r="S191" s="232">
        <v>0</v>
      </c>
      <c r="T191" s="233">
        <f>S191*H191</f>
        <v>0</v>
      </c>
      <c r="AR191" s="234" t="s">
        <v>172</v>
      </c>
      <c r="AT191" s="234" t="s">
        <v>158</v>
      </c>
      <c r="AU191" s="234" t="s">
        <v>90</v>
      </c>
      <c r="AY191" s="17" t="s">
        <v>155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7" t="s">
        <v>21</v>
      </c>
      <c r="BK191" s="235">
        <f>ROUND(I191*H191,2)</f>
        <v>0</v>
      </c>
      <c r="BL191" s="17" t="s">
        <v>172</v>
      </c>
      <c r="BM191" s="234" t="s">
        <v>439</v>
      </c>
    </row>
    <row r="192" spans="2:51" s="12" customFormat="1" ht="12">
      <c r="B192" s="241"/>
      <c r="C192" s="242"/>
      <c r="D192" s="243" t="s">
        <v>216</v>
      </c>
      <c r="E192" s="244" t="s">
        <v>1</v>
      </c>
      <c r="F192" s="245" t="s">
        <v>379</v>
      </c>
      <c r="G192" s="242"/>
      <c r="H192" s="246">
        <v>70</v>
      </c>
      <c r="I192" s="247"/>
      <c r="J192" s="242"/>
      <c r="K192" s="242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216</v>
      </c>
      <c r="AU192" s="252" t="s">
        <v>90</v>
      </c>
      <c r="AV192" s="12" t="s">
        <v>90</v>
      </c>
      <c r="AW192" s="12" t="s">
        <v>36</v>
      </c>
      <c r="AX192" s="12" t="s">
        <v>21</v>
      </c>
      <c r="AY192" s="252" t="s">
        <v>155</v>
      </c>
    </row>
    <row r="193" spans="2:65" s="1" customFormat="1" ht="16.5" customHeight="1">
      <c r="B193" s="38"/>
      <c r="C193" s="256" t="s">
        <v>440</v>
      </c>
      <c r="D193" s="256" t="s">
        <v>337</v>
      </c>
      <c r="E193" s="257" t="s">
        <v>441</v>
      </c>
      <c r="F193" s="258" t="s">
        <v>442</v>
      </c>
      <c r="G193" s="259" t="s">
        <v>214</v>
      </c>
      <c r="H193" s="260">
        <v>73.5</v>
      </c>
      <c r="I193" s="261"/>
      <c r="J193" s="262">
        <f>ROUND(I193*H193,2)</f>
        <v>0</v>
      </c>
      <c r="K193" s="258" t="s">
        <v>162</v>
      </c>
      <c r="L193" s="263"/>
      <c r="M193" s="264" t="s">
        <v>1</v>
      </c>
      <c r="N193" s="265" t="s">
        <v>46</v>
      </c>
      <c r="O193" s="86"/>
      <c r="P193" s="232">
        <f>O193*H193</f>
        <v>0</v>
      </c>
      <c r="Q193" s="232">
        <v>0.161</v>
      </c>
      <c r="R193" s="232">
        <f>Q193*H193</f>
        <v>11.8335</v>
      </c>
      <c r="S193" s="232">
        <v>0</v>
      </c>
      <c r="T193" s="233">
        <f>S193*H193</f>
        <v>0</v>
      </c>
      <c r="AR193" s="234" t="s">
        <v>187</v>
      </c>
      <c r="AT193" s="234" t="s">
        <v>337</v>
      </c>
      <c r="AU193" s="234" t="s">
        <v>90</v>
      </c>
      <c r="AY193" s="17" t="s">
        <v>155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21</v>
      </c>
      <c r="BK193" s="235">
        <f>ROUND(I193*H193,2)</f>
        <v>0</v>
      </c>
      <c r="BL193" s="17" t="s">
        <v>172</v>
      </c>
      <c r="BM193" s="234" t="s">
        <v>443</v>
      </c>
    </row>
    <row r="194" spans="2:51" s="12" customFormat="1" ht="12">
      <c r="B194" s="241"/>
      <c r="C194" s="242"/>
      <c r="D194" s="243" t="s">
        <v>216</v>
      </c>
      <c r="E194" s="244" t="s">
        <v>1</v>
      </c>
      <c r="F194" s="245" t="s">
        <v>444</v>
      </c>
      <c r="G194" s="242"/>
      <c r="H194" s="246">
        <v>73.5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216</v>
      </c>
      <c r="AU194" s="252" t="s">
        <v>90</v>
      </c>
      <c r="AV194" s="12" t="s">
        <v>90</v>
      </c>
      <c r="AW194" s="12" t="s">
        <v>36</v>
      </c>
      <c r="AX194" s="12" t="s">
        <v>21</v>
      </c>
      <c r="AY194" s="252" t="s">
        <v>155</v>
      </c>
    </row>
    <row r="195" spans="2:65" s="1" customFormat="1" ht="24" customHeight="1">
      <c r="B195" s="38"/>
      <c r="C195" s="223" t="s">
        <v>445</v>
      </c>
      <c r="D195" s="223" t="s">
        <v>158</v>
      </c>
      <c r="E195" s="224" t="s">
        <v>446</v>
      </c>
      <c r="F195" s="225" t="s">
        <v>447</v>
      </c>
      <c r="G195" s="226" t="s">
        <v>214</v>
      </c>
      <c r="H195" s="227">
        <v>630</v>
      </c>
      <c r="I195" s="228"/>
      <c r="J195" s="229">
        <f>ROUND(I195*H195,2)</f>
        <v>0</v>
      </c>
      <c r="K195" s="225" t="s">
        <v>162</v>
      </c>
      <c r="L195" s="43"/>
      <c r="M195" s="230" t="s">
        <v>1</v>
      </c>
      <c r="N195" s="231" t="s">
        <v>46</v>
      </c>
      <c r="O195" s="86"/>
      <c r="P195" s="232">
        <f>O195*H195</f>
        <v>0</v>
      </c>
      <c r="Q195" s="232">
        <v>0.10362</v>
      </c>
      <c r="R195" s="232">
        <f>Q195*H195</f>
        <v>65.2806</v>
      </c>
      <c r="S195" s="232">
        <v>0</v>
      </c>
      <c r="T195" s="233">
        <f>S195*H195</f>
        <v>0</v>
      </c>
      <c r="AR195" s="234" t="s">
        <v>172</v>
      </c>
      <c r="AT195" s="234" t="s">
        <v>158</v>
      </c>
      <c r="AU195" s="234" t="s">
        <v>90</v>
      </c>
      <c r="AY195" s="17" t="s">
        <v>155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7" t="s">
        <v>21</v>
      </c>
      <c r="BK195" s="235">
        <f>ROUND(I195*H195,2)</f>
        <v>0</v>
      </c>
      <c r="BL195" s="17" t="s">
        <v>172</v>
      </c>
      <c r="BM195" s="234" t="s">
        <v>448</v>
      </c>
    </row>
    <row r="196" spans="2:51" s="12" customFormat="1" ht="12">
      <c r="B196" s="241"/>
      <c r="C196" s="242"/>
      <c r="D196" s="243" t="s">
        <v>216</v>
      </c>
      <c r="E196" s="244" t="s">
        <v>1</v>
      </c>
      <c r="F196" s="245" t="s">
        <v>385</v>
      </c>
      <c r="G196" s="242"/>
      <c r="H196" s="246">
        <v>630</v>
      </c>
      <c r="I196" s="247"/>
      <c r="J196" s="242"/>
      <c r="K196" s="242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216</v>
      </c>
      <c r="AU196" s="252" t="s">
        <v>90</v>
      </c>
      <c r="AV196" s="12" t="s">
        <v>90</v>
      </c>
      <c r="AW196" s="12" t="s">
        <v>36</v>
      </c>
      <c r="AX196" s="12" t="s">
        <v>21</v>
      </c>
      <c r="AY196" s="252" t="s">
        <v>155</v>
      </c>
    </row>
    <row r="197" spans="2:65" s="1" customFormat="1" ht="16.5" customHeight="1">
      <c r="B197" s="38"/>
      <c r="C197" s="256" t="s">
        <v>449</v>
      </c>
      <c r="D197" s="256" t="s">
        <v>337</v>
      </c>
      <c r="E197" s="257" t="s">
        <v>441</v>
      </c>
      <c r="F197" s="258" t="s">
        <v>442</v>
      </c>
      <c r="G197" s="259" t="s">
        <v>214</v>
      </c>
      <c r="H197" s="260">
        <v>661.5</v>
      </c>
      <c r="I197" s="261"/>
      <c r="J197" s="262">
        <f>ROUND(I197*H197,2)</f>
        <v>0</v>
      </c>
      <c r="K197" s="258" t="s">
        <v>162</v>
      </c>
      <c r="L197" s="263"/>
      <c r="M197" s="264" t="s">
        <v>1</v>
      </c>
      <c r="N197" s="265" t="s">
        <v>46</v>
      </c>
      <c r="O197" s="86"/>
      <c r="P197" s="232">
        <f>O197*H197</f>
        <v>0</v>
      </c>
      <c r="Q197" s="232">
        <v>0.161</v>
      </c>
      <c r="R197" s="232">
        <f>Q197*H197</f>
        <v>106.50150000000001</v>
      </c>
      <c r="S197" s="232">
        <v>0</v>
      </c>
      <c r="T197" s="233">
        <f>S197*H197</f>
        <v>0</v>
      </c>
      <c r="AR197" s="234" t="s">
        <v>187</v>
      </c>
      <c r="AT197" s="234" t="s">
        <v>337</v>
      </c>
      <c r="AU197" s="234" t="s">
        <v>90</v>
      </c>
      <c r="AY197" s="17" t="s">
        <v>155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7" t="s">
        <v>21</v>
      </c>
      <c r="BK197" s="235">
        <f>ROUND(I197*H197,2)</f>
        <v>0</v>
      </c>
      <c r="BL197" s="17" t="s">
        <v>172</v>
      </c>
      <c r="BM197" s="234" t="s">
        <v>450</v>
      </c>
    </row>
    <row r="198" spans="2:51" s="12" customFormat="1" ht="12">
      <c r="B198" s="241"/>
      <c r="C198" s="242"/>
      <c r="D198" s="243" t="s">
        <v>216</v>
      </c>
      <c r="E198" s="244" t="s">
        <v>1</v>
      </c>
      <c r="F198" s="245" t="s">
        <v>451</v>
      </c>
      <c r="G198" s="242"/>
      <c r="H198" s="246">
        <v>661.5</v>
      </c>
      <c r="I198" s="247"/>
      <c r="J198" s="242"/>
      <c r="K198" s="242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216</v>
      </c>
      <c r="AU198" s="252" t="s">
        <v>90</v>
      </c>
      <c r="AV198" s="12" t="s">
        <v>90</v>
      </c>
      <c r="AW198" s="12" t="s">
        <v>36</v>
      </c>
      <c r="AX198" s="12" t="s">
        <v>21</v>
      </c>
      <c r="AY198" s="252" t="s">
        <v>155</v>
      </c>
    </row>
    <row r="199" spans="2:65" s="1" customFormat="1" ht="24" customHeight="1">
      <c r="B199" s="38"/>
      <c r="C199" s="223" t="s">
        <v>452</v>
      </c>
      <c r="D199" s="223" t="s">
        <v>158</v>
      </c>
      <c r="E199" s="224" t="s">
        <v>453</v>
      </c>
      <c r="F199" s="225" t="s">
        <v>454</v>
      </c>
      <c r="G199" s="226" t="s">
        <v>214</v>
      </c>
      <c r="H199" s="227">
        <v>630</v>
      </c>
      <c r="I199" s="228"/>
      <c r="J199" s="229">
        <f>ROUND(I199*H199,2)</f>
        <v>0</v>
      </c>
      <c r="K199" s="225" t="s">
        <v>162</v>
      </c>
      <c r="L199" s="43"/>
      <c r="M199" s="230" t="s">
        <v>1</v>
      </c>
      <c r="N199" s="231" t="s">
        <v>46</v>
      </c>
      <c r="O199" s="86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AR199" s="234" t="s">
        <v>172</v>
      </c>
      <c r="AT199" s="234" t="s">
        <v>158</v>
      </c>
      <c r="AU199" s="234" t="s">
        <v>90</v>
      </c>
      <c r="AY199" s="17" t="s">
        <v>155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7" t="s">
        <v>21</v>
      </c>
      <c r="BK199" s="235">
        <f>ROUND(I199*H199,2)</f>
        <v>0</v>
      </c>
      <c r="BL199" s="17" t="s">
        <v>172</v>
      </c>
      <c r="BM199" s="234" t="s">
        <v>455</v>
      </c>
    </row>
    <row r="200" spans="2:51" s="12" customFormat="1" ht="12">
      <c r="B200" s="241"/>
      <c r="C200" s="242"/>
      <c r="D200" s="243" t="s">
        <v>216</v>
      </c>
      <c r="E200" s="244" t="s">
        <v>1</v>
      </c>
      <c r="F200" s="245" t="s">
        <v>385</v>
      </c>
      <c r="G200" s="242"/>
      <c r="H200" s="246">
        <v>630</v>
      </c>
      <c r="I200" s="247"/>
      <c r="J200" s="242"/>
      <c r="K200" s="242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216</v>
      </c>
      <c r="AU200" s="252" t="s">
        <v>90</v>
      </c>
      <c r="AV200" s="12" t="s">
        <v>90</v>
      </c>
      <c r="AW200" s="12" t="s">
        <v>36</v>
      </c>
      <c r="AX200" s="12" t="s">
        <v>21</v>
      </c>
      <c r="AY200" s="252" t="s">
        <v>155</v>
      </c>
    </row>
    <row r="201" spans="2:63" s="11" customFormat="1" ht="22.8" customHeight="1">
      <c r="B201" s="207"/>
      <c r="C201" s="208"/>
      <c r="D201" s="209" t="s">
        <v>80</v>
      </c>
      <c r="E201" s="221" t="s">
        <v>179</v>
      </c>
      <c r="F201" s="221" t="s">
        <v>456</v>
      </c>
      <c r="G201" s="208"/>
      <c r="H201" s="208"/>
      <c r="I201" s="211"/>
      <c r="J201" s="222">
        <f>BK201</f>
        <v>0</v>
      </c>
      <c r="K201" s="208"/>
      <c r="L201" s="213"/>
      <c r="M201" s="214"/>
      <c r="N201" s="215"/>
      <c r="O201" s="215"/>
      <c r="P201" s="216">
        <f>SUM(P202:P203)</f>
        <v>0</v>
      </c>
      <c r="Q201" s="215"/>
      <c r="R201" s="216">
        <f>SUM(R202:R203)</f>
        <v>66.4994</v>
      </c>
      <c r="S201" s="215"/>
      <c r="T201" s="217">
        <f>SUM(T202:T203)</f>
        <v>0</v>
      </c>
      <c r="AR201" s="218" t="s">
        <v>21</v>
      </c>
      <c r="AT201" s="219" t="s">
        <v>80</v>
      </c>
      <c r="AU201" s="219" t="s">
        <v>21</v>
      </c>
      <c r="AY201" s="218" t="s">
        <v>155</v>
      </c>
      <c r="BK201" s="220">
        <f>SUM(BK202:BK203)</f>
        <v>0</v>
      </c>
    </row>
    <row r="202" spans="2:65" s="1" customFormat="1" ht="16.5" customHeight="1">
      <c r="B202" s="38"/>
      <c r="C202" s="223" t="s">
        <v>457</v>
      </c>
      <c r="D202" s="223" t="s">
        <v>158</v>
      </c>
      <c r="E202" s="224" t="s">
        <v>458</v>
      </c>
      <c r="F202" s="225" t="s">
        <v>459</v>
      </c>
      <c r="G202" s="226" t="s">
        <v>214</v>
      </c>
      <c r="H202" s="227">
        <v>362</v>
      </c>
      <c r="I202" s="228"/>
      <c r="J202" s="229">
        <f>ROUND(I202*H202,2)</f>
        <v>0</v>
      </c>
      <c r="K202" s="225" t="s">
        <v>162</v>
      </c>
      <c r="L202" s="43"/>
      <c r="M202" s="230" t="s">
        <v>1</v>
      </c>
      <c r="N202" s="231" t="s">
        <v>46</v>
      </c>
      <c r="O202" s="86"/>
      <c r="P202" s="232">
        <f>O202*H202</f>
        <v>0</v>
      </c>
      <c r="Q202" s="232">
        <v>0.1837</v>
      </c>
      <c r="R202" s="232">
        <f>Q202*H202</f>
        <v>66.4994</v>
      </c>
      <c r="S202" s="232">
        <v>0</v>
      </c>
      <c r="T202" s="233">
        <f>S202*H202</f>
        <v>0</v>
      </c>
      <c r="AR202" s="234" t="s">
        <v>172</v>
      </c>
      <c r="AT202" s="234" t="s">
        <v>158</v>
      </c>
      <c r="AU202" s="234" t="s">
        <v>90</v>
      </c>
      <c r="AY202" s="17" t="s">
        <v>155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21</v>
      </c>
      <c r="BK202" s="235">
        <f>ROUND(I202*H202,2)</f>
        <v>0</v>
      </c>
      <c r="BL202" s="17" t="s">
        <v>172</v>
      </c>
      <c r="BM202" s="234" t="s">
        <v>460</v>
      </c>
    </row>
    <row r="203" spans="2:51" s="12" customFormat="1" ht="12">
      <c r="B203" s="241"/>
      <c r="C203" s="242"/>
      <c r="D203" s="243" t="s">
        <v>216</v>
      </c>
      <c r="E203" s="244" t="s">
        <v>1</v>
      </c>
      <c r="F203" s="245" t="s">
        <v>461</v>
      </c>
      <c r="G203" s="242"/>
      <c r="H203" s="246">
        <v>362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216</v>
      </c>
      <c r="AU203" s="252" t="s">
        <v>90</v>
      </c>
      <c r="AV203" s="12" t="s">
        <v>90</v>
      </c>
      <c r="AW203" s="12" t="s">
        <v>36</v>
      </c>
      <c r="AX203" s="12" t="s">
        <v>21</v>
      </c>
      <c r="AY203" s="252" t="s">
        <v>155</v>
      </c>
    </row>
    <row r="204" spans="2:63" s="11" customFormat="1" ht="22.8" customHeight="1">
      <c r="B204" s="207"/>
      <c r="C204" s="208"/>
      <c r="D204" s="209" t="s">
        <v>80</v>
      </c>
      <c r="E204" s="221" t="s">
        <v>193</v>
      </c>
      <c r="F204" s="221" t="s">
        <v>462</v>
      </c>
      <c r="G204" s="208"/>
      <c r="H204" s="208"/>
      <c r="I204" s="211"/>
      <c r="J204" s="222">
        <f>BK204</f>
        <v>0</v>
      </c>
      <c r="K204" s="208"/>
      <c r="L204" s="213"/>
      <c r="M204" s="214"/>
      <c r="N204" s="215"/>
      <c r="O204" s="215"/>
      <c r="P204" s="216">
        <f>SUM(P205:P237)</f>
        <v>0</v>
      </c>
      <c r="Q204" s="215"/>
      <c r="R204" s="216">
        <f>SUM(R205:R237)</f>
        <v>175.64091000000002</v>
      </c>
      <c r="S204" s="215"/>
      <c r="T204" s="217">
        <f>SUM(T205:T237)</f>
        <v>0</v>
      </c>
      <c r="AR204" s="218" t="s">
        <v>21</v>
      </c>
      <c r="AT204" s="219" t="s">
        <v>80</v>
      </c>
      <c r="AU204" s="219" t="s">
        <v>21</v>
      </c>
      <c r="AY204" s="218" t="s">
        <v>155</v>
      </c>
      <c r="BK204" s="220">
        <f>SUM(BK205:BK237)</f>
        <v>0</v>
      </c>
    </row>
    <row r="205" spans="2:65" s="1" customFormat="1" ht="24" customHeight="1">
      <c r="B205" s="38"/>
      <c r="C205" s="223" t="s">
        <v>463</v>
      </c>
      <c r="D205" s="223" t="s">
        <v>158</v>
      </c>
      <c r="E205" s="224" t="s">
        <v>464</v>
      </c>
      <c r="F205" s="225" t="s">
        <v>465</v>
      </c>
      <c r="G205" s="226" t="s">
        <v>466</v>
      </c>
      <c r="H205" s="227">
        <v>11</v>
      </c>
      <c r="I205" s="228"/>
      <c r="J205" s="229">
        <f>ROUND(I205*H205,2)</f>
        <v>0</v>
      </c>
      <c r="K205" s="225" t="s">
        <v>162</v>
      </c>
      <c r="L205" s="43"/>
      <c r="M205" s="230" t="s">
        <v>1</v>
      </c>
      <c r="N205" s="231" t="s">
        <v>46</v>
      </c>
      <c r="O205" s="86"/>
      <c r="P205" s="232">
        <f>O205*H205</f>
        <v>0</v>
      </c>
      <c r="Q205" s="232">
        <v>0.0007</v>
      </c>
      <c r="R205" s="232">
        <f>Q205*H205</f>
        <v>0.0077</v>
      </c>
      <c r="S205" s="232">
        <v>0</v>
      </c>
      <c r="T205" s="233">
        <f>S205*H205</f>
        <v>0</v>
      </c>
      <c r="AR205" s="234" t="s">
        <v>172</v>
      </c>
      <c r="AT205" s="234" t="s">
        <v>158</v>
      </c>
      <c r="AU205" s="234" t="s">
        <v>90</v>
      </c>
      <c r="AY205" s="17" t="s">
        <v>155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7" t="s">
        <v>21</v>
      </c>
      <c r="BK205" s="235">
        <f>ROUND(I205*H205,2)</f>
        <v>0</v>
      </c>
      <c r="BL205" s="17" t="s">
        <v>172</v>
      </c>
      <c r="BM205" s="234" t="s">
        <v>467</v>
      </c>
    </row>
    <row r="206" spans="2:51" s="12" customFormat="1" ht="12">
      <c r="B206" s="241"/>
      <c r="C206" s="242"/>
      <c r="D206" s="243" t="s">
        <v>216</v>
      </c>
      <c r="E206" s="244" t="s">
        <v>1</v>
      </c>
      <c r="F206" s="245" t="s">
        <v>468</v>
      </c>
      <c r="G206" s="242"/>
      <c r="H206" s="246">
        <v>11</v>
      </c>
      <c r="I206" s="247"/>
      <c r="J206" s="242"/>
      <c r="K206" s="242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216</v>
      </c>
      <c r="AU206" s="252" t="s">
        <v>90</v>
      </c>
      <c r="AV206" s="12" t="s">
        <v>90</v>
      </c>
      <c r="AW206" s="12" t="s">
        <v>36</v>
      </c>
      <c r="AX206" s="12" t="s">
        <v>21</v>
      </c>
      <c r="AY206" s="252" t="s">
        <v>155</v>
      </c>
    </row>
    <row r="207" spans="2:65" s="1" customFormat="1" ht="24" customHeight="1">
      <c r="B207" s="38"/>
      <c r="C207" s="256" t="s">
        <v>469</v>
      </c>
      <c r="D207" s="256" t="s">
        <v>337</v>
      </c>
      <c r="E207" s="257" t="s">
        <v>470</v>
      </c>
      <c r="F207" s="258" t="s">
        <v>471</v>
      </c>
      <c r="G207" s="259" t="s">
        <v>466</v>
      </c>
      <c r="H207" s="260">
        <v>1</v>
      </c>
      <c r="I207" s="261"/>
      <c r="J207" s="262">
        <f>ROUND(I207*H207,2)</f>
        <v>0</v>
      </c>
      <c r="K207" s="258" t="s">
        <v>472</v>
      </c>
      <c r="L207" s="263"/>
      <c r="M207" s="264" t="s">
        <v>1</v>
      </c>
      <c r="N207" s="265" t="s">
        <v>46</v>
      </c>
      <c r="O207" s="86"/>
      <c r="P207" s="232">
        <f>O207*H207</f>
        <v>0</v>
      </c>
      <c r="Q207" s="232">
        <v>0.0021</v>
      </c>
      <c r="R207" s="232">
        <f>Q207*H207</f>
        <v>0.0021</v>
      </c>
      <c r="S207" s="232">
        <v>0</v>
      </c>
      <c r="T207" s="233">
        <f>S207*H207</f>
        <v>0</v>
      </c>
      <c r="AR207" s="234" t="s">
        <v>187</v>
      </c>
      <c r="AT207" s="234" t="s">
        <v>337</v>
      </c>
      <c r="AU207" s="234" t="s">
        <v>90</v>
      </c>
      <c r="AY207" s="17" t="s">
        <v>155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7" t="s">
        <v>21</v>
      </c>
      <c r="BK207" s="235">
        <f>ROUND(I207*H207,2)</f>
        <v>0</v>
      </c>
      <c r="BL207" s="17" t="s">
        <v>172</v>
      </c>
      <c r="BM207" s="234" t="s">
        <v>473</v>
      </c>
    </row>
    <row r="208" spans="2:51" s="12" customFormat="1" ht="12">
      <c r="B208" s="241"/>
      <c r="C208" s="242"/>
      <c r="D208" s="243" t="s">
        <v>216</v>
      </c>
      <c r="E208" s="244" t="s">
        <v>1</v>
      </c>
      <c r="F208" s="245" t="s">
        <v>474</v>
      </c>
      <c r="G208" s="242"/>
      <c r="H208" s="246">
        <v>1</v>
      </c>
      <c r="I208" s="247"/>
      <c r="J208" s="242"/>
      <c r="K208" s="242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216</v>
      </c>
      <c r="AU208" s="252" t="s">
        <v>90</v>
      </c>
      <c r="AV208" s="12" t="s">
        <v>90</v>
      </c>
      <c r="AW208" s="12" t="s">
        <v>36</v>
      </c>
      <c r="AX208" s="12" t="s">
        <v>21</v>
      </c>
      <c r="AY208" s="252" t="s">
        <v>155</v>
      </c>
    </row>
    <row r="209" spans="2:65" s="1" customFormat="1" ht="16.5" customHeight="1">
      <c r="B209" s="38"/>
      <c r="C209" s="256" t="s">
        <v>475</v>
      </c>
      <c r="D209" s="256" t="s">
        <v>337</v>
      </c>
      <c r="E209" s="257" t="s">
        <v>476</v>
      </c>
      <c r="F209" s="258" t="s">
        <v>477</v>
      </c>
      <c r="G209" s="259" t="s">
        <v>466</v>
      </c>
      <c r="H209" s="260">
        <v>4</v>
      </c>
      <c r="I209" s="261"/>
      <c r="J209" s="262">
        <f>ROUND(I209*H209,2)</f>
        <v>0</v>
      </c>
      <c r="K209" s="258" t="s">
        <v>472</v>
      </c>
      <c r="L209" s="263"/>
      <c r="M209" s="264" t="s">
        <v>1</v>
      </c>
      <c r="N209" s="265" t="s">
        <v>46</v>
      </c>
      <c r="O209" s="86"/>
      <c r="P209" s="232">
        <f>O209*H209</f>
        <v>0</v>
      </c>
      <c r="Q209" s="232">
        <v>0.002</v>
      </c>
      <c r="R209" s="232">
        <f>Q209*H209</f>
        <v>0.008</v>
      </c>
      <c r="S209" s="232">
        <v>0</v>
      </c>
      <c r="T209" s="233">
        <f>S209*H209</f>
        <v>0</v>
      </c>
      <c r="AR209" s="234" t="s">
        <v>187</v>
      </c>
      <c r="AT209" s="234" t="s">
        <v>337</v>
      </c>
      <c r="AU209" s="234" t="s">
        <v>90</v>
      </c>
      <c r="AY209" s="17" t="s">
        <v>155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7" t="s">
        <v>21</v>
      </c>
      <c r="BK209" s="235">
        <f>ROUND(I209*H209,2)</f>
        <v>0</v>
      </c>
      <c r="BL209" s="17" t="s">
        <v>172</v>
      </c>
      <c r="BM209" s="234" t="s">
        <v>478</v>
      </c>
    </row>
    <row r="210" spans="2:51" s="12" customFormat="1" ht="12">
      <c r="B210" s="241"/>
      <c r="C210" s="242"/>
      <c r="D210" s="243" t="s">
        <v>216</v>
      </c>
      <c r="E210" s="244" t="s">
        <v>1</v>
      </c>
      <c r="F210" s="245" t="s">
        <v>479</v>
      </c>
      <c r="G210" s="242"/>
      <c r="H210" s="246">
        <v>4</v>
      </c>
      <c r="I210" s="247"/>
      <c r="J210" s="242"/>
      <c r="K210" s="242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216</v>
      </c>
      <c r="AU210" s="252" t="s">
        <v>90</v>
      </c>
      <c r="AV210" s="12" t="s">
        <v>90</v>
      </c>
      <c r="AW210" s="12" t="s">
        <v>36</v>
      </c>
      <c r="AX210" s="12" t="s">
        <v>21</v>
      </c>
      <c r="AY210" s="252" t="s">
        <v>155</v>
      </c>
    </row>
    <row r="211" spans="2:65" s="1" customFormat="1" ht="16.5" customHeight="1">
      <c r="B211" s="38"/>
      <c r="C211" s="256" t="s">
        <v>480</v>
      </c>
      <c r="D211" s="256" t="s">
        <v>337</v>
      </c>
      <c r="E211" s="257" t="s">
        <v>481</v>
      </c>
      <c r="F211" s="258" t="s">
        <v>482</v>
      </c>
      <c r="G211" s="259" t="s">
        <v>466</v>
      </c>
      <c r="H211" s="260">
        <v>2</v>
      </c>
      <c r="I211" s="261"/>
      <c r="J211" s="262">
        <f>ROUND(I211*H211,2)</f>
        <v>0</v>
      </c>
      <c r="K211" s="258" t="s">
        <v>472</v>
      </c>
      <c r="L211" s="263"/>
      <c r="M211" s="264" t="s">
        <v>1</v>
      </c>
      <c r="N211" s="265" t="s">
        <v>46</v>
      </c>
      <c r="O211" s="86"/>
      <c r="P211" s="232">
        <f>O211*H211</f>
        <v>0</v>
      </c>
      <c r="Q211" s="232">
        <v>0.003</v>
      </c>
      <c r="R211" s="232">
        <f>Q211*H211</f>
        <v>0.006</v>
      </c>
      <c r="S211" s="232">
        <v>0</v>
      </c>
      <c r="T211" s="233">
        <f>S211*H211</f>
        <v>0</v>
      </c>
      <c r="AR211" s="234" t="s">
        <v>187</v>
      </c>
      <c r="AT211" s="234" t="s">
        <v>337</v>
      </c>
      <c r="AU211" s="234" t="s">
        <v>90</v>
      </c>
      <c r="AY211" s="17" t="s">
        <v>155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7" t="s">
        <v>21</v>
      </c>
      <c r="BK211" s="235">
        <f>ROUND(I211*H211,2)</f>
        <v>0</v>
      </c>
      <c r="BL211" s="17" t="s">
        <v>172</v>
      </c>
      <c r="BM211" s="234" t="s">
        <v>483</v>
      </c>
    </row>
    <row r="212" spans="2:51" s="12" customFormat="1" ht="12">
      <c r="B212" s="241"/>
      <c r="C212" s="242"/>
      <c r="D212" s="243" t="s">
        <v>216</v>
      </c>
      <c r="E212" s="244" t="s">
        <v>1</v>
      </c>
      <c r="F212" s="245" t="s">
        <v>484</v>
      </c>
      <c r="G212" s="242"/>
      <c r="H212" s="246">
        <v>2</v>
      </c>
      <c r="I212" s="247"/>
      <c r="J212" s="242"/>
      <c r="K212" s="242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216</v>
      </c>
      <c r="AU212" s="252" t="s">
        <v>90</v>
      </c>
      <c r="AV212" s="12" t="s">
        <v>90</v>
      </c>
      <c r="AW212" s="12" t="s">
        <v>36</v>
      </c>
      <c r="AX212" s="12" t="s">
        <v>21</v>
      </c>
      <c r="AY212" s="252" t="s">
        <v>155</v>
      </c>
    </row>
    <row r="213" spans="2:65" s="1" customFormat="1" ht="16.5" customHeight="1">
      <c r="B213" s="38"/>
      <c r="C213" s="256" t="s">
        <v>485</v>
      </c>
      <c r="D213" s="256" t="s">
        <v>337</v>
      </c>
      <c r="E213" s="257" t="s">
        <v>486</v>
      </c>
      <c r="F213" s="258" t="s">
        <v>487</v>
      </c>
      <c r="G213" s="259" t="s">
        <v>466</v>
      </c>
      <c r="H213" s="260">
        <v>4</v>
      </c>
      <c r="I213" s="261"/>
      <c r="J213" s="262">
        <f>ROUND(I213*H213,2)</f>
        <v>0</v>
      </c>
      <c r="K213" s="258" t="s">
        <v>472</v>
      </c>
      <c r="L213" s="263"/>
      <c r="M213" s="264" t="s">
        <v>1</v>
      </c>
      <c r="N213" s="265" t="s">
        <v>46</v>
      </c>
      <c r="O213" s="86"/>
      <c r="P213" s="232">
        <f>O213*H213</f>
        <v>0</v>
      </c>
      <c r="Q213" s="232">
        <v>0.003</v>
      </c>
      <c r="R213" s="232">
        <f>Q213*H213</f>
        <v>0.012</v>
      </c>
      <c r="S213" s="232">
        <v>0</v>
      </c>
      <c r="T213" s="233">
        <f>S213*H213</f>
        <v>0</v>
      </c>
      <c r="AR213" s="234" t="s">
        <v>187</v>
      </c>
      <c r="AT213" s="234" t="s">
        <v>337</v>
      </c>
      <c r="AU213" s="234" t="s">
        <v>90</v>
      </c>
      <c r="AY213" s="17" t="s">
        <v>155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7" t="s">
        <v>21</v>
      </c>
      <c r="BK213" s="235">
        <f>ROUND(I213*H213,2)</f>
        <v>0</v>
      </c>
      <c r="BL213" s="17" t="s">
        <v>172</v>
      </c>
      <c r="BM213" s="234" t="s">
        <v>488</v>
      </c>
    </row>
    <row r="214" spans="2:51" s="12" customFormat="1" ht="12">
      <c r="B214" s="241"/>
      <c r="C214" s="242"/>
      <c r="D214" s="243" t="s">
        <v>216</v>
      </c>
      <c r="E214" s="244" t="s">
        <v>1</v>
      </c>
      <c r="F214" s="245" t="s">
        <v>489</v>
      </c>
      <c r="G214" s="242"/>
      <c r="H214" s="246">
        <v>1</v>
      </c>
      <c r="I214" s="247"/>
      <c r="J214" s="242"/>
      <c r="K214" s="242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216</v>
      </c>
      <c r="AU214" s="252" t="s">
        <v>90</v>
      </c>
      <c r="AV214" s="12" t="s">
        <v>90</v>
      </c>
      <c r="AW214" s="12" t="s">
        <v>36</v>
      </c>
      <c r="AX214" s="12" t="s">
        <v>81</v>
      </c>
      <c r="AY214" s="252" t="s">
        <v>155</v>
      </c>
    </row>
    <row r="215" spans="2:51" s="12" customFormat="1" ht="12">
      <c r="B215" s="241"/>
      <c r="C215" s="242"/>
      <c r="D215" s="243" t="s">
        <v>216</v>
      </c>
      <c r="E215" s="244" t="s">
        <v>1</v>
      </c>
      <c r="F215" s="245" t="s">
        <v>490</v>
      </c>
      <c r="G215" s="242"/>
      <c r="H215" s="246">
        <v>3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216</v>
      </c>
      <c r="AU215" s="252" t="s">
        <v>90</v>
      </c>
      <c r="AV215" s="12" t="s">
        <v>90</v>
      </c>
      <c r="AW215" s="12" t="s">
        <v>36</v>
      </c>
      <c r="AX215" s="12" t="s">
        <v>81</v>
      </c>
      <c r="AY215" s="252" t="s">
        <v>155</v>
      </c>
    </row>
    <row r="216" spans="2:51" s="14" customFormat="1" ht="12">
      <c r="B216" s="276"/>
      <c r="C216" s="277"/>
      <c r="D216" s="243" t="s">
        <v>216</v>
      </c>
      <c r="E216" s="278" t="s">
        <v>1</v>
      </c>
      <c r="F216" s="279" t="s">
        <v>387</v>
      </c>
      <c r="G216" s="277"/>
      <c r="H216" s="280">
        <v>4</v>
      </c>
      <c r="I216" s="281"/>
      <c r="J216" s="277"/>
      <c r="K216" s="277"/>
      <c r="L216" s="282"/>
      <c r="M216" s="283"/>
      <c r="N216" s="284"/>
      <c r="O216" s="284"/>
      <c r="P216" s="284"/>
      <c r="Q216" s="284"/>
      <c r="R216" s="284"/>
      <c r="S216" s="284"/>
      <c r="T216" s="285"/>
      <c r="AT216" s="286" t="s">
        <v>216</v>
      </c>
      <c r="AU216" s="286" t="s">
        <v>90</v>
      </c>
      <c r="AV216" s="14" t="s">
        <v>172</v>
      </c>
      <c r="AW216" s="14" t="s">
        <v>36</v>
      </c>
      <c r="AX216" s="14" t="s">
        <v>21</v>
      </c>
      <c r="AY216" s="286" t="s">
        <v>155</v>
      </c>
    </row>
    <row r="217" spans="2:65" s="1" customFormat="1" ht="24" customHeight="1">
      <c r="B217" s="38"/>
      <c r="C217" s="223" t="s">
        <v>491</v>
      </c>
      <c r="D217" s="223" t="s">
        <v>158</v>
      </c>
      <c r="E217" s="224" t="s">
        <v>492</v>
      </c>
      <c r="F217" s="225" t="s">
        <v>493</v>
      </c>
      <c r="G217" s="226" t="s">
        <v>466</v>
      </c>
      <c r="H217" s="227">
        <v>14</v>
      </c>
      <c r="I217" s="228"/>
      <c r="J217" s="229">
        <f>ROUND(I217*H217,2)</f>
        <v>0</v>
      </c>
      <c r="K217" s="225" t="s">
        <v>162</v>
      </c>
      <c r="L217" s="43"/>
      <c r="M217" s="230" t="s">
        <v>1</v>
      </c>
      <c r="N217" s="231" t="s">
        <v>46</v>
      </c>
      <c r="O217" s="86"/>
      <c r="P217" s="232">
        <f>O217*H217</f>
        <v>0</v>
      </c>
      <c r="Q217" s="232">
        <v>0.10941</v>
      </c>
      <c r="R217" s="232">
        <f>Q217*H217</f>
        <v>1.5317399999999999</v>
      </c>
      <c r="S217" s="232">
        <v>0</v>
      </c>
      <c r="T217" s="233">
        <f>S217*H217</f>
        <v>0</v>
      </c>
      <c r="AR217" s="234" t="s">
        <v>172</v>
      </c>
      <c r="AT217" s="234" t="s">
        <v>158</v>
      </c>
      <c r="AU217" s="234" t="s">
        <v>90</v>
      </c>
      <c r="AY217" s="17" t="s">
        <v>155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7" t="s">
        <v>21</v>
      </c>
      <c r="BK217" s="235">
        <f>ROUND(I217*H217,2)</f>
        <v>0</v>
      </c>
      <c r="BL217" s="17" t="s">
        <v>172</v>
      </c>
      <c r="BM217" s="234" t="s">
        <v>494</v>
      </c>
    </row>
    <row r="218" spans="2:65" s="1" customFormat="1" ht="16.5" customHeight="1">
      <c r="B218" s="38"/>
      <c r="C218" s="256" t="s">
        <v>495</v>
      </c>
      <c r="D218" s="256" t="s">
        <v>337</v>
      </c>
      <c r="E218" s="257" t="s">
        <v>496</v>
      </c>
      <c r="F218" s="258" t="s">
        <v>497</v>
      </c>
      <c r="G218" s="259" t="s">
        <v>466</v>
      </c>
      <c r="H218" s="260">
        <v>14</v>
      </c>
      <c r="I218" s="261"/>
      <c r="J218" s="262">
        <f>ROUND(I218*H218,2)</f>
        <v>0</v>
      </c>
      <c r="K218" s="258" t="s">
        <v>162</v>
      </c>
      <c r="L218" s="263"/>
      <c r="M218" s="264" t="s">
        <v>1</v>
      </c>
      <c r="N218" s="265" t="s">
        <v>46</v>
      </c>
      <c r="O218" s="86"/>
      <c r="P218" s="232">
        <f>O218*H218</f>
        <v>0</v>
      </c>
      <c r="Q218" s="232">
        <v>0.0025</v>
      </c>
      <c r="R218" s="232">
        <f>Q218*H218</f>
        <v>0.035</v>
      </c>
      <c r="S218" s="232">
        <v>0</v>
      </c>
      <c r="T218" s="233">
        <f>S218*H218</f>
        <v>0</v>
      </c>
      <c r="AR218" s="234" t="s">
        <v>187</v>
      </c>
      <c r="AT218" s="234" t="s">
        <v>337</v>
      </c>
      <c r="AU218" s="234" t="s">
        <v>90</v>
      </c>
      <c r="AY218" s="17" t="s">
        <v>155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21</v>
      </c>
      <c r="BK218" s="235">
        <f>ROUND(I218*H218,2)</f>
        <v>0</v>
      </c>
      <c r="BL218" s="17" t="s">
        <v>172</v>
      </c>
      <c r="BM218" s="234" t="s">
        <v>498</v>
      </c>
    </row>
    <row r="219" spans="2:65" s="1" customFormat="1" ht="16.5" customHeight="1">
      <c r="B219" s="38"/>
      <c r="C219" s="256" t="s">
        <v>499</v>
      </c>
      <c r="D219" s="256" t="s">
        <v>337</v>
      </c>
      <c r="E219" s="257" t="s">
        <v>500</v>
      </c>
      <c r="F219" s="258" t="s">
        <v>501</v>
      </c>
      <c r="G219" s="259" t="s">
        <v>466</v>
      </c>
      <c r="H219" s="260">
        <v>14</v>
      </c>
      <c r="I219" s="261"/>
      <c r="J219" s="262">
        <f>ROUND(I219*H219,2)</f>
        <v>0</v>
      </c>
      <c r="K219" s="258" t="s">
        <v>162</v>
      </c>
      <c r="L219" s="263"/>
      <c r="M219" s="264" t="s">
        <v>1</v>
      </c>
      <c r="N219" s="265" t="s">
        <v>46</v>
      </c>
      <c r="O219" s="86"/>
      <c r="P219" s="232">
        <f>O219*H219</f>
        <v>0</v>
      </c>
      <c r="Q219" s="232">
        <v>0.0001</v>
      </c>
      <c r="R219" s="232">
        <f>Q219*H219</f>
        <v>0.0014</v>
      </c>
      <c r="S219" s="232">
        <v>0</v>
      </c>
      <c r="T219" s="233">
        <f>S219*H219</f>
        <v>0</v>
      </c>
      <c r="AR219" s="234" t="s">
        <v>187</v>
      </c>
      <c r="AT219" s="234" t="s">
        <v>337</v>
      </c>
      <c r="AU219" s="234" t="s">
        <v>90</v>
      </c>
      <c r="AY219" s="17" t="s">
        <v>155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7" t="s">
        <v>21</v>
      </c>
      <c r="BK219" s="235">
        <f>ROUND(I219*H219,2)</f>
        <v>0</v>
      </c>
      <c r="BL219" s="17" t="s">
        <v>172</v>
      </c>
      <c r="BM219" s="234" t="s">
        <v>502</v>
      </c>
    </row>
    <row r="220" spans="2:65" s="1" customFormat="1" ht="16.5" customHeight="1">
      <c r="B220" s="38"/>
      <c r="C220" s="256" t="s">
        <v>503</v>
      </c>
      <c r="D220" s="256" t="s">
        <v>337</v>
      </c>
      <c r="E220" s="257" t="s">
        <v>504</v>
      </c>
      <c r="F220" s="258" t="s">
        <v>505</v>
      </c>
      <c r="G220" s="259" t="s">
        <v>466</v>
      </c>
      <c r="H220" s="260">
        <v>28</v>
      </c>
      <c r="I220" s="261"/>
      <c r="J220" s="262">
        <f>ROUND(I220*H220,2)</f>
        <v>0</v>
      </c>
      <c r="K220" s="258" t="s">
        <v>162</v>
      </c>
      <c r="L220" s="263"/>
      <c r="M220" s="264" t="s">
        <v>1</v>
      </c>
      <c r="N220" s="265" t="s">
        <v>46</v>
      </c>
      <c r="O220" s="86"/>
      <c r="P220" s="232">
        <f>O220*H220</f>
        <v>0</v>
      </c>
      <c r="Q220" s="232">
        <v>0.00035</v>
      </c>
      <c r="R220" s="232">
        <f>Q220*H220</f>
        <v>0.0098</v>
      </c>
      <c r="S220" s="232">
        <v>0</v>
      </c>
      <c r="T220" s="233">
        <f>S220*H220</f>
        <v>0</v>
      </c>
      <c r="AR220" s="234" t="s">
        <v>187</v>
      </c>
      <c r="AT220" s="234" t="s">
        <v>337</v>
      </c>
      <c r="AU220" s="234" t="s">
        <v>90</v>
      </c>
      <c r="AY220" s="17" t="s">
        <v>155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7" t="s">
        <v>21</v>
      </c>
      <c r="BK220" s="235">
        <f>ROUND(I220*H220,2)</f>
        <v>0</v>
      </c>
      <c r="BL220" s="17" t="s">
        <v>172</v>
      </c>
      <c r="BM220" s="234" t="s">
        <v>506</v>
      </c>
    </row>
    <row r="221" spans="2:51" s="12" customFormat="1" ht="12">
      <c r="B221" s="241"/>
      <c r="C221" s="242"/>
      <c r="D221" s="243" t="s">
        <v>216</v>
      </c>
      <c r="E221" s="244" t="s">
        <v>1</v>
      </c>
      <c r="F221" s="245" t="s">
        <v>507</v>
      </c>
      <c r="G221" s="242"/>
      <c r="H221" s="246">
        <v>28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216</v>
      </c>
      <c r="AU221" s="252" t="s">
        <v>90</v>
      </c>
      <c r="AV221" s="12" t="s">
        <v>90</v>
      </c>
      <c r="AW221" s="12" t="s">
        <v>36</v>
      </c>
      <c r="AX221" s="12" t="s">
        <v>21</v>
      </c>
      <c r="AY221" s="252" t="s">
        <v>155</v>
      </c>
    </row>
    <row r="222" spans="2:65" s="1" customFormat="1" ht="24" customHeight="1">
      <c r="B222" s="38"/>
      <c r="C222" s="223" t="s">
        <v>508</v>
      </c>
      <c r="D222" s="223" t="s">
        <v>158</v>
      </c>
      <c r="E222" s="224" t="s">
        <v>509</v>
      </c>
      <c r="F222" s="225" t="s">
        <v>510</v>
      </c>
      <c r="G222" s="226" t="s">
        <v>214</v>
      </c>
      <c r="H222" s="227">
        <v>3</v>
      </c>
      <c r="I222" s="228"/>
      <c r="J222" s="229">
        <f>ROUND(I222*H222,2)</f>
        <v>0</v>
      </c>
      <c r="K222" s="225" t="s">
        <v>162</v>
      </c>
      <c r="L222" s="43"/>
      <c r="M222" s="230" t="s">
        <v>1</v>
      </c>
      <c r="N222" s="231" t="s">
        <v>46</v>
      </c>
      <c r="O222" s="86"/>
      <c r="P222" s="232">
        <f>O222*H222</f>
        <v>0</v>
      </c>
      <c r="Q222" s="232">
        <v>0.00085</v>
      </c>
      <c r="R222" s="232">
        <f>Q222*H222</f>
        <v>0.0025499999999999997</v>
      </c>
      <c r="S222" s="232">
        <v>0</v>
      </c>
      <c r="T222" s="233">
        <f>S222*H222</f>
        <v>0</v>
      </c>
      <c r="AR222" s="234" t="s">
        <v>172</v>
      </c>
      <c r="AT222" s="234" t="s">
        <v>158</v>
      </c>
      <c r="AU222" s="234" t="s">
        <v>90</v>
      </c>
      <c r="AY222" s="17" t="s">
        <v>155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7" t="s">
        <v>21</v>
      </c>
      <c r="BK222" s="235">
        <f>ROUND(I222*H222,2)</f>
        <v>0</v>
      </c>
      <c r="BL222" s="17" t="s">
        <v>172</v>
      </c>
      <c r="BM222" s="234" t="s">
        <v>511</v>
      </c>
    </row>
    <row r="223" spans="2:51" s="12" customFormat="1" ht="12">
      <c r="B223" s="241"/>
      <c r="C223" s="242"/>
      <c r="D223" s="243" t="s">
        <v>216</v>
      </c>
      <c r="E223" s="244" t="s">
        <v>1</v>
      </c>
      <c r="F223" s="245" t="s">
        <v>512</v>
      </c>
      <c r="G223" s="242"/>
      <c r="H223" s="246">
        <v>3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216</v>
      </c>
      <c r="AU223" s="252" t="s">
        <v>90</v>
      </c>
      <c r="AV223" s="12" t="s">
        <v>90</v>
      </c>
      <c r="AW223" s="12" t="s">
        <v>36</v>
      </c>
      <c r="AX223" s="12" t="s">
        <v>21</v>
      </c>
      <c r="AY223" s="252" t="s">
        <v>155</v>
      </c>
    </row>
    <row r="224" spans="2:65" s="1" customFormat="1" ht="16.5" customHeight="1">
      <c r="B224" s="38"/>
      <c r="C224" s="223" t="s">
        <v>513</v>
      </c>
      <c r="D224" s="223" t="s">
        <v>158</v>
      </c>
      <c r="E224" s="224" t="s">
        <v>514</v>
      </c>
      <c r="F224" s="225" t="s">
        <v>515</v>
      </c>
      <c r="G224" s="226" t="s">
        <v>214</v>
      </c>
      <c r="H224" s="227">
        <v>3</v>
      </c>
      <c r="I224" s="228"/>
      <c r="J224" s="229">
        <f>ROUND(I224*H224,2)</f>
        <v>0</v>
      </c>
      <c r="K224" s="225" t="s">
        <v>162</v>
      </c>
      <c r="L224" s="43"/>
      <c r="M224" s="230" t="s">
        <v>1</v>
      </c>
      <c r="N224" s="231" t="s">
        <v>46</v>
      </c>
      <c r="O224" s="86"/>
      <c r="P224" s="232">
        <f>O224*H224</f>
        <v>0</v>
      </c>
      <c r="Q224" s="232">
        <v>1E-05</v>
      </c>
      <c r="R224" s="232">
        <f>Q224*H224</f>
        <v>3.0000000000000004E-05</v>
      </c>
      <c r="S224" s="232">
        <v>0</v>
      </c>
      <c r="T224" s="233">
        <f>S224*H224</f>
        <v>0</v>
      </c>
      <c r="AR224" s="234" t="s">
        <v>172</v>
      </c>
      <c r="AT224" s="234" t="s">
        <v>158</v>
      </c>
      <c r="AU224" s="234" t="s">
        <v>90</v>
      </c>
      <c r="AY224" s="17" t="s">
        <v>155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7" t="s">
        <v>21</v>
      </c>
      <c r="BK224" s="235">
        <f>ROUND(I224*H224,2)</f>
        <v>0</v>
      </c>
      <c r="BL224" s="17" t="s">
        <v>172</v>
      </c>
      <c r="BM224" s="234" t="s">
        <v>516</v>
      </c>
    </row>
    <row r="225" spans="2:65" s="1" customFormat="1" ht="24" customHeight="1">
      <c r="B225" s="38"/>
      <c r="C225" s="223" t="s">
        <v>517</v>
      </c>
      <c r="D225" s="223" t="s">
        <v>158</v>
      </c>
      <c r="E225" s="224" t="s">
        <v>518</v>
      </c>
      <c r="F225" s="225" t="s">
        <v>519</v>
      </c>
      <c r="G225" s="226" t="s">
        <v>365</v>
      </c>
      <c r="H225" s="227">
        <v>277</v>
      </c>
      <c r="I225" s="228"/>
      <c r="J225" s="229">
        <f>ROUND(I225*H225,2)</f>
        <v>0</v>
      </c>
      <c r="K225" s="225" t="s">
        <v>162</v>
      </c>
      <c r="L225" s="43"/>
      <c r="M225" s="230" t="s">
        <v>1</v>
      </c>
      <c r="N225" s="231" t="s">
        <v>46</v>
      </c>
      <c r="O225" s="86"/>
      <c r="P225" s="232">
        <f>O225*H225</f>
        <v>0</v>
      </c>
      <c r="Q225" s="232">
        <v>0.1554</v>
      </c>
      <c r="R225" s="232">
        <f>Q225*H225</f>
        <v>43.0458</v>
      </c>
      <c r="S225" s="232">
        <v>0</v>
      </c>
      <c r="T225" s="233">
        <f>S225*H225</f>
        <v>0</v>
      </c>
      <c r="AR225" s="234" t="s">
        <v>172</v>
      </c>
      <c r="AT225" s="234" t="s">
        <v>158</v>
      </c>
      <c r="AU225" s="234" t="s">
        <v>90</v>
      </c>
      <c r="AY225" s="17" t="s">
        <v>155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7" t="s">
        <v>21</v>
      </c>
      <c r="BK225" s="235">
        <f>ROUND(I225*H225,2)</f>
        <v>0</v>
      </c>
      <c r="BL225" s="17" t="s">
        <v>172</v>
      </c>
      <c r="BM225" s="234" t="s">
        <v>520</v>
      </c>
    </row>
    <row r="226" spans="2:65" s="1" customFormat="1" ht="16.5" customHeight="1">
      <c r="B226" s="38"/>
      <c r="C226" s="256" t="s">
        <v>521</v>
      </c>
      <c r="D226" s="256" t="s">
        <v>337</v>
      </c>
      <c r="E226" s="257" t="s">
        <v>522</v>
      </c>
      <c r="F226" s="258" t="s">
        <v>523</v>
      </c>
      <c r="G226" s="259" t="s">
        <v>365</v>
      </c>
      <c r="H226" s="260">
        <v>290.85</v>
      </c>
      <c r="I226" s="261"/>
      <c r="J226" s="262">
        <f>ROUND(I226*H226,2)</f>
        <v>0</v>
      </c>
      <c r="K226" s="258" t="s">
        <v>162</v>
      </c>
      <c r="L226" s="263"/>
      <c r="M226" s="264" t="s">
        <v>1</v>
      </c>
      <c r="N226" s="265" t="s">
        <v>46</v>
      </c>
      <c r="O226" s="86"/>
      <c r="P226" s="232">
        <f>O226*H226</f>
        <v>0</v>
      </c>
      <c r="Q226" s="232">
        <v>0.081</v>
      </c>
      <c r="R226" s="232">
        <f>Q226*H226</f>
        <v>23.558850000000003</v>
      </c>
      <c r="S226" s="232">
        <v>0</v>
      </c>
      <c r="T226" s="233">
        <f>S226*H226</f>
        <v>0</v>
      </c>
      <c r="AR226" s="234" t="s">
        <v>187</v>
      </c>
      <c r="AT226" s="234" t="s">
        <v>337</v>
      </c>
      <c r="AU226" s="234" t="s">
        <v>90</v>
      </c>
      <c r="AY226" s="17" t="s">
        <v>155</v>
      </c>
      <c r="BE226" s="235">
        <f>IF(N226="základní",J226,0)</f>
        <v>0</v>
      </c>
      <c r="BF226" s="235">
        <f>IF(N226="snížená",J226,0)</f>
        <v>0</v>
      </c>
      <c r="BG226" s="235">
        <f>IF(N226="zákl. přenesená",J226,0)</f>
        <v>0</v>
      </c>
      <c r="BH226" s="235">
        <f>IF(N226="sníž. přenesená",J226,0)</f>
        <v>0</v>
      </c>
      <c r="BI226" s="235">
        <f>IF(N226="nulová",J226,0)</f>
        <v>0</v>
      </c>
      <c r="BJ226" s="17" t="s">
        <v>21</v>
      </c>
      <c r="BK226" s="235">
        <f>ROUND(I226*H226,2)</f>
        <v>0</v>
      </c>
      <c r="BL226" s="17" t="s">
        <v>172</v>
      </c>
      <c r="BM226" s="234" t="s">
        <v>524</v>
      </c>
    </row>
    <row r="227" spans="2:51" s="12" customFormat="1" ht="12">
      <c r="B227" s="241"/>
      <c r="C227" s="242"/>
      <c r="D227" s="243" t="s">
        <v>216</v>
      </c>
      <c r="E227" s="244" t="s">
        <v>1</v>
      </c>
      <c r="F227" s="245" t="s">
        <v>525</v>
      </c>
      <c r="G227" s="242"/>
      <c r="H227" s="246">
        <v>290.85</v>
      </c>
      <c r="I227" s="247"/>
      <c r="J227" s="242"/>
      <c r="K227" s="242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216</v>
      </c>
      <c r="AU227" s="252" t="s">
        <v>90</v>
      </c>
      <c r="AV227" s="12" t="s">
        <v>90</v>
      </c>
      <c r="AW227" s="12" t="s">
        <v>36</v>
      </c>
      <c r="AX227" s="12" t="s">
        <v>21</v>
      </c>
      <c r="AY227" s="252" t="s">
        <v>155</v>
      </c>
    </row>
    <row r="228" spans="2:65" s="1" customFormat="1" ht="24" customHeight="1">
      <c r="B228" s="38"/>
      <c r="C228" s="223" t="s">
        <v>526</v>
      </c>
      <c r="D228" s="223" t="s">
        <v>158</v>
      </c>
      <c r="E228" s="224" t="s">
        <v>527</v>
      </c>
      <c r="F228" s="225" t="s">
        <v>528</v>
      </c>
      <c r="G228" s="226" t="s">
        <v>365</v>
      </c>
      <c r="H228" s="227">
        <v>602</v>
      </c>
      <c r="I228" s="228"/>
      <c r="J228" s="229">
        <f>ROUND(I228*H228,2)</f>
        <v>0</v>
      </c>
      <c r="K228" s="225" t="s">
        <v>162</v>
      </c>
      <c r="L228" s="43"/>
      <c r="M228" s="230" t="s">
        <v>1</v>
      </c>
      <c r="N228" s="231" t="s">
        <v>46</v>
      </c>
      <c r="O228" s="86"/>
      <c r="P228" s="232">
        <f>O228*H228</f>
        <v>0</v>
      </c>
      <c r="Q228" s="232">
        <v>0.1295</v>
      </c>
      <c r="R228" s="232">
        <f>Q228*H228</f>
        <v>77.959</v>
      </c>
      <c r="S228" s="232">
        <v>0</v>
      </c>
      <c r="T228" s="233">
        <f>S228*H228</f>
        <v>0</v>
      </c>
      <c r="AR228" s="234" t="s">
        <v>172</v>
      </c>
      <c r="AT228" s="234" t="s">
        <v>158</v>
      </c>
      <c r="AU228" s="234" t="s">
        <v>90</v>
      </c>
      <c r="AY228" s="17" t="s">
        <v>155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21</v>
      </c>
      <c r="BK228" s="235">
        <f>ROUND(I228*H228,2)</f>
        <v>0</v>
      </c>
      <c r="BL228" s="17" t="s">
        <v>172</v>
      </c>
      <c r="BM228" s="234" t="s">
        <v>529</v>
      </c>
    </row>
    <row r="229" spans="2:51" s="12" customFormat="1" ht="12">
      <c r="B229" s="241"/>
      <c r="C229" s="242"/>
      <c r="D229" s="243" t="s">
        <v>216</v>
      </c>
      <c r="E229" s="244" t="s">
        <v>1</v>
      </c>
      <c r="F229" s="245" t="s">
        <v>530</v>
      </c>
      <c r="G229" s="242"/>
      <c r="H229" s="246">
        <v>62</v>
      </c>
      <c r="I229" s="247"/>
      <c r="J229" s="242"/>
      <c r="K229" s="242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216</v>
      </c>
      <c r="AU229" s="252" t="s">
        <v>90</v>
      </c>
      <c r="AV229" s="12" t="s">
        <v>90</v>
      </c>
      <c r="AW229" s="12" t="s">
        <v>36</v>
      </c>
      <c r="AX229" s="12" t="s">
        <v>81</v>
      </c>
      <c r="AY229" s="252" t="s">
        <v>155</v>
      </c>
    </row>
    <row r="230" spans="2:51" s="12" customFormat="1" ht="12">
      <c r="B230" s="241"/>
      <c r="C230" s="242"/>
      <c r="D230" s="243" t="s">
        <v>216</v>
      </c>
      <c r="E230" s="244" t="s">
        <v>1</v>
      </c>
      <c r="F230" s="245" t="s">
        <v>531</v>
      </c>
      <c r="G230" s="242"/>
      <c r="H230" s="246">
        <v>540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216</v>
      </c>
      <c r="AU230" s="252" t="s">
        <v>90</v>
      </c>
      <c r="AV230" s="12" t="s">
        <v>90</v>
      </c>
      <c r="AW230" s="12" t="s">
        <v>36</v>
      </c>
      <c r="AX230" s="12" t="s">
        <v>81</v>
      </c>
      <c r="AY230" s="252" t="s">
        <v>155</v>
      </c>
    </row>
    <row r="231" spans="2:51" s="14" customFormat="1" ht="12">
      <c r="B231" s="276"/>
      <c r="C231" s="277"/>
      <c r="D231" s="243" t="s">
        <v>216</v>
      </c>
      <c r="E231" s="278" t="s">
        <v>1</v>
      </c>
      <c r="F231" s="279" t="s">
        <v>387</v>
      </c>
      <c r="G231" s="277"/>
      <c r="H231" s="280">
        <v>602</v>
      </c>
      <c r="I231" s="281"/>
      <c r="J231" s="277"/>
      <c r="K231" s="277"/>
      <c r="L231" s="282"/>
      <c r="M231" s="283"/>
      <c r="N231" s="284"/>
      <c r="O231" s="284"/>
      <c r="P231" s="284"/>
      <c r="Q231" s="284"/>
      <c r="R231" s="284"/>
      <c r="S231" s="284"/>
      <c r="T231" s="285"/>
      <c r="AT231" s="286" t="s">
        <v>216</v>
      </c>
      <c r="AU231" s="286" t="s">
        <v>90</v>
      </c>
      <c r="AV231" s="14" t="s">
        <v>172</v>
      </c>
      <c r="AW231" s="14" t="s">
        <v>36</v>
      </c>
      <c r="AX231" s="14" t="s">
        <v>21</v>
      </c>
      <c r="AY231" s="286" t="s">
        <v>155</v>
      </c>
    </row>
    <row r="232" spans="2:65" s="1" customFormat="1" ht="16.5" customHeight="1">
      <c r="B232" s="38"/>
      <c r="C232" s="256" t="s">
        <v>532</v>
      </c>
      <c r="D232" s="256" t="s">
        <v>337</v>
      </c>
      <c r="E232" s="257" t="s">
        <v>533</v>
      </c>
      <c r="F232" s="258" t="s">
        <v>534</v>
      </c>
      <c r="G232" s="259" t="s">
        <v>365</v>
      </c>
      <c r="H232" s="260">
        <v>65.1</v>
      </c>
      <c r="I232" s="261"/>
      <c r="J232" s="262">
        <f>ROUND(I232*H232,2)</f>
        <v>0</v>
      </c>
      <c r="K232" s="258" t="s">
        <v>162</v>
      </c>
      <c r="L232" s="263"/>
      <c r="M232" s="264" t="s">
        <v>1</v>
      </c>
      <c r="N232" s="265" t="s">
        <v>46</v>
      </c>
      <c r="O232" s="86"/>
      <c r="P232" s="232">
        <f>O232*H232</f>
        <v>0</v>
      </c>
      <c r="Q232" s="232">
        <v>0.058</v>
      </c>
      <c r="R232" s="232">
        <f>Q232*H232</f>
        <v>3.7758</v>
      </c>
      <c r="S232" s="232">
        <v>0</v>
      </c>
      <c r="T232" s="233">
        <f>S232*H232</f>
        <v>0</v>
      </c>
      <c r="AR232" s="234" t="s">
        <v>187</v>
      </c>
      <c r="AT232" s="234" t="s">
        <v>337</v>
      </c>
      <c r="AU232" s="234" t="s">
        <v>90</v>
      </c>
      <c r="AY232" s="17" t="s">
        <v>155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7" t="s">
        <v>21</v>
      </c>
      <c r="BK232" s="235">
        <f>ROUND(I232*H232,2)</f>
        <v>0</v>
      </c>
      <c r="BL232" s="17" t="s">
        <v>172</v>
      </c>
      <c r="BM232" s="234" t="s">
        <v>535</v>
      </c>
    </row>
    <row r="233" spans="2:51" s="12" customFormat="1" ht="12">
      <c r="B233" s="241"/>
      <c r="C233" s="242"/>
      <c r="D233" s="243" t="s">
        <v>216</v>
      </c>
      <c r="E233" s="244" t="s">
        <v>1</v>
      </c>
      <c r="F233" s="245" t="s">
        <v>536</v>
      </c>
      <c r="G233" s="242"/>
      <c r="H233" s="246">
        <v>65.1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216</v>
      </c>
      <c r="AU233" s="252" t="s">
        <v>90</v>
      </c>
      <c r="AV233" s="12" t="s">
        <v>90</v>
      </c>
      <c r="AW233" s="12" t="s">
        <v>36</v>
      </c>
      <c r="AX233" s="12" t="s">
        <v>21</v>
      </c>
      <c r="AY233" s="252" t="s">
        <v>155</v>
      </c>
    </row>
    <row r="234" spans="2:65" s="1" customFormat="1" ht="16.5" customHeight="1">
      <c r="B234" s="38"/>
      <c r="C234" s="256" t="s">
        <v>537</v>
      </c>
      <c r="D234" s="256" t="s">
        <v>337</v>
      </c>
      <c r="E234" s="257" t="s">
        <v>538</v>
      </c>
      <c r="F234" s="258" t="s">
        <v>539</v>
      </c>
      <c r="G234" s="259" t="s">
        <v>365</v>
      </c>
      <c r="H234" s="260">
        <v>567</v>
      </c>
      <c r="I234" s="261"/>
      <c r="J234" s="262">
        <f>ROUND(I234*H234,2)</f>
        <v>0</v>
      </c>
      <c r="K234" s="258" t="s">
        <v>162</v>
      </c>
      <c r="L234" s="263"/>
      <c r="M234" s="264" t="s">
        <v>1</v>
      </c>
      <c r="N234" s="265" t="s">
        <v>46</v>
      </c>
      <c r="O234" s="86"/>
      <c r="P234" s="232">
        <f>O234*H234</f>
        <v>0</v>
      </c>
      <c r="Q234" s="232">
        <v>0.045</v>
      </c>
      <c r="R234" s="232">
        <f>Q234*H234</f>
        <v>25.515</v>
      </c>
      <c r="S234" s="232">
        <v>0</v>
      </c>
      <c r="T234" s="233">
        <f>S234*H234</f>
        <v>0</v>
      </c>
      <c r="AR234" s="234" t="s">
        <v>187</v>
      </c>
      <c r="AT234" s="234" t="s">
        <v>337</v>
      </c>
      <c r="AU234" s="234" t="s">
        <v>90</v>
      </c>
      <c r="AY234" s="17" t="s">
        <v>155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7" t="s">
        <v>21</v>
      </c>
      <c r="BK234" s="235">
        <f>ROUND(I234*H234,2)</f>
        <v>0</v>
      </c>
      <c r="BL234" s="17" t="s">
        <v>172</v>
      </c>
      <c r="BM234" s="234" t="s">
        <v>540</v>
      </c>
    </row>
    <row r="235" spans="2:51" s="12" customFormat="1" ht="12">
      <c r="B235" s="241"/>
      <c r="C235" s="242"/>
      <c r="D235" s="243" t="s">
        <v>216</v>
      </c>
      <c r="E235" s="244" t="s">
        <v>1</v>
      </c>
      <c r="F235" s="245" t="s">
        <v>541</v>
      </c>
      <c r="G235" s="242"/>
      <c r="H235" s="246">
        <v>567</v>
      </c>
      <c r="I235" s="247"/>
      <c r="J235" s="242"/>
      <c r="K235" s="242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216</v>
      </c>
      <c r="AU235" s="252" t="s">
        <v>90</v>
      </c>
      <c r="AV235" s="12" t="s">
        <v>90</v>
      </c>
      <c r="AW235" s="12" t="s">
        <v>36</v>
      </c>
      <c r="AX235" s="12" t="s">
        <v>21</v>
      </c>
      <c r="AY235" s="252" t="s">
        <v>155</v>
      </c>
    </row>
    <row r="236" spans="2:65" s="1" customFormat="1" ht="24" customHeight="1">
      <c r="B236" s="38"/>
      <c r="C236" s="223" t="s">
        <v>542</v>
      </c>
      <c r="D236" s="223" t="s">
        <v>158</v>
      </c>
      <c r="E236" s="224" t="s">
        <v>543</v>
      </c>
      <c r="F236" s="225" t="s">
        <v>544</v>
      </c>
      <c r="G236" s="226" t="s">
        <v>214</v>
      </c>
      <c r="H236" s="227">
        <v>362</v>
      </c>
      <c r="I236" s="228"/>
      <c r="J236" s="229">
        <f>ROUND(I236*H236,2)</f>
        <v>0</v>
      </c>
      <c r="K236" s="225" t="s">
        <v>162</v>
      </c>
      <c r="L236" s="43"/>
      <c r="M236" s="230" t="s">
        <v>1</v>
      </c>
      <c r="N236" s="231" t="s">
        <v>46</v>
      </c>
      <c r="O236" s="86"/>
      <c r="P236" s="232">
        <f>O236*H236</f>
        <v>0</v>
      </c>
      <c r="Q236" s="232">
        <v>0.00047</v>
      </c>
      <c r="R236" s="232">
        <f>Q236*H236</f>
        <v>0.17013999999999999</v>
      </c>
      <c r="S236" s="232">
        <v>0</v>
      </c>
      <c r="T236" s="233">
        <f>S236*H236</f>
        <v>0</v>
      </c>
      <c r="AR236" s="234" t="s">
        <v>172</v>
      </c>
      <c r="AT236" s="234" t="s">
        <v>158</v>
      </c>
      <c r="AU236" s="234" t="s">
        <v>90</v>
      </c>
      <c r="AY236" s="17" t="s">
        <v>155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7" t="s">
        <v>21</v>
      </c>
      <c r="BK236" s="235">
        <f>ROUND(I236*H236,2)</f>
        <v>0</v>
      </c>
      <c r="BL236" s="17" t="s">
        <v>172</v>
      </c>
      <c r="BM236" s="234" t="s">
        <v>545</v>
      </c>
    </row>
    <row r="237" spans="2:51" s="12" customFormat="1" ht="12">
      <c r="B237" s="241"/>
      <c r="C237" s="242"/>
      <c r="D237" s="243" t="s">
        <v>216</v>
      </c>
      <c r="E237" s="244" t="s">
        <v>1</v>
      </c>
      <c r="F237" s="245" t="s">
        <v>461</v>
      </c>
      <c r="G237" s="242"/>
      <c r="H237" s="246">
        <v>362</v>
      </c>
      <c r="I237" s="247"/>
      <c r="J237" s="242"/>
      <c r="K237" s="242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216</v>
      </c>
      <c r="AU237" s="252" t="s">
        <v>90</v>
      </c>
      <c r="AV237" s="12" t="s">
        <v>90</v>
      </c>
      <c r="AW237" s="12" t="s">
        <v>36</v>
      </c>
      <c r="AX237" s="12" t="s">
        <v>21</v>
      </c>
      <c r="AY237" s="252" t="s">
        <v>155</v>
      </c>
    </row>
    <row r="238" spans="2:63" s="11" customFormat="1" ht="22.8" customHeight="1">
      <c r="B238" s="207"/>
      <c r="C238" s="208"/>
      <c r="D238" s="209" t="s">
        <v>80</v>
      </c>
      <c r="E238" s="221" t="s">
        <v>546</v>
      </c>
      <c r="F238" s="221" t="s">
        <v>547</v>
      </c>
      <c r="G238" s="208"/>
      <c r="H238" s="208"/>
      <c r="I238" s="211"/>
      <c r="J238" s="222">
        <f>BK238</f>
        <v>0</v>
      </c>
      <c r="K238" s="208"/>
      <c r="L238" s="213"/>
      <c r="M238" s="214"/>
      <c r="N238" s="215"/>
      <c r="O238" s="215"/>
      <c r="P238" s="216">
        <f>P239</f>
        <v>0</v>
      </c>
      <c r="Q238" s="215"/>
      <c r="R238" s="216">
        <f>R239</f>
        <v>0</v>
      </c>
      <c r="S238" s="215"/>
      <c r="T238" s="217">
        <f>T239</f>
        <v>0</v>
      </c>
      <c r="AR238" s="218" t="s">
        <v>21</v>
      </c>
      <c r="AT238" s="219" t="s">
        <v>80</v>
      </c>
      <c r="AU238" s="219" t="s">
        <v>21</v>
      </c>
      <c r="AY238" s="218" t="s">
        <v>155</v>
      </c>
      <c r="BK238" s="220">
        <f>BK239</f>
        <v>0</v>
      </c>
    </row>
    <row r="239" spans="2:65" s="1" customFormat="1" ht="24" customHeight="1">
      <c r="B239" s="38"/>
      <c r="C239" s="223" t="s">
        <v>548</v>
      </c>
      <c r="D239" s="223" t="s">
        <v>158</v>
      </c>
      <c r="E239" s="224" t="s">
        <v>549</v>
      </c>
      <c r="F239" s="225" t="s">
        <v>550</v>
      </c>
      <c r="G239" s="226" t="s">
        <v>264</v>
      </c>
      <c r="H239" s="227">
        <v>708.292</v>
      </c>
      <c r="I239" s="228"/>
      <c r="J239" s="229">
        <f>ROUND(I239*H239,2)</f>
        <v>0</v>
      </c>
      <c r="K239" s="225" t="s">
        <v>162</v>
      </c>
      <c r="L239" s="43"/>
      <c r="M239" s="236" t="s">
        <v>1</v>
      </c>
      <c r="N239" s="237" t="s">
        <v>46</v>
      </c>
      <c r="O239" s="238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AR239" s="234" t="s">
        <v>172</v>
      </c>
      <c r="AT239" s="234" t="s">
        <v>158</v>
      </c>
      <c r="AU239" s="234" t="s">
        <v>90</v>
      </c>
      <c r="AY239" s="17" t="s">
        <v>155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21</v>
      </c>
      <c r="BK239" s="235">
        <f>ROUND(I239*H239,2)</f>
        <v>0</v>
      </c>
      <c r="BL239" s="17" t="s">
        <v>172</v>
      </c>
      <c r="BM239" s="234" t="s">
        <v>551</v>
      </c>
    </row>
    <row r="240" spans="2:12" s="1" customFormat="1" ht="6.95" customHeight="1">
      <c r="B240" s="61"/>
      <c r="C240" s="62"/>
      <c r="D240" s="62"/>
      <c r="E240" s="62"/>
      <c r="F240" s="62"/>
      <c r="G240" s="62"/>
      <c r="H240" s="62"/>
      <c r="I240" s="173"/>
      <c r="J240" s="62"/>
      <c r="K240" s="62"/>
      <c r="L240" s="43"/>
    </row>
  </sheetData>
  <sheetProtection password="CC35" sheet="1" objects="1" scenarios="1" formatColumns="0" formatRows="0" autoFilter="0"/>
  <autoFilter ref="C123:K23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99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552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ROUND(J120,2)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ROUND((SUM(BE120:BE162)),2)</f>
        <v>0</v>
      </c>
      <c r="I33" s="154">
        <v>0.21</v>
      </c>
      <c r="J33" s="153">
        <f>ROUND(((SUM(BE120:BE162))*I33),2)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ROUND((SUM(BF120:BF162)),2)</f>
        <v>0</v>
      </c>
      <c r="I34" s="154">
        <v>0.15</v>
      </c>
      <c r="J34" s="153">
        <f>ROUND(((SUM(BF120:BF162))*I34),2)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ROUND((SUM(BG120:BG162)),2)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ROUND((SUM(BH120:BH162)),2)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ROUND((SUM(BI120:BI162)),2)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301,302,303 - SO 301 AREÁLOVÝ VODOVOD, SO 302 SYSTÉM ODVODNĚNÍ, SO 303 SPLAŠKOVÁ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J120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553</v>
      </c>
      <c r="E97" s="186"/>
      <c r="F97" s="186"/>
      <c r="G97" s="186"/>
      <c r="H97" s="186"/>
      <c r="I97" s="187"/>
      <c r="J97" s="188">
        <f>J121</f>
        <v>0</v>
      </c>
      <c r="K97" s="184"/>
      <c r="L97" s="189"/>
    </row>
    <row r="98" spans="2:12" s="8" customFormat="1" ht="24.95" customHeight="1" hidden="1">
      <c r="B98" s="183"/>
      <c r="C98" s="184"/>
      <c r="D98" s="185" t="s">
        <v>554</v>
      </c>
      <c r="E98" s="186"/>
      <c r="F98" s="186"/>
      <c r="G98" s="186"/>
      <c r="H98" s="186"/>
      <c r="I98" s="187"/>
      <c r="J98" s="188">
        <f>J130</f>
        <v>0</v>
      </c>
      <c r="K98" s="184"/>
      <c r="L98" s="189"/>
    </row>
    <row r="99" spans="2:12" s="8" customFormat="1" ht="24.95" customHeight="1" hidden="1">
      <c r="B99" s="183"/>
      <c r="C99" s="184"/>
      <c r="D99" s="185" t="s">
        <v>555</v>
      </c>
      <c r="E99" s="186"/>
      <c r="F99" s="186"/>
      <c r="G99" s="186"/>
      <c r="H99" s="186"/>
      <c r="I99" s="187"/>
      <c r="J99" s="188">
        <f>J132</f>
        <v>0</v>
      </c>
      <c r="K99" s="184"/>
      <c r="L99" s="189"/>
    </row>
    <row r="100" spans="2:12" s="8" customFormat="1" ht="24.95" customHeight="1" hidden="1">
      <c r="B100" s="183"/>
      <c r="C100" s="184"/>
      <c r="D100" s="185" t="s">
        <v>556</v>
      </c>
      <c r="E100" s="186"/>
      <c r="F100" s="186"/>
      <c r="G100" s="186"/>
      <c r="H100" s="186"/>
      <c r="I100" s="187"/>
      <c r="J100" s="188">
        <f>J134</f>
        <v>0</v>
      </c>
      <c r="K100" s="184"/>
      <c r="L100" s="189"/>
    </row>
    <row r="101" spans="2:12" s="1" customFormat="1" ht="21.8" customHeight="1" hidden="1">
      <c r="B101" s="38"/>
      <c r="C101" s="39"/>
      <c r="D101" s="39"/>
      <c r="E101" s="39"/>
      <c r="F101" s="39"/>
      <c r="G101" s="39"/>
      <c r="H101" s="39"/>
      <c r="I101" s="139"/>
      <c r="J101" s="39"/>
      <c r="K101" s="39"/>
      <c r="L101" s="43"/>
    </row>
    <row r="102" spans="2:12" s="1" customFormat="1" ht="6.95" customHeight="1" hidden="1">
      <c r="B102" s="61"/>
      <c r="C102" s="62"/>
      <c r="D102" s="62"/>
      <c r="E102" s="62"/>
      <c r="F102" s="62"/>
      <c r="G102" s="62"/>
      <c r="H102" s="62"/>
      <c r="I102" s="173"/>
      <c r="J102" s="62"/>
      <c r="K102" s="62"/>
      <c r="L102" s="43"/>
    </row>
    <row r="103" ht="12" hidden="1"/>
    <row r="104" ht="12" hidden="1"/>
    <row r="105" ht="12" hidden="1"/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76"/>
      <c r="J106" s="64"/>
      <c r="K106" s="64"/>
      <c r="L106" s="43"/>
    </row>
    <row r="107" spans="2:12" s="1" customFormat="1" ht="24.95" customHeight="1">
      <c r="B107" s="38"/>
      <c r="C107" s="23" t="s">
        <v>139</v>
      </c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16.5" customHeight="1">
      <c r="B110" s="38"/>
      <c r="C110" s="39"/>
      <c r="D110" s="39"/>
      <c r="E110" s="177" t="str">
        <f>E7</f>
        <v>MULTIFUNKČNÍ SPORTOVIŠTĚ U OBJEKTU ZIMNÍHO STADIONU, DĚČÍN propočet podle DUR</v>
      </c>
      <c r="F110" s="32"/>
      <c r="G110" s="32"/>
      <c r="H110" s="32"/>
      <c r="I110" s="139"/>
      <c r="J110" s="39"/>
      <c r="K110" s="39"/>
      <c r="L110" s="43"/>
    </row>
    <row r="111" spans="2:12" s="1" customFormat="1" ht="12" customHeight="1">
      <c r="B111" s="38"/>
      <c r="C111" s="32" t="s">
        <v>128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6.5" customHeight="1">
      <c r="B112" s="38"/>
      <c r="C112" s="39"/>
      <c r="D112" s="39"/>
      <c r="E112" s="71" t="str">
        <f>E9</f>
        <v>SO 301,302,303 - SO 301 AREÁLOVÝ VODOVOD, SO 302 SYSTÉM ODVODNĚNÍ, SO 303 SPLAŠKOVÁ KANALIZACE</v>
      </c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22</v>
      </c>
      <c r="D114" s="39"/>
      <c r="E114" s="39"/>
      <c r="F114" s="27" t="str">
        <f>F12</f>
        <v>Děčín</v>
      </c>
      <c r="G114" s="39"/>
      <c r="H114" s="39"/>
      <c r="I114" s="142" t="s">
        <v>24</v>
      </c>
      <c r="J114" s="74" t="str">
        <f>IF(J12="","",J12)</f>
        <v>2. 3. 2019</v>
      </c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27.9" customHeight="1">
      <c r="B116" s="38"/>
      <c r="C116" s="32" t="s">
        <v>28</v>
      </c>
      <c r="D116" s="39"/>
      <c r="E116" s="39"/>
      <c r="F116" s="27" t="str">
        <f>E15</f>
        <v>STATUTÁRNÍ MĚSTO DĚČÍN</v>
      </c>
      <c r="G116" s="39"/>
      <c r="H116" s="39"/>
      <c r="I116" s="142" t="s">
        <v>34</v>
      </c>
      <c r="J116" s="36" t="str">
        <f>E21</f>
        <v>PROJEKTOVÝ ATELIER DAVID</v>
      </c>
      <c r="K116" s="39"/>
      <c r="L116" s="43"/>
    </row>
    <row r="117" spans="2:12" s="1" customFormat="1" ht="15.15" customHeight="1">
      <c r="B117" s="38"/>
      <c r="C117" s="32" t="s">
        <v>32</v>
      </c>
      <c r="D117" s="39"/>
      <c r="E117" s="39"/>
      <c r="F117" s="27" t="str">
        <f>IF(E18="","",E18)</f>
        <v>Vyplň údaj</v>
      </c>
      <c r="G117" s="39"/>
      <c r="H117" s="39"/>
      <c r="I117" s="142" t="s">
        <v>37</v>
      </c>
      <c r="J117" s="36" t="str">
        <f>E24</f>
        <v>Jaroslav VALENTA</v>
      </c>
      <c r="K117" s="39"/>
      <c r="L117" s="43"/>
    </row>
    <row r="118" spans="2:12" s="1" customFormat="1" ht="10.3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20" s="10" customFormat="1" ht="29.25" customHeight="1">
      <c r="B119" s="197"/>
      <c r="C119" s="198" t="s">
        <v>140</v>
      </c>
      <c r="D119" s="199" t="s">
        <v>66</v>
      </c>
      <c r="E119" s="199" t="s">
        <v>62</v>
      </c>
      <c r="F119" s="199" t="s">
        <v>63</v>
      </c>
      <c r="G119" s="199" t="s">
        <v>141</v>
      </c>
      <c r="H119" s="199" t="s">
        <v>142</v>
      </c>
      <c r="I119" s="200" t="s">
        <v>143</v>
      </c>
      <c r="J119" s="199" t="s">
        <v>133</v>
      </c>
      <c r="K119" s="201" t="s">
        <v>144</v>
      </c>
      <c r="L119" s="202"/>
      <c r="M119" s="95" t="s">
        <v>1</v>
      </c>
      <c r="N119" s="96" t="s">
        <v>45</v>
      </c>
      <c r="O119" s="96" t="s">
        <v>145</v>
      </c>
      <c r="P119" s="96" t="s">
        <v>146</v>
      </c>
      <c r="Q119" s="96" t="s">
        <v>147</v>
      </c>
      <c r="R119" s="96" t="s">
        <v>148</v>
      </c>
      <c r="S119" s="96" t="s">
        <v>149</v>
      </c>
      <c r="T119" s="97" t="s">
        <v>150</v>
      </c>
    </row>
    <row r="120" spans="2:63" s="1" customFormat="1" ht="22.8" customHeight="1">
      <c r="B120" s="38"/>
      <c r="C120" s="102" t="s">
        <v>151</v>
      </c>
      <c r="D120" s="39"/>
      <c r="E120" s="39"/>
      <c r="F120" s="39"/>
      <c r="G120" s="39"/>
      <c r="H120" s="39"/>
      <c r="I120" s="139"/>
      <c r="J120" s="203">
        <f>BK120</f>
        <v>0</v>
      </c>
      <c r="K120" s="39"/>
      <c r="L120" s="43"/>
      <c r="M120" s="98"/>
      <c r="N120" s="99"/>
      <c r="O120" s="99"/>
      <c r="P120" s="204">
        <f>P121+P130+P132+P134</f>
        <v>0</v>
      </c>
      <c r="Q120" s="99"/>
      <c r="R120" s="204">
        <f>R121+R130+R132+R134</f>
        <v>431.6176299999997</v>
      </c>
      <c r="S120" s="99"/>
      <c r="T120" s="205">
        <f>T121+T130+T132+T134</f>
        <v>0</v>
      </c>
      <c r="AT120" s="17" t="s">
        <v>80</v>
      </c>
      <c r="AU120" s="17" t="s">
        <v>135</v>
      </c>
      <c r="BK120" s="206">
        <f>BK121+BK130+BK132+BK134</f>
        <v>0</v>
      </c>
    </row>
    <row r="121" spans="2:63" s="11" customFormat="1" ht="25.9" customHeight="1">
      <c r="B121" s="207"/>
      <c r="C121" s="208"/>
      <c r="D121" s="209" t="s">
        <v>80</v>
      </c>
      <c r="E121" s="210" t="s">
        <v>21</v>
      </c>
      <c r="F121" s="210" t="s">
        <v>210</v>
      </c>
      <c r="G121" s="208"/>
      <c r="H121" s="208"/>
      <c r="I121" s="211"/>
      <c r="J121" s="212">
        <f>BK121</f>
        <v>0</v>
      </c>
      <c r="K121" s="208"/>
      <c r="L121" s="213"/>
      <c r="M121" s="214"/>
      <c r="N121" s="215"/>
      <c r="O121" s="215"/>
      <c r="P121" s="216">
        <f>SUM(P122:P129)</f>
        <v>0</v>
      </c>
      <c r="Q121" s="215"/>
      <c r="R121" s="216">
        <f>SUM(R122:R129)</f>
        <v>172.76603</v>
      </c>
      <c r="S121" s="215"/>
      <c r="T121" s="217">
        <f>SUM(T122:T129)</f>
        <v>0</v>
      </c>
      <c r="AR121" s="218" t="s">
        <v>21</v>
      </c>
      <c r="AT121" s="219" t="s">
        <v>80</v>
      </c>
      <c r="AU121" s="219" t="s">
        <v>81</v>
      </c>
      <c r="AY121" s="218" t="s">
        <v>155</v>
      </c>
      <c r="BK121" s="220">
        <f>SUM(BK122:BK129)</f>
        <v>0</v>
      </c>
    </row>
    <row r="122" spans="2:65" s="1" customFormat="1" ht="24" customHeight="1">
      <c r="B122" s="38"/>
      <c r="C122" s="223" t="s">
        <v>21</v>
      </c>
      <c r="D122" s="223" t="s">
        <v>158</v>
      </c>
      <c r="E122" s="224" t="s">
        <v>557</v>
      </c>
      <c r="F122" s="225" t="s">
        <v>558</v>
      </c>
      <c r="G122" s="226" t="s">
        <v>239</v>
      </c>
      <c r="H122" s="227">
        <v>171.036</v>
      </c>
      <c r="I122" s="228"/>
      <c r="J122" s="229">
        <f>ROUND(I122*H122,2)</f>
        <v>0</v>
      </c>
      <c r="K122" s="225" t="s">
        <v>162</v>
      </c>
      <c r="L122" s="43"/>
      <c r="M122" s="230" t="s">
        <v>1</v>
      </c>
      <c r="N122" s="231" t="s">
        <v>46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AR122" s="234" t="s">
        <v>172</v>
      </c>
      <c r="AT122" s="234" t="s">
        <v>158</v>
      </c>
      <c r="AU122" s="234" t="s">
        <v>21</v>
      </c>
      <c r="AY122" s="17" t="s">
        <v>155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21</v>
      </c>
      <c r="BK122" s="235">
        <f>ROUND(I122*H122,2)</f>
        <v>0</v>
      </c>
      <c r="BL122" s="17" t="s">
        <v>172</v>
      </c>
      <c r="BM122" s="234" t="s">
        <v>559</v>
      </c>
    </row>
    <row r="123" spans="2:65" s="1" customFormat="1" ht="16.5" customHeight="1">
      <c r="B123" s="38"/>
      <c r="C123" s="223" t="s">
        <v>90</v>
      </c>
      <c r="D123" s="223" t="s">
        <v>158</v>
      </c>
      <c r="E123" s="224" t="s">
        <v>560</v>
      </c>
      <c r="F123" s="225" t="s">
        <v>561</v>
      </c>
      <c r="G123" s="226" t="s">
        <v>214</v>
      </c>
      <c r="H123" s="227">
        <v>435.75</v>
      </c>
      <c r="I123" s="228"/>
      <c r="J123" s="229">
        <f>ROUND(I123*H123,2)</f>
        <v>0</v>
      </c>
      <c r="K123" s="225" t="s">
        <v>162</v>
      </c>
      <c r="L123" s="43"/>
      <c r="M123" s="230" t="s">
        <v>1</v>
      </c>
      <c r="N123" s="231" t="s">
        <v>46</v>
      </c>
      <c r="O123" s="86"/>
      <c r="P123" s="232">
        <f>O123*H123</f>
        <v>0</v>
      </c>
      <c r="Q123" s="232">
        <v>0.00084</v>
      </c>
      <c r="R123" s="232">
        <f>Q123*H123</f>
        <v>0.36603</v>
      </c>
      <c r="S123" s="232">
        <v>0</v>
      </c>
      <c r="T123" s="233">
        <f>S123*H123</f>
        <v>0</v>
      </c>
      <c r="AR123" s="234" t="s">
        <v>172</v>
      </c>
      <c r="AT123" s="234" t="s">
        <v>158</v>
      </c>
      <c r="AU123" s="234" t="s">
        <v>21</v>
      </c>
      <c r="AY123" s="17" t="s">
        <v>155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21</v>
      </c>
      <c r="BK123" s="235">
        <f>ROUND(I123*H123,2)</f>
        <v>0</v>
      </c>
      <c r="BL123" s="17" t="s">
        <v>172</v>
      </c>
      <c r="BM123" s="234" t="s">
        <v>562</v>
      </c>
    </row>
    <row r="124" spans="2:65" s="1" customFormat="1" ht="24" customHeight="1">
      <c r="B124" s="38"/>
      <c r="C124" s="223" t="s">
        <v>168</v>
      </c>
      <c r="D124" s="223" t="s">
        <v>158</v>
      </c>
      <c r="E124" s="224" t="s">
        <v>563</v>
      </c>
      <c r="F124" s="225" t="s">
        <v>564</v>
      </c>
      <c r="G124" s="226" t="s">
        <v>214</v>
      </c>
      <c r="H124" s="227">
        <v>435.75</v>
      </c>
      <c r="I124" s="228"/>
      <c r="J124" s="229">
        <f>ROUND(I124*H124,2)</f>
        <v>0</v>
      </c>
      <c r="K124" s="225" t="s">
        <v>162</v>
      </c>
      <c r="L124" s="43"/>
      <c r="M124" s="230" t="s">
        <v>1</v>
      </c>
      <c r="N124" s="231" t="s">
        <v>46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172</v>
      </c>
      <c r="AT124" s="234" t="s">
        <v>158</v>
      </c>
      <c r="AU124" s="234" t="s">
        <v>21</v>
      </c>
      <c r="AY124" s="17" t="s">
        <v>155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21</v>
      </c>
      <c r="BK124" s="235">
        <f>ROUND(I124*H124,2)</f>
        <v>0</v>
      </c>
      <c r="BL124" s="17" t="s">
        <v>172</v>
      </c>
      <c r="BM124" s="234" t="s">
        <v>565</v>
      </c>
    </row>
    <row r="125" spans="2:65" s="1" customFormat="1" ht="24" customHeight="1">
      <c r="B125" s="38"/>
      <c r="C125" s="223" t="s">
        <v>172</v>
      </c>
      <c r="D125" s="223" t="s">
        <v>158</v>
      </c>
      <c r="E125" s="224" t="s">
        <v>566</v>
      </c>
      <c r="F125" s="225" t="s">
        <v>567</v>
      </c>
      <c r="G125" s="226" t="s">
        <v>239</v>
      </c>
      <c r="H125" s="227">
        <v>171.036</v>
      </c>
      <c r="I125" s="228"/>
      <c r="J125" s="229">
        <f>ROUND(I125*H125,2)</f>
        <v>0</v>
      </c>
      <c r="K125" s="225" t="s">
        <v>162</v>
      </c>
      <c r="L125" s="43"/>
      <c r="M125" s="230" t="s">
        <v>1</v>
      </c>
      <c r="N125" s="231" t="s">
        <v>46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172</v>
      </c>
      <c r="AT125" s="234" t="s">
        <v>158</v>
      </c>
      <c r="AU125" s="234" t="s">
        <v>21</v>
      </c>
      <c r="AY125" s="17" t="s">
        <v>155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21</v>
      </c>
      <c r="BK125" s="235">
        <f>ROUND(I125*H125,2)</f>
        <v>0</v>
      </c>
      <c r="BL125" s="17" t="s">
        <v>172</v>
      </c>
      <c r="BM125" s="234" t="s">
        <v>568</v>
      </c>
    </row>
    <row r="126" spans="2:65" s="1" customFormat="1" ht="16.5" customHeight="1">
      <c r="B126" s="38"/>
      <c r="C126" s="223" t="s">
        <v>154</v>
      </c>
      <c r="D126" s="223" t="s">
        <v>158</v>
      </c>
      <c r="E126" s="224" t="s">
        <v>569</v>
      </c>
      <c r="F126" s="225" t="s">
        <v>570</v>
      </c>
      <c r="G126" s="226" t="s">
        <v>239</v>
      </c>
      <c r="H126" s="227">
        <v>85.77</v>
      </c>
      <c r="I126" s="228"/>
      <c r="J126" s="229">
        <f>ROUND(I126*H126,2)</f>
        <v>0</v>
      </c>
      <c r="K126" s="225" t="s">
        <v>162</v>
      </c>
      <c r="L126" s="43"/>
      <c r="M126" s="230" t="s">
        <v>1</v>
      </c>
      <c r="N126" s="231" t="s">
        <v>46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172</v>
      </c>
      <c r="AT126" s="234" t="s">
        <v>158</v>
      </c>
      <c r="AU126" s="234" t="s">
        <v>21</v>
      </c>
      <c r="AY126" s="17" t="s">
        <v>155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21</v>
      </c>
      <c r="BK126" s="235">
        <f>ROUND(I126*H126,2)</f>
        <v>0</v>
      </c>
      <c r="BL126" s="17" t="s">
        <v>172</v>
      </c>
      <c r="BM126" s="234" t="s">
        <v>571</v>
      </c>
    </row>
    <row r="127" spans="2:65" s="1" customFormat="1" ht="16.5" customHeight="1">
      <c r="B127" s="38"/>
      <c r="C127" s="223" t="s">
        <v>179</v>
      </c>
      <c r="D127" s="223" t="s">
        <v>158</v>
      </c>
      <c r="E127" s="224" t="s">
        <v>258</v>
      </c>
      <c r="F127" s="225" t="s">
        <v>259</v>
      </c>
      <c r="G127" s="226" t="s">
        <v>239</v>
      </c>
      <c r="H127" s="227">
        <v>86.211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21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572</v>
      </c>
    </row>
    <row r="128" spans="2:65" s="1" customFormat="1" ht="24" customHeight="1">
      <c r="B128" s="38"/>
      <c r="C128" s="223" t="s">
        <v>183</v>
      </c>
      <c r="D128" s="223" t="s">
        <v>158</v>
      </c>
      <c r="E128" s="224" t="s">
        <v>262</v>
      </c>
      <c r="F128" s="225" t="s">
        <v>573</v>
      </c>
      <c r="G128" s="226" t="s">
        <v>264</v>
      </c>
      <c r="H128" s="227">
        <v>172.4</v>
      </c>
      <c r="I128" s="228"/>
      <c r="J128" s="229">
        <f>ROUND(I128*H128,2)</f>
        <v>0</v>
      </c>
      <c r="K128" s="225" t="s">
        <v>1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1</v>
      </c>
      <c r="R128" s="232">
        <f>Q128*H128</f>
        <v>172.4</v>
      </c>
      <c r="S128" s="232">
        <v>0</v>
      </c>
      <c r="T128" s="233">
        <f>S128*H128</f>
        <v>0</v>
      </c>
      <c r="AR128" s="234" t="s">
        <v>172</v>
      </c>
      <c r="AT128" s="234" t="s">
        <v>158</v>
      </c>
      <c r="AU128" s="234" t="s">
        <v>21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574</v>
      </c>
    </row>
    <row r="129" spans="2:65" s="1" customFormat="1" ht="24" customHeight="1">
      <c r="B129" s="38"/>
      <c r="C129" s="223" t="s">
        <v>187</v>
      </c>
      <c r="D129" s="223" t="s">
        <v>158</v>
      </c>
      <c r="E129" s="224" t="s">
        <v>575</v>
      </c>
      <c r="F129" s="225" t="s">
        <v>576</v>
      </c>
      <c r="G129" s="226" t="s">
        <v>239</v>
      </c>
      <c r="H129" s="227">
        <v>84.825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21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577</v>
      </c>
    </row>
    <row r="130" spans="2:63" s="11" customFormat="1" ht="25.9" customHeight="1">
      <c r="B130" s="207"/>
      <c r="C130" s="208"/>
      <c r="D130" s="209" t="s">
        <v>80</v>
      </c>
      <c r="E130" s="210" t="s">
        <v>172</v>
      </c>
      <c r="F130" s="210" t="s">
        <v>375</v>
      </c>
      <c r="G130" s="208"/>
      <c r="H130" s="208"/>
      <c r="I130" s="211"/>
      <c r="J130" s="212">
        <f>BK130</f>
        <v>0</v>
      </c>
      <c r="K130" s="208"/>
      <c r="L130" s="213"/>
      <c r="M130" s="214"/>
      <c r="N130" s="215"/>
      <c r="O130" s="215"/>
      <c r="P130" s="216">
        <f>P131</f>
        <v>0</v>
      </c>
      <c r="Q130" s="215"/>
      <c r="R130" s="216">
        <f>R131</f>
        <v>163.00516999999968</v>
      </c>
      <c r="S130" s="215"/>
      <c r="T130" s="217">
        <f>T131</f>
        <v>0</v>
      </c>
      <c r="AR130" s="218" t="s">
        <v>21</v>
      </c>
      <c r="AT130" s="219" t="s">
        <v>80</v>
      </c>
      <c r="AU130" s="219" t="s">
        <v>81</v>
      </c>
      <c r="AY130" s="218" t="s">
        <v>155</v>
      </c>
      <c r="BK130" s="220">
        <f>BK131</f>
        <v>0</v>
      </c>
    </row>
    <row r="131" spans="2:65" s="1" customFormat="1" ht="24" customHeight="1">
      <c r="B131" s="38"/>
      <c r="C131" s="223" t="s">
        <v>193</v>
      </c>
      <c r="D131" s="223" t="s">
        <v>158</v>
      </c>
      <c r="E131" s="224" t="s">
        <v>578</v>
      </c>
      <c r="F131" s="225" t="s">
        <v>579</v>
      </c>
      <c r="G131" s="226" t="s">
        <v>239</v>
      </c>
      <c r="H131" s="227">
        <v>86.211</v>
      </c>
      <c r="I131" s="228"/>
      <c r="J131" s="229">
        <f>ROUND(I131*H131,2)</f>
        <v>0</v>
      </c>
      <c r="K131" s="225" t="s">
        <v>1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1.89076997134936</v>
      </c>
      <c r="R131" s="232">
        <f>Q131*H131</f>
        <v>163.00516999999968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21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580</v>
      </c>
    </row>
    <row r="132" spans="2:63" s="11" customFormat="1" ht="25.9" customHeight="1">
      <c r="B132" s="207"/>
      <c r="C132" s="208"/>
      <c r="D132" s="209" t="s">
        <v>80</v>
      </c>
      <c r="E132" s="210" t="s">
        <v>581</v>
      </c>
      <c r="F132" s="210" t="s">
        <v>582</v>
      </c>
      <c r="G132" s="208"/>
      <c r="H132" s="208"/>
      <c r="I132" s="211"/>
      <c r="J132" s="212">
        <f>BK132</f>
        <v>0</v>
      </c>
      <c r="K132" s="208"/>
      <c r="L132" s="213"/>
      <c r="M132" s="214"/>
      <c r="N132" s="215"/>
      <c r="O132" s="215"/>
      <c r="P132" s="216">
        <f>P133</f>
        <v>0</v>
      </c>
      <c r="Q132" s="215"/>
      <c r="R132" s="216">
        <f>R133</f>
        <v>0</v>
      </c>
      <c r="S132" s="215"/>
      <c r="T132" s="217">
        <f>T133</f>
        <v>0</v>
      </c>
      <c r="AR132" s="218" t="s">
        <v>21</v>
      </c>
      <c r="AT132" s="219" t="s">
        <v>80</v>
      </c>
      <c r="AU132" s="219" t="s">
        <v>81</v>
      </c>
      <c r="AY132" s="218" t="s">
        <v>155</v>
      </c>
      <c r="BK132" s="220">
        <f>BK133</f>
        <v>0</v>
      </c>
    </row>
    <row r="133" spans="2:65" s="1" customFormat="1" ht="16.5" customHeight="1">
      <c r="B133" s="38"/>
      <c r="C133" s="223" t="s">
        <v>26</v>
      </c>
      <c r="D133" s="223" t="s">
        <v>158</v>
      </c>
      <c r="E133" s="224" t="s">
        <v>583</v>
      </c>
      <c r="F133" s="225" t="s">
        <v>584</v>
      </c>
      <c r="G133" s="226" t="s">
        <v>365</v>
      </c>
      <c r="H133" s="227">
        <v>233.2</v>
      </c>
      <c r="I133" s="228"/>
      <c r="J133" s="229">
        <f>ROUND(I133*H133,2)</f>
        <v>0</v>
      </c>
      <c r="K133" s="225" t="s">
        <v>162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21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585</v>
      </c>
    </row>
    <row r="134" spans="2:63" s="11" customFormat="1" ht="25.9" customHeight="1">
      <c r="B134" s="207"/>
      <c r="C134" s="208"/>
      <c r="D134" s="209" t="s">
        <v>80</v>
      </c>
      <c r="E134" s="210" t="s">
        <v>187</v>
      </c>
      <c r="F134" s="210" t="s">
        <v>586</v>
      </c>
      <c r="G134" s="208"/>
      <c r="H134" s="208"/>
      <c r="I134" s="211"/>
      <c r="J134" s="212">
        <f>BK134</f>
        <v>0</v>
      </c>
      <c r="K134" s="208"/>
      <c r="L134" s="213"/>
      <c r="M134" s="214"/>
      <c r="N134" s="215"/>
      <c r="O134" s="215"/>
      <c r="P134" s="216">
        <f>SUM(P135:P162)</f>
        <v>0</v>
      </c>
      <c r="Q134" s="215"/>
      <c r="R134" s="216">
        <f>SUM(R135:R162)</f>
        <v>95.84643000000001</v>
      </c>
      <c r="S134" s="215"/>
      <c r="T134" s="217">
        <f>SUM(T135:T162)</f>
        <v>0</v>
      </c>
      <c r="AR134" s="218" t="s">
        <v>21</v>
      </c>
      <c r="AT134" s="219" t="s">
        <v>80</v>
      </c>
      <c r="AU134" s="219" t="s">
        <v>81</v>
      </c>
      <c r="AY134" s="218" t="s">
        <v>155</v>
      </c>
      <c r="BK134" s="220">
        <f>SUM(BK135:BK162)</f>
        <v>0</v>
      </c>
    </row>
    <row r="135" spans="2:65" s="1" customFormat="1" ht="16.5" customHeight="1">
      <c r="B135" s="38"/>
      <c r="C135" s="223" t="s">
        <v>200</v>
      </c>
      <c r="D135" s="223" t="s">
        <v>158</v>
      </c>
      <c r="E135" s="224" t="s">
        <v>587</v>
      </c>
      <c r="F135" s="225" t="s">
        <v>588</v>
      </c>
      <c r="G135" s="226" t="s">
        <v>161</v>
      </c>
      <c r="H135" s="227">
        <v>1</v>
      </c>
      <c r="I135" s="228"/>
      <c r="J135" s="229">
        <f>ROUND(I135*H135,2)</f>
        <v>0</v>
      </c>
      <c r="K135" s="225" t="s">
        <v>1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172</v>
      </c>
      <c r="AT135" s="234" t="s">
        <v>158</v>
      </c>
      <c r="AU135" s="234" t="s">
        <v>21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172</v>
      </c>
      <c r="BM135" s="234" t="s">
        <v>589</v>
      </c>
    </row>
    <row r="136" spans="2:65" s="1" customFormat="1" ht="24" customHeight="1">
      <c r="B136" s="38"/>
      <c r="C136" s="223" t="s">
        <v>257</v>
      </c>
      <c r="D136" s="223" t="s">
        <v>158</v>
      </c>
      <c r="E136" s="224" t="s">
        <v>590</v>
      </c>
      <c r="F136" s="225" t="s">
        <v>591</v>
      </c>
      <c r="G136" s="226" t="s">
        <v>365</v>
      </c>
      <c r="H136" s="227">
        <v>18.6</v>
      </c>
      <c r="I136" s="228"/>
      <c r="J136" s="229">
        <f>ROUND(I136*H136,2)</f>
        <v>0</v>
      </c>
      <c r="K136" s="225" t="s">
        <v>1</v>
      </c>
      <c r="L136" s="43"/>
      <c r="M136" s="230" t="s">
        <v>1</v>
      </c>
      <c r="N136" s="231" t="s">
        <v>46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172</v>
      </c>
      <c r="AT136" s="234" t="s">
        <v>158</v>
      </c>
      <c r="AU136" s="234" t="s">
        <v>21</v>
      </c>
      <c r="AY136" s="17" t="s">
        <v>155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21</v>
      </c>
      <c r="BK136" s="235">
        <f>ROUND(I136*H136,2)</f>
        <v>0</v>
      </c>
      <c r="BL136" s="17" t="s">
        <v>172</v>
      </c>
      <c r="BM136" s="234" t="s">
        <v>592</v>
      </c>
    </row>
    <row r="137" spans="2:65" s="1" customFormat="1" ht="24" customHeight="1">
      <c r="B137" s="38"/>
      <c r="C137" s="256" t="s">
        <v>261</v>
      </c>
      <c r="D137" s="256" t="s">
        <v>337</v>
      </c>
      <c r="E137" s="257" t="s">
        <v>593</v>
      </c>
      <c r="F137" s="258" t="s">
        <v>594</v>
      </c>
      <c r="G137" s="259" t="s">
        <v>365</v>
      </c>
      <c r="H137" s="260">
        <v>18.6</v>
      </c>
      <c r="I137" s="261"/>
      <c r="J137" s="262">
        <f>ROUND(I137*H137,2)</f>
        <v>0</v>
      </c>
      <c r="K137" s="258" t="s">
        <v>1</v>
      </c>
      <c r="L137" s="263"/>
      <c r="M137" s="264" t="s">
        <v>1</v>
      </c>
      <c r="N137" s="265" t="s">
        <v>46</v>
      </c>
      <c r="O137" s="86"/>
      <c r="P137" s="232">
        <f>O137*H137</f>
        <v>0</v>
      </c>
      <c r="Q137" s="232">
        <v>0.00016989247311828</v>
      </c>
      <c r="R137" s="232">
        <f>Q137*H137</f>
        <v>0.0031600000000000083</v>
      </c>
      <c r="S137" s="232">
        <v>0</v>
      </c>
      <c r="T137" s="233">
        <f>S137*H137</f>
        <v>0</v>
      </c>
      <c r="AR137" s="234" t="s">
        <v>187</v>
      </c>
      <c r="AT137" s="234" t="s">
        <v>337</v>
      </c>
      <c r="AU137" s="234" t="s">
        <v>21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172</v>
      </c>
      <c r="BM137" s="234" t="s">
        <v>595</v>
      </c>
    </row>
    <row r="138" spans="2:65" s="1" customFormat="1" ht="24" customHeight="1">
      <c r="B138" s="38"/>
      <c r="C138" s="223" t="s">
        <v>267</v>
      </c>
      <c r="D138" s="223" t="s">
        <v>158</v>
      </c>
      <c r="E138" s="224" t="s">
        <v>596</v>
      </c>
      <c r="F138" s="225" t="s">
        <v>597</v>
      </c>
      <c r="G138" s="226" t="s">
        <v>365</v>
      </c>
      <c r="H138" s="227">
        <v>67.6</v>
      </c>
      <c r="I138" s="228"/>
      <c r="J138" s="229">
        <f>ROUND(I138*H138,2)</f>
        <v>0</v>
      </c>
      <c r="K138" s="225" t="s">
        <v>1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172</v>
      </c>
      <c r="AT138" s="234" t="s">
        <v>158</v>
      </c>
      <c r="AU138" s="234" t="s">
        <v>21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598</v>
      </c>
    </row>
    <row r="139" spans="2:65" s="1" customFormat="1" ht="24" customHeight="1">
      <c r="B139" s="38"/>
      <c r="C139" s="256" t="s">
        <v>8</v>
      </c>
      <c r="D139" s="256" t="s">
        <v>337</v>
      </c>
      <c r="E139" s="257" t="s">
        <v>599</v>
      </c>
      <c r="F139" s="258" t="s">
        <v>600</v>
      </c>
      <c r="G139" s="259" t="s">
        <v>365</v>
      </c>
      <c r="H139" s="260">
        <v>67.6</v>
      </c>
      <c r="I139" s="261"/>
      <c r="J139" s="262">
        <f>ROUND(I139*H139,2)</f>
        <v>0</v>
      </c>
      <c r="K139" s="258" t="s">
        <v>1</v>
      </c>
      <c r="L139" s="263"/>
      <c r="M139" s="264" t="s">
        <v>1</v>
      </c>
      <c r="N139" s="265" t="s">
        <v>46</v>
      </c>
      <c r="O139" s="86"/>
      <c r="P139" s="232">
        <f>O139*H139</f>
        <v>0</v>
      </c>
      <c r="Q139" s="232">
        <v>0.000419970414201183</v>
      </c>
      <c r="R139" s="232">
        <f>Q139*H139</f>
        <v>0.028389999999999967</v>
      </c>
      <c r="S139" s="232">
        <v>0</v>
      </c>
      <c r="T139" s="233">
        <f>S139*H139</f>
        <v>0</v>
      </c>
      <c r="AR139" s="234" t="s">
        <v>187</v>
      </c>
      <c r="AT139" s="234" t="s">
        <v>337</v>
      </c>
      <c r="AU139" s="234" t="s">
        <v>21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601</v>
      </c>
    </row>
    <row r="140" spans="2:65" s="1" customFormat="1" ht="24" customHeight="1">
      <c r="B140" s="38"/>
      <c r="C140" s="223" t="s">
        <v>277</v>
      </c>
      <c r="D140" s="223" t="s">
        <v>158</v>
      </c>
      <c r="E140" s="224" t="s">
        <v>602</v>
      </c>
      <c r="F140" s="225" t="s">
        <v>603</v>
      </c>
      <c r="G140" s="226" t="s">
        <v>365</v>
      </c>
      <c r="H140" s="227">
        <v>61.5</v>
      </c>
      <c r="I140" s="228"/>
      <c r="J140" s="229">
        <f>ROUND(I140*H140,2)</f>
        <v>0</v>
      </c>
      <c r="K140" s="225" t="s">
        <v>1</v>
      </c>
      <c r="L140" s="43"/>
      <c r="M140" s="230" t="s">
        <v>1</v>
      </c>
      <c r="N140" s="231" t="s">
        <v>46</v>
      </c>
      <c r="O140" s="86"/>
      <c r="P140" s="232">
        <f>O140*H140</f>
        <v>0</v>
      </c>
      <c r="Q140" s="232">
        <v>0.00177008130081301</v>
      </c>
      <c r="R140" s="232">
        <f>Q140*H140</f>
        <v>0.10886000000000012</v>
      </c>
      <c r="S140" s="232">
        <v>0</v>
      </c>
      <c r="T140" s="233">
        <f>S140*H140</f>
        <v>0</v>
      </c>
      <c r="AR140" s="234" t="s">
        <v>172</v>
      </c>
      <c r="AT140" s="234" t="s">
        <v>158</v>
      </c>
      <c r="AU140" s="234" t="s">
        <v>21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604</v>
      </c>
    </row>
    <row r="141" spans="2:65" s="1" customFormat="1" ht="24" customHeight="1">
      <c r="B141" s="38"/>
      <c r="C141" s="223" t="s">
        <v>282</v>
      </c>
      <c r="D141" s="223" t="s">
        <v>158</v>
      </c>
      <c r="E141" s="224" t="s">
        <v>605</v>
      </c>
      <c r="F141" s="225" t="s">
        <v>606</v>
      </c>
      <c r="G141" s="226" t="s">
        <v>365</v>
      </c>
      <c r="H141" s="227">
        <v>64.3</v>
      </c>
      <c r="I141" s="228"/>
      <c r="J141" s="229">
        <f>ROUND(I141*H141,2)</f>
        <v>0</v>
      </c>
      <c r="K141" s="225" t="s">
        <v>1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0.00273001555209953</v>
      </c>
      <c r="R141" s="232">
        <f>Q141*H141</f>
        <v>0.17553999999999975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21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607</v>
      </c>
    </row>
    <row r="142" spans="2:65" s="1" customFormat="1" ht="24" customHeight="1">
      <c r="B142" s="38"/>
      <c r="C142" s="223" t="s">
        <v>286</v>
      </c>
      <c r="D142" s="223" t="s">
        <v>158</v>
      </c>
      <c r="E142" s="224" t="s">
        <v>608</v>
      </c>
      <c r="F142" s="225" t="s">
        <v>609</v>
      </c>
      <c r="G142" s="226" t="s">
        <v>365</v>
      </c>
      <c r="H142" s="227">
        <v>107.4</v>
      </c>
      <c r="I142" s="228"/>
      <c r="J142" s="229">
        <f>ROUND(I142*H142,2)</f>
        <v>0</v>
      </c>
      <c r="K142" s="225" t="s">
        <v>1</v>
      </c>
      <c r="L142" s="43"/>
      <c r="M142" s="230" t="s">
        <v>1</v>
      </c>
      <c r="N142" s="231" t="s">
        <v>46</v>
      </c>
      <c r="O142" s="86"/>
      <c r="P142" s="232">
        <f>O142*H142</f>
        <v>0</v>
      </c>
      <c r="Q142" s="232">
        <v>0.00427001862197393</v>
      </c>
      <c r="R142" s="232">
        <f>Q142*H142</f>
        <v>0.4586000000000001</v>
      </c>
      <c r="S142" s="232">
        <v>0</v>
      </c>
      <c r="T142" s="233">
        <f>S142*H142</f>
        <v>0</v>
      </c>
      <c r="AR142" s="234" t="s">
        <v>172</v>
      </c>
      <c r="AT142" s="234" t="s">
        <v>158</v>
      </c>
      <c r="AU142" s="234" t="s">
        <v>21</v>
      </c>
      <c r="AY142" s="17" t="s">
        <v>155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21</v>
      </c>
      <c r="BK142" s="235">
        <f>ROUND(I142*H142,2)</f>
        <v>0</v>
      </c>
      <c r="BL142" s="17" t="s">
        <v>172</v>
      </c>
      <c r="BM142" s="234" t="s">
        <v>610</v>
      </c>
    </row>
    <row r="143" spans="2:65" s="1" customFormat="1" ht="24" customHeight="1">
      <c r="B143" s="38"/>
      <c r="C143" s="223" t="s">
        <v>291</v>
      </c>
      <c r="D143" s="223" t="s">
        <v>158</v>
      </c>
      <c r="E143" s="224" t="s">
        <v>611</v>
      </c>
      <c r="F143" s="225" t="s">
        <v>612</v>
      </c>
      <c r="G143" s="226" t="s">
        <v>365</v>
      </c>
      <c r="H143" s="227">
        <v>18.6</v>
      </c>
      <c r="I143" s="228"/>
      <c r="J143" s="229">
        <f>ROUND(I143*H143,2)</f>
        <v>0</v>
      </c>
      <c r="K143" s="225" t="s">
        <v>1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172</v>
      </c>
      <c r="AT143" s="234" t="s">
        <v>158</v>
      </c>
      <c r="AU143" s="234" t="s">
        <v>21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172</v>
      </c>
      <c r="BM143" s="234" t="s">
        <v>613</v>
      </c>
    </row>
    <row r="144" spans="2:65" s="1" customFormat="1" ht="16.5" customHeight="1">
      <c r="B144" s="38"/>
      <c r="C144" s="223" t="s">
        <v>296</v>
      </c>
      <c r="D144" s="223" t="s">
        <v>158</v>
      </c>
      <c r="E144" s="224" t="s">
        <v>614</v>
      </c>
      <c r="F144" s="225" t="s">
        <v>615</v>
      </c>
      <c r="G144" s="226" t="s">
        <v>365</v>
      </c>
      <c r="H144" s="227">
        <v>86.2</v>
      </c>
      <c r="I144" s="228"/>
      <c r="J144" s="229">
        <f>ROUND(I144*H144,2)</f>
        <v>0</v>
      </c>
      <c r="K144" s="225" t="s">
        <v>1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172</v>
      </c>
      <c r="AT144" s="234" t="s">
        <v>158</v>
      </c>
      <c r="AU144" s="234" t="s">
        <v>21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172</v>
      </c>
      <c r="BM144" s="234" t="s">
        <v>616</v>
      </c>
    </row>
    <row r="145" spans="2:65" s="1" customFormat="1" ht="24" customHeight="1">
      <c r="B145" s="38"/>
      <c r="C145" s="223" t="s">
        <v>7</v>
      </c>
      <c r="D145" s="223" t="s">
        <v>158</v>
      </c>
      <c r="E145" s="224" t="s">
        <v>617</v>
      </c>
      <c r="F145" s="225" t="s">
        <v>618</v>
      </c>
      <c r="G145" s="226" t="s">
        <v>161</v>
      </c>
      <c r="H145" s="227">
        <v>1</v>
      </c>
      <c r="I145" s="228"/>
      <c r="J145" s="229">
        <f>ROUND(I145*H145,2)</f>
        <v>0</v>
      </c>
      <c r="K145" s="225" t="s">
        <v>1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11.514</v>
      </c>
      <c r="R145" s="232">
        <f>Q145*H145</f>
        <v>11.514</v>
      </c>
      <c r="S145" s="232">
        <v>0</v>
      </c>
      <c r="T145" s="233">
        <f>S145*H145</f>
        <v>0</v>
      </c>
      <c r="AR145" s="234" t="s">
        <v>172</v>
      </c>
      <c r="AT145" s="234" t="s">
        <v>158</v>
      </c>
      <c r="AU145" s="234" t="s">
        <v>21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172</v>
      </c>
      <c r="BM145" s="234" t="s">
        <v>619</v>
      </c>
    </row>
    <row r="146" spans="2:65" s="1" customFormat="1" ht="24" customHeight="1">
      <c r="B146" s="38"/>
      <c r="C146" s="223" t="s">
        <v>211</v>
      </c>
      <c r="D146" s="223" t="s">
        <v>158</v>
      </c>
      <c r="E146" s="224" t="s">
        <v>620</v>
      </c>
      <c r="F146" s="225" t="s">
        <v>621</v>
      </c>
      <c r="G146" s="226" t="s">
        <v>466</v>
      </c>
      <c r="H146" s="227">
        <v>1</v>
      </c>
      <c r="I146" s="228"/>
      <c r="J146" s="229">
        <f>ROUND(I146*H146,2)</f>
        <v>0</v>
      </c>
      <c r="K146" s="225" t="s">
        <v>162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0.43786</v>
      </c>
      <c r="R146" s="232">
        <f>Q146*H146</f>
        <v>0.43786</v>
      </c>
      <c r="S146" s="232">
        <v>0</v>
      </c>
      <c r="T146" s="233">
        <f>S146*H146</f>
        <v>0</v>
      </c>
      <c r="AR146" s="234" t="s">
        <v>172</v>
      </c>
      <c r="AT146" s="234" t="s">
        <v>158</v>
      </c>
      <c r="AU146" s="234" t="s">
        <v>21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622</v>
      </c>
    </row>
    <row r="147" spans="2:65" s="1" customFormat="1" ht="16.5" customHeight="1">
      <c r="B147" s="38"/>
      <c r="C147" s="256" t="s">
        <v>392</v>
      </c>
      <c r="D147" s="256" t="s">
        <v>337</v>
      </c>
      <c r="E147" s="257" t="s">
        <v>623</v>
      </c>
      <c r="F147" s="258" t="s">
        <v>624</v>
      </c>
      <c r="G147" s="259" t="s">
        <v>466</v>
      </c>
      <c r="H147" s="260">
        <v>1</v>
      </c>
      <c r="I147" s="261"/>
      <c r="J147" s="262">
        <f>ROUND(I147*H147,2)</f>
        <v>0</v>
      </c>
      <c r="K147" s="258" t="s">
        <v>1</v>
      </c>
      <c r="L147" s="263"/>
      <c r="M147" s="264" t="s">
        <v>1</v>
      </c>
      <c r="N147" s="265" t="s">
        <v>46</v>
      </c>
      <c r="O147" s="86"/>
      <c r="P147" s="232">
        <f>O147*H147</f>
        <v>0</v>
      </c>
      <c r="Q147" s="232">
        <v>0.082</v>
      </c>
      <c r="R147" s="232">
        <f>Q147*H147</f>
        <v>0.082</v>
      </c>
      <c r="S147" s="232">
        <v>0</v>
      </c>
      <c r="T147" s="233">
        <f>S147*H147</f>
        <v>0</v>
      </c>
      <c r="AR147" s="234" t="s">
        <v>187</v>
      </c>
      <c r="AT147" s="234" t="s">
        <v>337</v>
      </c>
      <c r="AU147" s="234" t="s">
        <v>21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172</v>
      </c>
      <c r="BM147" s="234" t="s">
        <v>625</v>
      </c>
    </row>
    <row r="148" spans="2:65" s="1" customFormat="1" ht="36" customHeight="1">
      <c r="B148" s="38"/>
      <c r="C148" s="223" t="s">
        <v>397</v>
      </c>
      <c r="D148" s="223" t="s">
        <v>158</v>
      </c>
      <c r="E148" s="224" t="s">
        <v>626</v>
      </c>
      <c r="F148" s="225" t="s">
        <v>627</v>
      </c>
      <c r="G148" s="226" t="s">
        <v>466</v>
      </c>
      <c r="H148" s="227">
        <v>1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1.42842</v>
      </c>
      <c r="R148" s="232">
        <f>Q148*H148</f>
        <v>1.42842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21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628</v>
      </c>
    </row>
    <row r="149" spans="2:65" s="1" customFormat="1" ht="24" customHeight="1">
      <c r="B149" s="38"/>
      <c r="C149" s="223" t="s">
        <v>400</v>
      </c>
      <c r="D149" s="223" t="s">
        <v>158</v>
      </c>
      <c r="E149" s="224" t="s">
        <v>629</v>
      </c>
      <c r="F149" s="225" t="s">
        <v>630</v>
      </c>
      <c r="G149" s="226" t="s">
        <v>466</v>
      </c>
      <c r="H149" s="227">
        <v>3</v>
      </c>
      <c r="I149" s="228"/>
      <c r="J149" s="229">
        <f>ROUND(I149*H149,2)</f>
        <v>0</v>
      </c>
      <c r="K149" s="225" t="s">
        <v>162</v>
      </c>
      <c r="L149" s="43"/>
      <c r="M149" s="230" t="s">
        <v>1</v>
      </c>
      <c r="N149" s="231" t="s">
        <v>46</v>
      </c>
      <c r="O149" s="86"/>
      <c r="P149" s="232">
        <f>O149*H149</f>
        <v>0</v>
      </c>
      <c r="Q149" s="232">
        <v>1.92726</v>
      </c>
      <c r="R149" s="232">
        <f>Q149*H149</f>
        <v>5.7817799999999995</v>
      </c>
      <c r="S149" s="232">
        <v>0</v>
      </c>
      <c r="T149" s="233">
        <f>S149*H149</f>
        <v>0</v>
      </c>
      <c r="AR149" s="234" t="s">
        <v>172</v>
      </c>
      <c r="AT149" s="234" t="s">
        <v>158</v>
      </c>
      <c r="AU149" s="234" t="s">
        <v>21</v>
      </c>
      <c r="AY149" s="17" t="s">
        <v>155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21</v>
      </c>
      <c r="BK149" s="235">
        <f>ROUND(I149*H149,2)</f>
        <v>0</v>
      </c>
      <c r="BL149" s="17" t="s">
        <v>172</v>
      </c>
      <c r="BM149" s="234" t="s">
        <v>631</v>
      </c>
    </row>
    <row r="150" spans="2:65" s="1" customFormat="1" ht="24" customHeight="1">
      <c r="B150" s="38"/>
      <c r="C150" s="256" t="s">
        <v>405</v>
      </c>
      <c r="D150" s="256" t="s">
        <v>337</v>
      </c>
      <c r="E150" s="257" t="s">
        <v>632</v>
      </c>
      <c r="F150" s="258" t="s">
        <v>633</v>
      </c>
      <c r="G150" s="259" t="s">
        <v>466</v>
      </c>
      <c r="H150" s="260">
        <v>3</v>
      </c>
      <c r="I150" s="261"/>
      <c r="J150" s="262">
        <f>ROUND(I150*H150,2)</f>
        <v>0</v>
      </c>
      <c r="K150" s="258" t="s">
        <v>1</v>
      </c>
      <c r="L150" s="263"/>
      <c r="M150" s="264" t="s">
        <v>1</v>
      </c>
      <c r="N150" s="265" t="s">
        <v>46</v>
      </c>
      <c r="O150" s="86"/>
      <c r="P150" s="232">
        <f>O150*H150</f>
        <v>0</v>
      </c>
      <c r="Q150" s="232">
        <v>0.518</v>
      </c>
      <c r="R150" s="232">
        <f>Q150*H150</f>
        <v>1.554</v>
      </c>
      <c r="S150" s="232">
        <v>0</v>
      </c>
      <c r="T150" s="233">
        <f>S150*H150</f>
        <v>0</v>
      </c>
      <c r="AR150" s="234" t="s">
        <v>187</v>
      </c>
      <c r="AT150" s="234" t="s">
        <v>337</v>
      </c>
      <c r="AU150" s="234" t="s">
        <v>21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634</v>
      </c>
    </row>
    <row r="151" spans="2:65" s="1" customFormat="1" ht="24" customHeight="1">
      <c r="B151" s="38"/>
      <c r="C151" s="256" t="s">
        <v>410</v>
      </c>
      <c r="D151" s="256" t="s">
        <v>337</v>
      </c>
      <c r="E151" s="257" t="s">
        <v>635</v>
      </c>
      <c r="F151" s="258" t="s">
        <v>636</v>
      </c>
      <c r="G151" s="259" t="s">
        <v>466</v>
      </c>
      <c r="H151" s="260">
        <v>2</v>
      </c>
      <c r="I151" s="261"/>
      <c r="J151" s="262">
        <f>ROUND(I151*H151,2)</f>
        <v>0</v>
      </c>
      <c r="K151" s="258" t="s">
        <v>1</v>
      </c>
      <c r="L151" s="263"/>
      <c r="M151" s="264" t="s">
        <v>1</v>
      </c>
      <c r="N151" s="265" t="s">
        <v>46</v>
      </c>
      <c r="O151" s="86"/>
      <c r="P151" s="232">
        <f>O151*H151</f>
        <v>0</v>
      </c>
      <c r="Q151" s="232">
        <v>0.506</v>
      </c>
      <c r="R151" s="232">
        <f>Q151*H151</f>
        <v>1.012</v>
      </c>
      <c r="S151" s="232">
        <v>0</v>
      </c>
      <c r="T151" s="233">
        <f>S151*H151</f>
        <v>0</v>
      </c>
      <c r="AR151" s="234" t="s">
        <v>187</v>
      </c>
      <c r="AT151" s="234" t="s">
        <v>337</v>
      </c>
      <c r="AU151" s="234" t="s">
        <v>21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172</v>
      </c>
      <c r="BM151" s="234" t="s">
        <v>637</v>
      </c>
    </row>
    <row r="152" spans="2:65" s="1" customFormat="1" ht="24" customHeight="1">
      <c r="B152" s="38"/>
      <c r="C152" s="256" t="s">
        <v>415</v>
      </c>
      <c r="D152" s="256" t="s">
        <v>337</v>
      </c>
      <c r="E152" s="257" t="s">
        <v>638</v>
      </c>
      <c r="F152" s="258" t="s">
        <v>639</v>
      </c>
      <c r="G152" s="259" t="s">
        <v>466</v>
      </c>
      <c r="H152" s="260">
        <v>2</v>
      </c>
      <c r="I152" s="261"/>
      <c r="J152" s="262">
        <f>ROUND(I152*H152,2)</f>
        <v>0</v>
      </c>
      <c r="K152" s="258" t="s">
        <v>1</v>
      </c>
      <c r="L152" s="263"/>
      <c r="M152" s="264" t="s">
        <v>1</v>
      </c>
      <c r="N152" s="265" t="s">
        <v>46</v>
      </c>
      <c r="O152" s="86"/>
      <c r="P152" s="232">
        <f>O152*H152</f>
        <v>0</v>
      </c>
      <c r="Q152" s="232">
        <v>1.35</v>
      </c>
      <c r="R152" s="232">
        <f>Q152*H152</f>
        <v>2.7</v>
      </c>
      <c r="S152" s="232">
        <v>0</v>
      </c>
      <c r="T152" s="233">
        <f>S152*H152</f>
        <v>0</v>
      </c>
      <c r="AR152" s="234" t="s">
        <v>187</v>
      </c>
      <c r="AT152" s="234" t="s">
        <v>337</v>
      </c>
      <c r="AU152" s="234" t="s">
        <v>21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640</v>
      </c>
    </row>
    <row r="153" spans="2:65" s="1" customFormat="1" ht="24" customHeight="1">
      <c r="B153" s="38"/>
      <c r="C153" s="223" t="s">
        <v>419</v>
      </c>
      <c r="D153" s="223" t="s">
        <v>158</v>
      </c>
      <c r="E153" s="224" t="s">
        <v>641</v>
      </c>
      <c r="F153" s="225" t="s">
        <v>642</v>
      </c>
      <c r="G153" s="226" t="s">
        <v>466</v>
      </c>
      <c r="H153" s="227">
        <v>3</v>
      </c>
      <c r="I153" s="228"/>
      <c r="J153" s="229">
        <f>ROUND(I153*H153,2)</f>
        <v>0</v>
      </c>
      <c r="K153" s="225" t="s">
        <v>162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0.3409</v>
      </c>
      <c r="R153" s="232">
        <f>Q153*H153</f>
        <v>1.0227</v>
      </c>
      <c r="S153" s="232">
        <v>0</v>
      </c>
      <c r="T153" s="233">
        <f>S153*H153</f>
        <v>0</v>
      </c>
      <c r="AR153" s="234" t="s">
        <v>172</v>
      </c>
      <c r="AT153" s="234" t="s">
        <v>158</v>
      </c>
      <c r="AU153" s="234" t="s">
        <v>21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643</v>
      </c>
    </row>
    <row r="154" spans="2:65" s="1" customFormat="1" ht="24" customHeight="1">
      <c r="B154" s="38"/>
      <c r="C154" s="256" t="s">
        <v>423</v>
      </c>
      <c r="D154" s="256" t="s">
        <v>337</v>
      </c>
      <c r="E154" s="257" t="s">
        <v>644</v>
      </c>
      <c r="F154" s="258" t="s">
        <v>645</v>
      </c>
      <c r="G154" s="259" t="s">
        <v>466</v>
      </c>
      <c r="H154" s="260">
        <v>3</v>
      </c>
      <c r="I154" s="261"/>
      <c r="J154" s="262">
        <f>ROUND(I154*H154,2)</f>
        <v>0</v>
      </c>
      <c r="K154" s="258" t="s">
        <v>1</v>
      </c>
      <c r="L154" s="263"/>
      <c r="M154" s="264" t="s">
        <v>1</v>
      </c>
      <c r="N154" s="265" t="s">
        <v>46</v>
      </c>
      <c r="O154" s="86"/>
      <c r="P154" s="232">
        <f>O154*H154</f>
        <v>0</v>
      </c>
      <c r="Q154" s="232">
        <v>0.08</v>
      </c>
      <c r="R154" s="232">
        <f>Q154*H154</f>
        <v>0.24</v>
      </c>
      <c r="S154" s="232">
        <v>0</v>
      </c>
      <c r="T154" s="233">
        <f>S154*H154</f>
        <v>0</v>
      </c>
      <c r="AR154" s="234" t="s">
        <v>187</v>
      </c>
      <c r="AT154" s="234" t="s">
        <v>337</v>
      </c>
      <c r="AU154" s="234" t="s">
        <v>21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646</v>
      </c>
    </row>
    <row r="155" spans="2:65" s="1" customFormat="1" ht="24" customHeight="1">
      <c r="B155" s="38"/>
      <c r="C155" s="223" t="s">
        <v>647</v>
      </c>
      <c r="D155" s="223" t="s">
        <v>158</v>
      </c>
      <c r="E155" s="224" t="s">
        <v>648</v>
      </c>
      <c r="F155" s="225" t="s">
        <v>649</v>
      </c>
      <c r="G155" s="226" t="s">
        <v>365</v>
      </c>
      <c r="H155" s="227">
        <v>157</v>
      </c>
      <c r="I155" s="228"/>
      <c r="J155" s="229">
        <f>ROUND(I155*H155,2)</f>
        <v>0</v>
      </c>
      <c r="K155" s="225" t="s">
        <v>1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0.3409</v>
      </c>
      <c r="R155" s="232">
        <f>Q155*H155</f>
        <v>53.5213</v>
      </c>
      <c r="S155" s="232">
        <v>0</v>
      </c>
      <c r="T155" s="233">
        <f>S155*H155</f>
        <v>0</v>
      </c>
      <c r="AR155" s="234" t="s">
        <v>172</v>
      </c>
      <c r="AT155" s="234" t="s">
        <v>158</v>
      </c>
      <c r="AU155" s="234" t="s">
        <v>21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650</v>
      </c>
    </row>
    <row r="156" spans="2:65" s="1" customFormat="1" ht="16.5" customHeight="1">
      <c r="B156" s="38"/>
      <c r="C156" s="223" t="s">
        <v>432</v>
      </c>
      <c r="D156" s="223" t="s">
        <v>158</v>
      </c>
      <c r="E156" s="224" t="s">
        <v>651</v>
      </c>
      <c r="F156" s="225" t="s">
        <v>652</v>
      </c>
      <c r="G156" s="226" t="s">
        <v>466</v>
      </c>
      <c r="H156" s="227">
        <v>10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0.3409</v>
      </c>
      <c r="R156" s="232">
        <f>Q156*H156</f>
        <v>3.409</v>
      </c>
      <c r="S156" s="232">
        <v>0</v>
      </c>
      <c r="T156" s="233">
        <f>S156*H156</f>
        <v>0</v>
      </c>
      <c r="AR156" s="234" t="s">
        <v>172</v>
      </c>
      <c r="AT156" s="234" t="s">
        <v>158</v>
      </c>
      <c r="AU156" s="234" t="s">
        <v>21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653</v>
      </c>
    </row>
    <row r="157" spans="2:65" s="1" customFormat="1" ht="16.5" customHeight="1">
      <c r="B157" s="38"/>
      <c r="C157" s="223" t="s">
        <v>436</v>
      </c>
      <c r="D157" s="223" t="s">
        <v>158</v>
      </c>
      <c r="E157" s="224" t="s">
        <v>654</v>
      </c>
      <c r="F157" s="225" t="s">
        <v>655</v>
      </c>
      <c r="G157" s="226" t="s">
        <v>466</v>
      </c>
      <c r="H157" s="227">
        <v>2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46</v>
      </c>
      <c r="O157" s="86"/>
      <c r="P157" s="232">
        <f>O157*H157</f>
        <v>0</v>
      </c>
      <c r="Q157" s="232">
        <v>0.3409</v>
      </c>
      <c r="R157" s="232">
        <f>Q157*H157</f>
        <v>0.6818</v>
      </c>
      <c r="S157" s="232">
        <v>0</v>
      </c>
      <c r="T157" s="233">
        <f>S157*H157</f>
        <v>0</v>
      </c>
      <c r="AR157" s="234" t="s">
        <v>172</v>
      </c>
      <c r="AT157" s="234" t="s">
        <v>158</v>
      </c>
      <c r="AU157" s="234" t="s">
        <v>21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172</v>
      </c>
      <c r="BM157" s="234" t="s">
        <v>656</v>
      </c>
    </row>
    <row r="158" spans="2:65" s="1" customFormat="1" ht="16.5" customHeight="1">
      <c r="B158" s="38"/>
      <c r="C158" s="223" t="s">
        <v>657</v>
      </c>
      <c r="D158" s="223" t="s">
        <v>158</v>
      </c>
      <c r="E158" s="224" t="s">
        <v>658</v>
      </c>
      <c r="F158" s="225" t="s">
        <v>659</v>
      </c>
      <c r="G158" s="226" t="s">
        <v>365</v>
      </c>
      <c r="H158" s="227">
        <v>33</v>
      </c>
      <c r="I158" s="228"/>
      <c r="J158" s="229">
        <f>ROUND(I158*H158,2)</f>
        <v>0</v>
      </c>
      <c r="K158" s="225" t="s">
        <v>1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0.3409</v>
      </c>
      <c r="R158" s="232">
        <f>Q158*H158</f>
        <v>11.249699999999999</v>
      </c>
      <c r="S158" s="232">
        <v>0</v>
      </c>
      <c r="T158" s="233">
        <f>S158*H158</f>
        <v>0</v>
      </c>
      <c r="AR158" s="234" t="s">
        <v>172</v>
      </c>
      <c r="AT158" s="234" t="s">
        <v>158</v>
      </c>
      <c r="AU158" s="234" t="s">
        <v>21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660</v>
      </c>
    </row>
    <row r="159" spans="2:65" s="1" customFormat="1" ht="16.5" customHeight="1">
      <c r="B159" s="38"/>
      <c r="C159" s="223" t="s">
        <v>445</v>
      </c>
      <c r="D159" s="223" t="s">
        <v>158</v>
      </c>
      <c r="E159" s="224" t="s">
        <v>661</v>
      </c>
      <c r="F159" s="225" t="s">
        <v>662</v>
      </c>
      <c r="G159" s="226" t="s">
        <v>466</v>
      </c>
      <c r="H159" s="227">
        <v>4</v>
      </c>
      <c r="I159" s="228"/>
      <c r="J159" s="229">
        <f>ROUND(I159*H159,2)</f>
        <v>0</v>
      </c>
      <c r="K159" s="225" t="s">
        <v>1</v>
      </c>
      <c r="L159" s="43"/>
      <c r="M159" s="230" t="s">
        <v>1</v>
      </c>
      <c r="N159" s="231" t="s">
        <v>46</v>
      </c>
      <c r="O159" s="86"/>
      <c r="P159" s="232">
        <f>O159*H159</f>
        <v>0</v>
      </c>
      <c r="Q159" s="232">
        <v>0.04712</v>
      </c>
      <c r="R159" s="232">
        <f>Q159*H159</f>
        <v>0.18848</v>
      </c>
      <c r="S159" s="232">
        <v>0</v>
      </c>
      <c r="T159" s="233">
        <f>S159*H159</f>
        <v>0</v>
      </c>
      <c r="AR159" s="234" t="s">
        <v>172</v>
      </c>
      <c r="AT159" s="234" t="s">
        <v>158</v>
      </c>
      <c r="AU159" s="234" t="s">
        <v>21</v>
      </c>
      <c r="AY159" s="17" t="s">
        <v>155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21</v>
      </c>
      <c r="BK159" s="235">
        <f>ROUND(I159*H159,2)</f>
        <v>0</v>
      </c>
      <c r="BL159" s="17" t="s">
        <v>172</v>
      </c>
      <c r="BM159" s="234" t="s">
        <v>663</v>
      </c>
    </row>
    <row r="160" spans="2:65" s="1" customFormat="1" ht="16.5" customHeight="1">
      <c r="B160" s="38"/>
      <c r="C160" s="256" t="s">
        <v>664</v>
      </c>
      <c r="D160" s="256" t="s">
        <v>337</v>
      </c>
      <c r="E160" s="257" t="s">
        <v>665</v>
      </c>
      <c r="F160" s="258" t="s">
        <v>666</v>
      </c>
      <c r="G160" s="259" t="s">
        <v>466</v>
      </c>
      <c r="H160" s="260">
        <v>4</v>
      </c>
      <c r="I160" s="261"/>
      <c r="J160" s="262">
        <f>ROUND(I160*H160,2)</f>
        <v>0</v>
      </c>
      <c r="K160" s="258" t="s">
        <v>1</v>
      </c>
      <c r="L160" s="263"/>
      <c r="M160" s="264" t="s">
        <v>1</v>
      </c>
      <c r="N160" s="265" t="s">
        <v>46</v>
      </c>
      <c r="O160" s="86"/>
      <c r="P160" s="232">
        <f>O160*H160</f>
        <v>0</v>
      </c>
      <c r="Q160" s="232">
        <v>0.01253</v>
      </c>
      <c r="R160" s="232">
        <f>Q160*H160</f>
        <v>0.05012</v>
      </c>
      <c r="S160" s="232">
        <v>0</v>
      </c>
      <c r="T160" s="233">
        <f>S160*H160</f>
        <v>0</v>
      </c>
      <c r="AR160" s="234" t="s">
        <v>187</v>
      </c>
      <c r="AT160" s="234" t="s">
        <v>337</v>
      </c>
      <c r="AU160" s="234" t="s">
        <v>21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172</v>
      </c>
      <c r="BM160" s="234" t="s">
        <v>667</v>
      </c>
    </row>
    <row r="161" spans="2:65" s="1" customFormat="1" ht="24" customHeight="1">
      <c r="B161" s="38"/>
      <c r="C161" s="223" t="s">
        <v>452</v>
      </c>
      <c r="D161" s="223" t="s">
        <v>158</v>
      </c>
      <c r="E161" s="224" t="s">
        <v>668</v>
      </c>
      <c r="F161" s="225" t="s">
        <v>669</v>
      </c>
      <c r="G161" s="226" t="s">
        <v>466</v>
      </c>
      <c r="H161" s="227">
        <v>4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0.00468</v>
      </c>
      <c r="R161" s="232">
        <f>Q161*H161</f>
        <v>0.01872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21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670</v>
      </c>
    </row>
    <row r="162" spans="2:65" s="1" customFormat="1" ht="16.5" customHeight="1">
      <c r="B162" s="38"/>
      <c r="C162" s="256" t="s">
        <v>457</v>
      </c>
      <c r="D162" s="256" t="s">
        <v>337</v>
      </c>
      <c r="E162" s="257" t="s">
        <v>671</v>
      </c>
      <c r="F162" s="258" t="s">
        <v>672</v>
      </c>
      <c r="G162" s="259" t="s">
        <v>466</v>
      </c>
      <c r="H162" s="260">
        <v>4</v>
      </c>
      <c r="I162" s="261"/>
      <c r="J162" s="262">
        <f>ROUND(I162*H162,2)</f>
        <v>0</v>
      </c>
      <c r="K162" s="258" t="s">
        <v>1</v>
      </c>
      <c r="L162" s="263"/>
      <c r="M162" s="287" t="s">
        <v>1</v>
      </c>
      <c r="N162" s="288" t="s">
        <v>46</v>
      </c>
      <c r="O162" s="238"/>
      <c r="P162" s="239">
        <f>O162*H162</f>
        <v>0</v>
      </c>
      <c r="Q162" s="239">
        <v>0.045</v>
      </c>
      <c r="R162" s="239">
        <f>Q162*H162</f>
        <v>0.18</v>
      </c>
      <c r="S162" s="239">
        <v>0</v>
      </c>
      <c r="T162" s="240">
        <f>S162*H162</f>
        <v>0</v>
      </c>
      <c r="AR162" s="234" t="s">
        <v>187</v>
      </c>
      <c r="AT162" s="234" t="s">
        <v>337</v>
      </c>
      <c r="AU162" s="234" t="s">
        <v>21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172</v>
      </c>
      <c r="BM162" s="234" t="s">
        <v>673</v>
      </c>
    </row>
    <row r="163" spans="2:12" s="1" customFormat="1" ht="6.95" customHeight="1">
      <c r="B163" s="61"/>
      <c r="C163" s="62"/>
      <c r="D163" s="62"/>
      <c r="E163" s="62"/>
      <c r="F163" s="62"/>
      <c r="G163" s="62"/>
      <c r="H163" s="62"/>
      <c r="I163" s="173"/>
      <c r="J163" s="62"/>
      <c r="K163" s="62"/>
      <c r="L163" s="43"/>
    </row>
  </sheetData>
  <sheetProtection password="CC35" sheet="1" objects="1" scenarios="1" formatColumns="0" formatRows="0" autoFilter="0"/>
  <autoFilter ref="C119:K16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102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674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ROUND((SUM(BE124:BE183)),2)</f>
        <v>0</v>
      </c>
      <c r="I33" s="154">
        <v>0.21</v>
      </c>
      <c r="J33" s="153">
        <f>ROUND(((SUM(BE124:BE183))*I33),2)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ROUND((SUM(BF124:BF183)),2)</f>
        <v>0</v>
      </c>
      <c r="I34" s="154">
        <v>0.15</v>
      </c>
      <c r="J34" s="153">
        <f>ROUND(((SUM(BF124:BF183))*I34),2)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ROUND((SUM(BG124:BG183)),2)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ROUND((SUM(BH124:BH183)),2)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ROUND((SUM(BI124:BI183)),2)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401,402,403 - SO 401 AREÁLOVÉ A SPORTOVNÍ OSVĚTLENÍ , SO 402 AREÁLOVÉ ROZVODY NN , SO 403 PŘELOŽKA VO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675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676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677</v>
      </c>
      <c r="E99" s="193"/>
      <c r="F99" s="193"/>
      <c r="G99" s="193"/>
      <c r="H99" s="193"/>
      <c r="I99" s="194"/>
      <c r="J99" s="195">
        <f>J136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678</v>
      </c>
      <c r="E100" s="193"/>
      <c r="F100" s="193"/>
      <c r="G100" s="193"/>
      <c r="H100" s="193"/>
      <c r="I100" s="194"/>
      <c r="J100" s="195">
        <f>J149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679</v>
      </c>
      <c r="E101" s="193"/>
      <c r="F101" s="193"/>
      <c r="G101" s="193"/>
      <c r="H101" s="193"/>
      <c r="I101" s="194"/>
      <c r="J101" s="195">
        <f>J158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680</v>
      </c>
      <c r="E102" s="193"/>
      <c r="F102" s="193"/>
      <c r="G102" s="193"/>
      <c r="H102" s="193"/>
      <c r="I102" s="194"/>
      <c r="J102" s="195">
        <f>J162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681</v>
      </c>
      <c r="E103" s="193"/>
      <c r="F103" s="193"/>
      <c r="G103" s="193"/>
      <c r="H103" s="193"/>
      <c r="I103" s="194"/>
      <c r="J103" s="195">
        <f>J174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682</v>
      </c>
      <c r="E104" s="193"/>
      <c r="F104" s="193"/>
      <c r="G104" s="193"/>
      <c r="H104" s="193"/>
      <c r="I104" s="194"/>
      <c r="J104" s="195">
        <f>J177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MULTIFUNKČNÍ SPORTOVIŠTĚ U OBJEKTU ZIMNÍHO STADIONU, DĚČÍN propočet podle DUR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128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401,402,403 - SO 401 AREÁLOVÉ A SPORTOVNÍ OSVĚTLENÍ , SO 402 AREÁLOVÉ ROZVODY NN , SO 403 PŘELOŽKA VO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22</v>
      </c>
      <c r="D118" s="39"/>
      <c r="E118" s="39"/>
      <c r="F118" s="27" t="str">
        <f>F12</f>
        <v>Děčín</v>
      </c>
      <c r="G118" s="39"/>
      <c r="H118" s="39"/>
      <c r="I118" s="142" t="s">
        <v>24</v>
      </c>
      <c r="J118" s="74" t="str">
        <f>IF(J12="","",J12)</f>
        <v>2. 3. 2019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27.9" customHeight="1">
      <c r="B120" s="38"/>
      <c r="C120" s="32" t="s">
        <v>28</v>
      </c>
      <c r="D120" s="39"/>
      <c r="E120" s="39"/>
      <c r="F120" s="27" t="str">
        <f>E15</f>
        <v>STATUTÁRNÍ MĚSTO DĚČÍN</v>
      </c>
      <c r="G120" s="39"/>
      <c r="H120" s="39"/>
      <c r="I120" s="142" t="s">
        <v>34</v>
      </c>
      <c r="J120" s="36" t="str">
        <f>E21</f>
        <v>PROJEKTOVÝ ATELIER DAVID</v>
      </c>
      <c r="K120" s="39"/>
      <c r="L120" s="43"/>
    </row>
    <row r="121" spans="2:12" s="1" customFormat="1" ht="15.15" customHeight="1">
      <c r="B121" s="38"/>
      <c r="C121" s="32" t="s">
        <v>32</v>
      </c>
      <c r="D121" s="39"/>
      <c r="E121" s="39"/>
      <c r="F121" s="27" t="str">
        <f>IF(E18="","",E18)</f>
        <v>Vyplň údaj</v>
      </c>
      <c r="G121" s="39"/>
      <c r="H121" s="39"/>
      <c r="I121" s="142" t="s">
        <v>37</v>
      </c>
      <c r="J121" s="36" t="str">
        <f>E24</f>
        <v>Jaroslav VALENTA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140</v>
      </c>
      <c r="D123" s="199" t="s">
        <v>66</v>
      </c>
      <c r="E123" s="199" t="s">
        <v>62</v>
      </c>
      <c r="F123" s="199" t="s">
        <v>63</v>
      </c>
      <c r="G123" s="199" t="s">
        <v>141</v>
      </c>
      <c r="H123" s="199" t="s">
        <v>142</v>
      </c>
      <c r="I123" s="200" t="s">
        <v>143</v>
      </c>
      <c r="J123" s="199" t="s">
        <v>133</v>
      </c>
      <c r="K123" s="201" t="s">
        <v>144</v>
      </c>
      <c r="L123" s="202"/>
      <c r="M123" s="95" t="s">
        <v>1</v>
      </c>
      <c r="N123" s="96" t="s">
        <v>45</v>
      </c>
      <c r="O123" s="96" t="s">
        <v>145</v>
      </c>
      <c r="P123" s="96" t="s">
        <v>146</v>
      </c>
      <c r="Q123" s="96" t="s">
        <v>147</v>
      </c>
      <c r="R123" s="96" t="s">
        <v>148</v>
      </c>
      <c r="S123" s="96" t="s">
        <v>149</v>
      </c>
      <c r="T123" s="97" t="s">
        <v>150</v>
      </c>
    </row>
    <row r="124" spans="2:63" s="1" customFormat="1" ht="22.8" customHeight="1">
      <c r="B124" s="38"/>
      <c r="C124" s="102" t="s">
        <v>151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0</v>
      </c>
      <c r="S124" s="99"/>
      <c r="T124" s="205">
        <f>T125</f>
        <v>0</v>
      </c>
      <c r="AT124" s="17" t="s">
        <v>80</v>
      </c>
      <c r="AU124" s="17" t="s">
        <v>135</v>
      </c>
      <c r="BK124" s="206">
        <f>BK125</f>
        <v>0</v>
      </c>
    </row>
    <row r="125" spans="2:63" s="11" customFormat="1" ht="25.9" customHeight="1">
      <c r="B125" s="207"/>
      <c r="C125" s="208"/>
      <c r="D125" s="209" t="s">
        <v>80</v>
      </c>
      <c r="E125" s="210" t="s">
        <v>683</v>
      </c>
      <c r="F125" s="210" t="s">
        <v>684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P126+P136+P149+P158+P162+P174+P177</f>
        <v>0</v>
      </c>
      <c r="Q125" s="215"/>
      <c r="R125" s="216">
        <f>R126+R136+R149+R158+R162+R174+R177</f>
        <v>0</v>
      </c>
      <c r="S125" s="215"/>
      <c r="T125" s="217">
        <f>T126+T136+T149+T158+T162+T174+T177</f>
        <v>0</v>
      </c>
      <c r="AR125" s="218" t="s">
        <v>168</v>
      </c>
      <c r="AT125" s="219" t="s">
        <v>80</v>
      </c>
      <c r="AU125" s="219" t="s">
        <v>81</v>
      </c>
      <c r="AY125" s="218" t="s">
        <v>155</v>
      </c>
      <c r="BK125" s="220">
        <f>BK126+BK136+BK149+BK158+BK162+BK174+BK177</f>
        <v>0</v>
      </c>
    </row>
    <row r="126" spans="2:63" s="11" customFormat="1" ht="22.8" customHeight="1">
      <c r="B126" s="207"/>
      <c r="C126" s="208"/>
      <c r="D126" s="209" t="s">
        <v>80</v>
      </c>
      <c r="E126" s="221" t="s">
        <v>685</v>
      </c>
      <c r="F126" s="221" t="s">
        <v>686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SUM(P127:P135)</f>
        <v>0</v>
      </c>
      <c r="Q126" s="215"/>
      <c r="R126" s="216">
        <f>SUM(R127:R135)</f>
        <v>0</v>
      </c>
      <c r="S126" s="215"/>
      <c r="T126" s="217">
        <f>SUM(T127:T135)</f>
        <v>0</v>
      </c>
      <c r="AR126" s="218" t="s">
        <v>168</v>
      </c>
      <c r="AT126" s="219" t="s">
        <v>80</v>
      </c>
      <c r="AU126" s="219" t="s">
        <v>21</v>
      </c>
      <c r="AY126" s="218" t="s">
        <v>155</v>
      </c>
      <c r="BK126" s="220">
        <f>SUM(BK127:BK135)</f>
        <v>0</v>
      </c>
    </row>
    <row r="127" spans="2:65" s="1" customFormat="1" ht="24" customHeight="1">
      <c r="B127" s="38"/>
      <c r="C127" s="223" t="s">
        <v>21</v>
      </c>
      <c r="D127" s="223" t="s">
        <v>158</v>
      </c>
      <c r="E127" s="224" t="s">
        <v>687</v>
      </c>
      <c r="F127" s="225" t="s">
        <v>688</v>
      </c>
      <c r="G127" s="226" t="s">
        <v>689</v>
      </c>
      <c r="H127" s="227">
        <v>1</v>
      </c>
      <c r="I127" s="228"/>
      <c r="J127" s="229">
        <f>ROUND(I127*H127,2)</f>
        <v>0</v>
      </c>
      <c r="K127" s="225" t="s">
        <v>1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690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690</v>
      </c>
      <c r="BM127" s="234" t="s">
        <v>691</v>
      </c>
    </row>
    <row r="128" spans="2:65" s="1" customFormat="1" ht="16.5" customHeight="1">
      <c r="B128" s="38"/>
      <c r="C128" s="223" t="s">
        <v>90</v>
      </c>
      <c r="D128" s="223" t="s">
        <v>158</v>
      </c>
      <c r="E128" s="224" t="s">
        <v>692</v>
      </c>
      <c r="F128" s="225" t="s">
        <v>693</v>
      </c>
      <c r="G128" s="226" t="s">
        <v>689</v>
      </c>
      <c r="H128" s="227">
        <v>2</v>
      </c>
      <c r="I128" s="228"/>
      <c r="J128" s="229">
        <f>ROUND(I128*H128,2)</f>
        <v>0</v>
      </c>
      <c r="K128" s="225" t="s">
        <v>1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690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690</v>
      </c>
      <c r="BM128" s="234" t="s">
        <v>694</v>
      </c>
    </row>
    <row r="129" spans="2:65" s="1" customFormat="1" ht="16.5" customHeight="1">
      <c r="B129" s="38"/>
      <c r="C129" s="223" t="s">
        <v>168</v>
      </c>
      <c r="D129" s="223" t="s">
        <v>158</v>
      </c>
      <c r="E129" s="224" t="s">
        <v>695</v>
      </c>
      <c r="F129" s="225" t="s">
        <v>696</v>
      </c>
      <c r="G129" s="226" t="s">
        <v>689</v>
      </c>
      <c r="H129" s="227">
        <v>3</v>
      </c>
      <c r="I129" s="228"/>
      <c r="J129" s="229">
        <f>ROUND(I129*H129,2)</f>
        <v>0</v>
      </c>
      <c r="K129" s="225" t="s">
        <v>1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690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690</v>
      </c>
      <c r="BM129" s="234" t="s">
        <v>697</v>
      </c>
    </row>
    <row r="130" spans="2:65" s="1" customFormat="1" ht="24" customHeight="1">
      <c r="B130" s="38"/>
      <c r="C130" s="223" t="s">
        <v>172</v>
      </c>
      <c r="D130" s="223" t="s">
        <v>158</v>
      </c>
      <c r="E130" s="224" t="s">
        <v>698</v>
      </c>
      <c r="F130" s="225" t="s">
        <v>699</v>
      </c>
      <c r="G130" s="226" t="s">
        <v>161</v>
      </c>
      <c r="H130" s="227">
        <v>1</v>
      </c>
      <c r="I130" s="228"/>
      <c r="J130" s="229">
        <f>ROUND(I130*H130,2)</f>
        <v>0</v>
      </c>
      <c r="K130" s="225" t="s">
        <v>1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690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690</v>
      </c>
      <c r="BM130" s="234" t="s">
        <v>700</v>
      </c>
    </row>
    <row r="131" spans="2:65" s="1" customFormat="1" ht="16.5" customHeight="1">
      <c r="B131" s="38"/>
      <c r="C131" s="223" t="s">
        <v>154</v>
      </c>
      <c r="D131" s="223" t="s">
        <v>158</v>
      </c>
      <c r="E131" s="224" t="s">
        <v>701</v>
      </c>
      <c r="F131" s="225" t="s">
        <v>702</v>
      </c>
      <c r="G131" s="226" t="s">
        <v>689</v>
      </c>
      <c r="H131" s="227">
        <v>3</v>
      </c>
      <c r="I131" s="228"/>
      <c r="J131" s="229">
        <f>ROUND(I131*H131,2)</f>
        <v>0</v>
      </c>
      <c r="K131" s="225" t="s">
        <v>1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690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690</v>
      </c>
      <c r="BM131" s="234" t="s">
        <v>703</v>
      </c>
    </row>
    <row r="132" spans="2:65" s="1" customFormat="1" ht="36" customHeight="1">
      <c r="B132" s="38"/>
      <c r="C132" s="223" t="s">
        <v>179</v>
      </c>
      <c r="D132" s="223" t="s">
        <v>158</v>
      </c>
      <c r="E132" s="224" t="s">
        <v>704</v>
      </c>
      <c r="F132" s="225" t="s">
        <v>705</v>
      </c>
      <c r="G132" s="226" t="s">
        <v>689</v>
      </c>
      <c r="H132" s="227">
        <v>1</v>
      </c>
      <c r="I132" s="228"/>
      <c r="J132" s="229">
        <f>ROUND(I132*H132,2)</f>
        <v>0</v>
      </c>
      <c r="K132" s="225" t="s">
        <v>1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690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690</v>
      </c>
      <c r="BM132" s="234" t="s">
        <v>706</v>
      </c>
    </row>
    <row r="133" spans="2:65" s="1" customFormat="1" ht="36" customHeight="1">
      <c r="B133" s="38"/>
      <c r="C133" s="223" t="s">
        <v>183</v>
      </c>
      <c r="D133" s="223" t="s">
        <v>158</v>
      </c>
      <c r="E133" s="224" t="s">
        <v>707</v>
      </c>
      <c r="F133" s="225" t="s">
        <v>708</v>
      </c>
      <c r="G133" s="226" t="s">
        <v>689</v>
      </c>
      <c r="H133" s="227">
        <v>2</v>
      </c>
      <c r="I133" s="228"/>
      <c r="J133" s="229">
        <f>ROUND(I133*H133,2)</f>
        <v>0</v>
      </c>
      <c r="K133" s="225" t="s">
        <v>1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690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690</v>
      </c>
      <c r="BM133" s="234" t="s">
        <v>709</v>
      </c>
    </row>
    <row r="134" spans="2:65" s="1" customFormat="1" ht="60" customHeight="1">
      <c r="B134" s="38"/>
      <c r="C134" s="223" t="s">
        <v>187</v>
      </c>
      <c r="D134" s="223" t="s">
        <v>158</v>
      </c>
      <c r="E134" s="224" t="s">
        <v>710</v>
      </c>
      <c r="F134" s="225" t="s">
        <v>711</v>
      </c>
      <c r="G134" s="226" t="s">
        <v>689</v>
      </c>
      <c r="H134" s="227">
        <v>1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690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690</v>
      </c>
      <c r="BM134" s="234" t="s">
        <v>712</v>
      </c>
    </row>
    <row r="135" spans="2:65" s="1" customFormat="1" ht="16.5" customHeight="1">
      <c r="B135" s="38"/>
      <c r="C135" s="223" t="s">
        <v>193</v>
      </c>
      <c r="D135" s="223" t="s">
        <v>158</v>
      </c>
      <c r="E135" s="224" t="s">
        <v>713</v>
      </c>
      <c r="F135" s="225" t="s">
        <v>714</v>
      </c>
      <c r="G135" s="226" t="s">
        <v>715</v>
      </c>
      <c r="H135" s="227">
        <v>16</v>
      </c>
      <c r="I135" s="228"/>
      <c r="J135" s="229">
        <f>ROUND(I135*H135,2)</f>
        <v>0</v>
      </c>
      <c r="K135" s="225" t="s">
        <v>1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690</v>
      </c>
      <c r="AT135" s="234" t="s">
        <v>158</v>
      </c>
      <c r="AU135" s="234" t="s">
        <v>90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690</v>
      </c>
      <c r="BM135" s="234" t="s">
        <v>716</v>
      </c>
    </row>
    <row r="136" spans="2:63" s="11" customFormat="1" ht="22.8" customHeight="1">
      <c r="B136" s="207"/>
      <c r="C136" s="208"/>
      <c r="D136" s="209" t="s">
        <v>80</v>
      </c>
      <c r="E136" s="221" t="s">
        <v>717</v>
      </c>
      <c r="F136" s="221" t="s">
        <v>210</v>
      </c>
      <c r="G136" s="208"/>
      <c r="H136" s="208"/>
      <c r="I136" s="211"/>
      <c r="J136" s="222">
        <f>BK136</f>
        <v>0</v>
      </c>
      <c r="K136" s="208"/>
      <c r="L136" s="213"/>
      <c r="M136" s="214"/>
      <c r="N136" s="215"/>
      <c r="O136" s="215"/>
      <c r="P136" s="216">
        <f>SUM(P137:P148)</f>
        <v>0</v>
      </c>
      <c r="Q136" s="215"/>
      <c r="R136" s="216">
        <f>SUM(R137:R148)</f>
        <v>0</v>
      </c>
      <c r="S136" s="215"/>
      <c r="T136" s="217">
        <f>SUM(T137:T148)</f>
        <v>0</v>
      </c>
      <c r="AR136" s="218" t="s">
        <v>168</v>
      </c>
      <c r="AT136" s="219" t="s">
        <v>80</v>
      </c>
      <c r="AU136" s="219" t="s">
        <v>21</v>
      </c>
      <c r="AY136" s="218" t="s">
        <v>155</v>
      </c>
      <c r="BK136" s="220">
        <f>SUM(BK137:BK148)</f>
        <v>0</v>
      </c>
    </row>
    <row r="137" spans="2:65" s="1" customFormat="1" ht="16.5" customHeight="1">
      <c r="B137" s="38"/>
      <c r="C137" s="223" t="s">
        <v>26</v>
      </c>
      <c r="D137" s="223" t="s">
        <v>158</v>
      </c>
      <c r="E137" s="224" t="s">
        <v>718</v>
      </c>
      <c r="F137" s="225" t="s">
        <v>719</v>
      </c>
      <c r="G137" s="226" t="s">
        <v>720</v>
      </c>
      <c r="H137" s="227">
        <v>0.45</v>
      </c>
      <c r="I137" s="228"/>
      <c r="J137" s="229">
        <f>ROUND(I137*H137,2)</f>
        <v>0</v>
      </c>
      <c r="K137" s="225" t="s">
        <v>1</v>
      </c>
      <c r="L137" s="43"/>
      <c r="M137" s="230" t="s">
        <v>1</v>
      </c>
      <c r="N137" s="231" t="s">
        <v>46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690</v>
      </c>
      <c r="AT137" s="234" t="s">
        <v>158</v>
      </c>
      <c r="AU137" s="234" t="s">
        <v>90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690</v>
      </c>
      <c r="BM137" s="234" t="s">
        <v>721</v>
      </c>
    </row>
    <row r="138" spans="2:65" s="1" customFormat="1" ht="16.5" customHeight="1">
      <c r="B138" s="38"/>
      <c r="C138" s="223" t="s">
        <v>200</v>
      </c>
      <c r="D138" s="223" t="s">
        <v>158</v>
      </c>
      <c r="E138" s="224" t="s">
        <v>722</v>
      </c>
      <c r="F138" s="225" t="s">
        <v>723</v>
      </c>
      <c r="G138" s="226" t="s">
        <v>214</v>
      </c>
      <c r="H138" s="227">
        <v>225</v>
      </c>
      <c r="I138" s="228"/>
      <c r="J138" s="229">
        <f>ROUND(I138*H138,2)</f>
        <v>0</v>
      </c>
      <c r="K138" s="225" t="s">
        <v>1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690</v>
      </c>
      <c r="AT138" s="234" t="s">
        <v>158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690</v>
      </c>
      <c r="BM138" s="234" t="s">
        <v>724</v>
      </c>
    </row>
    <row r="139" spans="2:65" s="1" customFormat="1" ht="24" customHeight="1">
      <c r="B139" s="38"/>
      <c r="C139" s="223" t="s">
        <v>257</v>
      </c>
      <c r="D139" s="223" t="s">
        <v>158</v>
      </c>
      <c r="E139" s="224" t="s">
        <v>725</v>
      </c>
      <c r="F139" s="225" t="s">
        <v>726</v>
      </c>
      <c r="G139" s="226" t="s">
        <v>365</v>
      </c>
      <c r="H139" s="227">
        <v>450</v>
      </c>
      <c r="I139" s="228"/>
      <c r="J139" s="229">
        <f>ROUND(I139*H139,2)</f>
        <v>0</v>
      </c>
      <c r="K139" s="225" t="s">
        <v>1</v>
      </c>
      <c r="L139" s="43"/>
      <c r="M139" s="230" t="s">
        <v>1</v>
      </c>
      <c r="N139" s="231" t="s">
        <v>46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690</v>
      </c>
      <c r="AT139" s="234" t="s">
        <v>158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690</v>
      </c>
      <c r="BM139" s="234" t="s">
        <v>727</v>
      </c>
    </row>
    <row r="140" spans="2:65" s="1" customFormat="1" ht="24" customHeight="1">
      <c r="B140" s="38"/>
      <c r="C140" s="223" t="s">
        <v>261</v>
      </c>
      <c r="D140" s="223" t="s">
        <v>158</v>
      </c>
      <c r="E140" s="224" t="s">
        <v>728</v>
      </c>
      <c r="F140" s="225" t="s">
        <v>729</v>
      </c>
      <c r="G140" s="226" t="s">
        <v>365</v>
      </c>
      <c r="H140" s="227">
        <v>900</v>
      </c>
      <c r="I140" s="228"/>
      <c r="J140" s="229">
        <f>ROUND(I140*H140,2)</f>
        <v>0</v>
      </c>
      <c r="K140" s="225" t="s">
        <v>1</v>
      </c>
      <c r="L140" s="43"/>
      <c r="M140" s="230" t="s">
        <v>1</v>
      </c>
      <c r="N140" s="231" t="s">
        <v>46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690</v>
      </c>
      <c r="AT140" s="234" t="s">
        <v>158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690</v>
      </c>
      <c r="BM140" s="234" t="s">
        <v>730</v>
      </c>
    </row>
    <row r="141" spans="2:65" s="1" customFormat="1" ht="16.5" customHeight="1">
      <c r="B141" s="38"/>
      <c r="C141" s="223" t="s">
        <v>267</v>
      </c>
      <c r="D141" s="223" t="s">
        <v>158</v>
      </c>
      <c r="E141" s="224" t="s">
        <v>731</v>
      </c>
      <c r="F141" s="225" t="s">
        <v>732</v>
      </c>
      <c r="G141" s="226" t="s">
        <v>365</v>
      </c>
      <c r="H141" s="227">
        <v>450</v>
      </c>
      <c r="I141" s="228"/>
      <c r="J141" s="229">
        <f>ROUND(I141*H141,2)</f>
        <v>0</v>
      </c>
      <c r="K141" s="225" t="s">
        <v>1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690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690</v>
      </c>
      <c r="BM141" s="234" t="s">
        <v>733</v>
      </c>
    </row>
    <row r="142" spans="2:65" s="1" customFormat="1" ht="16.5" customHeight="1">
      <c r="B142" s="38"/>
      <c r="C142" s="223" t="s">
        <v>8</v>
      </c>
      <c r="D142" s="223" t="s">
        <v>158</v>
      </c>
      <c r="E142" s="224" t="s">
        <v>734</v>
      </c>
      <c r="F142" s="225" t="s">
        <v>735</v>
      </c>
      <c r="G142" s="226" t="s">
        <v>689</v>
      </c>
      <c r="H142" s="227">
        <v>450</v>
      </c>
      <c r="I142" s="228"/>
      <c r="J142" s="229">
        <f>ROUND(I142*H142,2)</f>
        <v>0</v>
      </c>
      <c r="K142" s="225" t="s">
        <v>1</v>
      </c>
      <c r="L142" s="43"/>
      <c r="M142" s="230" t="s">
        <v>1</v>
      </c>
      <c r="N142" s="231" t="s">
        <v>46</v>
      </c>
      <c r="O142" s="86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AR142" s="234" t="s">
        <v>690</v>
      </c>
      <c r="AT142" s="234" t="s">
        <v>158</v>
      </c>
      <c r="AU142" s="234" t="s">
        <v>90</v>
      </c>
      <c r="AY142" s="17" t="s">
        <v>155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21</v>
      </c>
      <c r="BK142" s="235">
        <f>ROUND(I142*H142,2)</f>
        <v>0</v>
      </c>
      <c r="BL142" s="17" t="s">
        <v>690</v>
      </c>
      <c r="BM142" s="234" t="s">
        <v>736</v>
      </c>
    </row>
    <row r="143" spans="2:65" s="1" customFormat="1" ht="24" customHeight="1">
      <c r="B143" s="38"/>
      <c r="C143" s="223" t="s">
        <v>277</v>
      </c>
      <c r="D143" s="223" t="s">
        <v>158</v>
      </c>
      <c r="E143" s="224" t="s">
        <v>737</v>
      </c>
      <c r="F143" s="225" t="s">
        <v>738</v>
      </c>
      <c r="G143" s="226" t="s">
        <v>365</v>
      </c>
      <c r="H143" s="227">
        <v>450</v>
      </c>
      <c r="I143" s="228"/>
      <c r="J143" s="229">
        <f>ROUND(I143*H143,2)</f>
        <v>0</v>
      </c>
      <c r="K143" s="225" t="s">
        <v>1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690</v>
      </c>
      <c r="AT143" s="234" t="s">
        <v>158</v>
      </c>
      <c r="AU143" s="234" t="s">
        <v>90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690</v>
      </c>
      <c r="BM143" s="234" t="s">
        <v>739</v>
      </c>
    </row>
    <row r="144" spans="2:65" s="1" customFormat="1" ht="16.5" customHeight="1">
      <c r="B144" s="38"/>
      <c r="C144" s="223" t="s">
        <v>282</v>
      </c>
      <c r="D144" s="223" t="s">
        <v>158</v>
      </c>
      <c r="E144" s="224" t="s">
        <v>740</v>
      </c>
      <c r="F144" s="225" t="s">
        <v>741</v>
      </c>
      <c r="G144" s="226" t="s">
        <v>689</v>
      </c>
      <c r="H144" s="227">
        <v>3</v>
      </c>
      <c r="I144" s="228"/>
      <c r="J144" s="229">
        <f>ROUND(I144*H144,2)</f>
        <v>0</v>
      </c>
      <c r="K144" s="225" t="s">
        <v>1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690</v>
      </c>
      <c r="AT144" s="234" t="s">
        <v>158</v>
      </c>
      <c r="AU144" s="234" t="s">
        <v>90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690</v>
      </c>
      <c r="BM144" s="234" t="s">
        <v>742</v>
      </c>
    </row>
    <row r="145" spans="2:65" s="1" customFormat="1" ht="16.5" customHeight="1">
      <c r="B145" s="38"/>
      <c r="C145" s="223" t="s">
        <v>286</v>
      </c>
      <c r="D145" s="223" t="s">
        <v>158</v>
      </c>
      <c r="E145" s="224" t="s">
        <v>743</v>
      </c>
      <c r="F145" s="225" t="s">
        <v>744</v>
      </c>
      <c r="G145" s="226" t="s">
        <v>689</v>
      </c>
      <c r="H145" s="227">
        <v>3</v>
      </c>
      <c r="I145" s="228"/>
      <c r="J145" s="229">
        <f>ROUND(I145*H145,2)</f>
        <v>0</v>
      </c>
      <c r="K145" s="225" t="s">
        <v>1</v>
      </c>
      <c r="L145" s="43"/>
      <c r="M145" s="230" t="s">
        <v>1</v>
      </c>
      <c r="N145" s="231" t="s">
        <v>46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690</v>
      </c>
      <c r="AT145" s="234" t="s">
        <v>158</v>
      </c>
      <c r="AU145" s="234" t="s">
        <v>90</v>
      </c>
      <c r="AY145" s="17" t="s">
        <v>155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21</v>
      </c>
      <c r="BK145" s="235">
        <f>ROUND(I145*H145,2)</f>
        <v>0</v>
      </c>
      <c r="BL145" s="17" t="s">
        <v>690</v>
      </c>
      <c r="BM145" s="234" t="s">
        <v>745</v>
      </c>
    </row>
    <row r="146" spans="2:65" s="1" customFormat="1" ht="16.5" customHeight="1">
      <c r="B146" s="38"/>
      <c r="C146" s="223" t="s">
        <v>291</v>
      </c>
      <c r="D146" s="223" t="s">
        <v>158</v>
      </c>
      <c r="E146" s="224" t="s">
        <v>746</v>
      </c>
      <c r="F146" s="225" t="s">
        <v>747</v>
      </c>
      <c r="G146" s="226" t="s">
        <v>239</v>
      </c>
      <c r="H146" s="227">
        <v>45</v>
      </c>
      <c r="I146" s="228"/>
      <c r="J146" s="229">
        <f>ROUND(I146*H146,2)</f>
        <v>0</v>
      </c>
      <c r="K146" s="225" t="s">
        <v>1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690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690</v>
      </c>
      <c r="BM146" s="234" t="s">
        <v>748</v>
      </c>
    </row>
    <row r="147" spans="2:65" s="1" customFormat="1" ht="16.5" customHeight="1">
      <c r="B147" s="38"/>
      <c r="C147" s="223" t="s">
        <v>296</v>
      </c>
      <c r="D147" s="223" t="s">
        <v>158</v>
      </c>
      <c r="E147" s="224" t="s">
        <v>749</v>
      </c>
      <c r="F147" s="225" t="s">
        <v>750</v>
      </c>
      <c r="G147" s="226" t="s">
        <v>239</v>
      </c>
      <c r="H147" s="227">
        <v>45</v>
      </c>
      <c r="I147" s="228"/>
      <c r="J147" s="229">
        <f>ROUND(I147*H147,2)</f>
        <v>0</v>
      </c>
      <c r="K147" s="225" t="s">
        <v>1</v>
      </c>
      <c r="L147" s="43"/>
      <c r="M147" s="230" t="s">
        <v>1</v>
      </c>
      <c r="N147" s="231" t="s">
        <v>46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690</v>
      </c>
      <c r="AT147" s="234" t="s">
        <v>158</v>
      </c>
      <c r="AU147" s="234" t="s">
        <v>90</v>
      </c>
      <c r="AY147" s="17" t="s">
        <v>155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21</v>
      </c>
      <c r="BK147" s="235">
        <f>ROUND(I147*H147,2)</f>
        <v>0</v>
      </c>
      <c r="BL147" s="17" t="s">
        <v>690</v>
      </c>
      <c r="BM147" s="234" t="s">
        <v>751</v>
      </c>
    </row>
    <row r="148" spans="2:65" s="1" customFormat="1" ht="24" customHeight="1">
      <c r="B148" s="38"/>
      <c r="C148" s="223" t="s">
        <v>7</v>
      </c>
      <c r="D148" s="223" t="s">
        <v>158</v>
      </c>
      <c r="E148" s="224" t="s">
        <v>752</v>
      </c>
      <c r="F148" s="225" t="s">
        <v>753</v>
      </c>
      <c r="G148" s="226" t="s">
        <v>214</v>
      </c>
      <c r="H148" s="227">
        <v>225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690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690</v>
      </c>
      <c r="BM148" s="234" t="s">
        <v>754</v>
      </c>
    </row>
    <row r="149" spans="2:63" s="11" customFormat="1" ht="22.8" customHeight="1">
      <c r="B149" s="207"/>
      <c r="C149" s="208"/>
      <c r="D149" s="209" t="s">
        <v>80</v>
      </c>
      <c r="E149" s="221" t="s">
        <v>755</v>
      </c>
      <c r="F149" s="221" t="s">
        <v>756</v>
      </c>
      <c r="G149" s="208"/>
      <c r="H149" s="208"/>
      <c r="I149" s="211"/>
      <c r="J149" s="222">
        <f>BK149</f>
        <v>0</v>
      </c>
      <c r="K149" s="208"/>
      <c r="L149" s="213"/>
      <c r="M149" s="214"/>
      <c r="N149" s="215"/>
      <c r="O149" s="215"/>
      <c r="P149" s="216">
        <f>SUM(P150:P157)</f>
        <v>0</v>
      </c>
      <c r="Q149" s="215"/>
      <c r="R149" s="216">
        <f>SUM(R150:R157)</f>
        <v>0</v>
      </c>
      <c r="S149" s="215"/>
      <c r="T149" s="217">
        <f>SUM(T150:T157)</f>
        <v>0</v>
      </c>
      <c r="AR149" s="218" t="s">
        <v>168</v>
      </c>
      <c r="AT149" s="219" t="s">
        <v>80</v>
      </c>
      <c r="AU149" s="219" t="s">
        <v>21</v>
      </c>
      <c r="AY149" s="218" t="s">
        <v>155</v>
      </c>
      <c r="BK149" s="220">
        <f>SUM(BK150:BK157)</f>
        <v>0</v>
      </c>
    </row>
    <row r="150" spans="2:65" s="1" customFormat="1" ht="16.5" customHeight="1">
      <c r="B150" s="38"/>
      <c r="C150" s="223" t="s">
        <v>211</v>
      </c>
      <c r="D150" s="223" t="s">
        <v>158</v>
      </c>
      <c r="E150" s="224" t="s">
        <v>757</v>
      </c>
      <c r="F150" s="225" t="s">
        <v>758</v>
      </c>
      <c r="G150" s="226" t="s">
        <v>365</v>
      </c>
      <c r="H150" s="227">
        <v>284</v>
      </c>
      <c r="I150" s="228"/>
      <c r="J150" s="229">
        <f>ROUND(I150*H150,2)</f>
        <v>0</v>
      </c>
      <c r="K150" s="225" t="s">
        <v>1</v>
      </c>
      <c r="L150" s="43"/>
      <c r="M150" s="230" t="s">
        <v>1</v>
      </c>
      <c r="N150" s="231" t="s">
        <v>46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690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690</v>
      </c>
      <c r="BM150" s="234" t="s">
        <v>759</v>
      </c>
    </row>
    <row r="151" spans="2:65" s="1" customFormat="1" ht="16.5" customHeight="1">
      <c r="B151" s="38"/>
      <c r="C151" s="223" t="s">
        <v>480</v>
      </c>
      <c r="D151" s="223" t="s">
        <v>158</v>
      </c>
      <c r="E151" s="224" t="s">
        <v>760</v>
      </c>
      <c r="F151" s="225" t="s">
        <v>761</v>
      </c>
      <c r="G151" s="226" t="s">
        <v>689</v>
      </c>
      <c r="H151" s="227">
        <v>4</v>
      </c>
      <c r="I151" s="228"/>
      <c r="J151" s="229">
        <f>ROUND(I151*H151,2)</f>
        <v>0</v>
      </c>
      <c r="K151" s="225" t="s">
        <v>1</v>
      </c>
      <c r="L151" s="43"/>
      <c r="M151" s="230" t="s">
        <v>1</v>
      </c>
      <c r="N151" s="231" t="s">
        <v>46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690</v>
      </c>
      <c r="AT151" s="234" t="s">
        <v>158</v>
      </c>
      <c r="AU151" s="234" t="s">
        <v>90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690</v>
      </c>
      <c r="BM151" s="234" t="s">
        <v>762</v>
      </c>
    </row>
    <row r="152" spans="2:65" s="1" customFormat="1" ht="16.5" customHeight="1">
      <c r="B152" s="38"/>
      <c r="C152" s="223" t="s">
        <v>392</v>
      </c>
      <c r="D152" s="223" t="s">
        <v>158</v>
      </c>
      <c r="E152" s="224" t="s">
        <v>763</v>
      </c>
      <c r="F152" s="225" t="s">
        <v>764</v>
      </c>
      <c r="G152" s="226" t="s">
        <v>365</v>
      </c>
      <c r="H152" s="227">
        <v>17</v>
      </c>
      <c r="I152" s="228"/>
      <c r="J152" s="229">
        <f>ROUND(I152*H152,2)</f>
        <v>0</v>
      </c>
      <c r="K152" s="225" t="s">
        <v>1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690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690</v>
      </c>
      <c r="BM152" s="234" t="s">
        <v>765</v>
      </c>
    </row>
    <row r="153" spans="2:65" s="1" customFormat="1" ht="16.5" customHeight="1">
      <c r="B153" s="38"/>
      <c r="C153" s="223" t="s">
        <v>397</v>
      </c>
      <c r="D153" s="223" t="s">
        <v>158</v>
      </c>
      <c r="E153" s="224" t="s">
        <v>766</v>
      </c>
      <c r="F153" s="225" t="s">
        <v>767</v>
      </c>
      <c r="G153" s="226" t="s">
        <v>365</v>
      </c>
      <c r="H153" s="227">
        <v>455</v>
      </c>
      <c r="I153" s="228"/>
      <c r="J153" s="229">
        <f>ROUND(I153*H153,2)</f>
        <v>0</v>
      </c>
      <c r="K153" s="225" t="s">
        <v>1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690</v>
      </c>
      <c r="AT153" s="234" t="s">
        <v>158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690</v>
      </c>
      <c r="BM153" s="234" t="s">
        <v>768</v>
      </c>
    </row>
    <row r="154" spans="2:65" s="1" customFormat="1" ht="16.5" customHeight="1">
      <c r="B154" s="38"/>
      <c r="C154" s="223" t="s">
        <v>400</v>
      </c>
      <c r="D154" s="223" t="s">
        <v>158</v>
      </c>
      <c r="E154" s="224" t="s">
        <v>769</v>
      </c>
      <c r="F154" s="225" t="s">
        <v>770</v>
      </c>
      <c r="G154" s="226" t="s">
        <v>365</v>
      </c>
      <c r="H154" s="227">
        <v>16</v>
      </c>
      <c r="I154" s="228"/>
      <c r="J154" s="229">
        <f>ROUND(I154*H154,2)</f>
        <v>0</v>
      </c>
      <c r="K154" s="225" t="s">
        <v>1</v>
      </c>
      <c r="L154" s="43"/>
      <c r="M154" s="230" t="s">
        <v>1</v>
      </c>
      <c r="N154" s="231" t="s">
        <v>46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690</v>
      </c>
      <c r="AT154" s="234" t="s">
        <v>158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690</v>
      </c>
      <c r="BM154" s="234" t="s">
        <v>771</v>
      </c>
    </row>
    <row r="155" spans="2:65" s="1" customFormat="1" ht="16.5" customHeight="1">
      <c r="B155" s="38"/>
      <c r="C155" s="223" t="s">
        <v>405</v>
      </c>
      <c r="D155" s="223" t="s">
        <v>158</v>
      </c>
      <c r="E155" s="224" t="s">
        <v>772</v>
      </c>
      <c r="F155" s="225" t="s">
        <v>773</v>
      </c>
      <c r="G155" s="226" t="s">
        <v>365</v>
      </c>
      <c r="H155" s="227">
        <v>165</v>
      </c>
      <c r="I155" s="228"/>
      <c r="J155" s="229">
        <f>ROUND(I155*H155,2)</f>
        <v>0</v>
      </c>
      <c r="K155" s="225" t="s">
        <v>1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690</v>
      </c>
      <c r="AT155" s="234" t="s">
        <v>158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690</v>
      </c>
      <c r="BM155" s="234" t="s">
        <v>774</v>
      </c>
    </row>
    <row r="156" spans="2:65" s="1" customFormat="1" ht="16.5" customHeight="1">
      <c r="B156" s="38"/>
      <c r="C156" s="223" t="s">
        <v>410</v>
      </c>
      <c r="D156" s="223" t="s">
        <v>158</v>
      </c>
      <c r="E156" s="224" t="s">
        <v>775</v>
      </c>
      <c r="F156" s="225" t="s">
        <v>776</v>
      </c>
      <c r="G156" s="226" t="s">
        <v>365</v>
      </c>
      <c r="H156" s="227">
        <v>12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690</v>
      </c>
      <c r="AT156" s="234" t="s">
        <v>158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690</v>
      </c>
      <c r="BM156" s="234" t="s">
        <v>777</v>
      </c>
    </row>
    <row r="157" spans="2:65" s="1" customFormat="1" ht="16.5" customHeight="1">
      <c r="B157" s="38"/>
      <c r="C157" s="223" t="s">
        <v>415</v>
      </c>
      <c r="D157" s="223" t="s">
        <v>158</v>
      </c>
      <c r="E157" s="224" t="s">
        <v>778</v>
      </c>
      <c r="F157" s="225" t="s">
        <v>779</v>
      </c>
      <c r="G157" s="226" t="s">
        <v>365</v>
      </c>
      <c r="H157" s="227">
        <v>68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46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690</v>
      </c>
      <c r="AT157" s="234" t="s">
        <v>158</v>
      </c>
      <c r="AU157" s="234" t="s">
        <v>90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690</v>
      </c>
      <c r="BM157" s="234" t="s">
        <v>780</v>
      </c>
    </row>
    <row r="158" spans="2:63" s="11" customFormat="1" ht="22.8" customHeight="1">
      <c r="B158" s="207"/>
      <c r="C158" s="208"/>
      <c r="D158" s="209" t="s">
        <v>80</v>
      </c>
      <c r="E158" s="221" t="s">
        <v>781</v>
      </c>
      <c r="F158" s="221" t="s">
        <v>782</v>
      </c>
      <c r="G158" s="208"/>
      <c r="H158" s="208"/>
      <c r="I158" s="211"/>
      <c r="J158" s="222">
        <f>BK158</f>
        <v>0</v>
      </c>
      <c r="K158" s="208"/>
      <c r="L158" s="213"/>
      <c r="M158" s="214"/>
      <c r="N158" s="215"/>
      <c r="O158" s="215"/>
      <c r="P158" s="216">
        <f>SUM(P159:P161)</f>
        <v>0</v>
      </c>
      <c r="Q158" s="215"/>
      <c r="R158" s="216">
        <f>SUM(R159:R161)</f>
        <v>0</v>
      </c>
      <c r="S158" s="215"/>
      <c r="T158" s="217">
        <f>SUM(T159:T161)</f>
        <v>0</v>
      </c>
      <c r="AR158" s="218" t="s">
        <v>168</v>
      </c>
      <c r="AT158" s="219" t="s">
        <v>80</v>
      </c>
      <c r="AU158" s="219" t="s">
        <v>21</v>
      </c>
      <c r="AY158" s="218" t="s">
        <v>155</v>
      </c>
      <c r="BK158" s="220">
        <f>SUM(BK159:BK161)</f>
        <v>0</v>
      </c>
    </row>
    <row r="159" spans="2:65" s="1" customFormat="1" ht="16.5" customHeight="1">
      <c r="B159" s="38"/>
      <c r="C159" s="223" t="s">
        <v>419</v>
      </c>
      <c r="D159" s="223" t="s">
        <v>158</v>
      </c>
      <c r="E159" s="224" t="s">
        <v>783</v>
      </c>
      <c r="F159" s="225" t="s">
        <v>784</v>
      </c>
      <c r="G159" s="226" t="s">
        <v>365</v>
      </c>
      <c r="H159" s="227">
        <v>824</v>
      </c>
      <c r="I159" s="228"/>
      <c r="J159" s="229">
        <f>ROUND(I159*H159,2)</f>
        <v>0</v>
      </c>
      <c r="K159" s="225" t="s">
        <v>1</v>
      </c>
      <c r="L159" s="43"/>
      <c r="M159" s="230" t="s">
        <v>1</v>
      </c>
      <c r="N159" s="231" t="s">
        <v>46</v>
      </c>
      <c r="O159" s="86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690</v>
      </c>
      <c r="AT159" s="234" t="s">
        <v>158</v>
      </c>
      <c r="AU159" s="234" t="s">
        <v>90</v>
      </c>
      <c r="AY159" s="17" t="s">
        <v>155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21</v>
      </c>
      <c r="BK159" s="235">
        <f>ROUND(I159*H159,2)</f>
        <v>0</v>
      </c>
      <c r="BL159" s="17" t="s">
        <v>690</v>
      </c>
      <c r="BM159" s="234" t="s">
        <v>785</v>
      </c>
    </row>
    <row r="160" spans="2:65" s="1" customFormat="1" ht="16.5" customHeight="1">
      <c r="B160" s="38"/>
      <c r="C160" s="223" t="s">
        <v>423</v>
      </c>
      <c r="D160" s="223" t="s">
        <v>158</v>
      </c>
      <c r="E160" s="224" t="s">
        <v>786</v>
      </c>
      <c r="F160" s="225" t="s">
        <v>787</v>
      </c>
      <c r="G160" s="226" t="s">
        <v>365</v>
      </c>
      <c r="H160" s="227">
        <v>36</v>
      </c>
      <c r="I160" s="228"/>
      <c r="J160" s="229">
        <f>ROUND(I160*H160,2)</f>
        <v>0</v>
      </c>
      <c r="K160" s="225" t="s">
        <v>1</v>
      </c>
      <c r="L160" s="43"/>
      <c r="M160" s="230" t="s">
        <v>1</v>
      </c>
      <c r="N160" s="231" t="s">
        <v>46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690</v>
      </c>
      <c r="AT160" s="234" t="s">
        <v>158</v>
      </c>
      <c r="AU160" s="234" t="s">
        <v>90</v>
      </c>
      <c r="AY160" s="17" t="s">
        <v>155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21</v>
      </c>
      <c r="BK160" s="235">
        <f>ROUND(I160*H160,2)</f>
        <v>0</v>
      </c>
      <c r="BL160" s="17" t="s">
        <v>690</v>
      </c>
      <c r="BM160" s="234" t="s">
        <v>788</v>
      </c>
    </row>
    <row r="161" spans="2:65" s="1" customFormat="1" ht="24" customHeight="1">
      <c r="B161" s="38"/>
      <c r="C161" s="223" t="s">
        <v>647</v>
      </c>
      <c r="D161" s="223" t="s">
        <v>158</v>
      </c>
      <c r="E161" s="224" t="s">
        <v>789</v>
      </c>
      <c r="F161" s="225" t="s">
        <v>790</v>
      </c>
      <c r="G161" s="226" t="s">
        <v>365</v>
      </c>
      <c r="H161" s="227">
        <v>10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690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690</v>
      </c>
      <c r="BM161" s="234" t="s">
        <v>791</v>
      </c>
    </row>
    <row r="162" spans="2:63" s="11" customFormat="1" ht="22.8" customHeight="1">
      <c r="B162" s="207"/>
      <c r="C162" s="208"/>
      <c r="D162" s="209" t="s">
        <v>80</v>
      </c>
      <c r="E162" s="221" t="s">
        <v>792</v>
      </c>
      <c r="F162" s="221" t="s">
        <v>793</v>
      </c>
      <c r="G162" s="208"/>
      <c r="H162" s="208"/>
      <c r="I162" s="211"/>
      <c r="J162" s="222">
        <f>BK162</f>
        <v>0</v>
      </c>
      <c r="K162" s="208"/>
      <c r="L162" s="213"/>
      <c r="M162" s="214"/>
      <c r="N162" s="215"/>
      <c r="O162" s="215"/>
      <c r="P162" s="216">
        <f>SUM(P163:P173)</f>
        <v>0</v>
      </c>
      <c r="Q162" s="215"/>
      <c r="R162" s="216">
        <f>SUM(R163:R173)</f>
        <v>0</v>
      </c>
      <c r="S162" s="215"/>
      <c r="T162" s="217">
        <f>SUM(T163:T173)</f>
        <v>0</v>
      </c>
      <c r="AR162" s="218" t="s">
        <v>168</v>
      </c>
      <c r="AT162" s="219" t="s">
        <v>80</v>
      </c>
      <c r="AU162" s="219" t="s">
        <v>21</v>
      </c>
      <c r="AY162" s="218" t="s">
        <v>155</v>
      </c>
      <c r="BK162" s="220">
        <f>SUM(BK163:BK173)</f>
        <v>0</v>
      </c>
    </row>
    <row r="163" spans="2:65" s="1" customFormat="1" ht="36" customHeight="1">
      <c r="B163" s="38"/>
      <c r="C163" s="223" t="s">
        <v>432</v>
      </c>
      <c r="D163" s="223" t="s">
        <v>158</v>
      </c>
      <c r="E163" s="224" t="s">
        <v>794</v>
      </c>
      <c r="F163" s="225" t="s">
        <v>795</v>
      </c>
      <c r="G163" s="226" t="s">
        <v>689</v>
      </c>
      <c r="H163" s="227">
        <v>5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46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690</v>
      </c>
      <c r="AT163" s="234" t="s">
        <v>158</v>
      </c>
      <c r="AU163" s="234" t="s">
        <v>90</v>
      </c>
      <c r="AY163" s="17" t="s">
        <v>155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21</v>
      </c>
      <c r="BK163" s="235">
        <f>ROUND(I163*H163,2)</f>
        <v>0</v>
      </c>
      <c r="BL163" s="17" t="s">
        <v>690</v>
      </c>
      <c r="BM163" s="234" t="s">
        <v>796</v>
      </c>
    </row>
    <row r="164" spans="2:65" s="1" customFormat="1" ht="36" customHeight="1">
      <c r="B164" s="38"/>
      <c r="C164" s="223" t="s">
        <v>436</v>
      </c>
      <c r="D164" s="223" t="s">
        <v>158</v>
      </c>
      <c r="E164" s="224" t="s">
        <v>797</v>
      </c>
      <c r="F164" s="225" t="s">
        <v>798</v>
      </c>
      <c r="G164" s="226" t="s">
        <v>689</v>
      </c>
      <c r="H164" s="227">
        <v>4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46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690</v>
      </c>
      <c r="AT164" s="234" t="s">
        <v>158</v>
      </c>
      <c r="AU164" s="234" t="s">
        <v>90</v>
      </c>
      <c r="AY164" s="17" t="s">
        <v>155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21</v>
      </c>
      <c r="BK164" s="235">
        <f>ROUND(I164*H164,2)</f>
        <v>0</v>
      </c>
      <c r="BL164" s="17" t="s">
        <v>690</v>
      </c>
      <c r="BM164" s="234" t="s">
        <v>799</v>
      </c>
    </row>
    <row r="165" spans="2:65" s="1" customFormat="1" ht="16.5" customHeight="1">
      <c r="B165" s="38"/>
      <c r="C165" s="223" t="s">
        <v>657</v>
      </c>
      <c r="D165" s="223" t="s">
        <v>158</v>
      </c>
      <c r="E165" s="224" t="s">
        <v>800</v>
      </c>
      <c r="F165" s="225" t="s">
        <v>801</v>
      </c>
      <c r="G165" s="226" t="s">
        <v>689</v>
      </c>
      <c r="H165" s="227">
        <v>10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46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690</v>
      </c>
      <c r="AT165" s="234" t="s">
        <v>158</v>
      </c>
      <c r="AU165" s="234" t="s">
        <v>90</v>
      </c>
      <c r="AY165" s="17" t="s">
        <v>155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21</v>
      </c>
      <c r="BK165" s="235">
        <f>ROUND(I165*H165,2)</f>
        <v>0</v>
      </c>
      <c r="BL165" s="17" t="s">
        <v>690</v>
      </c>
      <c r="BM165" s="234" t="s">
        <v>802</v>
      </c>
    </row>
    <row r="166" spans="2:65" s="1" customFormat="1" ht="16.5" customHeight="1">
      <c r="B166" s="38"/>
      <c r="C166" s="223" t="s">
        <v>445</v>
      </c>
      <c r="D166" s="223" t="s">
        <v>158</v>
      </c>
      <c r="E166" s="224" t="s">
        <v>803</v>
      </c>
      <c r="F166" s="225" t="s">
        <v>804</v>
      </c>
      <c r="G166" s="226" t="s">
        <v>689</v>
      </c>
      <c r="H166" s="227">
        <v>10</v>
      </c>
      <c r="I166" s="228"/>
      <c r="J166" s="229">
        <f>ROUND(I166*H166,2)</f>
        <v>0</v>
      </c>
      <c r="K166" s="225" t="s">
        <v>1</v>
      </c>
      <c r="L166" s="43"/>
      <c r="M166" s="230" t="s">
        <v>1</v>
      </c>
      <c r="N166" s="231" t="s">
        <v>46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690</v>
      </c>
      <c r="AT166" s="234" t="s">
        <v>158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690</v>
      </c>
      <c r="BM166" s="234" t="s">
        <v>805</v>
      </c>
    </row>
    <row r="167" spans="2:65" s="1" customFormat="1" ht="60" customHeight="1">
      <c r="B167" s="38"/>
      <c r="C167" s="223" t="s">
        <v>664</v>
      </c>
      <c r="D167" s="223" t="s">
        <v>158</v>
      </c>
      <c r="E167" s="224" t="s">
        <v>806</v>
      </c>
      <c r="F167" s="225" t="s">
        <v>807</v>
      </c>
      <c r="G167" s="226" t="s">
        <v>689</v>
      </c>
      <c r="H167" s="227">
        <v>4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690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690</v>
      </c>
      <c r="BM167" s="234" t="s">
        <v>808</v>
      </c>
    </row>
    <row r="168" spans="2:65" s="1" customFormat="1" ht="24" customHeight="1">
      <c r="B168" s="38"/>
      <c r="C168" s="223" t="s">
        <v>452</v>
      </c>
      <c r="D168" s="223" t="s">
        <v>158</v>
      </c>
      <c r="E168" s="224" t="s">
        <v>809</v>
      </c>
      <c r="F168" s="225" t="s">
        <v>810</v>
      </c>
      <c r="G168" s="226" t="s">
        <v>689</v>
      </c>
      <c r="H168" s="227">
        <v>4</v>
      </c>
      <c r="I168" s="228"/>
      <c r="J168" s="229">
        <f>ROUND(I168*H168,2)</f>
        <v>0</v>
      </c>
      <c r="K168" s="225" t="s">
        <v>1</v>
      </c>
      <c r="L168" s="43"/>
      <c r="M168" s="230" t="s">
        <v>1</v>
      </c>
      <c r="N168" s="231" t="s">
        <v>46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690</v>
      </c>
      <c r="AT168" s="234" t="s">
        <v>158</v>
      </c>
      <c r="AU168" s="234" t="s">
        <v>90</v>
      </c>
      <c r="AY168" s="17" t="s">
        <v>155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21</v>
      </c>
      <c r="BK168" s="235">
        <f>ROUND(I168*H168,2)</f>
        <v>0</v>
      </c>
      <c r="BL168" s="17" t="s">
        <v>690</v>
      </c>
      <c r="BM168" s="234" t="s">
        <v>811</v>
      </c>
    </row>
    <row r="169" spans="2:65" s="1" customFormat="1" ht="36" customHeight="1">
      <c r="B169" s="38"/>
      <c r="C169" s="223" t="s">
        <v>457</v>
      </c>
      <c r="D169" s="223" t="s">
        <v>158</v>
      </c>
      <c r="E169" s="224" t="s">
        <v>812</v>
      </c>
      <c r="F169" s="225" t="s">
        <v>813</v>
      </c>
      <c r="G169" s="226" t="s">
        <v>689</v>
      </c>
      <c r="H169" s="227">
        <v>4</v>
      </c>
      <c r="I169" s="228"/>
      <c r="J169" s="229">
        <f>ROUND(I169*H169,2)</f>
        <v>0</v>
      </c>
      <c r="K169" s="225" t="s">
        <v>1</v>
      </c>
      <c r="L169" s="43"/>
      <c r="M169" s="230" t="s">
        <v>1</v>
      </c>
      <c r="N169" s="231" t="s">
        <v>46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690</v>
      </c>
      <c r="AT169" s="234" t="s">
        <v>158</v>
      </c>
      <c r="AU169" s="234" t="s">
        <v>90</v>
      </c>
      <c r="AY169" s="17" t="s">
        <v>155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21</v>
      </c>
      <c r="BK169" s="235">
        <f>ROUND(I169*H169,2)</f>
        <v>0</v>
      </c>
      <c r="BL169" s="17" t="s">
        <v>690</v>
      </c>
      <c r="BM169" s="234" t="s">
        <v>814</v>
      </c>
    </row>
    <row r="170" spans="2:65" s="1" customFormat="1" ht="16.5" customHeight="1">
      <c r="B170" s="38"/>
      <c r="C170" s="223" t="s">
        <v>463</v>
      </c>
      <c r="D170" s="223" t="s">
        <v>158</v>
      </c>
      <c r="E170" s="224" t="s">
        <v>815</v>
      </c>
      <c r="F170" s="225" t="s">
        <v>816</v>
      </c>
      <c r="G170" s="226" t="s">
        <v>689</v>
      </c>
      <c r="H170" s="227">
        <v>4</v>
      </c>
      <c r="I170" s="228"/>
      <c r="J170" s="229">
        <f>ROUND(I170*H170,2)</f>
        <v>0</v>
      </c>
      <c r="K170" s="225" t="s">
        <v>1</v>
      </c>
      <c r="L170" s="43"/>
      <c r="M170" s="230" t="s">
        <v>1</v>
      </c>
      <c r="N170" s="231" t="s">
        <v>46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690</v>
      </c>
      <c r="AT170" s="234" t="s">
        <v>158</v>
      </c>
      <c r="AU170" s="234" t="s">
        <v>90</v>
      </c>
      <c r="AY170" s="17" t="s">
        <v>155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21</v>
      </c>
      <c r="BK170" s="235">
        <f>ROUND(I170*H170,2)</f>
        <v>0</v>
      </c>
      <c r="BL170" s="17" t="s">
        <v>690</v>
      </c>
      <c r="BM170" s="234" t="s">
        <v>817</v>
      </c>
    </row>
    <row r="171" spans="2:65" s="1" customFormat="1" ht="24" customHeight="1">
      <c r="B171" s="38"/>
      <c r="C171" s="223" t="s">
        <v>469</v>
      </c>
      <c r="D171" s="223" t="s">
        <v>158</v>
      </c>
      <c r="E171" s="224" t="s">
        <v>818</v>
      </c>
      <c r="F171" s="225" t="s">
        <v>819</v>
      </c>
      <c r="G171" s="226" t="s">
        <v>689</v>
      </c>
      <c r="H171" s="227">
        <v>4</v>
      </c>
      <c r="I171" s="228"/>
      <c r="J171" s="229">
        <f>ROUND(I171*H171,2)</f>
        <v>0</v>
      </c>
      <c r="K171" s="225" t="s">
        <v>1</v>
      </c>
      <c r="L171" s="43"/>
      <c r="M171" s="230" t="s">
        <v>1</v>
      </c>
      <c r="N171" s="231" t="s">
        <v>46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690</v>
      </c>
      <c r="AT171" s="234" t="s">
        <v>158</v>
      </c>
      <c r="AU171" s="234" t="s">
        <v>90</v>
      </c>
      <c r="AY171" s="17" t="s">
        <v>155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21</v>
      </c>
      <c r="BK171" s="235">
        <f>ROUND(I171*H171,2)</f>
        <v>0</v>
      </c>
      <c r="BL171" s="17" t="s">
        <v>690</v>
      </c>
      <c r="BM171" s="234" t="s">
        <v>820</v>
      </c>
    </row>
    <row r="172" spans="2:65" s="1" customFormat="1" ht="16.5" customHeight="1">
      <c r="B172" s="38"/>
      <c r="C172" s="223" t="s">
        <v>475</v>
      </c>
      <c r="D172" s="223" t="s">
        <v>158</v>
      </c>
      <c r="E172" s="224" t="s">
        <v>821</v>
      </c>
      <c r="F172" s="225" t="s">
        <v>822</v>
      </c>
      <c r="G172" s="226" t="s">
        <v>689</v>
      </c>
      <c r="H172" s="227">
        <v>4</v>
      </c>
      <c r="I172" s="228"/>
      <c r="J172" s="229">
        <f>ROUND(I172*H172,2)</f>
        <v>0</v>
      </c>
      <c r="K172" s="225" t="s">
        <v>1</v>
      </c>
      <c r="L172" s="43"/>
      <c r="M172" s="230" t="s">
        <v>1</v>
      </c>
      <c r="N172" s="231" t="s">
        <v>46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690</v>
      </c>
      <c r="AT172" s="234" t="s">
        <v>158</v>
      </c>
      <c r="AU172" s="234" t="s">
        <v>90</v>
      </c>
      <c r="AY172" s="17" t="s">
        <v>155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21</v>
      </c>
      <c r="BK172" s="235">
        <f>ROUND(I172*H172,2)</f>
        <v>0</v>
      </c>
      <c r="BL172" s="17" t="s">
        <v>690</v>
      </c>
      <c r="BM172" s="234" t="s">
        <v>823</v>
      </c>
    </row>
    <row r="173" spans="2:65" s="1" customFormat="1" ht="16.5" customHeight="1">
      <c r="B173" s="38"/>
      <c r="C173" s="223" t="s">
        <v>485</v>
      </c>
      <c r="D173" s="223" t="s">
        <v>158</v>
      </c>
      <c r="E173" s="224" t="s">
        <v>824</v>
      </c>
      <c r="F173" s="225" t="s">
        <v>825</v>
      </c>
      <c r="G173" s="226" t="s">
        <v>689</v>
      </c>
      <c r="H173" s="227">
        <v>1</v>
      </c>
      <c r="I173" s="228"/>
      <c r="J173" s="229">
        <f>ROUND(I173*H173,2)</f>
        <v>0</v>
      </c>
      <c r="K173" s="225" t="s">
        <v>1</v>
      </c>
      <c r="L173" s="43"/>
      <c r="M173" s="230" t="s">
        <v>1</v>
      </c>
      <c r="N173" s="231" t="s">
        <v>46</v>
      </c>
      <c r="O173" s="86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690</v>
      </c>
      <c r="AT173" s="234" t="s">
        <v>158</v>
      </c>
      <c r="AU173" s="234" t="s">
        <v>90</v>
      </c>
      <c r="AY173" s="17" t="s">
        <v>155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21</v>
      </c>
      <c r="BK173" s="235">
        <f>ROUND(I173*H173,2)</f>
        <v>0</v>
      </c>
      <c r="BL173" s="17" t="s">
        <v>690</v>
      </c>
      <c r="BM173" s="234" t="s">
        <v>826</v>
      </c>
    </row>
    <row r="174" spans="2:63" s="11" customFormat="1" ht="22.8" customHeight="1">
      <c r="B174" s="207"/>
      <c r="C174" s="208"/>
      <c r="D174" s="209" t="s">
        <v>80</v>
      </c>
      <c r="E174" s="221" t="s">
        <v>827</v>
      </c>
      <c r="F174" s="221" t="s">
        <v>828</v>
      </c>
      <c r="G174" s="208"/>
      <c r="H174" s="208"/>
      <c r="I174" s="211"/>
      <c r="J174" s="222">
        <f>BK174</f>
        <v>0</v>
      </c>
      <c r="K174" s="208"/>
      <c r="L174" s="213"/>
      <c r="M174" s="214"/>
      <c r="N174" s="215"/>
      <c r="O174" s="215"/>
      <c r="P174" s="216">
        <f>SUM(P175:P176)</f>
        <v>0</v>
      </c>
      <c r="Q174" s="215"/>
      <c r="R174" s="216">
        <f>SUM(R175:R176)</f>
        <v>0</v>
      </c>
      <c r="S174" s="215"/>
      <c r="T174" s="217">
        <f>SUM(T175:T176)</f>
        <v>0</v>
      </c>
      <c r="AR174" s="218" t="s">
        <v>168</v>
      </c>
      <c r="AT174" s="219" t="s">
        <v>80</v>
      </c>
      <c r="AU174" s="219" t="s">
        <v>21</v>
      </c>
      <c r="AY174" s="218" t="s">
        <v>155</v>
      </c>
      <c r="BK174" s="220">
        <f>SUM(BK175:BK176)</f>
        <v>0</v>
      </c>
    </row>
    <row r="175" spans="2:65" s="1" customFormat="1" ht="16.5" customHeight="1">
      <c r="B175" s="38"/>
      <c r="C175" s="223" t="s">
        <v>491</v>
      </c>
      <c r="D175" s="223" t="s">
        <v>158</v>
      </c>
      <c r="E175" s="224" t="s">
        <v>829</v>
      </c>
      <c r="F175" s="225" t="s">
        <v>830</v>
      </c>
      <c r="G175" s="226" t="s">
        <v>365</v>
      </c>
      <c r="H175" s="227">
        <v>570</v>
      </c>
      <c r="I175" s="228"/>
      <c r="J175" s="229">
        <f>ROUND(I175*H175,2)</f>
        <v>0</v>
      </c>
      <c r="K175" s="225" t="s">
        <v>1</v>
      </c>
      <c r="L175" s="43"/>
      <c r="M175" s="230" t="s">
        <v>1</v>
      </c>
      <c r="N175" s="231" t="s">
        <v>46</v>
      </c>
      <c r="O175" s="86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690</v>
      </c>
      <c r="AT175" s="234" t="s">
        <v>158</v>
      </c>
      <c r="AU175" s="234" t="s">
        <v>90</v>
      </c>
      <c r="AY175" s="17" t="s">
        <v>155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21</v>
      </c>
      <c r="BK175" s="235">
        <f>ROUND(I175*H175,2)</f>
        <v>0</v>
      </c>
      <c r="BL175" s="17" t="s">
        <v>690</v>
      </c>
      <c r="BM175" s="234" t="s">
        <v>831</v>
      </c>
    </row>
    <row r="176" spans="2:65" s="1" customFormat="1" ht="16.5" customHeight="1">
      <c r="B176" s="38"/>
      <c r="C176" s="223" t="s">
        <v>495</v>
      </c>
      <c r="D176" s="223" t="s">
        <v>158</v>
      </c>
      <c r="E176" s="224" t="s">
        <v>832</v>
      </c>
      <c r="F176" s="225" t="s">
        <v>833</v>
      </c>
      <c r="G176" s="226" t="s">
        <v>689</v>
      </c>
      <c r="H176" s="227">
        <v>38</v>
      </c>
      <c r="I176" s="228"/>
      <c r="J176" s="229">
        <f>ROUND(I176*H176,2)</f>
        <v>0</v>
      </c>
      <c r="K176" s="225" t="s">
        <v>1</v>
      </c>
      <c r="L176" s="43"/>
      <c r="M176" s="230" t="s">
        <v>1</v>
      </c>
      <c r="N176" s="231" t="s">
        <v>46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690</v>
      </c>
      <c r="AT176" s="234" t="s">
        <v>158</v>
      </c>
      <c r="AU176" s="234" t="s">
        <v>90</v>
      </c>
      <c r="AY176" s="17" t="s">
        <v>155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21</v>
      </c>
      <c r="BK176" s="235">
        <f>ROUND(I176*H176,2)</f>
        <v>0</v>
      </c>
      <c r="BL176" s="17" t="s">
        <v>690</v>
      </c>
      <c r="BM176" s="234" t="s">
        <v>834</v>
      </c>
    </row>
    <row r="177" spans="2:63" s="11" customFormat="1" ht="22.8" customHeight="1">
      <c r="B177" s="207"/>
      <c r="C177" s="208"/>
      <c r="D177" s="209" t="s">
        <v>80</v>
      </c>
      <c r="E177" s="221" t="s">
        <v>835</v>
      </c>
      <c r="F177" s="221" t="s">
        <v>836</v>
      </c>
      <c r="G177" s="208"/>
      <c r="H177" s="208"/>
      <c r="I177" s="211"/>
      <c r="J177" s="222">
        <f>BK177</f>
        <v>0</v>
      </c>
      <c r="K177" s="208"/>
      <c r="L177" s="213"/>
      <c r="M177" s="214"/>
      <c r="N177" s="215"/>
      <c r="O177" s="215"/>
      <c r="P177" s="216">
        <f>SUM(P178:P183)</f>
        <v>0</v>
      </c>
      <c r="Q177" s="215"/>
      <c r="R177" s="216">
        <f>SUM(R178:R183)</f>
        <v>0</v>
      </c>
      <c r="S177" s="215"/>
      <c r="T177" s="217">
        <f>SUM(T178:T183)</f>
        <v>0</v>
      </c>
      <c r="AR177" s="218" t="s">
        <v>168</v>
      </c>
      <c r="AT177" s="219" t="s">
        <v>80</v>
      </c>
      <c r="AU177" s="219" t="s">
        <v>21</v>
      </c>
      <c r="AY177" s="218" t="s">
        <v>155</v>
      </c>
      <c r="BK177" s="220">
        <f>SUM(BK178:BK183)</f>
        <v>0</v>
      </c>
    </row>
    <row r="178" spans="2:65" s="1" customFormat="1" ht="16.5" customHeight="1">
      <c r="B178" s="38"/>
      <c r="C178" s="223" t="s">
        <v>499</v>
      </c>
      <c r="D178" s="223" t="s">
        <v>158</v>
      </c>
      <c r="E178" s="224" t="s">
        <v>837</v>
      </c>
      <c r="F178" s="225" t="s">
        <v>838</v>
      </c>
      <c r="G178" s="226" t="s">
        <v>161</v>
      </c>
      <c r="H178" s="227">
        <v>1</v>
      </c>
      <c r="I178" s="228"/>
      <c r="J178" s="229">
        <f>ROUND(I178*H178,2)</f>
        <v>0</v>
      </c>
      <c r="K178" s="225" t="s">
        <v>1</v>
      </c>
      <c r="L178" s="43"/>
      <c r="M178" s="230" t="s">
        <v>1</v>
      </c>
      <c r="N178" s="231" t="s">
        <v>46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690</v>
      </c>
      <c r="AT178" s="234" t="s">
        <v>158</v>
      </c>
      <c r="AU178" s="234" t="s">
        <v>90</v>
      </c>
      <c r="AY178" s="17" t="s">
        <v>155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21</v>
      </c>
      <c r="BK178" s="235">
        <f>ROUND(I178*H178,2)</f>
        <v>0</v>
      </c>
      <c r="BL178" s="17" t="s">
        <v>690</v>
      </c>
      <c r="BM178" s="234" t="s">
        <v>839</v>
      </c>
    </row>
    <row r="179" spans="2:65" s="1" customFormat="1" ht="16.5" customHeight="1">
      <c r="B179" s="38"/>
      <c r="C179" s="223" t="s">
        <v>503</v>
      </c>
      <c r="D179" s="223" t="s">
        <v>158</v>
      </c>
      <c r="E179" s="224" t="s">
        <v>840</v>
      </c>
      <c r="F179" s="225" t="s">
        <v>841</v>
      </c>
      <c r="G179" s="226" t="s">
        <v>715</v>
      </c>
      <c r="H179" s="227">
        <v>16</v>
      </c>
      <c r="I179" s="228"/>
      <c r="J179" s="229">
        <f>ROUND(I179*H179,2)</f>
        <v>0</v>
      </c>
      <c r="K179" s="225" t="s">
        <v>1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AR179" s="234" t="s">
        <v>690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690</v>
      </c>
      <c r="BM179" s="234" t="s">
        <v>842</v>
      </c>
    </row>
    <row r="180" spans="2:65" s="1" customFormat="1" ht="16.5" customHeight="1">
      <c r="B180" s="38"/>
      <c r="C180" s="223" t="s">
        <v>508</v>
      </c>
      <c r="D180" s="223" t="s">
        <v>158</v>
      </c>
      <c r="E180" s="224" t="s">
        <v>843</v>
      </c>
      <c r="F180" s="225" t="s">
        <v>844</v>
      </c>
      <c r="G180" s="226" t="s">
        <v>715</v>
      </c>
      <c r="H180" s="227">
        <v>8</v>
      </c>
      <c r="I180" s="228"/>
      <c r="J180" s="229">
        <f>ROUND(I180*H180,2)</f>
        <v>0</v>
      </c>
      <c r="K180" s="225" t="s">
        <v>1</v>
      </c>
      <c r="L180" s="43"/>
      <c r="M180" s="230" t="s">
        <v>1</v>
      </c>
      <c r="N180" s="231" t="s">
        <v>46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690</v>
      </c>
      <c r="AT180" s="234" t="s">
        <v>158</v>
      </c>
      <c r="AU180" s="234" t="s">
        <v>90</v>
      </c>
      <c r="AY180" s="17" t="s">
        <v>155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21</v>
      </c>
      <c r="BK180" s="235">
        <f>ROUND(I180*H180,2)</f>
        <v>0</v>
      </c>
      <c r="BL180" s="17" t="s">
        <v>690</v>
      </c>
      <c r="BM180" s="234" t="s">
        <v>845</v>
      </c>
    </row>
    <row r="181" spans="2:65" s="1" customFormat="1" ht="16.5" customHeight="1">
      <c r="B181" s="38"/>
      <c r="C181" s="223" t="s">
        <v>513</v>
      </c>
      <c r="D181" s="223" t="s">
        <v>158</v>
      </c>
      <c r="E181" s="224" t="s">
        <v>846</v>
      </c>
      <c r="F181" s="225" t="s">
        <v>847</v>
      </c>
      <c r="G181" s="226" t="s">
        <v>161</v>
      </c>
      <c r="H181" s="227">
        <v>1</v>
      </c>
      <c r="I181" s="228"/>
      <c r="J181" s="229">
        <f>ROUND(I181*H181,2)</f>
        <v>0</v>
      </c>
      <c r="K181" s="225" t="s">
        <v>1</v>
      </c>
      <c r="L181" s="43"/>
      <c r="M181" s="230" t="s">
        <v>1</v>
      </c>
      <c r="N181" s="231" t="s">
        <v>46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690</v>
      </c>
      <c r="AT181" s="234" t="s">
        <v>158</v>
      </c>
      <c r="AU181" s="234" t="s">
        <v>90</v>
      </c>
      <c r="AY181" s="17" t="s">
        <v>155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21</v>
      </c>
      <c r="BK181" s="235">
        <f>ROUND(I181*H181,2)</f>
        <v>0</v>
      </c>
      <c r="BL181" s="17" t="s">
        <v>690</v>
      </c>
      <c r="BM181" s="234" t="s">
        <v>848</v>
      </c>
    </row>
    <row r="182" spans="2:65" s="1" customFormat="1" ht="16.5" customHeight="1">
      <c r="B182" s="38"/>
      <c r="C182" s="223" t="s">
        <v>517</v>
      </c>
      <c r="D182" s="223" t="s">
        <v>158</v>
      </c>
      <c r="E182" s="224" t="s">
        <v>849</v>
      </c>
      <c r="F182" s="225" t="s">
        <v>850</v>
      </c>
      <c r="G182" s="226" t="s">
        <v>161</v>
      </c>
      <c r="H182" s="227">
        <v>1</v>
      </c>
      <c r="I182" s="228"/>
      <c r="J182" s="229">
        <f>ROUND(I182*H182,2)</f>
        <v>0</v>
      </c>
      <c r="K182" s="225" t="s">
        <v>1</v>
      </c>
      <c r="L182" s="43"/>
      <c r="M182" s="230" t="s">
        <v>1</v>
      </c>
      <c r="N182" s="231" t="s">
        <v>46</v>
      </c>
      <c r="O182" s="86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AR182" s="234" t="s">
        <v>690</v>
      </c>
      <c r="AT182" s="234" t="s">
        <v>158</v>
      </c>
      <c r="AU182" s="234" t="s">
        <v>90</v>
      </c>
      <c r="AY182" s="17" t="s">
        <v>155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21</v>
      </c>
      <c r="BK182" s="235">
        <f>ROUND(I182*H182,2)</f>
        <v>0</v>
      </c>
      <c r="BL182" s="17" t="s">
        <v>690</v>
      </c>
      <c r="BM182" s="234" t="s">
        <v>851</v>
      </c>
    </row>
    <row r="183" spans="2:65" s="1" customFormat="1" ht="16.5" customHeight="1">
      <c r="B183" s="38"/>
      <c r="C183" s="223" t="s">
        <v>852</v>
      </c>
      <c r="D183" s="223" t="s">
        <v>158</v>
      </c>
      <c r="E183" s="224" t="s">
        <v>853</v>
      </c>
      <c r="F183" s="225" t="s">
        <v>588</v>
      </c>
      <c r="G183" s="226" t="s">
        <v>161</v>
      </c>
      <c r="H183" s="227">
        <v>1</v>
      </c>
      <c r="I183" s="228"/>
      <c r="J183" s="229">
        <f>ROUND(I183*H183,2)</f>
        <v>0</v>
      </c>
      <c r="K183" s="225" t="s">
        <v>1</v>
      </c>
      <c r="L183" s="43"/>
      <c r="M183" s="236" t="s">
        <v>1</v>
      </c>
      <c r="N183" s="237" t="s">
        <v>46</v>
      </c>
      <c r="O183" s="238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34" t="s">
        <v>690</v>
      </c>
      <c r="AT183" s="234" t="s">
        <v>158</v>
      </c>
      <c r="AU183" s="234" t="s">
        <v>90</v>
      </c>
      <c r="AY183" s="17" t="s">
        <v>155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21</v>
      </c>
      <c r="BK183" s="235">
        <f>ROUND(I183*H183,2)</f>
        <v>0</v>
      </c>
      <c r="BL183" s="17" t="s">
        <v>690</v>
      </c>
      <c r="BM183" s="234" t="s">
        <v>854</v>
      </c>
    </row>
    <row r="184" spans="2:12" s="1" customFormat="1" ht="6.95" customHeight="1">
      <c r="B184" s="61"/>
      <c r="C184" s="62"/>
      <c r="D184" s="62"/>
      <c r="E184" s="62"/>
      <c r="F184" s="62"/>
      <c r="G184" s="62"/>
      <c r="H184" s="62"/>
      <c r="I184" s="173"/>
      <c r="J184" s="62"/>
      <c r="K184" s="62"/>
      <c r="L184" s="43"/>
    </row>
  </sheetData>
  <sheetProtection password="CC35" sheet="1" objects="1" scenarios="1" formatColumns="0" formatRows="0" autoFilter="0"/>
  <autoFilter ref="C123:K18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105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855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ROUND((SUM(BE124:BE190)),2)</f>
        <v>0</v>
      </c>
      <c r="I33" s="154">
        <v>0.21</v>
      </c>
      <c r="J33" s="153">
        <f>ROUND(((SUM(BE124:BE190))*I33),2)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ROUND((SUM(BF124:BF190)),2)</f>
        <v>0</v>
      </c>
      <c r="I34" s="154">
        <v>0.15</v>
      </c>
      <c r="J34" s="153">
        <f>ROUND(((SUM(BF124:BF190))*I34),2)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ROUND((SUM(BG124:BG190)),2)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ROUND((SUM(BH124:BH190)),2)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ROUND((SUM(BI124:BI190)),2)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701 - SO 701 HŘIŠTĚ NA HOKEJBAL A IN LINE HOKEJ VČ. OPLOCENÍ A PŘÍSLUŠENSTVÍ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306</v>
      </c>
      <c r="E99" s="193"/>
      <c r="F99" s="193"/>
      <c r="G99" s="193"/>
      <c r="H99" s="193"/>
      <c r="I99" s="194"/>
      <c r="J99" s="195">
        <f>J136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856</v>
      </c>
      <c r="E100" s="193"/>
      <c r="F100" s="193"/>
      <c r="G100" s="193"/>
      <c r="H100" s="193"/>
      <c r="I100" s="194"/>
      <c r="J100" s="195">
        <f>J143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310</v>
      </c>
      <c r="E101" s="193"/>
      <c r="F101" s="193"/>
      <c r="G101" s="193"/>
      <c r="H101" s="193"/>
      <c r="I101" s="194"/>
      <c r="J101" s="195">
        <f>J154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311</v>
      </c>
      <c r="E102" s="193"/>
      <c r="F102" s="193"/>
      <c r="G102" s="193"/>
      <c r="H102" s="193"/>
      <c r="I102" s="194"/>
      <c r="J102" s="195">
        <f>J173</f>
        <v>0</v>
      </c>
      <c r="K102" s="191"/>
      <c r="L102" s="196"/>
    </row>
    <row r="103" spans="2:12" s="8" customFormat="1" ht="24.95" customHeight="1" hidden="1">
      <c r="B103" s="183"/>
      <c r="C103" s="184"/>
      <c r="D103" s="185" t="s">
        <v>857</v>
      </c>
      <c r="E103" s="186"/>
      <c r="F103" s="186"/>
      <c r="G103" s="186"/>
      <c r="H103" s="186"/>
      <c r="I103" s="187"/>
      <c r="J103" s="188">
        <f>J175</f>
        <v>0</v>
      </c>
      <c r="K103" s="184"/>
      <c r="L103" s="189"/>
    </row>
    <row r="104" spans="2:12" s="9" customFormat="1" ht="19.9" customHeight="1" hidden="1">
      <c r="B104" s="190"/>
      <c r="C104" s="191"/>
      <c r="D104" s="192" t="s">
        <v>858</v>
      </c>
      <c r="E104" s="193"/>
      <c r="F104" s="193"/>
      <c r="G104" s="193"/>
      <c r="H104" s="193"/>
      <c r="I104" s="194"/>
      <c r="J104" s="195">
        <f>J176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MULTIFUNKČNÍ SPORTOVIŠTĚ U OBJEKTU ZIMNÍHO STADIONU, DĚČÍN propočet podle DUR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128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701 - SO 701 HŘIŠTĚ NA HOKEJBAL A IN LINE HOKEJ VČ. OPLOCENÍ A PŘÍSLUŠENSTVÍ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22</v>
      </c>
      <c r="D118" s="39"/>
      <c r="E118" s="39"/>
      <c r="F118" s="27" t="str">
        <f>F12</f>
        <v>Děčín</v>
      </c>
      <c r="G118" s="39"/>
      <c r="H118" s="39"/>
      <c r="I118" s="142" t="s">
        <v>24</v>
      </c>
      <c r="J118" s="74" t="str">
        <f>IF(J12="","",J12)</f>
        <v>2. 3. 2019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27.9" customHeight="1">
      <c r="B120" s="38"/>
      <c r="C120" s="32" t="s">
        <v>28</v>
      </c>
      <c r="D120" s="39"/>
      <c r="E120" s="39"/>
      <c r="F120" s="27" t="str">
        <f>E15</f>
        <v>STATUTÁRNÍ MĚSTO DĚČÍN</v>
      </c>
      <c r="G120" s="39"/>
      <c r="H120" s="39"/>
      <c r="I120" s="142" t="s">
        <v>34</v>
      </c>
      <c r="J120" s="36" t="str">
        <f>E21</f>
        <v>PROJEKTOVÝ ATELIER DAVID</v>
      </c>
      <c r="K120" s="39"/>
      <c r="L120" s="43"/>
    </row>
    <row r="121" spans="2:12" s="1" customFormat="1" ht="15.15" customHeight="1">
      <c r="B121" s="38"/>
      <c r="C121" s="32" t="s">
        <v>32</v>
      </c>
      <c r="D121" s="39"/>
      <c r="E121" s="39"/>
      <c r="F121" s="27" t="str">
        <f>IF(E18="","",E18)</f>
        <v>Vyplň údaj</v>
      </c>
      <c r="G121" s="39"/>
      <c r="H121" s="39"/>
      <c r="I121" s="142" t="s">
        <v>37</v>
      </c>
      <c r="J121" s="36" t="str">
        <f>E24</f>
        <v>Jaroslav VALENTA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140</v>
      </c>
      <c r="D123" s="199" t="s">
        <v>66</v>
      </c>
      <c r="E123" s="199" t="s">
        <v>62</v>
      </c>
      <c r="F123" s="199" t="s">
        <v>63</v>
      </c>
      <c r="G123" s="199" t="s">
        <v>141</v>
      </c>
      <c r="H123" s="199" t="s">
        <v>142</v>
      </c>
      <c r="I123" s="200" t="s">
        <v>143</v>
      </c>
      <c r="J123" s="199" t="s">
        <v>133</v>
      </c>
      <c r="K123" s="201" t="s">
        <v>144</v>
      </c>
      <c r="L123" s="202"/>
      <c r="M123" s="95" t="s">
        <v>1</v>
      </c>
      <c r="N123" s="96" t="s">
        <v>45</v>
      </c>
      <c r="O123" s="96" t="s">
        <v>145</v>
      </c>
      <c r="P123" s="96" t="s">
        <v>146</v>
      </c>
      <c r="Q123" s="96" t="s">
        <v>147</v>
      </c>
      <c r="R123" s="96" t="s">
        <v>148</v>
      </c>
      <c r="S123" s="96" t="s">
        <v>149</v>
      </c>
      <c r="T123" s="97" t="s">
        <v>150</v>
      </c>
    </row>
    <row r="124" spans="2:63" s="1" customFormat="1" ht="22.8" customHeight="1">
      <c r="B124" s="38"/>
      <c r="C124" s="102" t="s">
        <v>151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P125+P175</f>
        <v>0</v>
      </c>
      <c r="Q124" s="99"/>
      <c r="R124" s="204">
        <f>R125+R175</f>
        <v>56.696087899999995</v>
      </c>
      <c r="S124" s="99"/>
      <c r="T124" s="205">
        <f>T125+T175</f>
        <v>0</v>
      </c>
      <c r="AT124" s="17" t="s">
        <v>80</v>
      </c>
      <c r="AU124" s="17" t="s">
        <v>135</v>
      </c>
      <c r="BK124" s="206">
        <f>BK125+BK175</f>
        <v>0</v>
      </c>
    </row>
    <row r="125" spans="2:63" s="11" customFormat="1" ht="25.9" customHeight="1">
      <c r="B125" s="207"/>
      <c r="C125" s="208"/>
      <c r="D125" s="209" t="s">
        <v>80</v>
      </c>
      <c r="E125" s="210" t="s">
        <v>208</v>
      </c>
      <c r="F125" s="210" t="s">
        <v>209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P126+P136+P143+P154+P173</f>
        <v>0</v>
      </c>
      <c r="Q125" s="215"/>
      <c r="R125" s="216">
        <f>R126+R136+R143+R154+R173</f>
        <v>56.023306559999995</v>
      </c>
      <c r="S125" s="215"/>
      <c r="T125" s="217">
        <f>T126+T136+T143+T154+T173</f>
        <v>0</v>
      </c>
      <c r="AR125" s="218" t="s">
        <v>21</v>
      </c>
      <c r="AT125" s="219" t="s">
        <v>80</v>
      </c>
      <c r="AU125" s="219" t="s">
        <v>81</v>
      </c>
      <c r="AY125" s="218" t="s">
        <v>155</v>
      </c>
      <c r="BK125" s="220">
        <f>BK126+BK136+BK143+BK154+BK173</f>
        <v>0</v>
      </c>
    </row>
    <row r="126" spans="2:63" s="11" customFormat="1" ht="22.8" customHeight="1">
      <c r="B126" s="207"/>
      <c r="C126" s="208"/>
      <c r="D126" s="209" t="s">
        <v>80</v>
      </c>
      <c r="E126" s="221" t="s">
        <v>21</v>
      </c>
      <c r="F126" s="221" t="s">
        <v>210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SUM(P127:P135)</f>
        <v>0</v>
      </c>
      <c r="Q126" s="215"/>
      <c r="R126" s="216">
        <f>SUM(R127:R135)</f>
        <v>0</v>
      </c>
      <c r="S126" s="215"/>
      <c r="T126" s="217">
        <f>SUM(T127:T135)</f>
        <v>0</v>
      </c>
      <c r="AR126" s="218" t="s">
        <v>21</v>
      </c>
      <c r="AT126" s="219" t="s">
        <v>80</v>
      </c>
      <c r="AU126" s="219" t="s">
        <v>21</v>
      </c>
      <c r="AY126" s="218" t="s">
        <v>155</v>
      </c>
      <c r="BK126" s="220">
        <f>SUM(BK127:BK135)</f>
        <v>0</v>
      </c>
    </row>
    <row r="127" spans="2:65" s="1" customFormat="1" ht="16.5" customHeight="1">
      <c r="B127" s="38"/>
      <c r="C127" s="223" t="s">
        <v>21</v>
      </c>
      <c r="D127" s="223" t="s">
        <v>158</v>
      </c>
      <c r="E127" s="224" t="s">
        <v>316</v>
      </c>
      <c r="F127" s="225" t="s">
        <v>317</v>
      </c>
      <c r="G127" s="226" t="s">
        <v>239</v>
      </c>
      <c r="H127" s="227">
        <v>22.464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859</v>
      </c>
    </row>
    <row r="128" spans="2:51" s="12" customFormat="1" ht="12">
      <c r="B128" s="241"/>
      <c r="C128" s="242"/>
      <c r="D128" s="243" t="s">
        <v>216</v>
      </c>
      <c r="E128" s="244" t="s">
        <v>1</v>
      </c>
      <c r="F128" s="245" t="s">
        <v>860</v>
      </c>
      <c r="G128" s="242"/>
      <c r="H128" s="246">
        <v>22.464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216</v>
      </c>
      <c r="AU128" s="252" t="s">
        <v>90</v>
      </c>
      <c r="AV128" s="12" t="s">
        <v>90</v>
      </c>
      <c r="AW128" s="12" t="s">
        <v>36</v>
      </c>
      <c r="AX128" s="12" t="s">
        <v>21</v>
      </c>
      <c r="AY128" s="252" t="s">
        <v>155</v>
      </c>
    </row>
    <row r="129" spans="2:65" s="1" customFormat="1" ht="16.5" customHeight="1">
      <c r="B129" s="38"/>
      <c r="C129" s="223" t="s">
        <v>90</v>
      </c>
      <c r="D129" s="223" t="s">
        <v>158</v>
      </c>
      <c r="E129" s="224" t="s">
        <v>861</v>
      </c>
      <c r="F129" s="225" t="s">
        <v>862</v>
      </c>
      <c r="G129" s="226" t="s">
        <v>239</v>
      </c>
      <c r="H129" s="227">
        <v>22.464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863</v>
      </c>
    </row>
    <row r="130" spans="2:65" s="1" customFormat="1" ht="24" customHeight="1">
      <c r="B130" s="38"/>
      <c r="C130" s="223" t="s">
        <v>168</v>
      </c>
      <c r="D130" s="223" t="s">
        <v>158</v>
      </c>
      <c r="E130" s="224" t="s">
        <v>864</v>
      </c>
      <c r="F130" s="225" t="s">
        <v>865</v>
      </c>
      <c r="G130" s="226" t="s">
        <v>239</v>
      </c>
      <c r="H130" s="227">
        <v>22.464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866</v>
      </c>
    </row>
    <row r="131" spans="2:51" s="12" customFormat="1" ht="12">
      <c r="B131" s="241"/>
      <c r="C131" s="242"/>
      <c r="D131" s="243" t="s">
        <v>216</v>
      </c>
      <c r="E131" s="244" t="s">
        <v>1</v>
      </c>
      <c r="F131" s="245" t="s">
        <v>860</v>
      </c>
      <c r="G131" s="242"/>
      <c r="H131" s="246">
        <v>22.464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216</v>
      </c>
      <c r="AU131" s="252" t="s">
        <v>90</v>
      </c>
      <c r="AV131" s="12" t="s">
        <v>90</v>
      </c>
      <c r="AW131" s="12" t="s">
        <v>36</v>
      </c>
      <c r="AX131" s="12" t="s">
        <v>21</v>
      </c>
      <c r="AY131" s="252" t="s">
        <v>155</v>
      </c>
    </row>
    <row r="132" spans="2:65" s="1" customFormat="1" ht="16.5" customHeight="1">
      <c r="B132" s="38"/>
      <c r="C132" s="223" t="s">
        <v>172</v>
      </c>
      <c r="D132" s="223" t="s">
        <v>158</v>
      </c>
      <c r="E132" s="224" t="s">
        <v>569</v>
      </c>
      <c r="F132" s="225" t="s">
        <v>570</v>
      </c>
      <c r="G132" s="226" t="s">
        <v>239</v>
      </c>
      <c r="H132" s="227">
        <v>22.464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867</v>
      </c>
    </row>
    <row r="133" spans="2:65" s="1" customFormat="1" ht="16.5" customHeight="1">
      <c r="B133" s="38"/>
      <c r="C133" s="223" t="s">
        <v>154</v>
      </c>
      <c r="D133" s="223" t="s">
        <v>158</v>
      </c>
      <c r="E133" s="224" t="s">
        <v>258</v>
      </c>
      <c r="F133" s="225" t="s">
        <v>259</v>
      </c>
      <c r="G133" s="226" t="s">
        <v>239</v>
      </c>
      <c r="H133" s="227">
        <v>22.464</v>
      </c>
      <c r="I133" s="228"/>
      <c r="J133" s="229">
        <f>ROUND(I133*H133,2)</f>
        <v>0</v>
      </c>
      <c r="K133" s="225" t="s">
        <v>162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868</v>
      </c>
    </row>
    <row r="134" spans="2:65" s="1" customFormat="1" ht="24" customHeight="1">
      <c r="B134" s="38"/>
      <c r="C134" s="223" t="s">
        <v>179</v>
      </c>
      <c r="D134" s="223" t="s">
        <v>158</v>
      </c>
      <c r="E134" s="224" t="s">
        <v>262</v>
      </c>
      <c r="F134" s="225" t="s">
        <v>263</v>
      </c>
      <c r="G134" s="226" t="s">
        <v>264</v>
      </c>
      <c r="H134" s="227">
        <v>40.435</v>
      </c>
      <c r="I134" s="228"/>
      <c r="J134" s="229">
        <f>ROUND(I134*H134,2)</f>
        <v>0</v>
      </c>
      <c r="K134" s="225" t="s">
        <v>162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869</v>
      </c>
    </row>
    <row r="135" spans="2:51" s="12" customFormat="1" ht="12">
      <c r="B135" s="241"/>
      <c r="C135" s="242"/>
      <c r="D135" s="243" t="s">
        <v>216</v>
      </c>
      <c r="E135" s="244" t="s">
        <v>1</v>
      </c>
      <c r="F135" s="245" t="s">
        <v>870</v>
      </c>
      <c r="G135" s="242"/>
      <c r="H135" s="246">
        <v>40.435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36</v>
      </c>
      <c r="AX135" s="12" t="s">
        <v>21</v>
      </c>
      <c r="AY135" s="252" t="s">
        <v>155</v>
      </c>
    </row>
    <row r="136" spans="2:63" s="11" customFormat="1" ht="22.8" customHeight="1">
      <c r="B136" s="207"/>
      <c r="C136" s="208"/>
      <c r="D136" s="209" t="s">
        <v>80</v>
      </c>
      <c r="E136" s="221" t="s">
        <v>90</v>
      </c>
      <c r="F136" s="221" t="s">
        <v>362</v>
      </c>
      <c r="G136" s="208"/>
      <c r="H136" s="208"/>
      <c r="I136" s="211"/>
      <c r="J136" s="222">
        <f>BK136</f>
        <v>0</v>
      </c>
      <c r="K136" s="208"/>
      <c r="L136" s="213"/>
      <c r="M136" s="214"/>
      <c r="N136" s="215"/>
      <c r="O136" s="215"/>
      <c r="P136" s="216">
        <f>SUM(P137:P142)</f>
        <v>0</v>
      </c>
      <c r="Q136" s="215"/>
      <c r="R136" s="216">
        <f>SUM(R137:R142)</f>
        <v>56.023306559999995</v>
      </c>
      <c r="S136" s="215"/>
      <c r="T136" s="217">
        <f>SUM(T137:T142)</f>
        <v>0</v>
      </c>
      <c r="AR136" s="218" t="s">
        <v>21</v>
      </c>
      <c r="AT136" s="219" t="s">
        <v>80</v>
      </c>
      <c r="AU136" s="219" t="s">
        <v>21</v>
      </c>
      <c r="AY136" s="218" t="s">
        <v>155</v>
      </c>
      <c r="BK136" s="220">
        <f>SUM(BK137:BK142)</f>
        <v>0</v>
      </c>
    </row>
    <row r="137" spans="2:65" s="1" customFormat="1" ht="24" customHeight="1">
      <c r="B137" s="38"/>
      <c r="C137" s="223" t="s">
        <v>183</v>
      </c>
      <c r="D137" s="223" t="s">
        <v>158</v>
      </c>
      <c r="E137" s="224" t="s">
        <v>367</v>
      </c>
      <c r="F137" s="225" t="s">
        <v>368</v>
      </c>
      <c r="G137" s="226" t="s">
        <v>214</v>
      </c>
      <c r="H137" s="227">
        <v>1352</v>
      </c>
      <c r="I137" s="228"/>
      <c r="J137" s="229">
        <f>ROUND(I137*H137,2)</f>
        <v>0</v>
      </c>
      <c r="K137" s="225" t="s">
        <v>162</v>
      </c>
      <c r="L137" s="43"/>
      <c r="M137" s="230" t="s">
        <v>1</v>
      </c>
      <c r="N137" s="231" t="s">
        <v>46</v>
      </c>
      <c r="O137" s="86"/>
      <c r="P137" s="232">
        <f>O137*H137</f>
        <v>0</v>
      </c>
      <c r="Q137" s="232">
        <v>0.0001</v>
      </c>
      <c r="R137" s="232">
        <f>Q137*H137</f>
        <v>0.13520000000000001</v>
      </c>
      <c r="S137" s="232">
        <v>0</v>
      </c>
      <c r="T137" s="233">
        <f>S137*H137</f>
        <v>0</v>
      </c>
      <c r="AR137" s="234" t="s">
        <v>172</v>
      </c>
      <c r="AT137" s="234" t="s">
        <v>158</v>
      </c>
      <c r="AU137" s="234" t="s">
        <v>90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172</v>
      </c>
      <c r="BM137" s="234" t="s">
        <v>871</v>
      </c>
    </row>
    <row r="138" spans="2:51" s="12" customFormat="1" ht="12">
      <c r="B138" s="241"/>
      <c r="C138" s="242"/>
      <c r="D138" s="243" t="s">
        <v>216</v>
      </c>
      <c r="E138" s="244" t="s">
        <v>1</v>
      </c>
      <c r="F138" s="245" t="s">
        <v>872</v>
      </c>
      <c r="G138" s="242"/>
      <c r="H138" s="246">
        <v>1352</v>
      </c>
      <c r="I138" s="247"/>
      <c r="J138" s="242"/>
      <c r="K138" s="242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216</v>
      </c>
      <c r="AU138" s="252" t="s">
        <v>90</v>
      </c>
      <c r="AV138" s="12" t="s">
        <v>90</v>
      </c>
      <c r="AW138" s="12" t="s">
        <v>36</v>
      </c>
      <c r="AX138" s="12" t="s">
        <v>21</v>
      </c>
      <c r="AY138" s="252" t="s">
        <v>155</v>
      </c>
    </row>
    <row r="139" spans="2:65" s="1" customFormat="1" ht="24" customHeight="1">
      <c r="B139" s="38"/>
      <c r="C139" s="256" t="s">
        <v>187</v>
      </c>
      <c r="D139" s="256" t="s">
        <v>337</v>
      </c>
      <c r="E139" s="257" t="s">
        <v>873</v>
      </c>
      <c r="F139" s="258" t="s">
        <v>874</v>
      </c>
      <c r="G139" s="259" t="s">
        <v>214</v>
      </c>
      <c r="H139" s="260">
        <v>1554.8</v>
      </c>
      <c r="I139" s="261"/>
      <c r="J139" s="262">
        <f>ROUND(I139*H139,2)</f>
        <v>0</v>
      </c>
      <c r="K139" s="258" t="s">
        <v>162</v>
      </c>
      <c r="L139" s="263"/>
      <c r="M139" s="264" t="s">
        <v>1</v>
      </c>
      <c r="N139" s="265" t="s">
        <v>46</v>
      </c>
      <c r="O139" s="86"/>
      <c r="P139" s="232">
        <f>O139*H139</f>
        <v>0</v>
      </c>
      <c r="Q139" s="232">
        <v>0.0005</v>
      </c>
      <c r="R139" s="232">
        <f>Q139*H139</f>
        <v>0.7774</v>
      </c>
      <c r="S139" s="232">
        <v>0</v>
      </c>
      <c r="T139" s="233">
        <f>S139*H139</f>
        <v>0</v>
      </c>
      <c r="AR139" s="234" t="s">
        <v>187</v>
      </c>
      <c r="AT139" s="234" t="s">
        <v>337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875</v>
      </c>
    </row>
    <row r="140" spans="2:51" s="12" customFormat="1" ht="12">
      <c r="B140" s="241"/>
      <c r="C140" s="242"/>
      <c r="D140" s="243" t="s">
        <v>216</v>
      </c>
      <c r="E140" s="244" t="s">
        <v>1</v>
      </c>
      <c r="F140" s="245" t="s">
        <v>876</v>
      </c>
      <c r="G140" s="242"/>
      <c r="H140" s="246">
        <v>1554.8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216</v>
      </c>
      <c r="AU140" s="252" t="s">
        <v>90</v>
      </c>
      <c r="AV140" s="12" t="s">
        <v>90</v>
      </c>
      <c r="AW140" s="12" t="s">
        <v>36</v>
      </c>
      <c r="AX140" s="12" t="s">
        <v>21</v>
      </c>
      <c r="AY140" s="252" t="s">
        <v>155</v>
      </c>
    </row>
    <row r="141" spans="2:65" s="1" customFormat="1" ht="16.5" customHeight="1">
      <c r="B141" s="38"/>
      <c r="C141" s="223" t="s">
        <v>193</v>
      </c>
      <c r="D141" s="223" t="s">
        <v>158</v>
      </c>
      <c r="E141" s="224" t="s">
        <v>877</v>
      </c>
      <c r="F141" s="225" t="s">
        <v>878</v>
      </c>
      <c r="G141" s="226" t="s">
        <v>239</v>
      </c>
      <c r="H141" s="227">
        <v>22.464</v>
      </c>
      <c r="I141" s="228"/>
      <c r="J141" s="229">
        <f>ROUND(I141*H141,2)</f>
        <v>0</v>
      </c>
      <c r="K141" s="225" t="s">
        <v>162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2.45329</v>
      </c>
      <c r="R141" s="232">
        <f>Q141*H141</f>
        <v>55.11070656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879</v>
      </c>
    </row>
    <row r="142" spans="2:51" s="12" customFormat="1" ht="12">
      <c r="B142" s="241"/>
      <c r="C142" s="242"/>
      <c r="D142" s="243" t="s">
        <v>216</v>
      </c>
      <c r="E142" s="244" t="s">
        <v>1</v>
      </c>
      <c r="F142" s="245" t="s">
        <v>860</v>
      </c>
      <c r="G142" s="242"/>
      <c r="H142" s="246">
        <v>22.464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216</v>
      </c>
      <c r="AU142" s="252" t="s">
        <v>90</v>
      </c>
      <c r="AV142" s="12" t="s">
        <v>90</v>
      </c>
      <c r="AW142" s="12" t="s">
        <v>36</v>
      </c>
      <c r="AX142" s="12" t="s">
        <v>21</v>
      </c>
      <c r="AY142" s="252" t="s">
        <v>155</v>
      </c>
    </row>
    <row r="143" spans="2:63" s="11" customFormat="1" ht="22.8" customHeight="1">
      <c r="B143" s="207"/>
      <c r="C143" s="208"/>
      <c r="D143" s="209" t="s">
        <v>80</v>
      </c>
      <c r="E143" s="221" t="s">
        <v>154</v>
      </c>
      <c r="F143" s="221" t="s">
        <v>880</v>
      </c>
      <c r="G143" s="208"/>
      <c r="H143" s="208"/>
      <c r="I143" s="211"/>
      <c r="J143" s="222">
        <f>BK143</f>
        <v>0</v>
      </c>
      <c r="K143" s="208"/>
      <c r="L143" s="213"/>
      <c r="M143" s="214"/>
      <c r="N143" s="215"/>
      <c r="O143" s="215"/>
      <c r="P143" s="216">
        <f>SUM(P144:P153)</f>
        <v>0</v>
      </c>
      <c r="Q143" s="215"/>
      <c r="R143" s="216">
        <f>SUM(R144:R153)</f>
        <v>0</v>
      </c>
      <c r="S143" s="215"/>
      <c r="T143" s="217">
        <f>SUM(T144:T153)</f>
        <v>0</v>
      </c>
      <c r="AR143" s="218" t="s">
        <v>21</v>
      </c>
      <c r="AT143" s="219" t="s">
        <v>80</v>
      </c>
      <c r="AU143" s="219" t="s">
        <v>21</v>
      </c>
      <c r="AY143" s="218" t="s">
        <v>155</v>
      </c>
      <c r="BK143" s="220">
        <f>SUM(BK144:BK153)</f>
        <v>0</v>
      </c>
    </row>
    <row r="144" spans="2:65" s="1" customFormat="1" ht="16.5" customHeight="1">
      <c r="B144" s="38"/>
      <c r="C144" s="223" t="s">
        <v>26</v>
      </c>
      <c r="D144" s="223" t="s">
        <v>158</v>
      </c>
      <c r="E144" s="224" t="s">
        <v>881</v>
      </c>
      <c r="F144" s="225" t="s">
        <v>882</v>
      </c>
      <c r="G144" s="226" t="s">
        <v>214</v>
      </c>
      <c r="H144" s="227">
        <v>1352</v>
      </c>
      <c r="I144" s="228"/>
      <c r="J144" s="229">
        <f>ROUND(I144*H144,2)</f>
        <v>0</v>
      </c>
      <c r="K144" s="225" t="s">
        <v>162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172</v>
      </c>
      <c r="AT144" s="234" t="s">
        <v>158</v>
      </c>
      <c r="AU144" s="234" t="s">
        <v>90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172</v>
      </c>
      <c r="BM144" s="234" t="s">
        <v>883</v>
      </c>
    </row>
    <row r="145" spans="2:51" s="12" customFormat="1" ht="12">
      <c r="B145" s="241"/>
      <c r="C145" s="242"/>
      <c r="D145" s="243" t="s">
        <v>216</v>
      </c>
      <c r="E145" s="244" t="s">
        <v>1</v>
      </c>
      <c r="F145" s="245" t="s">
        <v>884</v>
      </c>
      <c r="G145" s="242"/>
      <c r="H145" s="246">
        <v>1352</v>
      </c>
      <c r="I145" s="247"/>
      <c r="J145" s="242"/>
      <c r="K145" s="242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216</v>
      </c>
      <c r="AU145" s="252" t="s">
        <v>90</v>
      </c>
      <c r="AV145" s="12" t="s">
        <v>90</v>
      </c>
      <c r="AW145" s="12" t="s">
        <v>36</v>
      </c>
      <c r="AX145" s="12" t="s">
        <v>21</v>
      </c>
      <c r="AY145" s="252" t="s">
        <v>155</v>
      </c>
    </row>
    <row r="146" spans="2:65" s="1" customFormat="1" ht="16.5" customHeight="1">
      <c r="B146" s="38"/>
      <c r="C146" s="223" t="s">
        <v>200</v>
      </c>
      <c r="D146" s="223" t="s">
        <v>158</v>
      </c>
      <c r="E146" s="224" t="s">
        <v>885</v>
      </c>
      <c r="F146" s="225" t="s">
        <v>886</v>
      </c>
      <c r="G146" s="226" t="s">
        <v>214</v>
      </c>
      <c r="H146" s="227">
        <v>1352</v>
      </c>
      <c r="I146" s="228"/>
      <c r="J146" s="229">
        <f>ROUND(I146*H146,2)</f>
        <v>0</v>
      </c>
      <c r="K146" s="225" t="s">
        <v>162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172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887</v>
      </c>
    </row>
    <row r="147" spans="2:51" s="12" customFormat="1" ht="12">
      <c r="B147" s="241"/>
      <c r="C147" s="242"/>
      <c r="D147" s="243" t="s">
        <v>216</v>
      </c>
      <c r="E147" s="244" t="s">
        <v>1</v>
      </c>
      <c r="F147" s="245" t="s">
        <v>884</v>
      </c>
      <c r="G147" s="242"/>
      <c r="H147" s="246">
        <v>1352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216</v>
      </c>
      <c r="AU147" s="252" t="s">
        <v>90</v>
      </c>
      <c r="AV147" s="12" t="s">
        <v>90</v>
      </c>
      <c r="AW147" s="12" t="s">
        <v>36</v>
      </c>
      <c r="AX147" s="12" t="s">
        <v>21</v>
      </c>
      <c r="AY147" s="252" t="s">
        <v>155</v>
      </c>
    </row>
    <row r="148" spans="2:65" s="1" customFormat="1" ht="24" customHeight="1">
      <c r="B148" s="38"/>
      <c r="C148" s="223" t="s">
        <v>257</v>
      </c>
      <c r="D148" s="223" t="s">
        <v>158</v>
      </c>
      <c r="E148" s="224" t="s">
        <v>888</v>
      </c>
      <c r="F148" s="225" t="s">
        <v>889</v>
      </c>
      <c r="G148" s="226" t="s">
        <v>214</v>
      </c>
      <c r="H148" s="227">
        <v>1352</v>
      </c>
      <c r="I148" s="228"/>
      <c r="J148" s="229">
        <f>ROUND(I148*H148,2)</f>
        <v>0</v>
      </c>
      <c r="K148" s="225" t="s">
        <v>162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890</v>
      </c>
    </row>
    <row r="149" spans="2:51" s="12" customFormat="1" ht="12">
      <c r="B149" s="241"/>
      <c r="C149" s="242"/>
      <c r="D149" s="243" t="s">
        <v>216</v>
      </c>
      <c r="E149" s="244" t="s">
        <v>1</v>
      </c>
      <c r="F149" s="245" t="s">
        <v>891</v>
      </c>
      <c r="G149" s="242"/>
      <c r="H149" s="246">
        <v>1352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216</v>
      </c>
      <c r="AU149" s="252" t="s">
        <v>90</v>
      </c>
      <c r="AV149" s="12" t="s">
        <v>90</v>
      </c>
      <c r="AW149" s="12" t="s">
        <v>36</v>
      </c>
      <c r="AX149" s="12" t="s">
        <v>21</v>
      </c>
      <c r="AY149" s="252" t="s">
        <v>155</v>
      </c>
    </row>
    <row r="150" spans="2:65" s="1" customFormat="1" ht="24" customHeight="1">
      <c r="B150" s="38"/>
      <c r="C150" s="223" t="s">
        <v>261</v>
      </c>
      <c r="D150" s="223" t="s">
        <v>158</v>
      </c>
      <c r="E150" s="224" t="s">
        <v>892</v>
      </c>
      <c r="F150" s="225" t="s">
        <v>893</v>
      </c>
      <c r="G150" s="226" t="s">
        <v>214</v>
      </c>
      <c r="H150" s="227">
        <v>1352</v>
      </c>
      <c r="I150" s="228"/>
      <c r="J150" s="229">
        <f>ROUND(I150*H150,2)</f>
        <v>0</v>
      </c>
      <c r="K150" s="225" t="s">
        <v>162</v>
      </c>
      <c r="L150" s="43"/>
      <c r="M150" s="230" t="s">
        <v>1</v>
      </c>
      <c r="N150" s="231" t="s">
        <v>46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172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894</v>
      </c>
    </row>
    <row r="151" spans="2:51" s="12" customFormat="1" ht="12">
      <c r="B151" s="241"/>
      <c r="C151" s="242"/>
      <c r="D151" s="243" t="s">
        <v>216</v>
      </c>
      <c r="E151" s="244" t="s">
        <v>1</v>
      </c>
      <c r="F151" s="245" t="s">
        <v>895</v>
      </c>
      <c r="G151" s="242"/>
      <c r="H151" s="246">
        <v>1352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216</v>
      </c>
      <c r="AU151" s="252" t="s">
        <v>90</v>
      </c>
      <c r="AV151" s="12" t="s">
        <v>90</v>
      </c>
      <c r="AW151" s="12" t="s">
        <v>36</v>
      </c>
      <c r="AX151" s="12" t="s">
        <v>21</v>
      </c>
      <c r="AY151" s="252" t="s">
        <v>155</v>
      </c>
    </row>
    <row r="152" spans="2:65" s="1" customFormat="1" ht="24" customHeight="1">
      <c r="B152" s="38"/>
      <c r="C152" s="223" t="s">
        <v>267</v>
      </c>
      <c r="D152" s="223" t="s">
        <v>158</v>
      </c>
      <c r="E152" s="224" t="s">
        <v>896</v>
      </c>
      <c r="F152" s="225" t="s">
        <v>897</v>
      </c>
      <c r="G152" s="226" t="s">
        <v>214</v>
      </c>
      <c r="H152" s="227">
        <v>1352</v>
      </c>
      <c r="I152" s="228"/>
      <c r="J152" s="229">
        <f>ROUND(I152*H152,2)</f>
        <v>0</v>
      </c>
      <c r="K152" s="225" t="s">
        <v>1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898</v>
      </c>
    </row>
    <row r="153" spans="2:51" s="12" customFormat="1" ht="12">
      <c r="B153" s="241"/>
      <c r="C153" s="242"/>
      <c r="D153" s="243" t="s">
        <v>216</v>
      </c>
      <c r="E153" s="244" t="s">
        <v>1</v>
      </c>
      <c r="F153" s="245" t="s">
        <v>872</v>
      </c>
      <c r="G153" s="242"/>
      <c r="H153" s="246">
        <v>1352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216</v>
      </c>
      <c r="AU153" s="252" t="s">
        <v>90</v>
      </c>
      <c r="AV153" s="12" t="s">
        <v>90</v>
      </c>
      <c r="AW153" s="12" t="s">
        <v>36</v>
      </c>
      <c r="AX153" s="12" t="s">
        <v>21</v>
      </c>
      <c r="AY153" s="252" t="s">
        <v>155</v>
      </c>
    </row>
    <row r="154" spans="2:63" s="11" customFormat="1" ht="22.8" customHeight="1">
      <c r="B154" s="207"/>
      <c r="C154" s="208"/>
      <c r="D154" s="209" t="s">
        <v>80</v>
      </c>
      <c r="E154" s="221" t="s">
        <v>193</v>
      </c>
      <c r="F154" s="221" t="s">
        <v>462</v>
      </c>
      <c r="G154" s="208"/>
      <c r="H154" s="208"/>
      <c r="I154" s="211"/>
      <c r="J154" s="222">
        <f>BK154</f>
        <v>0</v>
      </c>
      <c r="K154" s="208"/>
      <c r="L154" s="213"/>
      <c r="M154" s="214"/>
      <c r="N154" s="215"/>
      <c r="O154" s="215"/>
      <c r="P154" s="216">
        <f>SUM(P155:P172)</f>
        <v>0</v>
      </c>
      <c r="Q154" s="215"/>
      <c r="R154" s="216">
        <f>SUM(R155:R172)</f>
        <v>0</v>
      </c>
      <c r="S154" s="215"/>
      <c r="T154" s="217">
        <f>SUM(T155:T172)</f>
        <v>0</v>
      </c>
      <c r="AR154" s="218" t="s">
        <v>21</v>
      </c>
      <c r="AT154" s="219" t="s">
        <v>80</v>
      </c>
      <c r="AU154" s="219" t="s">
        <v>21</v>
      </c>
      <c r="AY154" s="218" t="s">
        <v>155</v>
      </c>
      <c r="BK154" s="220">
        <f>SUM(BK155:BK172)</f>
        <v>0</v>
      </c>
    </row>
    <row r="155" spans="2:65" s="1" customFormat="1" ht="24" customHeight="1">
      <c r="B155" s="38"/>
      <c r="C155" s="223" t="s">
        <v>8</v>
      </c>
      <c r="D155" s="223" t="s">
        <v>158</v>
      </c>
      <c r="E155" s="224" t="s">
        <v>899</v>
      </c>
      <c r="F155" s="225" t="s">
        <v>900</v>
      </c>
      <c r="G155" s="226" t="s">
        <v>715</v>
      </c>
      <c r="H155" s="227">
        <v>120</v>
      </c>
      <c r="I155" s="228"/>
      <c r="J155" s="229">
        <f>ROUND(I155*H155,2)</f>
        <v>0</v>
      </c>
      <c r="K155" s="225" t="s">
        <v>1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172</v>
      </c>
      <c r="AT155" s="234" t="s">
        <v>158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901</v>
      </c>
    </row>
    <row r="156" spans="2:65" s="1" customFormat="1" ht="24" customHeight="1">
      <c r="B156" s="38"/>
      <c r="C156" s="223" t="s">
        <v>277</v>
      </c>
      <c r="D156" s="223" t="s">
        <v>158</v>
      </c>
      <c r="E156" s="224" t="s">
        <v>902</v>
      </c>
      <c r="F156" s="225" t="s">
        <v>903</v>
      </c>
      <c r="G156" s="226" t="s">
        <v>365</v>
      </c>
      <c r="H156" s="227">
        <v>367.849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172</v>
      </c>
      <c r="AT156" s="234" t="s">
        <v>158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904</v>
      </c>
    </row>
    <row r="157" spans="2:51" s="12" customFormat="1" ht="12">
      <c r="B157" s="241"/>
      <c r="C157" s="242"/>
      <c r="D157" s="243" t="s">
        <v>216</v>
      </c>
      <c r="E157" s="244" t="s">
        <v>1</v>
      </c>
      <c r="F157" s="245" t="s">
        <v>905</v>
      </c>
      <c r="G157" s="242"/>
      <c r="H157" s="246">
        <v>173.2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216</v>
      </c>
      <c r="AU157" s="252" t="s">
        <v>90</v>
      </c>
      <c r="AV157" s="12" t="s">
        <v>90</v>
      </c>
      <c r="AW157" s="12" t="s">
        <v>36</v>
      </c>
      <c r="AX157" s="12" t="s">
        <v>81</v>
      </c>
      <c r="AY157" s="252" t="s">
        <v>155</v>
      </c>
    </row>
    <row r="158" spans="2:51" s="12" customFormat="1" ht="12">
      <c r="B158" s="241"/>
      <c r="C158" s="242"/>
      <c r="D158" s="243" t="s">
        <v>216</v>
      </c>
      <c r="E158" s="244" t="s">
        <v>1</v>
      </c>
      <c r="F158" s="245" t="s">
        <v>906</v>
      </c>
      <c r="G158" s="242"/>
      <c r="H158" s="246">
        <v>141.3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216</v>
      </c>
      <c r="AU158" s="252" t="s">
        <v>90</v>
      </c>
      <c r="AV158" s="12" t="s">
        <v>90</v>
      </c>
      <c r="AW158" s="12" t="s">
        <v>36</v>
      </c>
      <c r="AX158" s="12" t="s">
        <v>81</v>
      </c>
      <c r="AY158" s="252" t="s">
        <v>155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907</v>
      </c>
      <c r="G159" s="242"/>
      <c r="H159" s="246">
        <v>53.349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81</v>
      </c>
      <c r="AY159" s="252" t="s">
        <v>155</v>
      </c>
    </row>
    <row r="160" spans="2:51" s="14" customFormat="1" ht="12">
      <c r="B160" s="276"/>
      <c r="C160" s="277"/>
      <c r="D160" s="243" t="s">
        <v>216</v>
      </c>
      <c r="E160" s="278" t="s">
        <v>1</v>
      </c>
      <c r="F160" s="279" t="s">
        <v>387</v>
      </c>
      <c r="G160" s="277"/>
      <c r="H160" s="280">
        <v>367.849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AT160" s="286" t="s">
        <v>216</v>
      </c>
      <c r="AU160" s="286" t="s">
        <v>90</v>
      </c>
      <c r="AV160" s="14" t="s">
        <v>172</v>
      </c>
      <c r="AW160" s="14" t="s">
        <v>36</v>
      </c>
      <c r="AX160" s="14" t="s">
        <v>21</v>
      </c>
      <c r="AY160" s="286" t="s">
        <v>155</v>
      </c>
    </row>
    <row r="161" spans="2:65" s="1" customFormat="1" ht="16.5" customHeight="1">
      <c r="B161" s="38"/>
      <c r="C161" s="223" t="s">
        <v>282</v>
      </c>
      <c r="D161" s="223" t="s">
        <v>158</v>
      </c>
      <c r="E161" s="224" t="s">
        <v>908</v>
      </c>
      <c r="F161" s="225" t="s">
        <v>909</v>
      </c>
      <c r="G161" s="226" t="s">
        <v>365</v>
      </c>
      <c r="H161" s="227">
        <v>156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910</v>
      </c>
    </row>
    <row r="162" spans="2:51" s="12" customFormat="1" ht="12">
      <c r="B162" s="241"/>
      <c r="C162" s="242"/>
      <c r="D162" s="243" t="s">
        <v>216</v>
      </c>
      <c r="E162" s="244" t="s">
        <v>1</v>
      </c>
      <c r="F162" s="245" t="s">
        <v>911</v>
      </c>
      <c r="G162" s="242"/>
      <c r="H162" s="246">
        <v>156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216</v>
      </c>
      <c r="AU162" s="252" t="s">
        <v>90</v>
      </c>
      <c r="AV162" s="12" t="s">
        <v>90</v>
      </c>
      <c r="AW162" s="12" t="s">
        <v>36</v>
      </c>
      <c r="AX162" s="12" t="s">
        <v>21</v>
      </c>
      <c r="AY162" s="252" t="s">
        <v>155</v>
      </c>
    </row>
    <row r="163" spans="2:65" s="1" customFormat="1" ht="24" customHeight="1">
      <c r="B163" s="38"/>
      <c r="C163" s="223" t="s">
        <v>286</v>
      </c>
      <c r="D163" s="223" t="s">
        <v>158</v>
      </c>
      <c r="E163" s="224" t="s">
        <v>912</v>
      </c>
      <c r="F163" s="225" t="s">
        <v>913</v>
      </c>
      <c r="G163" s="226" t="s">
        <v>161</v>
      </c>
      <c r="H163" s="227">
        <v>78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46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172</v>
      </c>
      <c r="AT163" s="234" t="s">
        <v>158</v>
      </c>
      <c r="AU163" s="234" t="s">
        <v>90</v>
      </c>
      <c r="AY163" s="17" t="s">
        <v>155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21</v>
      </c>
      <c r="BK163" s="235">
        <f>ROUND(I163*H163,2)</f>
        <v>0</v>
      </c>
      <c r="BL163" s="17" t="s">
        <v>172</v>
      </c>
      <c r="BM163" s="234" t="s">
        <v>914</v>
      </c>
    </row>
    <row r="164" spans="2:65" s="1" customFormat="1" ht="24" customHeight="1">
      <c r="B164" s="38"/>
      <c r="C164" s="223" t="s">
        <v>291</v>
      </c>
      <c r="D164" s="223" t="s">
        <v>158</v>
      </c>
      <c r="E164" s="224" t="s">
        <v>915</v>
      </c>
      <c r="F164" s="225" t="s">
        <v>916</v>
      </c>
      <c r="G164" s="226" t="s">
        <v>161</v>
      </c>
      <c r="H164" s="227">
        <v>52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46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172</v>
      </c>
      <c r="AT164" s="234" t="s">
        <v>158</v>
      </c>
      <c r="AU164" s="234" t="s">
        <v>90</v>
      </c>
      <c r="AY164" s="17" t="s">
        <v>155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21</v>
      </c>
      <c r="BK164" s="235">
        <f>ROUND(I164*H164,2)</f>
        <v>0</v>
      </c>
      <c r="BL164" s="17" t="s">
        <v>172</v>
      </c>
      <c r="BM164" s="234" t="s">
        <v>917</v>
      </c>
    </row>
    <row r="165" spans="2:65" s="1" customFormat="1" ht="24" customHeight="1">
      <c r="B165" s="38"/>
      <c r="C165" s="223" t="s">
        <v>296</v>
      </c>
      <c r="D165" s="223" t="s">
        <v>158</v>
      </c>
      <c r="E165" s="224" t="s">
        <v>918</v>
      </c>
      <c r="F165" s="225" t="s">
        <v>919</v>
      </c>
      <c r="G165" s="226" t="s">
        <v>161</v>
      </c>
      <c r="H165" s="227">
        <v>26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46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172</v>
      </c>
      <c r="AT165" s="234" t="s">
        <v>158</v>
      </c>
      <c r="AU165" s="234" t="s">
        <v>90</v>
      </c>
      <c r="AY165" s="17" t="s">
        <v>155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21</v>
      </c>
      <c r="BK165" s="235">
        <f>ROUND(I165*H165,2)</f>
        <v>0</v>
      </c>
      <c r="BL165" s="17" t="s">
        <v>172</v>
      </c>
      <c r="BM165" s="234" t="s">
        <v>920</v>
      </c>
    </row>
    <row r="166" spans="2:51" s="12" customFormat="1" ht="12">
      <c r="B166" s="241"/>
      <c r="C166" s="242"/>
      <c r="D166" s="243" t="s">
        <v>216</v>
      </c>
      <c r="E166" s="244" t="s">
        <v>1</v>
      </c>
      <c r="F166" s="245" t="s">
        <v>921</v>
      </c>
      <c r="G166" s="242"/>
      <c r="H166" s="246">
        <v>26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216</v>
      </c>
      <c r="AU166" s="252" t="s">
        <v>90</v>
      </c>
      <c r="AV166" s="12" t="s">
        <v>90</v>
      </c>
      <c r="AW166" s="12" t="s">
        <v>36</v>
      </c>
      <c r="AX166" s="12" t="s">
        <v>21</v>
      </c>
      <c r="AY166" s="252" t="s">
        <v>155</v>
      </c>
    </row>
    <row r="167" spans="2:65" s="1" customFormat="1" ht="24" customHeight="1">
      <c r="B167" s="38"/>
      <c r="C167" s="223" t="s">
        <v>7</v>
      </c>
      <c r="D167" s="223" t="s">
        <v>158</v>
      </c>
      <c r="E167" s="224" t="s">
        <v>922</v>
      </c>
      <c r="F167" s="225" t="s">
        <v>923</v>
      </c>
      <c r="G167" s="226" t="s">
        <v>161</v>
      </c>
      <c r="H167" s="227">
        <v>52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172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172</v>
      </c>
      <c r="BM167" s="234" t="s">
        <v>924</v>
      </c>
    </row>
    <row r="168" spans="2:51" s="12" customFormat="1" ht="12">
      <c r="B168" s="241"/>
      <c r="C168" s="242"/>
      <c r="D168" s="243" t="s">
        <v>216</v>
      </c>
      <c r="E168" s="244" t="s">
        <v>1</v>
      </c>
      <c r="F168" s="245" t="s">
        <v>925</v>
      </c>
      <c r="G168" s="242"/>
      <c r="H168" s="246">
        <v>52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216</v>
      </c>
      <c r="AU168" s="252" t="s">
        <v>90</v>
      </c>
      <c r="AV168" s="12" t="s">
        <v>90</v>
      </c>
      <c r="AW168" s="12" t="s">
        <v>36</v>
      </c>
      <c r="AX168" s="12" t="s">
        <v>21</v>
      </c>
      <c r="AY168" s="252" t="s">
        <v>155</v>
      </c>
    </row>
    <row r="169" spans="2:65" s="1" customFormat="1" ht="24" customHeight="1">
      <c r="B169" s="38"/>
      <c r="C169" s="223" t="s">
        <v>211</v>
      </c>
      <c r="D169" s="223" t="s">
        <v>158</v>
      </c>
      <c r="E169" s="224" t="s">
        <v>926</v>
      </c>
      <c r="F169" s="225" t="s">
        <v>927</v>
      </c>
      <c r="G169" s="226" t="s">
        <v>161</v>
      </c>
      <c r="H169" s="227">
        <v>26</v>
      </c>
      <c r="I169" s="228"/>
      <c r="J169" s="229">
        <f>ROUND(I169*H169,2)</f>
        <v>0</v>
      </c>
      <c r="K169" s="225" t="s">
        <v>1</v>
      </c>
      <c r="L169" s="43"/>
      <c r="M169" s="230" t="s">
        <v>1</v>
      </c>
      <c r="N169" s="231" t="s">
        <v>46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172</v>
      </c>
      <c r="AT169" s="234" t="s">
        <v>158</v>
      </c>
      <c r="AU169" s="234" t="s">
        <v>90</v>
      </c>
      <c r="AY169" s="17" t="s">
        <v>155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21</v>
      </c>
      <c r="BK169" s="235">
        <f>ROUND(I169*H169,2)</f>
        <v>0</v>
      </c>
      <c r="BL169" s="17" t="s">
        <v>172</v>
      </c>
      <c r="BM169" s="234" t="s">
        <v>928</v>
      </c>
    </row>
    <row r="170" spans="2:51" s="12" customFormat="1" ht="12">
      <c r="B170" s="241"/>
      <c r="C170" s="242"/>
      <c r="D170" s="243" t="s">
        <v>216</v>
      </c>
      <c r="E170" s="244" t="s">
        <v>1</v>
      </c>
      <c r="F170" s="245" t="s">
        <v>929</v>
      </c>
      <c r="G170" s="242"/>
      <c r="H170" s="246">
        <v>26</v>
      </c>
      <c r="I170" s="247"/>
      <c r="J170" s="242"/>
      <c r="K170" s="242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216</v>
      </c>
      <c r="AU170" s="252" t="s">
        <v>90</v>
      </c>
      <c r="AV170" s="12" t="s">
        <v>90</v>
      </c>
      <c r="AW170" s="12" t="s">
        <v>36</v>
      </c>
      <c r="AX170" s="12" t="s">
        <v>21</v>
      </c>
      <c r="AY170" s="252" t="s">
        <v>155</v>
      </c>
    </row>
    <row r="171" spans="2:65" s="1" customFormat="1" ht="24" customHeight="1">
      <c r="B171" s="38"/>
      <c r="C171" s="223" t="s">
        <v>392</v>
      </c>
      <c r="D171" s="223" t="s">
        <v>158</v>
      </c>
      <c r="E171" s="224" t="s">
        <v>930</v>
      </c>
      <c r="F171" s="225" t="s">
        <v>931</v>
      </c>
      <c r="G171" s="226" t="s">
        <v>365</v>
      </c>
      <c r="H171" s="227">
        <v>156</v>
      </c>
      <c r="I171" s="228"/>
      <c r="J171" s="229">
        <f>ROUND(I171*H171,2)</f>
        <v>0</v>
      </c>
      <c r="K171" s="225" t="s">
        <v>1</v>
      </c>
      <c r="L171" s="43"/>
      <c r="M171" s="230" t="s">
        <v>1</v>
      </c>
      <c r="N171" s="231" t="s">
        <v>46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172</v>
      </c>
      <c r="AT171" s="234" t="s">
        <v>158</v>
      </c>
      <c r="AU171" s="234" t="s">
        <v>90</v>
      </c>
      <c r="AY171" s="17" t="s">
        <v>155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21</v>
      </c>
      <c r="BK171" s="235">
        <f>ROUND(I171*H171,2)</f>
        <v>0</v>
      </c>
      <c r="BL171" s="17" t="s">
        <v>172</v>
      </c>
      <c r="BM171" s="234" t="s">
        <v>932</v>
      </c>
    </row>
    <row r="172" spans="2:51" s="12" customFormat="1" ht="12">
      <c r="B172" s="241"/>
      <c r="C172" s="242"/>
      <c r="D172" s="243" t="s">
        <v>216</v>
      </c>
      <c r="E172" s="244" t="s">
        <v>1</v>
      </c>
      <c r="F172" s="245" t="s">
        <v>933</v>
      </c>
      <c r="G172" s="242"/>
      <c r="H172" s="246">
        <v>156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216</v>
      </c>
      <c r="AU172" s="252" t="s">
        <v>90</v>
      </c>
      <c r="AV172" s="12" t="s">
        <v>90</v>
      </c>
      <c r="AW172" s="12" t="s">
        <v>36</v>
      </c>
      <c r="AX172" s="12" t="s">
        <v>21</v>
      </c>
      <c r="AY172" s="252" t="s">
        <v>155</v>
      </c>
    </row>
    <row r="173" spans="2:63" s="11" customFormat="1" ht="22.8" customHeight="1">
      <c r="B173" s="207"/>
      <c r="C173" s="208"/>
      <c r="D173" s="209" t="s">
        <v>80</v>
      </c>
      <c r="E173" s="221" t="s">
        <v>546</v>
      </c>
      <c r="F173" s="221" t="s">
        <v>547</v>
      </c>
      <c r="G173" s="208"/>
      <c r="H173" s="208"/>
      <c r="I173" s="211"/>
      <c r="J173" s="222">
        <f>BK173</f>
        <v>0</v>
      </c>
      <c r="K173" s="208"/>
      <c r="L173" s="213"/>
      <c r="M173" s="214"/>
      <c r="N173" s="215"/>
      <c r="O173" s="215"/>
      <c r="P173" s="216">
        <f>P174</f>
        <v>0</v>
      </c>
      <c r="Q173" s="215"/>
      <c r="R173" s="216">
        <f>R174</f>
        <v>0</v>
      </c>
      <c r="S173" s="215"/>
      <c r="T173" s="217">
        <f>T174</f>
        <v>0</v>
      </c>
      <c r="AR173" s="218" t="s">
        <v>21</v>
      </c>
      <c r="AT173" s="219" t="s">
        <v>80</v>
      </c>
      <c r="AU173" s="219" t="s">
        <v>21</v>
      </c>
      <c r="AY173" s="218" t="s">
        <v>155</v>
      </c>
      <c r="BK173" s="220">
        <f>BK174</f>
        <v>0</v>
      </c>
    </row>
    <row r="174" spans="2:65" s="1" customFormat="1" ht="16.5" customHeight="1">
      <c r="B174" s="38"/>
      <c r="C174" s="223" t="s">
        <v>397</v>
      </c>
      <c r="D174" s="223" t="s">
        <v>158</v>
      </c>
      <c r="E174" s="224" t="s">
        <v>934</v>
      </c>
      <c r="F174" s="225" t="s">
        <v>935</v>
      </c>
      <c r="G174" s="226" t="s">
        <v>264</v>
      </c>
      <c r="H174" s="227">
        <v>56.023</v>
      </c>
      <c r="I174" s="228"/>
      <c r="J174" s="229">
        <f>ROUND(I174*H174,2)</f>
        <v>0</v>
      </c>
      <c r="K174" s="225" t="s">
        <v>162</v>
      </c>
      <c r="L174" s="43"/>
      <c r="M174" s="230" t="s">
        <v>1</v>
      </c>
      <c r="N174" s="231" t="s">
        <v>46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172</v>
      </c>
      <c r="AT174" s="234" t="s">
        <v>158</v>
      </c>
      <c r="AU174" s="234" t="s">
        <v>90</v>
      </c>
      <c r="AY174" s="17" t="s">
        <v>155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21</v>
      </c>
      <c r="BK174" s="235">
        <f>ROUND(I174*H174,2)</f>
        <v>0</v>
      </c>
      <c r="BL174" s="17" t="s">
        <v>172</v>
      </c>
      <c r="BM174" s="234" t="s">
        <v>936</v>
      </c>
    </row>
    <row r="175" spans="2:63" s="11" customFormat="1" ht="25.9" customHeight="1">
      <c r="B175" s="207"/>
      <c r="C175" s="208"/>
      <c r="D175" s="209" t="s">
        <v>80</v>
      </c>
      <c r="E175" s="210" t="s">
        <v>937</v>
      </c>
      <c r="F175" s="210" t="s">
        <v>938</v>
      </c>
      <c r="G175" s="208"/>
      <c r="H175" s="208"/>
      <c r="I175" s="211"/>
      <c r="J175" s="212">
        <f>BK175</f>
        <v>0</v>
      </c>
      <c r="K175" s="208"/>
      <c r="L175" s="213"/>
      <c r="M175" s="214"/>
      <c r="N175" s="215"/>
      <c r="O175" s="215"/>
      <c r="P175" s="216">
        <f>P176</f>
        <v>0</v>
      </c>
      <c r="Q175" s="215"/>
      <c r="R175" s="216">
        <f>R176</f>
        <v>0.67278134</v>
      </c>
      <c r="S175" s="215"/>
      <c r="T175" s="217">
        <f>T176</f>
        <v>0</v>
      </c>
      <c r="AR175" s="218" t="s">
        <v>90</v>
      </c>
      <c r="AT175" s="219" t="s">
        <v>80</v>
      </c>
      <c r="AU175" s="219" t="s">
        <v>81</v>
      </c>
      <c r="AY175" s="218" t="s">
        <v>155</v>
      </c>
      <c r="BK175" s="220">
        <f>BK176</f>
        <v>0</v>
      </c>
    </row>
    <row r="176" spans="2:63" s="11" customFormat="1" ht="22.8" customHeight="1">
      <c r="B176" s="207"/>
      <c r="C176" s="208"/>
      <c r="D176" s="209" t="s">
        <v>80</v>
      </c>
      <c r="E176" s="221" t="s">
        <v>939</v>
      </c>
      <c r="F176" s="221" t="s">
        <v>940</v>
      </c>
      <c r="G176" s="208"/>
      <c r="H176" s="208"/>
      <c r="I176" s="211"/>
      <c r="J176" s="222">
        <f>BK176</f>
        <v>0</v>
      </c>
      <c r="K176" s="208"/>
      <c r="L176" s="213"/>
      <c r="M176" s="214"/>
      <c r="N176" s="215"/>
      <c r="O176" s="215"/>
      <c r="P176" s="216">
        <f>SUM(P177:P190)</f>
        <v>0</v>
      </c>
      <c r="Q176" s="215"/>
      <c r="R176" s="216">
        <f>SUM(R177:R190)</f>
        <v>0.67278134</v>
      </c>
      <c r="S176" s="215"/>
      <c r="T176" s="217">
        <f>SUM(T177:T190)</f>
        <v>0</v>
      </c>
      <c r="AR176" s="218" t="s">
        <v>90</v>
      </c>
      <c r="AT176" s="219" t="s">
        <v>80</v>
      </c>
      <c r="AU176" s="219" t="s">
        <v>21</v>
      </c>
      <c r="AY176" s="218" t="s">
        <v>155</v>
      </c>
      <c r="BK176" s="220">
        <f>SUM(BK177:BK190)</f>
        <v>0</v>
      </c>
    </row>
    <row r="177" spans="2:65" s="1" customFormat="1" ht="24" customHeight="1">
      <c r="B177" s="38"/>
      <c r="C177" s="223" t="s">
        <v>400</v>
      </c>
      <c r="D177" s="223" t="s">
        <v>158</v>
      </c>
      <c r="E177" s="224" t="s">
        <v>941</v>
      </c>
      <c r="F177" s="225" t="s">
        <v>942</v>
      </c>
      <c r="G177" s="226" t="s">
        <v>161</v>
      </c>
      <c r="H177" s="227">
        <v>2</v>
      </c>
      <c r="I177" s="228"/>
      <c r="J177" s="229">
        <f>ROUND(I177*H177,2)</f>
        <v>0</v>
      </c>
      <c r="K177" s="225" t="s">
        <v>1</v>
      </c>
      <c r="L177" s="43"/>
      <c r="M177" s="230" t="s">
        <v>1</v>
      </c>
      <c r="N177" s="231" t="s">
        <v>46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277</v>
      </c>
      <c r="AT177" s="234" t="s">
        <v>158</v>
      </c>
      <c r="AU177" s="234" t="s">
        <v>90</v>
      </c>
      <c r="AY177" s="17" t="s">
        <v>155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21</v>
      </c>
      <c r="BK177" s="235">
        <f>ROUND(I177*H177,2)</f>
        <v>0</v>
      </c>
      <c r="BL177" s="17" t="s">
        <v>277</v>
      </c>
      <c r="BM177" s="234" t="s">
        <v>943</v>
      </c>
    </row>
    <row r="178" spans="2:65" s="1" customFormat="1" ht="24" customHeight="1">
      <c r="B178" s="38"/>
      <c r="C178" s="223" t="s">
        <v>405</v>
      </c>
      <c r="D178" s="223" t="s">
        <v>158</v>
      </c>
      <c r="E178" s="224" t="s">
        <v>944</v>
      </c>
      <c r="F178" s="225" t="s">
        <v>945</v>
      </c>
      <c r="G178" s="226" t="s">
        <v>161</v>
      </c>
      <c r="H178" s="227">
        <v>1</v>
      </c>
      <c r="I178" s="228"/>
      <c r="J178" s="229">
        <f>ROUND(I178*H178,2)</f>
        <v>0</v>
      </c>
      <c r="K178" s="225" t="s">
        <v>1</v>
      </c>
      <c r="L178" s="43"/>
      <c r="M178" s="230" t="s">
        <v>1</v>
      </c>
      <c r="N178" s="231" t="s">
        <v>46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277</v>
      </c>
      <c r="AT178" s="234" t="s">
        <v>158</v>
      </c>
      <c r="AU178" s="234" t="s">
        <v>90</v>
      </c>
      <c r="AY178" s="17" t="s">
        <v>155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21</v>
      </c>
      <c r="BK178" s="235">
        <f>ROUND(I178*H178,2)</f>
        <v>0</v>
      </c>
      <c r="BL178" s="17" t="s">
        <v>277</v>
      </c>
      <c r="BM178" s="234" t="s">
        <v>946</v>
      </c>
    </row>
    <row r="179" spans="2:65" s="1" customFormat="1" ht="24" customHeight="1">
      <c r="B179" s="38"/>
      <c r="C179" s="223" t="s">
        <v>410</v>
      </c>
      <c r="D179" s="223" t="s">
        <v>158</v>
      </c>
      <c r="E179" s="224" t="s">
        <v>947</v>
      </c>
      <c r="F179" s="225" t="s">
        <v>948</v>
      </c>
      <c r="G179" s="226" t="s">
        <v>161</v>
      </c>
      <c r="H179" s="227">
        <v>2</v>
      </c>
      <c r="I179" s="228"/>
      <c r="J179" s="229">
        <f>ROUND(I179*H179,2)</f>
        <v>0</v>
      </c>
      <c r="K179" s="225" t="s">
        <v>1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AR179" s="234" t="s">
        <v>277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277</v>
      </c>
      <c r="BM179" s="234" t="s">
        <v>949</v>
      </c>
    </row>
    <row r="180" spans="2:65" s="1" customFormat="1" ht="24" customHeight="1">
      <c r="B180" s="38"/>
      <c r="C180" s="223" t="s">
        <v>415</v>
      </c>
      <c r="D180" s="223" t="s">
        <v>158</v>
      </c>
      <c r="E180" s="224" t="s">
        <v>950</v>
      </c>
      <c r="F180" s="225" t="s">
        <v>951</v>
      </c>
      <c r="G180" s="226" t="s">
        <v>161</v>
      </c>
      <c r="H180" s="227">
        <v>1</v>
      </c>
      <c r="I180" s="228"/>
      <c r="J180" s="229">
        <f>ROUND(I180*H180,2)</f>
        <v>0</v>
      </c>
      <c r="K180" s="225" t="s">
        <v>1</v>
      </c>
      <c r="L180" s="43"/>
      <c r="M180" s="230" t="s">
        <v>1</v>
      </c>
      <c r="N180" s="231" t="s">
        <v>46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277</v>
      </c>
      <c r="AT180" s="234" t="s">
        <v>158</v>
      </c>
      <c r="AU180" s="234" t="s">
        <v>90</v>
      </c>
      <c r="AY180" s="17" t="s">
        <v>155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21</v>
      </c>
      <c r="BK180" s="235">
        <f>ROUND(I180*H180,2)</f>
        <v>0</v>
      </c>
      <c r="BL180" s="17" t="s">
        <v>277</v>
      </c>
      <c r="BM180" s="234" t="s">
        <v>952</v>
      </c>
    </row>
    <row r="181" spans="2:65" s="1" customFormat="1" ht="24" customHeight="1">
      <c r="B181" s="38"/>
      <c r="C181" s="223" t="s">
        <v>419</v>
      </c>
      <c r="D181" s="223" t="s">
        <v>158</v>
      </c>
      <c r="E181" s="224" t="s">
        <v>953</v>
      </c>
      <c r="F181" s="225" t="s">
        <v>954</v>
      </c>
      <c r="G181" s="226" t="s">
        <v>161</v>
      </c>
      <c r="H181" s="227">
        <v>1</v>
      </c>
      <c r="I181" s="228"/>
      <c r="J181" s="229">
        <f>ROUND(I181*H181,2)</f>
        <v>0</v>
      </c>
      <c r="K181" s="225" t="s">
        <v>1</v>
      </c>
      <c r="L181" s="43"/>
      <c r="M181" s="230" t="s">
        <v>1</v>
      </c>
      <c r="N181" s="231" t="s">
        <v>46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277</v>
      </c>
      <c r="AT181" s="234" t="s">
        <v>158</v>
      </c>
      <c r="AU181" s="234" t="s">
        <v>90</v>
      </c>
      <c r="AY181" s="17" t="s">
        <v>155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21</v>
      </c>
      <c r="BK181" s="235">
        <f>ROUND(I181*H181,2)</f>
        <v>0</v>
      </c>
      <c r="BL181" s="17" t="s">
        <v>277</v>
      </c>
      <c r="BM181" s="234" t="s">
        <v>955</v>
      </c>
    </row>
    <row r="182" spans="2:65" s="1" customFormat="1" ht="24" customHeight="1">
      <c r="B182" s="38"/>
      <c r="C182" s="223" t="s">
        <v>423</v>
      </c>
      <c r="D182" s="223" t="s">
        <v>158</v>
      </c>
      <c r="E182" s="224" t="s">
        <v>956</v>
      </c>
      <c r="F182" s="225" t="s">
        <v>957</v>
      </c>
      <c r="G182" s="226" t="s">
        <v>161</v>
      </c>
      <c r="H182" s="227">
        <v>5</v>
      </c>
      <c r="I182" s="228"/>
      <c r="J182" s="229">
        <f>ROUND(I182*H182,2)</f>
        <v>0</v>
      </c>
      <c r="K182" s="225" t="s">
        <v>1</v>
      </c>
      <c r="L182" s="43"/>
      <c r="M182" s="230" t="s">
        <v>1</v>
      </c>
      <c r="N182" s="231" t="s">
        <v>46</v>
      </c>
      <c r="O182" s="86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AR182" s="234" t="s">
        <v>277</v>
      </c>
      <c r="AT182" s="234" t="s">
        <v>158</v>
      </c>
      <c r="AU182" s="234" t="s">
        <v>90</v>
      </c>
      <c r="AY182" s="17" t="s">
        <v>155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21</v>
      </c>
      <c r="BK182" s="235">
        <f>ROUND(I182*H182,2)</f>
        <v>0</v>
      </c>
      <c r="BL182" s="17" t="s">
        <v>277</v>
      </c>
      <c r="BM182" s="234" t="s">
        <v>958</v>
      </c>
    </row>
    <row r="183" spans="2:65" s="1" customFormat="1" ht="24" customHeight="1">
      <c r="B183" s="38"/>
      <c r="C183" s="223" t="s">
        <v>647</v>
      </c>
      <c r="D183" s="223" t="s">
        <v>158</v>
      </c>
      <c r="E183" s="224" t="s">
        <v>959</v>
      </c>
      <c r="F183" s="225" t="s">
        <v>960</v>
      </c>
      <c r="G183" s="226" t="s">
        <v>340</v>
      </c>
      <c r="H183" s="227">
        <v>9611.162</v>
      </c>
      <c r="I183" s="228"/>
      <c r="J183" s="229">
        <f>ROUND(I183*H183,2)</f>
        <v>0</v>
      </c>
      <c r="K183" s="225" t="s">
        <v>1</v>
      </c>
      <c r="L183" s="43"/>
      <c r="M183" s="230" t="s">
        <v>1</v>
      </c>
      <c r="N183" s="231" t="s">
        <v>46</v>
      </c>
      <c r="O183" s="86"/>
      <c r="P183" s="232">
        <f>O183*H183</f>
        <v>0</v>
      </c>
      <c r="Q183" s="232">
        <v>7E-05</v>
      </c>
      <c r="R183" s="232">
        <f>Q183*H183</f>
        <v>0.67278134</v>
      </c>
      <c r="S183" s="232">
        <v>0</v>
      </c>
      <c r="T183" s="233">
        <f>S183*H183</f>
        <v>0</v>
      </c>
      <c r="AR183" s="234" t="s">
        <v>277</v>
      </c>
      <c r="AT183" s="234" t="s">
        <v>158</v>
      </c>
      <c r="AU183" s="234" t="s">
        <v>90</v>
      </c>
      <c r="AY183" s="17" t="s">
        <v>155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21</v>
      </c>
      <c r="BK183" s="235">
        <f>ROUND(I183*H183,2)</f>
        <v>0</v>
      </c>
      <c r="BL183" s="17" t="s">
        <v>277</v>
      </c>
      <c r="BM183" s="234" t="s">
        <v>961</v>
      </c>
    </row>
    <row r="184" spans="2:51" s="12" customFormat="1" ht="12">
      <c r="B184" s="241"/>
      <c r="C184" s="242"/>
      <c r="D184" s="243" t="s">
        <v>216</v>
      </c>
      <c r="E184" s="244" t="s">
        <v>1</v>
      </c>
      <c r="F184" s="245" t="s">
        <v>962</v>
      </c>
      <c r="G184" s="242"/>
      <c r="H184" s="246">
        <v>416.576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216</v>
      </c>
      <c r="AU184" s="252" t="s">
        <v>90</v>
      </c>
      <c r="AV184" s="12" t="s">
        <v>90</v>
      </c>
      <c r="AW184" s="12" t="s">
        <v>36</v>
      </c>
      <c r="AX184" s="12" t="s">
        <v>81</v>
      </c>
      <c r="AY184" s="252" t="s">
        <v>155</v>
      </c>
    </row>
    <row r="185" spans="2:51" s="12" customFormat="1" ht="12">
      <c r="B185" s="241"/>
      <c r="C185" s="242"/>
      <c r="D185" s="243" t="s">
        <v>216</v>
      </c>
      <c r="E185" s="244" t="s">
        <v>1</v>
      </c>
      <c r="F185" s="245" t="s">
        <v>963</v>
      </c>
      <c r="G185" s="242"/>
      <c r="H185" s="246">
        <v>4204.058</v>
      </c>
      <c r="I185" s="247"/>
      <c r="J185" s="242"/>
      <c r="K185" s="242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216</v>
      </c>
      <c r="AU185" s="252" t="s">
        <v>90</v>
      </c>
      <c r="AV185" s="12" t="s">
        <v>90</v>
      </c>
      <c r="AW185" s="12" t="s">
        <v>36</v>
      </c>
      <c r="AX185" s="12" t="s">
        <v>81</v>
      </c>
      <c r="AY185" s="252" t="s">
        <v>155</v>
      </c>
    </row>
    <row r="186" spans="2:51" s="12" customFormat="1" ht="12">
      <c r="B186" s="241"/>
      <c r="C186" s="242"/>
      <c r="D186" s="243" t="s">
        <v>216</v>
      </c>
      <c r="E186" s="244" t="s">
        <v>1</v>
      </c>
      <c r="F186" s="245" t="s">
        <v>964</v>
      </c>
      <c r="G186" s="242"/>
      <c r="H186" s="246">
        <v>4361.76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216</v>
      </c>
      <c r="AU186" s="252" t="s">
        <v>90</v>
      </c>
      <c r="AV186" s="12" t="s">
        <v>90</v>
      </c>
      <c r="AW186" s="12" t="s">
        <v>36</v>
      </c>
      <c r="AX186" s="12" t="s">
        <v>81</v>
      </c>
      <c r="AY186" s="252" t="s">
        <v>155</v>
      </c>
    </row>
    <row r="187" spans="2:51" s="15" customFormat="1" ht="12">
      <c r="B187" s="289"/>
      <c r="C187" s="290"/>
      <c r="D187" s="243" t="s">
        <v>216</v>
      </c>
      <c r="E187" s="291" t="s">
        <v>1</v>
      </c>
      <c r="F187" s="292" t="s">
        <v>965</v>
      </c>
      <c r="G187" s="290"/>
      <c r="H187" s="293">
        <v>8982.394</v>
      </c>
      <c r="I187" s="294"/>
      <c r="J187" s="290"/>
      <c r="K187" s="290"/>
      <c r="L187" s="295"/>
      <c r="M187" s="296"/>
      <c r="N187" s="297"/>
      <c r="O187" s="297"/>
      <c r="P187" s="297"/>
      <c r="Q187" s="297"/>
      <c r="R187" s="297"/>
      <c r="S187" s="297"/>
      <c r="T187" s="298"/>
      <c r="AT187" s="299" t="s">
        <v>216</v>
      </c>
      <c r="AU187" s="299" t="s">
        <v>90</v>
      </c>
      <c r="AV187" s="15" t="s">
        <v>168</v>
      </c>
      <c r="AW187" s="15" t="s">
        <v>36</v>
      </c>
      <c r="AX187" s="15" t="s">
        <v>81</v>
      </c>
      <c r="AY187" s="299" t="s">
        <v>155</v>
      </c>
    </row>
    <row r="188" spans="2:51" s="12" customFormat="1" ht="12">
      <c r="B188" s="241"/>
      <c r="C188" s="242"/>
      <c r="D188" s="243" t="s">
        <v>216</v>
      </c>
      <c r="E188" s="244" t="s">
        <v>1</v>
      </c>
      <c r="F188" s="245" t="s">
        <v>966</v>
      </c>
      <c r="G188" s="242"/>
      <c r="H188" s="246">
        <v>628.768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216</v>
      </c>
      <c r="AU188" s="252" t="s">
        <v>90</v>
      </c>
      <c r="AV188" s="12" t="s">
        <v>90</v>
      </c>
      <c r="AW188" s="12" t="s">
        <v>36</v>
      </c>
      <c r="AX188" s="12" t="s">
        <v>81</v>
      </c>
      <c r="AY188" s="252" t="s">
        <v>155</v>
      </c>
    </row>
    <row r="189" spans="2:51" s="14" customFormat="1" ht="12">
      <c r="B189" s="276"/>
      <c r="C189" s="277"/>
      <c r="D189" s="243" t="s">
        <v>216</v>
      </c>
      <c r="E189" s="278" t="s">
        <v>1</v>
      </c>
      <c r="F189" s="279" t="s">
        <v>387</v>
      </c>
      <c r="G189" s="277"/>
      <c r="H189" s="280">
        <v>9611.162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AT189" s="286" t="s">
        <v>216</v>
      </c>
      <c r="AU189" s="286" t="s">
        <v>90</v>
      </c>
      <c r="AV189" s="14" t="s">
        <v>172</v>
      </c>
      <c r="AW189" s="14" t="s">
        <v>36</v>
      </c>
      <c r="AX189" s="14" t="s">
        <v>21</v>
      </c>
      <c r="AY189" s="286" t="s">
        <v>155</v>
      </c>
    </row>
    <row r="190" spans="2:65" s="1" customFormat="1" ht="24" customHeight="1">
      <c r="B190" s="38"/>
      <c r="C190" s="223" t="s">
        <v>432</v>
      </c>
      <c r="D190" s="223" t="s">
        <v>158</v>
      </c>
      <c r="E190" s="224" t="s">
        <v>967</v>
      </c>
      <c r="F190" s="225" t="s">
        <v>968</v>
      </c>
      <c r="G190" s="226" t="s">
        <v>969</v>
      </c>
      <c r="H190" s="300"/>
      <c r="I190" s="228"/>
      <c r="J190" s="229">
        <f>ROUND(I190*H190,2)</f>
        <v>0</v>
      </c>
      <c r="K190" s="225" t="s">
        <v>162</v>
      </c>
      <c r="L190" s="43"/>
      <c r="M190" s="236" t="s">
        <v>1</v>
      </c>
      <c r="N190" s="237" t="s">
        <v>46</v>
      </c>
      <c r="O190" s="238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AR190" s="234" t="s">
        <v>277</v>
      </c>
      <c r="AT190" s="234" t="s">
        <v>158</v>
      </c>
      <c r="AU190" s="234" t="s">
        <v>90</v>
      </c>
      <c r="AY190" s="17" t="s">
        <v>155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7" t="s">
        <v>21</v>
      </c>
      <c r="BK190" s="235">
        <f>ROUND(I190*H190,2)</f>
        <v>0</v>
      </c>
      <c r="BL190" s="17" t="s">
        <v>277</v>
      </c>
      <c r="BM190" s="234" t="s">
        <v>970</v>
      </c>
    </row>
    <row r="191" spans="2:12" s="1" customFormat="1" ht="6.95" customHeight="1">
      <c r="B191" s="61"/>
      <c r="C191" s="62"/>
      <c r="D191" s="62"/>
      <c r="E191" s="62"/>
      <c r="F191" s="62"/>
      <c r="G191" s="62"/>
      <c r="H191" s="62"/>
      <c r="I191" s="173"/>
      <c r="J191" s="62"/>
      <c r="K191" s="62"/>
      <c r="L191" s="43"/>
    </row>
  </sheetData>
  <sheetProtection password="CC35" sheet="1" objects="1" scenarios="1" formatColumns="0" formatRows="0" autoFilter="0"/>
  <autoFilter ref="C123:K19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108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971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ROUND((SUM(BE124:BE192)),2)</f>
        <v>0</v>
      </c>
      <c r="I33" s="154">
        <v>0.21</v>
      </c>
      <c r="J33" s="153">
        <f>ROUND(((SUM(BE124:BE192))*I33),2)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ROUND((SUM(BF124:BF192)),2)</f>
        <v>0</v>
      </c>
      <c r="I34" s="154">
        <v>0.15</v>
      </c>
      <c r="J34" s="153">
        <f>ROUND(((SUM(BF124:BF192))*I34),2)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ROUND((SUM(BG124:BG192)),2)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ROUND((SUM(BH124:BH192)),2)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ROUND((SUM(BI124:BI192)),2)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702 - SO 702 VÍCEÚČELOVÉ HŘIŠTĚ VČ. OPLOCENÍ A PŘÍSLUŠENSTVÍ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306</v>
      </c>
      <c r="E99" s="193"/>
      <c r="F99" s="193"/>
      <c r="G99" s="193"/>
      <c r="H99" s="193"/>
      <c r="I99" s="194"/>
      <c r="J99" s="195">
        <f>J136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856</v>
      </c>
      <c r="E100" s="193"/>
      <c r="F100" s="193"/>
      <c r="G100" s="193"/>
      <c r="H100" s="193"/>
      <c r="I100" s="194"/>
      <c r="J100" s="195">
        <f>J143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310</v>
      </c>
      <c r="E101" s="193"/>
      <c r="F101" s="193"/>
      <c r="G101" s="193"/>
      <c r="H101" s="193"/>
      <c r="I101" s="194"/>
      <c r="J101" s="195">
        <f>J156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311</v>
      </c>
      <c r="E102" s="193"/>
      <c r="F102" s="193"/>
      <c r="G102" s="193"/>
      <c r="H102" s="193"/>
      <c r="I102" s="194"/>
      <c r="J102" s="195">
        <f>J180</f>
        <v>0</v>
      </c>
      <c r="K102" s="191"/>
      <c r="L102" s="196"/>
    </row>
    <row r="103" spans="2:12" s="8" customFormat="1" ht="24.95" customHeight="1" hidden="1">
      <c r="B103" s="183"/>
      <c r="C103" s="184"/>
      <c r="D103" s="185" t="s">
        <v>857</v>
      </c>
      <c r="E103" s="186"/>
      <c r="F103" s="186"/>
      <c r="G103" s="186"/>
      <c r="H103" s="186"/>
      <c r="I103" s="187"/>
      <c r="J103" s="188">
        <f>J182</f>
        <v>0</v>
      </c>
      <c r="K103" s="184"/>
      <c r="L103" s="189"/>
    </row>
    <row r="104" spans="2:12" s="9" customFormat="1" ht="19.9" customHeight="1" hidden="1">
      <c r="B104" s="190"/>
      <c r="C104" s="191"/>
      <c r="D104" s="192" t="s">
        <v>858</v>
      </c>
      <c r="E104" s="193"/>
      <c r="F104" s="193"/>
      <c r="G104" s="193"/>
      <c r="H104" s="193"/>
      <c r="I104" s="194"/>
      <c r="J104" s="195">
        <f>J183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MULTIFUNKČNÍ SPORTOVIŠTĚ U OBJEKTU ZIMNÍHO STADIONU, DĚČÍN propočet podle DUR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128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702 - SO 702 VÍCEÚČELOVÉ HŘIŠTĚ VČ. OPLOCENÍ A PŘÍSLUŠENSTVÍ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22</v>
      </c>
      <c r="D118" s="39"/>
      <c r="E118" s="39"/>
      <c r="F118" s="27" t="str">
        <f>F12</f>
        <v>Děčín</v>
      </c>
      <c r="G118" s="39"/>
      <c r="H118" s="39"/>
      <c r="I118" s="142" t="s">
        <v>24</v>
      </c>
      <c r="J118" s="74" t="str">
        <f>IF(J12="","",J12)</f>
        <v>2. 3. 2019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27.9" customHeight="1">
      <c r="B120" s="38"/>
      <c r="C120" s="32" t="s">
        <v>28</v>
      </c>
      <c r="D120" s="39"/>
      <c r="E120" s="39"/>
      <c r="F120" s="27" t="str">
        <f>E15</f>
        <v>STATUTÁRNÍ MĚSTO DĚČÍN</v>
      </c>
      <c r="G120" s="39"/>
      <c r="H120" s="39"/>
      <c r="I120" s="142" t="s">
        <v>34</v>
      </c>
      <c r="J120" s="36" t="str">
        <f>E21</f>
        <v>PROJEKTOVÝ ATELIER DAVID</v>
      </c>
      <c r="K120" s="39"/>
      <c r="L120" s="43"/>
    </row>
    <row r="121" spans="2:12" s="1" customFormat="1" ht="15.15" customHeight="1">
      <c r="B121" s="38"/>
      <c r="C121" s="32" t="s">
        <v>32</v>
      </c>
      <c r="D121" s="39"/>
      <c r="E121" s="39"/>
      <c r="F121" s="27" t="str">
        <f>IF(E18="","",E18)</f>
        <v>Vyplň údaj</v>
      </c>
      <c r="G121" s="39"/>
      <c r="H121" s="39"/>
      <c r="I121" s="142" t="s">
        <v>37</v>
      </c>
      <c r="J121" s="36" t="str">
        <f>E24</f>
        <v>Jaroslav VALENTA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140</v>
      </c>
      <c r="D123" s="199" t="s">
        <v>66</v>
      </c>
      <c r="E123" s="199" t="s">
        <v>62</v>
      </c>
      <c r="F123" s="199" t="s">
        <v>63</v>
      </c>
      <c r="G123" s="199" t="s">
        <v>141</v>
      </c>
      <c r="H123" s="199" t="s">
        <v>142</v>
      </c>
      <c r="I123" s="200" t="s">
        <v>143</v>
      </c>
      <c r="J123" s="199" t="s">
        <v>133</v>
      </c>
      <c r="K123" s="201" t="s">
        <v>144</v>
      </c>
      <c r="L123" s="202"/>
      <c r="M123" s="95" t="s">
        <v>1</v>
      </c>
      <c r="N123" s="96" t="s">
        <v>45</v>
      </c>
      <c r="O123" s="96" t="s">
        <v>145</v>
      </c>
      <c r="P123" s="96" t="s">
        <v>146</v>
      </c>
      <c r="Q123" s="96" t="s">
        <v>147</v>
      </c>
      <c r="R123" s="96" t="s">
        <v>148</v>
      </c>
      <c r="S123" s="96" t="s">
        <v>149</v>
      </c>
      <c r="T123" s="97" t="s">
        <v>150</v>
      </c>
    </row>
    <row r="124" spans="2:63" s="1" customFormat="1" ht="22.8" customHeight="1">
      <c r="B124" s="38"/>
      <c r="C124" s="102" t="s">
        <v>151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P125+P182</f>
        <v>0</v>
      </c>
      <c r="Q124" s="99"/>
      <c r="R124" s="204">
        <f>R125+R182</f>
        <v>37.60411887000001</v>
      </c>
      <c r="S124" s="99"/>
      <c r="T124" s="205">
        <f>T125+T182</f>
        <v>0</v>
      </c>
      <c r="AT124" s="17" t="s">
        <v>80</v>
      </c>
      <c r="AU124" s="17" t="s">
        <v>135</v>
      </c>
      <c r="BK124" s="206">
        <f>BK125+BK182</f>
        <v>0</v>
      </c>
    </row>
    <row r="125" spans="2:63" s="11" customFormat="1" ht="25.9" customHeight="1">
      <c r="B125" s="207"/>
      <c r="C125" s="208"/>
      <c r="D125" s="209" t="s">
        <v>80</v>
      </c>
      <c r="E125" s="210" t="s">
        <v>208</v>
      </c>
      <c r="F125" s="210" t="s">
        <v>209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P126+P136+P143+P156+P180</f>
        <v>0</v>
      </c>
      <c r="Q125" s="215"/>
      <c r="R125" s="216">
        <f>R126+R136+R143+R156+R180</f>
        <v>37.150871040000006</v>
      </c>
      <c r="S125" s="215"/>
      <c r="T125" s="217">
        <f>T126+T136+T143+T156+T180</f>
        <v>0</v>
      </c>
      <c r="AR125" s="218" t="s">
        <v>21</v>
      </c>
      <c r="AT125" s="219" t="s">
        <v>80</v>
      </c>
      <c r="AU125" s="219" t="s">
        <v>81</v>
      </c>
      <c r="AY125" s="218" t="s">
        <v>155</v>
      </c>
      <c r="BK125" s="220">
        <f>BK126+BK136+BK143+BK156+BK180</f>
        <v>0</v>
      </c>
    </row>
    <row r="126" spans="2:63" s="11" customFormat="1" ht="22.8" customHeight="1">
      <c r="B126" s="207"/>
      <c r="C126" s="208"/>
      <c r="D126" s="209" t="s">
        <v>80</v>
      </c>
      <c r="E126" s="221" t="s">
        <v>21</v>
      </c>
      <c r="F126" s="221" t="s">
        <v>210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SUM(P127:P135)</f>
        <v>0</v>
      </c>
      <c r="Q126" s="215"/>
      <c r="R126" s="216">
        <f>SUM(R127:R135)</f>
        <v>0</v>
      </c>
      <c r="S126" s="215"/>
      <c r="T126" s="217">
        <f>SUM(T127:T135)</f>
        <v>0</v>
      </c>
      <c r="AR126" s="218" t="s">
        <v>21</v>
      </c>
      <c r="AT126" s="219" t="s">
        <v>80</v>
      </c>
      <c r="AU126" s="219" t="s">
        <v>21</v>
      </c>
      <c r="AY126" s="218" t="s">
        <v>155</v>
      </c>
      <c r="BK126" s="220">
        <f>SUM(BK127:BK135)</f>
        <v>0</v>
      </c>
    </row>
    <row r="127" spans="2:65" s="1" customFormat="1" ht="16.5" customHeight="1">
      <c r="B127" s="38"/>
      <c r="C127" s="223" t="s">
        <v>21</v>
      </c>
      <c r="D127" s="223" t="s">
        <v>158</v>
      </c>
      <c r="E127" s="224" t="s">
        <v>316</v>
      </c>
      <c r="F127" s="225" t="s">
        <v>317</v>
      </c>
      <c r="G127" s="226" t="s">
        <v>239</v>
      </c>
      <c r="H127" s="227">
        <v>14.976</v>
      </c>
      <c r="I127" s="228"/>
      <c r="J127" s="229">
        <f>ROUND(I127*H127,2)</f>
        <v>0</v>
      </c>
      <c r="K127" s="225" t="s">
        <v>162</v>
      </c>
      <c r="L127" s="43"/>
      <c r="M127" s="230" t="s">
        <v>1</v>
      </c>
      <c r="N127" s="231" t="s">
        <v>46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172</v>
      </c>
      <c r="AT127" s="234" t="s">
        <v>158</v>
      </c>
      <c r="AU127" s="234" t="s">
        <v>90</v>
      </c>
      <c r="AY127" s="17" t="s">
        <v>155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21</v>
      </c>
      <c r="BK127" s="235">
        <f>ROUND(I127*H127,2)</f>
        <v>0</v>
      </c>
      <c r="BL127" s="17" t="s">
        <v>172</v>
      </c>
      <c r="BM127" s="234" t="s">
        <v>972</v>
      </c>
    </row>
    <row r="128" spans="2:51" s="12" customFormat="1" ht="12">
      <c r="B128" s="241"/>
      <c r="C128" s="242"/>
      <c r="D128" s="243" t="s">
        <v>216</v>
      </c>
      <c r="E128" s="244" t="s">
        <v>1</v>
      </c>
      <c r="F128" s="245" t="s">
        <v>973</v>
      </c>
      <c r="G128" s="242"/>
      <c r="H128" s="246">
        <v>14.976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216</v>
      </c>
      <c r="AU128" s="252" t="s">
        <v>90</v>
      </c>
      <c r="AV128" s="12" t="s">
        <v>90</v>
      </c>
      <c r="AW128" s="12" t="s">
        <v>36</v>
      </c>
      <c r="AX128" s="12" t="s">
        <v>21</v>
      </c>
      <c r="AY128" s="252" t="s">
        <v>155</v>
      </c>
    </row>
    <row r="129" spans="2:65" s="1" customFormat="1" ht="16.5" customHeight="1">
      <c r="B129" s="38"/>
      <c r="C129" s="223" t="s">
        <v>90</v>
      </c>
      <c r="D129" s="223" t="s">
        <v>158</v>
      </c>
      <c r="E129" s="224" t="s">
        <v>861</v>
      </c>
      <c r="F129" s="225" t="s">
        <v>862</v>
      </c>
      <c r="G129" s="226" t="s">
        <v>239</v>
      </c>
      <c r="H129" s="227">
        <v>14.976</v>
      </c>
      <c r="I129" s="228"/>
      <c r="J129" s="229">
        <f>ROUND(I129*H129,2)</f>
        <v>0</v>
      </c>
      <c r="K129" s="225" t="s">
        <v>162</v>
      </c>
      <c r="L129" s="43"/>
      <c r="M129" s="230" t="s">
        <v>1</v>
      </c>
      <c r="N129" s="231" t="s">
        <v>46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172</v>
      </c>
      <c r="AT129" s="234" t="s">
        <v>158</v>
      </c>
      <c r="AU129" s="234" t="s">
        <v>90</v>
      </c>
      <c r="AY129" s="17" t="s">
        <v>155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21</v>
      </c>
      <c r="BK129" s="235">
        <f>ROUND(I129*H129,2)</f>
        <v>0</v>
      </c>
      <c r="BL129" s="17" t="s">
        <v>172</v>
      </c>
      <c r="BM129" s="234" t="s">
        <v>974</v>
      </c>
    </row>
    <row r="130" spans="2:65" s="1" customFormat="1" ht="24" customHeight="1">
      <c r="B130" s="38"/>
      <c r="C130" s="223" t="s">
        <v>168</v>
      </c>
      <c r="D130" s="223" t="s">
        <v>158</v>
      </c>
      <c r="E130" s="224" t="s">
        <v>864</v>
      </c>
      <c r="F130" s="225" t="s">
        <v>865</v>
      </c>
      <c r="G130" s="226" t="s">
        <v>239</v>
      </c>
      <c r="H130" s="227">
        <v>14.976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975</v>
      </c>
    </row>
    <row r="131" spans="2:51" s="12" customFormat="1" ht="12">
      <c r="B131" s="241"/>
      <c r="C131" s="242"/>
      <c r="D131" s="243" t="s">
        <v>216</v>
      </c>
      <c r="E131" s="244" t="s">
        <v>1</v>
      </c>
      <c r="F131" s="245" t="s">
        <v>973</v>
      </c>
      <c r="G131" s="242"/>
      <c r="H131" s="246">
        <v>14.976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216</v>
      </c>
      <c r="AU131" s="252" t="s">
        <v>90</v>
      </c>
      <c r="AV131" s="12" t="s">
        <v>90</v>
      </c>
      <c r="AW131" s="12" t="s">
        <v>36</v>
      </c>
      <c r="AX131" s="12" t="s">
        <v>21</v>
      </c>
      <c r="AY131" s="252" t="s">
        <v>155</v>
      </c>
    </row>
    <row r="132" spans="2:65" s="1" customFormat="1" ht="16.5" customHeight="1">
      <c r="B132" s="38"/>
      <c r="C132" s="223" t="s">
        <v>172</v>
      </c>
      <c r="D132" s="223" t="s">
        <v>158</v>
      </c>
      <c r="E132" s="224" t="s">
        <v>569</v>
      </c>
      <c r="F132" s="225" t="s">
        <v>570</v>
      </c>
      <c r="G132" s="226" t="s">
        <v>239</v>
      </c>
      <c r="H132" s="227">
        <v>14.976</v>
      </c>
      <c r="I132" s="228"/>
      <c r="J132" s="229">
        <f>ROUND(I132*H132,2)</f>
        <v>0</v>
      </c>
      <c r="K132" s="225" t="s">
        <v>162</v>
      </c>
      <c r="L132" s="43"/>
      <c r="M132" s="230" t="s">
        <v>1</v>
      </c>
      <c r="N132" s="231" t="s">
        <v>46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172</v>
      </c>
      <c r="AT132" s="234" t="s">
        <v>158</v>
      </c>
      <c r="AU132" s="234" t="s">
        <v>90</v>
      </c>
      <c r="AY132" s="17" t="s">
        <v>155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21</v>
      </c>
      <c r="BK132" s="235">
        <f>ROUND(I132*H132,2)</f>
        <v>0</v>
      </c>
      <c r="BL132" s="17" t="s">
        <v>172</v>
      </c>
      <c r="BM132" s="234" t="s">
        <v>976</v>
      </c>
    </row>
    <row r="133" spans="2:65" s="1" customFormat="1" ht="16.5" customHeight="1">
      <c r="B133" s="38"/>
      <c r="C133" s="223" t="s">
        <v>154</v>
      </c>
      <c r="D133" s="223" t="s">
        <v>158</v>
      </c>
      <c r="E133" s="224" t="s">
        <v>258</v>
      </c>
      <c r="F133" s="225" t="s">
        <v>259</v>
      </c>
      <c r="G133" s="226" t="s">
        <v>239</v>
      </c>
      <c r="H133" s="227">
        <v>14.976</v>
      </c>
      <c r="I133" s="228"/>
      <c r="J133" s="229">
        <f>ROUND(I133*H133,2)</f>
        <v>0</v>
      </c>
      <c r="K133" s="225" t="s">
        <v>162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977</v>
      </c>
    </row>
    <row r="134" spans="2:65" s="1" customFormat="1" ht="24" customHeight="1">
      <c r="B134" s="38"/>
      <c r="C134" s="223" t="s">
        <v>179</v>
      </c>
      <c r="D134" s="223" t="s">
        <v>158</v>
      </c>
      <c r="E134" s="224" t="s">
        <v>262</v>
      </c>
      <c r="F134" s="225" t="s">
        <v>263</v>
      </c>
      <c r="G134" s="226" t="s">
        <v>264</v>
      </c>
      <c r="H134" s="227">
        <v>26.957</v>
      </c>
      <c r="I134" s="228"/>
      <c r="J134" s="229">
        <f>ROUND(I134*H134,2)</f>
        <v>0</v>
      </c>
      <c r="K134" s="225" t="s">
        <v>162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978</v>
      </c>
    </row>
    <row r="135" spans="2:51" s="12" customFormat="1" ht="12">
      <c r="B135" s="241"/>
      <c r="C135" s="242"/>
      <c r="D135" s="243" t="s">
        <v>216</v>
      </c>
      <c r="E135" s="244" t="s">
        <v>1</v>
      </c>
      <c r="F135" s="245" t="s">
        <v>979</v>
      </c>
      <c r="G135" s="242"/>
      <c r="H135" s="246">
        <v>26.957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216</v>
      </c>
      <c r="AU135" s="252" t="s">
        <v>90</v>
      </c>
      <c r="AV135" s="12" t="s">
        <v>90</v>
      </c>
      <c r="AW135" s="12" t="s">
        <v>36</v>
      </c>
      <c r="AX135" s="12" t="s">
        <v>21</v>
      </c>
      <c r="AY135" s="252" t="s">
        <v>155</v>
      </c>
    </row>
    <row r="136" spans="2:63" s="11" customFormat="1" ht="22.8" customHeight="1">
      <c r="B136" s="207"/>
      <c r="C136" s="208"/>
      <c r="D136" s="209" t="s">
        <v>80</v>
      </c>
      <c r="E136" s="221" t="s">
        <v>90</v>
      </c>
      <c r="F136" s="221" t="s">
        <v>362</v>
      </c>
      <c r="G136" s="208"/>
      <c r="H136" s="208"/>
      <c r="I136" s="211"/>
      <c r="J136" s="222">
        <f>BK136</f>
        <v>0</v>
      </c>
      <c r="K136" s="208"/>
      <c r="L136" s="213"/>
      <c r="M136" s="214"/>
      <c r="N136" s="215"/>
      <c r="O136" s="215"/>
      <c r="P136" s="216">
        <f>SUM(P137:P142)</f>
        <v>0</v>
      </c>
      <c r="Q136" s="215"/>
      <c r="R136" s="216">
        <f>SUM(R137:R142)</f>
        <v>37.150871040000006</v>
      </c>
      <c r="S136" s="215"/>
      <c r="T136" s="217">
        <f>SUM(T137:T142)</f>
        <v>0</v>
      </c>
      <c r="AR136" s="218" t="s">
        <v>21</v>
      </c>
      <c r="AT136" s="219" t="s">
        <v>80</v>
      </c>
      <c r="AU136" s="219" t="s">
        <v>21</v>
      </c>
      <c r="AY136" s="218" t="s">
        <v>155</v>
      </c>
      <c r="BK136" s="220">
        <f>SUM(BK137:BK142)</f>
        <v>0</v>
      </c>
    </row>
    <row r="137" spans="2:65" s="1" customFormat="1" ht="24" customHeight="1">
      <c r="B137" s="38"/>
      <c r="C137" s="223" t="s">
        <v>183</v>
      </c>
      <c r="D137" s="223" t="s">
        <v>158</v>
      </c>
      <c r="E137" s="224" t="s">
        <v>367</v>
      </c>
      <c r="F137" s="225" t="s">
        <v>368</v>
      </c>
      <c r="G137" s="226" t="s">
        <v>214</v>
      </c>
      <c r="H137" s="227">
        <v>608</v>
      </c>
      <c r="I137" s="228"/>
      <c r="J137" s="229">
        <f>ROUND(I137*H137,2)</f>
        <v>0</v>
      </c>
      <c r="K137" s="225" t="s">
        <v>162</v>
      </c>
      <c r="L137" s="43"/>
      <c r="M137" s="230" t="s">
        <v>1</v>
      </c>
      <c r="N137" s="231" t="s">
        <v>46</v>
      </c>
      <c r="O137" s="86"/>
      <c r="P137" s="232">
        <f>O137*H137</f>
        <v>0</v>
      </c>
      <c r="Q137" s="232">
        <v>0.0001</v>
      </c>
      <c r="R137" s="232">
        <f>Q137*H137</f>
        <v>0.0608</v>
      </c>
      <c r="S137" s="232">
        <v>0</v>
      </c>
      <c r="T137" s="233">
        <f>S137*H137</f>
        <v>0</v>
      </c>
      <c r="AR137" s="234" t="s">
        <v>172</v>
      </c>
      <c r="AT137" s="234" t="s">
        <v>158</v>
      </c>
      <c r="AU137" s="234" t="s">
        <v>90</v>
      </c>
      <c r="AY137" s="17" t="s">
        <v>155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21</v>
      </c>
      <c r="BK137" s="235">
        <f>ROUND(I137*H137,2)</f>
        <v>0</v>
      </c>
      <c r="BL137" s="17" t="s">
        <v>172</v>
      </c>
      <c r="BM137" s="234" t="s">
        <v>980</v>
      </c>
    </row>
    <row r="138" spans="2:51" s="12" customFormat="1" ht="12">
      <c r="B138" s="241"/>
      <c r="C138" s="242"/>
      <c r="D138" s="243" t="s">
        <v>216</v>
      </c>
      <c r="E138" s="244" t="s">
        <v>1</v>
      </c>
      <c r="F138" s="245" t="s">
        <v>981</v>
      </c>
      <c r="G138" s="242"/>
      <c r="H138" s="246">
        <v>608</v>
      </c>
      <c r="I138" s="247"/>
      <c r="J138" s="242"/>
      <c r="K138" s="242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216</v>
      </c>
      <c r="AU138" s="252" t="s">
        <v>90</v>
      </c>
      <c r="AV138" s="12" t="s">
        <v>90</v>
      </c>
      <c r="AW138" s="12" t="s">
        <v>36</v>
      </c>
      <c r="AX138" s="12" t="s">
        <v>21</v>
      </c>
      <c r="AY138" s="252" t="s">
        <v>155</v>
      </c>
    </row>
    <row r="139" spans="2:65" s="1" customFormat="1" ht="24" customHeight="1">
      <c r="B139" s="38"/>
      <c r="C139" s="256" t="s">
        <v>187</v>
      </c>
      <c r="D139" s="256" t="s">
        <v>337</v>
      </c>
      <c r="E139" s="257" t="s">
        <v>982</v>
      </c>
      <c r="F139" s="258" t="s">
        <v>874</v>
      </c>
      <c r="G139" s="259" t="s">
        <v>214</v>
      </c>
      <c r="H139" s="260">
        <v>699.2</v>
      </c>
      <c r="I139" s="261"/>
      <c r="J139" s="262">
        <f>ROUND(I139*H139,2)</f>
        <v>0</v>
      </c>
      <c r="K139" s="258" t="s">
        <v>162</v>
      </c>
      <c r="L139" s="263"/>
      <c r="M139" s="264" t="s">
        <v>1</v>
      </c>
      <c r="N139" s="265" t="s">
        <v>46</v>
      </c>
      <c r="O139" s="86"/>
      <c r="P139" s="232">
        <f>O139*H139</f>
        <v>0</v>
      </c>
      <c r="Q139" s="232">
        <v>0.0005</v>
      </c>
      <c r="R139" s="232">
        <f>Q139*H139</f>
        <v>0.3496</v>
      </c>
      <c r="S139" s="232">
        <v>0</v>
      </c>
      <c r="T139" s="233">
        <f>S139*H139</f>
        <v>0</v>
      </c>
      <c r="AR139" s="234" t="s">
        <v>187</v>
      </c>
      <c r="AT139" s="234" t="s">
        <v>337</v>
      </c>
      <c r="AU139" s="234" t="s">
        <v>90</v>
      </c>
      <c r="AY139" s="17" t="s">
        <v>155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21</v>
      </c>
      <c r="BK139" s="235">
        <f>ROUND(I139*H139,2)</f>
        <v>0</v>
      </c>
      <c r="BL139" s="17" t="s">
        <v>172</v>
      </c>
      <c r="BM139" s="234" t="s">
        <v>983</v>
      </c>
    </row>
    <row r="140" spans="2:51" s="12" customFormat="1" ht="12">
      <c r="B140" s="241"/>
      <c r="C140" s="242"/>
      <c r="D140" s="243" t="s">
        <v>216</v>
      </c>
      <c r="E140" s="244" t="s">
        <v>1</v>
      </c>
      <c r="F140" s="245" t="s">
        <v>984</v>
      </c>
      <c r="G140" s="242"/>
      <c r="H140" s="246">
        <v>699.2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216</v>
      </c>
      <c r="AU140" s="252" t="s">
        <v>90</v>
      </c>
      <c r="AV140" s="12" t="s">
        <v>90</v>
      </c>
      <c r="AW140" s="12" t="s">
        <v>36</v>
      </c>
      <c r="AX140" s="12" t="s">
        <v>21</v>
      </c>
      <c r="AY140" s="252" t="s">
        <v>155</v>
      </c>
    </row>
    <row r="141" spans="2:65" s="1" customFormat="1" ht="16.5" customHeight="1">
      <c r="B141" s="38"/>
      <c r="C141" s="223" t="s">
        <v>193</v>
      </c>
      <c r="D141" s="223" t="s">
        <v>158</v>
      </c>
      <c r="E141" s="224" t="s">
        <v>877</v>
      </c>
      <c r="F141" s="225" t="s">
        <v>878</v>
      </c>
      <c r="G141" s="226" t="s">
        <v>239</v>
      </c>
      <c r="H141" s="227">
        <v>14.976</v>
      </c>
      <c r="I141" s="228"/>
      <c r="J141" s="229">
        <f>ROUND(I141*H141,2)</f>
        <v>0</v>
      </c>
      <c r="K141" s="225" t="s">
        <v>162</v>
      </c>
      <c r="L141" s="43"/>
      <c r="M141" s="230" t="s">
        <v>1</v>
      </c>
      <c r="N141" s="231" t="s">
        <v>46</v>
      </c>
      <c r="O141" s="86"/>
      <c r="P141" s="232">
        <f>O141*H141</f>
        <v>0</v>
      </c>
      <c r="Q141" s="232">
        <v>2.45329</v>
      </c>
      <c r="R141" s="232">
        <f>Q141*H141</f>
        <v>36.74047104</v>
      </c>
      <c r="S141" s="232">
        <v>0</v>
      </c>
      <c r="T141" s="233">
        <f>S141*H141</f>
        <v>0</v>
      </c>
      <c r="AR141" s="234" t="s">
        <v>172</v>
      </c>
      <c r="AT141" s="234" t="s">
        <v>158</v>
      </c>
      <c r="AU141" s="234" t="s">
        <v>90</v>
      </c>
      <c r="AY141" s="17" t="s">
        <v>155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21</v>
      </c>
      <c r="BK141" s="235">
        <f>ROUND(I141*H141,2)</f>
        <v>0</v>
      </c>
      <c r="BL141" s="17" t="s">
        <v>172</v>
      </c>
      <c r="BM141" s="234" t="s">
        <v>985</v>
      </c>
    </row>
    <row r="142" spans="2:51" s="12" customFormat="1" ht="12">
      <c r="B142" s="241"/>
      <c r="C142" s="242"/>
      <c r="D142" s="243" t="s">
        <v>216</v>
      </c>
      <c r="E142" s="244" t="s">
        <v>1</v>
      </c>
      <c r="F142" s="245" t="s">
        <v>973</v>
      </c>
      <c r="G142" s="242"/>
      <c r="H142" s="246">
        <v>14.976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216</v>
      </c>
      <c r="AU142" s="252" t="s">
        <v>90</v>
      </c>
      <c r="AV142" s="12" t="s">
        <v>90</v>
      </c>
      <c r="AW142" s="12" t="s">
        <v>36</v>
      </c>
      <c r="AX142" s="12" t="s">
        <v>21</v>
      </c>
      <c r="AY142" s="252" t="s">
        <v>155</v>
      </c>
    </row>
    <row r="143" spans="2:63" s="11" customFormat="1" ht="22.8" customHeight="1">
      <c r="B143" s="207"/>
      <c r="C143" s="208"/>
      <c r="D143" s="209" t="s">
        <v>80</v>
      </c>
      <c r="E143" s="221" t="s">
        <v>154</v>
      </c>
      <c r="F143" s="221" t="s">
        <v>880</v>
      </c>
      <c r="G143" s="208"/>
      <c r="H143" s="208"/>
      <c r="I143" s="211"/>
      <c r="J143" s="222">
        <f>BK143</f>
        <v>0</v>
      </c>
      <c r="K143" s="208"/>
      <c r="L143" s="213"/>
      <c r="M143" s="214"/>
      <c r="N143" s="215"/>
      <c r="O143" s="215"/>
      <c r="P143" s="216">
        <f>SUM(P144:P155)</f>
        <v>0</v>
      </c>
      <c r="Q143" s="215"/>
      <c r="R143" s="216">
        <f>SUM(R144:R155)</f>
        <v>0</v>
      </c>
      <c r="S143" s="215"/>
      <c r="T143" s="217">
        <f>SUM(T144:T155)</f>
        <v>0</v>
      </c>
      <c r="AR143" s="218" t="s">
        <v>21</v>
      </c>
      <c r="AT143" s="219" t="s">
        <v>80</v>
      </c>
      <c r="AU143" s="219" t="s">
        <v>21</v>
      </c>
      <c r="AY143" s="218" t="s">
        <v>155</v>
      </c>
      <c r="BK143" s="220">
        <f>SUM(BK144:BK155)</f>
        <v>0</v>
      </c>
    </row>
    <row r="144" spans="2:65" s="1" customFormat="1" ht="16.5" customHeight="1">
      <c r="B144" s="38"/>
      <c r="C144" s="223" t="s">
        <v>26</v>
      </c>
      <c r="D144" s="223" t="s">
        <v>158</v>
      </c>
      <c r="E144" s="224" t="s">
        <v>881</v>
      </c>
      <c r="F144" s="225" t="s">
        <v>882</v>
      </c>
      <c r="G144" s="226" t="s">
        <v>214</v>
      </c>
      <c r="H144" s="227">
        <v>608</v>
      </c>
      <c r="I144" s="228"/>
      <c r="J144" s="229">
        <f>ROUND(I144*H144,2)</f>
        <v>0</v>
      </c>
      <c r="K144" s="225" t="s">
        <v>162</v>
      </c>
      <c r="L144" s="43"/>
      <c r="M144" s="230" t="s">
        <v>1</v>
      </c>
      <c r="N144" s="231" t="s">
        <v>46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172</v>
      </c>
      <c r="AT144" s="234" t="s">
        <v>158</v>
      </c>
      <c r="AU144" s="234" t="s">
        <v>90</v>
      </c>
      <c r="AY144" s="17" t="s">
        <v>155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21</v>
      </c>
      <c r="BK144" s="235">
        <f>ROUND(I144*H144,2)</f>
        <v>0</v>
      </c>
      <c r="BL144" s="17" t="s">
        <v>172</v>
      </c>
      <c r="BM144" s="234" t="s">
        <v>986</v>
      </c>
    </row>
    <row r="145" spans="2:51" s="12" customFormat="1" ht="12">
      <c r="B145" s="241"/>
      <c r="C145" s="242"/>
      <c r="D145" s="243" t="s">
        <v>216</v>
      </c>
      <c r="E145" s="244" t="s">
        <v>1</v>
      </c>
      <c r="F145" s="245" t="s">
        <v>987</v>
      </c>
      <c r="G145" s="242"/>
      <c r="H145" s="246">
        <v>608</v>
      </c>
      <c r="I145" s="247"/>
      <c r="J145" s="242"/>
      <c r="K145" s="242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216</v>
      </c>
      <c r="AU145" s="252" t="s">
        <v>90</v>
      </c>
      <c r="AV145" s="12" t="s">
        <v>90</v>
      </c>
      <c r="AW145" s="12" t="s">
        <v>36</v>
      </c>
      <c r="AX145" s="12" t="s">
        <v>21</v>
      </c>
      <c r="AY145" s="252" t="s">
        <v>155</v>
      </c>
    </row>
    <row r="146" spans="2:65" s="1" customFormat="1" ht="16.5" customHeight="1">
      <c r="B146" s="38"/>
      <c r="C146" s="223" t="s">
        <v>200</v>
      </c>
      <c r="D146" s="223" t="s">
        <v>158</v>
      </c>
      <c r="E146" s="224" t="s">
        <v>885</v>
      </c>
      <c r="F146" s="225" t="s">
        <v>886</v>
      </c>
      <c r="G146" s="226" t="s">
        <v>214</v>
      </c>
      <c r="H146" s="227">
        <v>608</v>
      </c>
      <c r="I146" s="228"/>
      <c r="J146" s="229">
        <f>ROUND(I146*H146,2)</f>
        <v>0</v>
      </c>
      <c r="K146" s="225" t="s">
        <v>162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172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988</v>
      </c>
    </row>
    <row r="147" spans="2:51" s="12" customFormat="1" ht="12">
      <c r="B147" s="241"/>
      <c r="C147" s="242"/>
      <c r="D147" s="243" t="s">
        <v>216</v>
      </c>
      <c r="E147" s="244" t="s">
        <v>1</v>
      </c>
      <c r="F147" s="245" t="s">
        <v>987</v>
      </c>
      <c r="G147" s="242"/>
      <c r="H147" s="246">
        <v>608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216</v>
      </c>
      <c r="AU147" s="252" t="s">
        <v>90</v>
      </c>
      <c r="AV147" s="12" t="s">
        <v>90</v>
      </c>
      <c r="AW147" s="12" t="s">
        <v>36</v>
      </c>
      <c r="AX147" s="12" t="s">
        <v>21</v>
      </c>
      <c r="AY147" s="252" t="s">
        <v>155</v>
      </c>
    </row>
    <row r="148" spans="2:65" s="1" customFormat="1" ht="24" customHeight="1">
      <c r="B148" s="38"/>
      <c r="C148" s="223" t="s">
        <v>257</v>
      </c>
      <c r="D148" s="223" t="s">
        <v>158</v>
      </c>
      <c r="E148" s="224" t="s">
        <v>888</v>
      </c>
      <c r="F148" s="225" t="s">
        <v>889</v>
      </c>
      <c r="G148" s="226" t="s">
        <v>214</v>
      </c>
      <c r="H148" s="227">
        <v>608</v>
      </c>
      <c r="I148" s="228"/>
      <c r="J148" s="229">
        <f>ROUND(I148*H148,2)</f>
        <v>0</v>
      </c>
      <c r="K148" s="225" t="s">
        <v>162</v>
      </c>
      <c r="L148" s="43"/>
      <c r="M148" s="230" t="s">
        <v>1</v>
      </c>
      <c r="N148" s="231" t="s">
        <v>46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172</v>
      </c>
      <c r="AT148" s="234" t="s">
        <v>158</v>
      </c>
      <c r="AU148" s="234" t="s">
        <v>90</v>
      </c>
      <c r="AY148" s="17" t="s">
        <v>155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21</v>
      </c>
      <c r="BK148" s="235">
        <f>ROUND(I148*H148,2)</f>
        <v>0</v>
      </c>
      <c r="BL148" s="17" t="s">
        <v>172</v>
      </c>
      <c r="BM148" s="234" t="s">
        <v>989</v>
      </c>
    </row>
    <row r="149" spans="2:51" s="12" customFormat="1" ht="12">
      <c r="B149" s="241"/>
      <c r="C149" s="242"/>
      <c r="D149" s="243" t="s">
        <v>216</v>
      </c>
      <c r="E149" s="244" t="s">
        <v>1</v>
      </c>
      <c r="F149" s="245" t="s">
        <v>990</v>
      </c>
      <c r="G149" s="242"/>
      <c r="H149" s="246">
        <v>608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216</v>
      </c>
      <c r="AU149" s="252" t="s">
        <v>90</v>
      </c>
      <c r="AV149" s="12" t="s">
        <v>90</v>
      </c>
      <c r="AW149" s="12" t="s">
        <v>36</v>
      </c>
      <c r="AX149" s="12" t="s">
        <v>21</v>
      </c>
      <c r="AY149" s="252" t="s">
        <v>155</v>
      </c>
    </row>
    <row r="150" spans="2:65" s="1" customFormat="1" ht="24" customHeight="1">
      <c r="B150" s="38"/>
      <c r="C150" s="223" t="s">
        <v>261</v>
      </c>
      <c r="D150" s="223" t="s">
        <v>158</v>
      </c>
      <c r="E150" s="224" t="s">
        <v>892</v>
      </c>
      <c r="F150" s="225" t="s">
        <v>893</v>
      </c>
      <c r="G150" s="226" t="s">
        <v>214</v>
      </c>
      <c r="H150" s="227">
        <v>608</v>
      </c>
      <c r="I150" s="228"/>
      <c r="J150" s="229">
        <f>ROUND(I150*H150,2)</f>
        <v>0</v>
      </c>
      <c r="K150" s="225" t="s">
        <v>162</v>
      </c>
      <c r="L150" s="43"/>
      <c r="M150" s="230" t="s">
        <v>1</v>
      </c>
      <c r="N150" s="231" t="s">
        <v>46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172</v>
      </c>
      <c r="AT150" s="234" t="s">
        <v>158</v>
      </c>
      <c r="AU150" s="234" t="s">
        <v>90</v>
      </c>
      <c r="AY150" s="17" t="s">
        <v>155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21</v>
      </c>
      <c r="BK150" s="235">
        <f>ROUND(I150*H150,2)</f>
        <v>0</v>
      </c>
      <c r="BL150" s="17" t="s">
        <v>172</v>
      </c>
      <c r="BM150" s="234" t="s">
        <v>991</v>
      </c>
    </row>
    <row r="151" spans="2:51" s="12" customFormat="1" ht="12">
      <c r="B151" s="241"/>
      <c r="C151" s="242"/>
      <c r="D151" s="243" t="s">
        <v>216</v>
      </c>
      <c r="E151" s="244" t="s">
        <v>1</v>
      </c>
      <c r="F151" s="245" t="s">
        <v>992</v>
      </c>
      <c r="G151" s="242"/>
      <c r="H151" s="246">
        <v>608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216</v>
      </c>
      <c r="AU151" s="252" t="s">
        <v>90</v>
      </c>
      <c r="AV151" s="12" t="s">
        <v>90</v>
      </c>
      <c r="AW151" s="12" t="s">
        <v>36</v>
      </c>
      <c r="AX151" s="12" t="s">
        <v>21</v>
      </c>
      <c r="AY151" s="252" t="s">
        <v>155</v>
      </c>
    </row>
    <row r="152" spans="2:65" s="1" customFormat="1" ht="24" customHeight="1">
      <c r="B152" s="38"/>
      <c r="C152" s="223" t="s">
        <v>267</v>
      </c>
      <c r="D152" s="223" t="s">
        <v>158</v>
      </c>
      <c r="E152" s="224" t="s">
        <v>993</v>
      </c>
      <c r="F152" s="225" t="s">
        <v>994</v>
      </c>
      <c r="G152" s="226" t="s">
        <v>214</v>
      </c>
      <c r="H152" s="227">
        <v>162</v>
      </c>
      <c r="I152" s="228"/>
      <c r="J152" s="229">
        <f>ROUND(I152*H152,2)</f>
        <v>0</v>
      </c>
      <c r="K152" s="225" t="s">
        <v>1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995</v>
      </c>
    </row>
    <row r="153" spans="2:51" s="12" customFormat="1" ht="12">
      <c r="B153" s="241"/>
      <c r="C153" s="242"/>
      <c r="D153" s="243" t="s">
        <v>216</v>
      </c>
      <c r="E153" s="244" t="s">
        <v>1</v>
      </c>
      <c r="F153" s="245" t="s">
        <v>996</v>
      </c>
      <c r="G153" s="242"/>
      <c r="H153" s="246">
        <v>162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216</v>
      </c>
      <c r="AU153" s="252" t="s">
        <v>90</v>
      </c>
      <c r="AV153" s="12" t="s">
        <v>90</v>
      </c>
      <c r="AW153" s="12" t="s">
        <v>36</v>
      </c>
      <c r="AX153" s="12" t="s">
        <v>21</v>
      </c>
      <c r="AY153" s="252" t="s">
        <v>155</v>
      </c>
    </row>
    <row r="154" spans="2:65" s="1" customFormat="1" ht="24" customHeight="1">
      <c r="B154" s="38"/>
      <c r="C154" s="223" t="s">
        <v>8</v>
      </c>
      <c r="D154" s="223" t="s">
        <v>158</v>
      </c>
      <c r="E154" s="224" t="s">
        <v>896</v>
      </c>
      <c r="F154" s="225" t="s">
        <v>997</v>
      </c>
      <c r="G154" s="226" t="s">
        <v>214</v>
      </c>
      <c r="H154" s="227">
        <v>446</v>
      </c>
      <c r="I154" s="228"/>
      <c r="J154" s="229">
        <f>ROUND(I154*H154,2)</f>
        <v>0</v>
      </c>
      <c r="K154" s="225" t="s">
        <v>1</v>
      </c>
      <c r="L154" s="43"/>
      <c r="M154" s="230" t="s">
        <v>1</v>
      </c>
      <c r="N154" s="231" t="s">
        <v>46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172</v>
      </c>
      <c r="AT154" s="234" t="s">
        <v>158</v>
      </c>
      <c r="AU154" s="234" t="s">
        <v>90</v>
      </c>
      <c r="AY154" s="17" t="s">
        <v>155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21</v>
      </c>
      <c r="BK154" s="235">
        <f>ROUND(I154*H154,2)</f>
        <v>0</v>
      </c>
      <c r="BL154" s="17" t="s">
        <v>172</v>
      </c>
      <c r="BM154" s="234" t="s">
        <v>998</v>
      </c>
    </row>
    <row r="155" spans="2:51" s="12" customFormat="1" ht="12">
      <c r="B155" s="241"/>
      <c r="C155" s="242"/>
      <c r="D155" s="243" t="s">
        <v>216</v>
      </c>
      <c r="E155" s="244" t="s">
        <v>1</v>
      </c>
      <c r="F155" s="245" t="s">
        <v>999</v>
      </c>
      <c r="G155" s="242"/>
      <c r="H155" s="246">
        <v>446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216</v>
      </c>
      <c r="AU155" s="252" t="s">
        <v>90</v>
      </c>
      <c r="AV155" s="12" t="s">
        <v>90</v>
      </c>
      <c r="AW155" s="12" t="s">
        <v>36</v>
      </c>
      <c r="AX155" s="12" t="s">
        <v>21</v>
      </c>
      <c r="AY155" s="252" t="s">
        <v>155</v>
      </c>
    </row>
    <row r="156" spans="2:63" s="11" customFormat="1" ht="22.8" customHeight="1">
      <c r="B156" s="207"/>
      <c r="C156" s="208"/>
      <c r="D156" s="209" t="s">
        <v>80</v>
      </c>
      <c r="E156" s="221" t="s">
        <v>193</v>
      </c>
      <c r="F156" s="221" t="s">
        <v>462</v>
      </c>
      <c r="G156" s="208"/>
      <c r="H156" s="208"/>
      <c r="I156" s="211"/>
      <c r="J156" s="222">
        <f>BK156</f>
        <v>0</v>
      </c>
      <c r="K156" s="208"/>
      <c r="L156" s="213"/>
      <c r="M156" s="214"/>
      <c r="N156" s="215"/>
      <c r="O156" s="215"/>
      <c r="P156" s="216">
        <f>SUM(P157:P179)</f>
        <v>0</v>
      </c>
      <c r="Q156" s="215"/>
      <c r="R156" s="216">
        <f>SUM(R157:R179)</f>
        <v>0</v>
      </c>
      <c r="S156" s="215"/>
      <c r="T156" s="217">
        <f>SUM(T157:T179)</f>
        <v>0</v>
      </c>
      <c r="AR156" s="218" t="s">
        <v>21</v>
      </c>
      <c r="AT156" s="219" t="s">
        <v>80</v>
      </c>
      <c r="AU156" s="219" t="s">
        <v>21</v>
      </c>
      <c r="AY156" s="218" t="s">
        <v>155</v>
      </c>
      <c r="BK156" s="220">
        <f>SUM(BK157:BK179)</f>
        <v>0</v>
      </c>
    </row>
    <row r="157" spans="2:65" s="1" customFormat="1" ht="16.5" customHeight="1">
      <c r="B157" s="38"/>
      <c r="C157" s="223" t="s">
        <v>277</v>
      </c>
      <c r="D157" s="223" t="s">
        <v>158</v>
      </c>
      <c r="E157" s="224" t="s">
        <v>1000</v>
      </c>
      <c r="F157" s="225" t="s">
        <v>1001</v>
      </c>
      <c r="G157" s="226" t="s">
        <v>466</v>
      </c>
      <c r="H157" s="227">
        <v>4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46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172</v>
      </c>
      <c r="AT157" s="234" t="s">
        <v>158</v>
      </c>
      <c r="AU157" s="234" t="s">
        <v>90</v>
      </c>
      <c r="AY157" s="17" t="s">
        <v>155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21</v>
      </c>
      <c r="BK157" s="235">
        <f>ROUND(I157*H157,2)</f>
        <v>0</v>
      </c>
      <c r="BL157" s="17" t="s">
        <v>172</v>
      </c>
      <c r="BM157" s="234" t="s">
        <v>1002</v>
      </c>
    </row>
    <row r="158" spans="2:51" s="12" customFormat="1" ht="12">
      <c r="B158" s="241"/>
      <c r="C158" s="242"/>
      <c r="D158" s="243" t="s">
        <v>216</v>
      </c>
      <c r="E158" s="244" t="s">
        <v>1</v>
      </c>
      <c r="F158" s="245" t="s">
        <v>1003</v>
      </c>
      <c r="G158" s="242"/>
      <c r="H158" s="246">
        <v>2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216</v>
      </c>
      <c r="AU158" s="252" t="s">
        <v>90</v>
      </c>
      <c r="AV158" s="12" t="s">
        <v>90</v>
      </c>
      <c r="AW158" s="12" t="s">
        <v>36</v>
      </c>
      <c r="AX158" s="12" t="s">
        <v>81</v>
      </c>
      <c r="AY158" s="252" t="s">
        <v>155</v>
      </c>
    </row>
    <row r="159" spans="2:51" s="12" customFormat="1" ht="12">
      <c r="B159" s="241"/>
      <c r="C159" s="242"/>
      <c r="D159" s="243" t="s">
        <v>216</v>
      </c>
      <c r="E159" s="244" t="s">
        <v>1</v>
      </c>
      <c r="F159" s="245" t="s">
        <v>1004</v>
      </c>
      <c r="G159" s="242"/>
      <c r="H159" s="246">
        <v>2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216</v>
      </c>
      <c r="AU159" s="252" t="s">
        <v>90</v>
      </c>
      <c r="AV159" s="12" t="s">
        <v>90</v>
      </c>
      <c r="AW159" s="12" t="s">
        <v>36</v>
      </c>
      <c r="AX159" s="12" t="s">
        <v>81</v>
      </c>
      <c r="AY159" s="252" t="s">
        <v>155</v>
      </c>
    </row>
    <row r="160" spans="2:51" s="14" customFormat="1" ht="12">
      <c r="B160" s="276"/>
      <c r="C160" s="277"/>
      <c r="D160" s="243" t="s">
        <v>216</v>
      </c>
      <c r="E160" s="278" t="s">
        <v>1</v>
      </c>
      <c r="F160" s="279" t="s">
        <v>387</v>
      </c>
      <c r="G160" s="277"/>
      <c r="H160" s="280">
        <v>4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AT160" s="286" t="s">
        <v>216</v>
      </c>
      <c r="AU160" s="286" t="s">
        <v>90</v>
      </c>
      <c r="AV160" s="14" t="s">
        <v>172</v>
      </c>
      <c r="AW160" s="14" t="s">
        <v>36</v>
      </c>
      <c r="AX160" s="14" t="s">
        <v>21</v>
      </c>
      <c r="AY160" s="286" t="s">
        <v>155</v>
      </c>
    </row>
    <row r="161" spans="2:65" s="1" customFormat="1" ht="36" customHeight="1">
      <c r="B161" s="38"/>
      <c r="C161" s="223" t="s">
        <v>282</v>
      </c>
      <c r="D161" s="223" t="s">
        <v>158</v>
      </c>
      <c r="E161" s="224" t="s">
        <v>1005</v>
      </c>
      <c r="F161" s="225" t="s">
        <v>1006</v>
      </c>
      <c r="G161" s="226" t="s">
        <v>161</v>
      </c>
      <c r="H161" s="227">
        <v>2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1007</v>
      </c>
    </row>
    <row r="162" spans="2:65" s="1" customFormat="1" ht="24" customHeight="1">
      <c r="B162" s="38"/>
      <c r="C162" s="223" t="s">
        <v>286</v>
      </c>
      <c r="D162" s="223" t="s">
        <v>158</v>
      </c>
      <c r="E162" s="224" t="s">
        <v>1008</v>
      </c>
      <c r="F162" s="225" t="s">
        <v>1009</v>
      </c>
      <c r="G162" s="226" t="s">
        <v>689</v>
      </c>
      <c r="H162" s="227">
        <v>2</v>
      </c>
      <c r="I162" s="228"/>
      <c r="J162" s="229">
        <f>ROUND(I162*H162,2)</f>
        <v>0</v>
      </c>
      <c r="K162" s="225" t="s">
        <v>1</v>
      </c>
      <c r="L162" s="43"/>
      <c r="M162" s="230" t="s">
        <v>1</v>
      </c>
      <c r="N162" s="231" t="s">
        <v>46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172</v>
      </c>
      <c r="AT162" s="234" t="s">
        <v>158</v>
      </c>
      <c r="AU162" s="234" t="s">
        <v>90</v>
      </c>
      <c r="AY162" s="17" t="s">
        <v>155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21</v>
      </c>
      <c r="BK162" s="235">
        <f>ROUND(I162*H162,2)</f>
        <v>0</v>
      </c>
      <c r="BL162" s="17" t="s">
        <v>172</v>
      </c>
      <c r="BM162" s="234" t="s">
        <v>1010</v>
      </c>
    </row>
    <row r="163" spans="2:65" s="1" customFormat="1" ht="24" customHeight="1">
      <c r="B163" s="38"/>
      <c r="C163" s="223" t="s">
        <v>291</v>
      </c>
      <c r="D163" s="223" t="s">
        <v>158</v>
      </c>
      <c r="E163" s="224" t="s">
        <v>1011</v>
      </c>
      <c r="F163" s="225" t="s">
        <v>1012</v>
      </c>
      <c r="G163" s="226" t="s">
        <v>466</v>
      </c>
      <c r="H163" s="227">
        <v>2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46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172</v>
      </c>
      <c r="AT163" s="234" t="s">
        <v>158</v>
      </c>
      <c r="AU163" s="234" t="s">
        <v>90</v>
      </c>
      <c r="AY163" s="17" t="s">
        <v>155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21</v>
      </c>
      <c r="BK163" s="235">
        <f>ROUND(I163*H163,2)</f>
        <v>0</v>
      </c>
      <c r="BL163" s="17" t="s">
        <v>172</v>
      </c>
      <c r="BM163" s="234" t="s">
        <v>1013</v>
      </c>
    </row>
    <row r="164" spans="2:65" s="1" customFormat="1" ht="16.5" customHeight="1">
      <c r="B164" s="38"/>
      <c r="C164" s="223" t="s">
        <v>296</v>
      </c>
      <c r="D164" s="223" t="s">
        <v>158</v>
      </c>
      <c r="E164" s="224" t="s">
        <v>1014</v>
      </c>
      <c r="F164" s="225" t="s">
        <v>1015</v>
      </c>
      <c r="G164" s="226" t="s">
        <v>466</v>
      </c>
      <c r="H164" s="227">
        <v>2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46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172</v>
      </c>
      <c r="AT164" s="234" t="s">
        <v>158</v>
      </c>
      <c r="AU164" s="234" t="s">
        <v>90</v>
      </c>
      <c r="AY164" s="17" t="s">
        <v>155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21</v>
      </c>
      <c r="BK164" s="235">
        <f>ROUND(I164*H164,2)</f>
        <v>0</v>
      </c>
      <c r="BL164" s="17" t="s">
        <v>172</v>
      </c>
      <c r="BM164" s="234" t="s">
        <v>1016</v>
      </c>
    </row>
    <row r="165" spans="2:65" s="1" customFormat="1" ht="24" customHeight="1">
      <c r="B165" s="38"/>
      <c r="C165" s="223" t="s">
        <v>7</v>
      </c>
      <c r="D165" s="223" t="s">
        <v>158</v>
      </c>
      <c r="E165" s="224" t="s">
        <v>1017</v>
      </c>
      <c r="F165" s="225" t="s">
        <v>1018</v>
      </c>
      <c r="G165" s="226" t="s">
        <v>466</v>
      </c>
      <c r="H165" s="227">
        <v>2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46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172</v>
      </c>
      <c r="AT165" s="234" t="s">
        <v>158</v>
      </c>
      <c r="AU165" s="234" t="s">
        <v>90</v>
      </c>
      <c r="AY165" s="17" t="s">
        <v>155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21</v>
      </c>
      <c r="BK165" s="235">
        <f>ROUND(I165*H165,2)</f>
        <v>0</v>
      </c>
      <c r="BL165" s="17" t="s">
        <v>172</v>
      </c>
      <c r="BM165" s="234" t="s">
        <v>1019</v>
      </c>
    </row>
    <row r="166" spans="2:65" s="1" customFormat="1" ht="16.5" customHeight="1">
      <c r="B166" s="38"/>
      <c r="C166" s="223" t="s">
        <v>211</v>
      </c>
      <c r="D166" s="223" t="s">
        <v>158</v>
      </c>
      <c r="E166" s="224" t="s">
        <v>1020</v>
      </c>
      <c r="F166" s="225" t="s">
        <v>1021</v>
      </c>
      <c r="G166" s="226" t="s">
        <v>466</v>
      </c>
      <c r="H166" s="227">
        <v>1</v>
      </c>
      <c r="I166" s="228"/>
      <c r="J166" s="229">
        <f>ROUND(I166*H166,2)</f>
        <v>0</v>
      </c>
      <c r="K166" s="225" t="s">
        <v>1</v>
      </c>
      <c r="L166" s="43"/>
      <c r="M166" s="230" t="s">
        <v>1</v>
      </c>
      <c r="N166" s="231" t="s">
        <v>46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172</v>
      </c>
      <c r="AT166" s="234" t="s">
        <v>158</v>
      </c>
      <c r="AU166" s="234" t="s">
        <v>90</v>
      </c>
      <c r="AY166" s="17" t="s">
        <v>155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21</v>
      </c>
      <c r="BK166" s="235">
        <f>ROUND(I166*H166,2)</f>
        <v>0</v>
      </c>
      <c r="BL166" s="17" t="s">
        <v>172</v>
      </c>
      <c r="BM166" s="234" t="s">
        <v>1022</v>
      </c>
    </row>
    <row r="167" spans="2:65" s="1" customFormat="1" ht="36" customHeight="1">
      <c r="B167" s="38"/>
      <c r="C167" s="223" t="s">
        <v>392</v>
      </c>
      <c r="D167" s="223" t="s">
        <v>158</v>
      </c>
      <c r="E167" s="224" t="s">
        <v>1023</v>
      </c>
      <c r="F167" s="225" t="s">
        <v>1024</v>
      </c>
      <c r="G167" s="226" t="s">
        <v>161</v>
      </c>
      <c r="H167" s="227">
        <v>2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172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172</v>
      </c>
      <c r="BM167" s="234" t="s">
        <v>1025</v>
      </c>
    </row>
    <row r="168" spans="2:65" s="1" customFormat="1" ht="24" customHeight="1">
      <c r="B168" s="38"/>
      <c r="C168" s="223" t="s">
        <v>397</v>
      </c>
      <c r="D168" s="223" t="s">
        <v>158</v>
      </c>
      <c r="E168" s="224" t="s">
        <v>899</v>
      </c>
      <c r="F168" s="225" t="s">
        <v>900</v>
      </c>
      <c r="G168" s="226" t="s">
        <v>715</v>
      </c>
      <c r="H168" s="227">
        <v>120</v>
      </c>
      <c r="I168" s="228"/>
      <c r="J168" s="229">
        <f>ROUND(I168*H168,2)</f>
        <v>0</v>
      </c>
      <c r="K168" s="225" t="s">
        <v>1</v>
      </c>
      <c r="L168" s="43"/>
      <c r="M168" s="230" t="s">
        <v>1</v>
      </c>
      <c r="N168" s="231" t="s">
        <v>46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172</v>
      </c>
      <c r="AT168" s="234" t="s">
        <v>158</v>
      </c>
      <c r="AU168" s="234" t="s">
        <v>90</v>
      </c>
      <c r="AY168" s="17" t="s">
        <v>155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21</v>
      </c>
      <c r="BK168" s="235">
        <f>ROUND(I168*H168,2)</f>
        <v>0</v>
      </c>
      <c r="BL168" s="17" t="s">
        <v>172</v>
      </c>
      <c r="BM168" s="234" t="s">
        <v>1026</v>
      </c>
    </row>
    <row r="169" spans="2:65" s="1" customFormat="1" ht="24" customHeight="1">
      <c r="B169" s="38"/>
      <c r="C169" s="223" t="s">
        <v>400</v>
      </c>
      <c r="D169" s="223" t="s">
        <v>158</v>
      </c>
      <c r="E169" s="224" t="s">
        <v>902</v>
      </c>
      <c r="F169" s="225" t="s">
        <v>1027</v>
      </c>
      <c r="G169" s="226" t="s">
        <v>365</v>
      </c>
      <c r="H169" s="227">
        <v>406.29</v>
      </c>
      <c r="I169" s="228"/>
      <c r="J169" s="229">
        <f>ROUND(I169*H169,2)</f>
        <v>0</v>
      </c>
      <c r="K169" s="225" t="s">
        <v>1</v>
      </c>
      <c r="L169" s="43"/>
      <c r="M169" s="230" t="s">
        <v>1</v>
      </c>
      <c r="N169" s="231" t="s">
        <v>46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172</v>
      </c>
      <c r="AT169" s="234" t="s">
        <v>158</v>
      </c>
      <c r="AU169" s="234" t="s">
        <v>90</v>
      </c>
      <c r="AY169" s="17" t="s">
        <v>155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21</v>
      </c>
      <c r="BK169" s="235">
        <f>ROUND(I169*H169,2)</f>
        <v>0</v>
      </c>
      <c r="BL169" s="17" t="s">
        <v>172</v>
      </c>
      <c r="BM169" s="234" t="s">
        <v>1028</v>
      </c>
    </row>
    <row r="170" spans="2:51" s="12" customFormat="1" ht="12">
      <c r="B170" s="241"/>
      <c r="C170" s="242"/>
      <c r="D170" s="243" t="s">
        <v>216</v>
      </c>
      <c r="E170" s="244" t="s">
        <v>1</v>
      </c>
      <c r="F170" s="245" t="s">
        <v>1029</v>
      </c>
      <c r="G170" s="242"/>
      <c r="H170" s="246">
        <v>157.29</v>
      </c>
      <c r="I170" s="247"/>
      <c r="J170" s="242"/>
      <c r="K170" s="242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216</v>
      </c>
      <c r="AU170" s="252" t="s">
        <v>90</v>
      </c>
      <c r="AV170" s="12" t="s">
        <v>90</v>
      </c>
      <c r="AW170" s="12" t="s">
        <v>36</v>
      </c>
      <c r="AX170" s="12" t="s">
        <v>81</v>
      </c>
      <c r="AY170" s="252" t="s">
        <v>155</v>
      </c>
    </row>
    <row r="171" spans="2:51" s="12" customFormat="1" ht="12">
      <c r="B171" s="241"/>
      <c r="C171" s="242"/>
      <c r="D171" s="243" t="s">
        <v>216</v>
      </c>
      <c r="E171" s="244" t="s">
        <v>1</v>
      </c>
      <c r="F171" s="245" t="s">
        <v>1030</v>
      </c>
      <c r="G171" s="242"/>
      <c r="H171" s="246">
        <v>99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216</v>
      </c>
      <c r="AU171" s="252" t="s">
        <v>90</v>
      </c>
      <c r="AV171" s="12" t="s">
        <v>90</v>
      </c>
      <c r="AW171" s="12" t="s">
        <v>36</v>
      </c>
      <c r="AX171" s="12" t="s">
        <v>81</v>
      </c>
      <c r="AY171" s="252" t="s">
        <v>155</v>
      </c>
    </row>
    <row r="172" spans="2:51" s="12" customFormat="1" ht="12">
      <c r="B172" s="241"/>
      <c r="C172" s="242"/>
      <c r="D172" s="243" t="s">
        <v>216</v>
      </c>
      <c r="E172" s="244" t="s">
        <v>1</v>
      </c>
      <c r="F172" s="245" t="s">
        <v>1031</v>
      </c>
      <c r="G172" s="242"/>
      <c r="H172" s="246">
        <v>150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216</v>
      </c>
      <c r="AU172" s="252" t="s">
        <v>90</v>
      </c>
      <c r="AV172" s="12" t="s">
        <v>90</v>
      </c>
      <c r="AW172" s="12" t="s">
        <v>36</v>
      </c>
      <c r="AX172" s="12" t="s">
        <v>81</v>
      </c>
      <c r="AY172" s="252" t="s">
        <v>155</v>
      </c>
    </row>
    <row r="173" spans="2:51" s="14" customFormat="1" ht="12">
      <c r="B173" s="276"/>
      <c r="C173" s="277"/>
      <c r="D173" s="243" t="s">
        <v>216</v>
      </c>
      <c r="E173" s="278" t="s">
        <v>1</v>
      </c>
      <c r="F173" s="279" t="s">
        <v>387</v>
      </c>
      <c r="G173" s="277"/>
      <c r="H173" s="280">
        <v>406.28999999999996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AT173" s="286" t="s">
        <v>216</v>
      </c>
      <c r="AU173" s="286" t="s">
        <v>90</v>
      </c>
      <c r="AV173" s="14" t="s">
        <v>172</v>
      </c>
      <c r="AW173" s="14" t="s">
        <v>36</v>
      </c>
      <c r="AX173" s="14" t="s">
        <v>21</v>
      </c>
      <c r="AY173" s="286" t="s">
        <v>155</v>
      </c>
    </row>
    <row r="174" spans="2:65" s="1" customFormat="1" ht="24" customHeight="1">
      <c r="B174" s="38"/>
      <c r="C174" s="223" t="s">
        <v>405</v>
      </c>
      <c r="D174" s="223" t="s">
        <v>158</v>
      </c>
      <c r="E174" s="224" t="s">
        <v>912</v>
      </c>
      <c r="F174" s="225" t="s">
        <v>1032</v>
      </c>
      <c r="G174" s="226" t="s">
        <v>161</v>
      </c>
      <c r="H174" s="227">
        <v>52</v>
      </c>
      <c r="I174" s="228"/>
      <c r="J174" s="229">
        <f>ROUND(I174*H174,2)</f>
        <v>0</v>
      </c>
      <c r="K174" s="225" t="s">
        <v>1</v>
      </c>
      <c r="L174" s="43"/>
      <c r="M174" s="230" t="s">
        <v>1</v>
      </c>
      <c r="N174" s="231" t="s">
        <v>46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172</v>
      </c>
      <c r="AT174" s="234" t="s">
        <v>158</v>
      </c>
      <c r="AU174" s="234" t="s">
        <v>90</v>
      </c>
      <c r="AY174" s="17" t="s">
        <v>155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21</v>
      </c>
      <c r="BK174" s="235">
        <f>ROUND(I174*H174,2)</f>
        <v>0</v>
      </c>
      <c r="BL174" s="17" t="s">
        <v>172</v>
      </c>
      <c r="BM174" s="234" t="s">
        <v>1033</v>
      </c>
    </row>
    <row r="175" spans="2:65" s="1" customFormat="1" ht="36" customHeight="1">
      <c r="B175" s="38"/>
      <c r="C175" s="223" t="s">
        <v>410</v>
      </c>
      <c r="D175" s="223" t="s">
        <v>158</v>
      </c>
      <c r="E175" s="224" t="s">
        <v>1034</v>
      </c>
      <c r="F175" s="225" t="s">
        <v>1035</v>
      </c>
      <c r="G175" s="226" t="s">
        <v>161</v>
      </c>
      <c r="H175" s="227">
        <v>18</v>
      </c>
      <c r="I175" s="228"/>
      <c r="J175" s="229">
        <f>ROUND(I175*H175,2)</f>
        <v>0</v>
      </c>
      <c r="K175" s="225" t="s">
        <v>1</v>
      </c>
      <c r="L175" s="43"/>
      <c r="M175" s="230" t="s">
        <v>1</v>
      </c>
      <c r="N175" s="231" t="s">
        <v>46</v>
      </c>
      <c r="O175" s="86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172</v>
      </c>
      <c r="AT175" s="234" t="s">
        <v>158</v>
      </c>
      <c r="AU175" s="234" t="s">
        <v>90</v>
      </c>
      <c r="AY175" s="17" t="s">
        <v>155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21</v>
      </c>
      <c r="BK175" s="235">
        <f>ROUND(I175*H175,2)</f>
        <v>0</v>
      </c>
      <c r="BL175" s="17" t="s">
        <v>172</v>
      </c>
      <c r="BM175" s="234" t="s">
        <v>1036</v>
      </c>
    </row>
    <row r="176" spans="2:51" s="12" customFormat="1" ht="12">
      <c r="B176" s="241"/>
      <c r="C176" s="242"/>
      <c r="D176" s="243" t="s">
        <v>216</v>
      </c>
      <c r="E176" s="244" t="s">
        <v>1</v>
      </c>
      <c r="F176" s="245" t="s">
        <v>1037</v>
      </c>
      <c r="G176" s="242"/>
      <c r="H176" s="246">
        <v>18</v>
      </c>
      <c r="I176" s="247"/>
      <c r="J176" s="242"/>
      <c r="K176" s="242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216</v>
      </c>
      <c r="AU176" s="252" t="s">
        <v>90</v>
      </c>
      <c r="AV176" s="12" t="s">
        <v>90</v>
      </c>
      <c r="AW176" s="12" t="s">
        <v>36</v>
      </c>
      <c r="AX176" s="12" t="s">
        <v>21</v>
      </c>
      <c r="AY176" s="252" t="s">
        <v>155</v>
      </c>
    </row>
    <row r="177" spans="2:65" s="1" customFormat="1" ht="24" customHeight="1">
      <c r="B177" s="38"/>
      <c r="C177" s="223" t="s">
        <v>415</v>
      </c>
      <c r="D177" s="223" t="s">
        <v>158</v>
      </c>
      <c r="E177" s="224" t="s">
        <v>1038</v>
      </c>
      <c r="F177" s="225" t="s">
        <v>1039</v>
      </c>
      <c r="G177" s="226" t="s">
        <v>161</v>
      </c>
      <c r="H177" s="227">
        <v>32</v>
      </c>
      <c r="I177" s="228"/>
      <c r="J177" s="229">
        <f>ROUND(I177*H177,2)</f>
        <v>0</v>
      </c>
      <c r="K177" s="225" t="s">
        <v>1</v>
      </c>
      <c r="L177" s="43"/>
      <c r="M177" s="230" t="s">
        <v>1</v>
      </c>
      <c r="N177" s="231" t="s">
        <v>46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172</v>
      </c>
      <c r="AT177" s="234" t="s">
        <v>158</v>
      </c>
      <c r="AU177" s="234" t="s">
        <v>90</v>
      </c>
      <c r="AY177" s="17" t="s">
        <v>155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21</v>
      </c>
      <c r="BK177" s="235">
        <f>ROUND(I177*H177,2)</f>
        <v>0</v>
      </c>
      <c r="BL177" s="17" t="s">
        <v>172</v>
      </c>
      <c r="BM177" s="234" t="s">
        <v>1040</v>
      </c>
    </row>
    <row r="178" spans="2:51" s="12" customFormat="1" ht="12">
      <c r="B178" s="241"/>
      <c r="C178" s="242"/>
      <c r="D178" s="243" t="s">
        <v>216</v>
      </c>
      <c r="E178" s="244" t="s">
        <v>1</v>
      </c>
      <c r="F178" s="245" t="s">
        <v>1041</v>
      </c>
      <c r="G178" s="242"/>
      <c r="H178" s="246">
        <v>32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216</v>
      </c>
      <c r="AU178" s="252" t="s">
        <v>90</v>
      </c>
      <c r="AV178" s="12" t="s">
        <v>90</v>
      </c>
      <c r="AW178" s="12" t="s">
        <v>36</v>
      </c>
      <c r="AX178" s="12" t="s">
        <v>21</v>
      </c>
      <c r="AY178" s="252" t="s">
        <v>155</v>
      </c>
    </row>
    <row r="179" spans="2:65" s="1" customFormat="1" ht="24" customHeight="1">
      <c r="B179" s="38"/>
      <c r="C179" s="223" t="s">
        <v>419</v>
      </c>
      <c r="D179" s="223" t="s">
        <v>158</v>
      </c>
      <c r="E179" s="224" t="s">
        <v>1042</v>
      </c>
      <c r="F179" s="225" t="s">
        <v>1043</v>
      </c>
      <c r="G179" s="226" t="s">
        <v>689</v>
      </c>
      <c r="H179" s="227">
        <v>52</v>
      </c>
      <c r="I179" s="228"/>
      <c r="J179" s="229">
        <f>ROUND(I179*H179,2)</f>
        <v>0</v>
      </c>
      <c r="K179" s="225" t="s">
        <v>1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AR179" s="234" t="s">
        <v>172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172</v>
      </c>
      <c r="BM179" s="234" t="s">
        <v>1044</v>
      </c>
    </row>
    <row r="180" spans="2:63" s="11" customFormat="1" ht="22.8" customHeight="1">
      <c r="B180" s="207"/>
      <c r="C180" s="208"/>
      <c r="D180" s="209" t="s">
        <v>80</v>
      </c>
      <c r="E180" s="221" t="s">
        <v>546</v>
      </c>
      <c r="F180" s="221" t="s">
        <v>547</v>
      </c>
      <c r="G180" s="208"/>
      <c r="H180" s="208"/>
      <c r="I180" s="211"/>
      <c r="J180" s="222">
        <f>BK180</f>
        <v>0</v>
      </c>
      <c r="K180" s="208"/>
      <c r="L180" s="213"/>
      <c r="M180" s="214"/>
      <c r="N180" s="215"/>
      <c r="O180" s="215"/>
      <c r="P180" s="216">
        <f>P181</f>
        <v>0</v>
      </c>
      <c r="Q180" s="215"/>
      <c r="R180" s="216">
        <f>R181</f>
        <v>0</v>
      </c>
      <c r="S180" s="215"/>
      <c r="T180" s="217">
        <f>T181</f>
        <v>0</v>
      </c>
      <c r="AR180" s="218" t="s">
        <v>21</v>
      </c>
      <c r="AT180" s="219" t="s">
        <v>80</v>
      </c>
      <c r="AU180" s="219" t="s">
        <v>21</v>
      </c>
      <c r="AY180" s="218" t="s">
        <v>155</v>
      </c>
      <c r="BK180" s="220">
        <f>BK181</f>
        <v>0</v>
      </c>
    </row>
    <row r="181" spans="2:65" s="1" customFormat="1" ht="16.5" customHeight="1">
      <c r="B181" s="38"/>
      <c r="C181" s="223" t="s">
        <v>423</v>
      </c>
      <c r="D181" s="223" t="s">
        <v>158</v>
      </c>
      <c r="E181" s="224" t="s">
        <v>934</v>
      </c>
      <c r="F181" s="225" t="s">
        <v>935</v>
      </c>
      <c r="G181" s="226" t="s">
        <v>264</v>
      </c>
      <c r="H181" s="227">
        <v>37.151</v>
      </c>
      <c r="I181" s="228"/>
      <c r="J181" s="229">
        <f>ROUND(I181*H181,2)</f>
        <v>0</v>
      </c>
      <c r="K181" s="225" t="s">
        <v>162</v>
      </c>
      <c r="L181" s="43"/>
      <c r="M181" s="230" t="s">
        <v>1</v>
      </c>
      <c r="N181" s="231" t="s">
        <v>46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172</v>
      </c>
      <c r="AT181" s="234" t="s">
        <v>158</v>
      </c>
      <c r="AU181" s="234" t="s">
        <v>90</v>
      </c>
      <c r="AY181" s="17" t="s">
        <v>155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21</v>
      </c>
      <c r="BK181" s="235">
        <f>ROUND(I181*H181,2)</f>
        <v>0</v>
      </c>
      <c r="BL181" s="17" t="s">
        <v>172</v>
      </c>
      <c r="BM181" s="234" t="s">
        <v>1045</v>
      </c>
    </row>
    <row r="182" spans="2:63" s="11" customFormat="1" ht="25.9" customHeight="1">
      <c r="B182" s="207"/>
      <c r="C182" s="208"/>
      <c r="D182" s="209" t="s">
        <v>80</v>
      </c>
      <c r="E182" s="210" t="s">
        <v>937</v>
      </c>
      <c r="F182" s="210" t="s">
        <v>938</v>
      </c>
      <c r="G182" s="208"/>
      <c r="H182" s="208"/>
      <c r="I182" s="211"/>
      <c r="J182" s="212">
        <f>BK182</f>
        <v>0</v>
      </c>
      <c r="K182" s="208"/>
      <c r="L182" s="213"/>
      <c r="M182" s="214"/>
      <c r="N182" s="215"/>
      <c r="O182" s="215"/>
      <c r="P182" s="216">
        <f>P183</f>
        <v>0</v>
      </c>
      <c r="Q182" s="215"/>
      <c r="R182" s="216">
        <f>R183</f>
        <v>0.45324782999999996</v>
      </c>
      <c r="S182" s="215"/>
      <c r="T182" s="217">
        <f>T183</f>
        <v>0</v>
      </c>
      <c r="AR182" s="218" t="s">
        <v>90</v>
      </c>
      <c r="AT182" s="219" t="s">
        <v>80</v>
      </c>
      <c r="AU182" s="219" t="s">
        <v>81</v>
      </c>
      <c r="AY182" s="218" t="s">
        <v>155</v>
      </c>
      <c r="BK182" s="220">
        <f>BK183</f>
        <v>0</v>
      </c>
    </row>
    <row r="183" spans="2:63" s="11" customFormat="1" ht="22.8" customHeight="1">
      <c r="B183" s="207"/>
      <c r="C183" s="208"/>
      <c r="D183" s="209" t="s">
        <v>80</v>
      </c>
      <c r="E183" s="221" t="s">
        <v>939</v>
      </c>
      <c r="F183" s="221" t="s">
        <v>940</v>
      </c>
      <c r="G183" s="208"/>
      <c r="H183" s="208"/>
      <c r="I183" s="211"/>
      <c r="J183" s="222">
        <f>BK183</f>
        <v>0</v>
      </c>
      <c r="K183" s="208"/>
      <c r="L183" s="213"/>
      <c r="M183" s="214"/>
      <c r="N183" s="215"/>
      <c r="O183" s="215"/>
      <c r="P183" s="216">
        <f>SUM(P184:P192)</f>
        <v>0</v>
      </c>
      <c r="Q183" s="215"/>
      <c r="R183" s="216">
        <f>SUM(R184:R192)</f>
        <v>0.45324782999999996</v>
      </c>
      <c r="S183" s="215"/>
      <c r="T183" s="217">
        <f>SUM(T184:T192)</f>
        <v>0</v>
      </c>
      <c r="AR183" s="218" t="s">
        <v>90</v>
      </c>
      <c r="AT183" s="219" t="s">
        <v>80</v>
      </c>
      <c r="AU183" s="219" t="s">
        <v>21</v>
      </c>
      <c r="AY183" s="218" t="s">
        <v>155</v>
      </c>
      <c r="BK183" s="220">
        <f>SUM(BK184:BK192)</f>
        <v>0</v>
      </c>
    </row>
    <row r="184" spans="2:65" s="1" customFormat="1" ht="16.5" customHeight="1">
      <c r="B184" s="38"/>
      <c r="C184" s="223" t="s">
        <v>647</v>
      </c>
      <c r="D184" s="223" t="s">
        <v>158</v>
      </c>
      <c r="E184" s="224" t="s">
        <v>1046</v>
      </c>
      <c r="F184" s="225" t="s">
        <v>1047</v>
      </c>
      <c r="G184" s="226" t="s">
        <v>161</v>
      </c>
      <c r="H184" s="227">
        <v>1</v>
      </c>
      <c r="I184" s="228"/>
      <c r="J184" s="229">
        <f>ROUND(I184*H184,2)</f>
        <v>0</v>
      </c>
      <c r="K184" s="225" t="s">
        <v>1</v>
      </c>
      <c r="L184" s="43"/>
      <c r="M184" s="230" t="s">
        <v>1</v>
      </c>
      <c r="N184" s="231" t="s">
        <v>46</v>
      </c>
      <c r="O184" s="86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AR184" s="234" t="s">
        <v>277</v>
      </c>
      <c r="AT184" s="234" t="s">
        <v>158</v>
      </c>
      <c r="AU184" s="234" t="s">
        <v>90</v>
      </c>
      <c r="AY184" s="17" t="s">
        <v>155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21</v>
      </c>
      <c r="BK184" s="235">
        <f>ROUND(I184*H184,2)</f>
        <v>0</v>
      </c>
      <c r="BL184" s="17" t="s">
        <v>277</v>
      </c>
      <c r="BM184" s="234" t="s">
        <v>1048</v>
      </c>
    </row>
    <row r="185" spans="2:65" s="1" customFormat="1" ht="24" customHeight="1">
      <c r="B185" s="38"/>
      <c r="C185" s="223" t="s">
        <v>432</v>
      </c>
      <c r="D185" s="223" t="s">
        <v>158</v>
      </c>
      <c r="E185" s="224" t="s">
        <v>959</v>
      </c>
      <c r="F185" s="225" t="s">
        <v>960</v>
      </c>
      <c r="G185" s="226" t="s">
        <v>340</v>
      </c>
      <c r="H185" s="227">
        <v>6474.969</v>
      </c>
      <c r="I185" s="228"/>
      <c r="J185" s="229">
        <f>ROUND(I185*H185,2)</f>
        <v>0</v>
      </c>
      <c r="K185" s="225" t="s">
        <v>1</v>
      </c>
      <c r="L185" s="43"/>
      <c r="M185" s="230" t="s">
        <v>1</v>
      </c>
      <c r="N185" s="231" t="s">
        <v>46</v>
      </c>
      <c r="O185" s="86"/>
      <c r="P185" s="232">
        <f>O185*H185</f>
        <v>0</v>
      </c>
      <c r="Q185" s="232">
        <v>7E-05</v>
      </c>
      <c r="R185" s="232">
        <f>Q185*H185</f>
        <v>0.45324782999999996</v>
      </c>
      <c r="S185" s="232">
        <v>0</v>
      </c>
      <c r="T185" s="233">
        <f>S185*H185</f>
        <v>0</v>
      </c>
      <c r="AR185" s="234" t="s">
        <v>277</v>
      </c>
      <c r="AT185" s="234" t="s">
        <v>158</v>
      </c>
      <c r="AU185" s="234" t="s">
        <v>90</v>
      </c>
      <c r="AY185" s="17" t="s">
        <v>155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21</v>
      </c>
      <c r="BK185" s="235">
        <f>ROUND(I185*H185,2)</f>
        <v>0</v>
      </c>
      <c r="BL185" s="17" t="s">
        <v>277</v>
      </c>
      <c r="BM185" s="234" t="s">
        <v>1049</v>
      </c>
    </row>
    <row r="186" spans="2:51" s="12" customFormat="1" ht="12">
      <c r="B186" s="241"/>
      <c r="C186" s="242"/>
      <c r="D186" s="243" t="s">
        <v>216</v>
      </c>
      <c r="E186" s="244" t="s">
        <v>1</v>
      </c>
      <c r="F186" s="245" t="s">
        <v>962</v>
      </c>
      <c r="G186" s="242"/>
      <c r="H186" s="246">
        <v>416.576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216</v>
      </c>
      <c r="AU186" s="252" t="s">
        <v>90</v>
      </c>
      <c r="AV186" s="12" t="s">
        <v>90</v>
      </c>
      <c r="AW186" s="12" t="s">
        <v>36</v>
      </c>
      <c r="AX186" s="12" t="s">
        <v>81</v>
      </c>
      <c r="AY186" s="252" t="s">
        <v>155</v>
      </c>
    </row>
    <row r="187" spans="2:51" s="12" customFormat="1" ht="12">
      <c r="B187" s="241"/>
      <c r="C187" s="242"/>
      <c r="D187" s="243" t="s">
        <v>216</v>
      </c>
      <c r="E187" s="244" t="s">
        <v>1</v>
      </c>
      <c r="F187" s="245" t="s">
        <v>1050</v>
      </c>
      <c r="G187" s="242"/>
      <c r="H187" s="246">
        <v>2726.957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216</v>
      </c>
      <c r="AU187" s="252" t="s">
        <v>90</v>
      </c>
      <c r="AV187" s="12" t="s">
        <v>90</v>
      </c>
      <c r="AW187" s="12" t="s">
        <v>36</v>
      </c>
      <c r="AX187" s="12" t="s">
        <v>81</v>
      </c>
      <c r="AY187" s="252" t="s">
        <v>155</v>
      </c>
    </row>
    <row r="188" spans="2:51" s="12" customFormat="1" ht="12">
      <c r="B188" s="241"/>
      <c r="C188" s="242"/>
      <c r="D188" s="243" t="s">
        <v>216</v>
      </c>
      <c r="E188" s="244" t="s">
        <v>1</v>
      </c>
      <c r="F188" s="245" t="s">
        <v>1051</v>
      </c>
      <c r="G188" s="242"/>
      <c r="H188" s="246">
        <v>2907.84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216</v>
      </c>
      <c r="AU188" s="252" t="s">
        <v>90</v>
      </c>
      <c r="AV188" s="12" t="s">
        <v>90</v>
      </c>
      <c r="AW188" s="12" t="s">
        <v>36</v>
      </c>
      <c r="AX188" s="12" t="s">
        <v>81</v>
      </c>
      <c r="AY188" s="252" t="s">
        <v>155</v>
      </c>
    </row>
    <row r="189" spans="2:51" s="15" customFormat="1" ht="12">
      <c r="B189" s="289"/>
      <c r="C189" s="290"/>
      <c r="D189" s="243" t="s">
        <v>216</v>
      </c>
      <c r="E189" s="291" t="s">
        <v>1</v>
      </c>
      <c r="F189" s="292" t="s">
        <v>965</v>
      </c>
      <c r="G189" s="290"/>
      <c r="H189" s="293">
        <v>6051.373</v>
      </c>
      <c r="I189" s="294"/>
      <c r="J189" s="290"/>
      <c r="K189" s="290"/>
      <c r="L189" s="295"/>
      <c r="M189" s="296"/>
      <c r="N189" s="297"/>
      <c r="O189" s="297"/>
      <c r="P189" s="297"/>
      <c r="Q189" s="297"/>
      <c r="R189" s="297"/>
      <c r="S189" s="297"/>
      <c r="T189" s="298"/>
      <c r="AT189" s="299" t="s">
        <v>216</v>
      </c>
      <c r="AU189" s="299" t="s">
        <v>90</v>
      </c>
      <c r="AV189" s="15" t="s">
        <v>168</v>
      </c>
      <c r="AW189" s="15" t="s">
        <v>36</v>
      </c>
      <c r="AX189" s="15" t="s">
        <v>81</v>
      </c>
      <c r="AY189" s="299" t="s">
        <v>155</v>
      </c>
    </row>
    <row r="190" spans="2:51" s="12" customFormat="1" ht="12">
      <c r="B190" s="241"/>
      <c r="C190" s="242"/>
      <c r="D190" s="243" t="s">
        <v>216</v>
      </c>
      <c r="E190" s="244" t="s">
        <v>1</v>
      </c>
      <c r="F190" s="245" t="s">
        <v>1052</v>
      </c>
      <c r="G190" s="242"/>
      <c r="H190" s="246">
        <v>423.596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216</v>
      </c>
      <c r="AU190" s="252" t="s">
        <v>90</v>
      </c>
      <c r="AV190" s="12" t="s">
        <v>90</v>
      </c>
      <c r="AW190" s="12" t="s">
        <v>36</v>
      </c>
      <c r="AX190" s="12" t="s">
        <v>81</v>
      </c>
      <c r="AY190" s="252" t="s">
        <v>155</v>
      </c>
    </row>
    <row r="191" spans="2:51" s="14" customFormat="1" ht="12">
      <c r="B191" s="276"/>
      <c r="C191" s="277"/>
      <c r="D191" s="243" t="s">
        <v>216</v>
      </c>
      <c r="E191" s="278" t="s">
        <v>1</v>
      </c>
      <c r="F191" s="279" t="s">
        <v>387</v>
      </c>
      <c r="G191" s="277"/>
      <c r="H191" s="280">
        <v>6474.968999999999</v>
      </c>
      <c r="I191" s="281"/>
      <c r="J191" s="277"/>
      <c r="K191" s="277"/>
      <c r="L191" s="282"/>
      <c r="M191" s="283"/>
      <c r="N191" s="284"/>
      <c r="O191" s="284"/>
      <c r="P191" s="284"/>
      <c r="Q191" s="284"/>
      <c r="R191" s="284"/>
      <c r="S191" s="284"/>
      <c r="T191" s="285"/>
      <c r="AT191" s="286" t="s">
        <v>216</v>
      </c>
      <c r="AU191" s="286" t="s">
        <v>90</v>
      </c>
      <c r="AV191" s="14" t="s">
        <v>172</v>
      </c>
      <c r="AW191" s="14" t="s">
        <v>36</v>
      </c>
      <c r="AX191" s="14" t="s">
        <v>21</v>
      </c>
      <c r="AY191" s="286" t="s">
        <v>155</v>
      </c>
    </row>
    <row r="192" spans="2:65" s="1" customFormat="1" ht="24" customHeight="1">
      <c r="B192" s="38"/>
      <c r="C192" s="223" t="s">
        <v>436</v>
      </c>
      <c r="D192" s="223" t="s">
        <v>158</v>
      </c>
      <c r="E192" s="224" t="s">
        <v>967</v>
      </c>
      <c r="F192" s="225" t="s">
        <v>968</v>
      </c>
      <c r="G192" s="226" t="s">
        <v>969</v>
      </c>
      <c r="H192" s="300"/>
      <c r="I192" s="228"/>
      <c r="J192" s="229">
        <f>ROUND(I192*H192,2)</f>
        <v>0</v>
      </c>
      <c r="K192" s="225" t="s">
        <v>162</v>
      </c>
      <c r="L192" s="43"/>
      <c r="M192" s="236" t="s">
        <v>1</v>
      </c>
      <c r="N192" s="237" t="s">
        <v>46</v>
      </c>
      <c r="O192" s="238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AR192" s="234" t="s">
        <v>277</v>
      </c>
      <c r="AT192" s="234" t="s">
        <v>158</v>
      </c>
      <c r="AU192" s="234" t="s">
        <v>90</v>
      </c>
      <c r="AY192" s="17" t="s">
        <v>155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21</v>
      </c>
      <c r="BK192" s="235">
        <f>ROUND(I192*H192,2)</f>
        <v>0</v>
      </c>
      <c r="BL192" s="17" t="s">
        <v>277</v>
      </c>
      <c r="BM192" s="234" t="s">
        <v>1053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3:K19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111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90</v>
      </c>
    </row>
    <row r="4" spans="2:46" ht="24.95" customHeight="1" hidden="1">
      <c r="B4" s="20"/>
      <c r="D4" s="135" t="s">
        <v>127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MULTIFUNKČNÍ SPORTOVIŠTĚ U OBJEKTU ZIMNÍHO STADIONU, DĚČÍN propočet podle DUR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128</v>
      </c>
      <c r="I8" s="139"/>
      <c r="L8" s="43"/>
    </row>
    <row r="9" spans="2:12" s="1" customFormat="1" ht="36.95" customHeight="1" hidden="1">
      <c r="B9" s="43"/>
      <c r="E9" s="140" t="s">
        <v>1054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19</v>
      </c>
      <c r="F11" s="141" t="s">
        <v>1</v>
      </c>
      <c r="I11" s="142" t="s">
        <v>20</v>
      </c>
      <c r="J11" s="141" t="s">
        <v>1</v>
      </c>
      <c r="L11" s="43"/>
    </row>
    <row r="12" spans="2:12" s="1" customFormat="1" ht="12" customHeight="1" hidden="1">
      <c r="B12" s="43"/>
      <c r="D12" s="137" t="s">
        <v>22</v>
      </c>
      <c r="F12" s="141" t="s">
        <v>23</v>
      </c>
      <c r="I12" s="142" t="s">
        <v>24</v>
      </c>
      <c r="J12" s="143" t="str">
        <f>'Rekapitulace stavby'!AN8</f>
        <v>2. 3. 2019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28</v>
      </c>
      <c r="I14" s="142" t="s">
        <v>29</v>
      </c>
      <c r="J14" s="141" t="s">
        <v>1</v>
      </c>
      <c r="L14" s="43"/>
    </row>
    <row r="15" spans="2:12" s="1" customFormat="1" ht="18" customHeight="1" hidden="1">
      <c r="B15" s="43"/>
      <c r="E15" s="141" t="s">
        <v>30</v>
      </c>
      <c r="I15" s="142" t="s">
        <v>31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32</v>
      </c>
      <c r="I17" s="142" t="s">
        <v>29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31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34</v>
      </c>
      <c r="I20" s="142" t="s">
        <v>29</v>
      </c>
      <c r="J20" s="141" t="s">
        <v>1</v>
      </c>
      <c r="L20" s="43"/>
    </row>
    <row r="21" spans="2:12" s="1" customFormat="1" ht="18" customHeight="1" hidden="1">
      <c r="B21" s="43"/>
      <c r="E21" s="141" t="s">
        <v>35</v>
      </c>
      <c r="I21" s="142" t="s">
        <v>31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37</v>
      </c>
      <c r="I23" s="142" t="s">
        <v>29</v>
      </c>
      <c r="J23" s="141" t="s">
        <v>1</v>
      </c>
      <c r="L23" s="43"/>
    </row>
    <row r="24" spans="2:12" s="1" customFormat="1" ht="18" customHeight="1" hidden="1">
      <c r="B24" s="43"/>
      <c r="E24" s="141" t="s">
        <v>38</v>
      </c>
      <c r="I24" s="142" t="s">
        <v>31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39</v>
      </c>
      <c r="I26" s="139"/>
      <c r="L26" s="43"/>
    </row>
    <row r="27" spans="2:12" s="7" customFormat="1" ht="140.25" customHeight="1" hidden="1">
      <c r="B27" s="144"/>
      <c r="E27" s="145" t="s">
        <v>130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41</v>
      </c>
      <c r="I30" s="139"/>
      <c r="J30" s="149">
        <f>ROUND(J125,2)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43</v>
      </c>
      <c r="I32" s="151" t="s">
        <v>42</v>
      </c>
      <c r="J32" s="150" t="s">
        <v>44</v>
      </c>
      <c r="L32" s="43"/>
    </row>
    <row r="33" spans="2:12" s="1" customFormat="1" ht="14.4" customHeight="1" hidden="1">
      <c r="B33" s="43"/>
      <c r="D33" s="152" t="s">
        <v>45</v>
      </c>
      <c r="E33" s="137" t="s">
        <v>46</v>
      </c>
      <c r="F33" s="153">
        <f>ROUND((SUM(BE125:BE199)),2)</f>
        <v>0</v>
      </c>
      <c r="I33" s="154">
        <v>0.21</v>
      </c>
      <c r="J33" s="153">
        <f>ROUND(((SUM(BE125:BE199))*I33),2)</f>
        <v>0</v>
      </c>
      <c r="L33" s="43"/>
    </row>
    <row r="34" spans="2:12" s="1" customFormat="1" ht="14.4" customHeight="1" hidden="1">
      <c r="B34" s="43"/>
      <c r="E34" s="137" t="s">
        <v>47</v>
      </c>
      <c r="F34" s="153">
        <f>ROUND((SUM(BF125:BF199)),2)</f>
        <v>0</v>
      </c>
      <c r="I34" s="154">
        <v>0.15</v>
      </c>
      <c r="J34" s="153">
        <f>ROUND(((SUM(BF125:BF199))*I34),2)</f>
        <v>0</v>
      </c>
      <c r="L34" s="43"/>
    </row>
    <row r="35" spans="2:12" s="1" customFormat="1" ht="14.4" customHeight="1" hidden="1">
      <c r="B35" s="43"/>
      <c r="E35" s="137" t="s">
        <v>48</v>
      </c>
      <c r="F35" s="153">
        <f>ROUND((SUM(BG125:BG199)),2)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49</v>
      </c>
      <c r="F36" s="153">
        <f>ROUND((SUM(BH125:BH199)),2)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50</v>
      </c>
      <c r="F37" s="153">
        <f>ROUND((SUM(BI125:BI199)),2)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51</v>
      </c>
      <c r="E39" s="157"/>
      <c r="F39" s="157"/>
      <c r="G39" s="158" t="s">
        <v>52</v>
      </c>
      <c r="H39" s="159" t="s">
        <v>53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54</v>
      </c>
      <c r="E50" s="164"/>
      <c r="F50" s="164"/>
      <c r="G50" s="163" t="s">
        <v>55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56</v>
      </c>
      <c r="E61" s="167"/>
      <c r="F61" s="168" t="s">
        <v>57</v>
      </c>
      <c r="G61" s="166" t="s">
        <v>56</v>
      </c>
      <c r="H61" s="167"/>
      <c r="I61" s="169"/>
      <c r="J61" s="170" t="s">
        <v>57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58</v>
      </c>
      <c r="E65" s="164"/>
      <c r="F65" s="164"/>
      <c r="G65" s="163" t="s">
        <v>59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56</v>
      </c>
      <c r="E76" s="167"/>
      <c r="F76" s="168" t="s">
        <v>57</v>
      </c>
      <c r="G76" s="166" t="s">
        <v>56</v>
      </c>
      <c r="H76" s="167"/>
      <c r="I76" s="169"/>
      <c r="J76" s="170" t="s">
        <v>57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131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MULTIFUNKČNÍ SPORTOVIŠTĚ U OBJEKTU ZIMNÍHO STADIONU, DĚČÍN propočet podle DUR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128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703 - SO 703 CELOBETONOVÝ SKATEPARK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22</v>
      </c>
      <c r="D89" s="39"/>
      <c r="E89" s="39"/>
      <c r="F89" s="27" t="str">
        <f>F12</f>
        <v>Děčín</v>
      </c>
      <c r="G89" s="39"/>
      <c r="H89" s="39"/>
      <c r="I89" s="142" t="s">
        <v>24</v>
      </c>
      <c r="J89" s="74" t="str">
        <f>IF(J12="","",J12)</f>
        <v>2. 3. 2019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 hidden="1">
      <c r="B91" s="38"/>
      <c r="C91" s="32" t="s">
        <v>28</v>
      </c>
      <c r="D91" s="39"/>
      <c r="E91" s="39"/>
      <c r="F91" s="27" t="str">
        <f>E15</f>
        <v>STATUTÁRNÍ MĚSTO DĚČÍN</v>
      </c>
      <c r="G91" s="39"/>
      <c r="H91" s="39"/>
      <c r="I91" s="142" t="s">
        <v>34</v>
      </c>
      <c r="J91" s="36" t="str">
        <f>E21</f>
        <v>PROJEKTOVÝ ATELIER DAVID</v>
      </c>
      <c r="K91" s="39"/>
      <c r="L91" s="43"/>
    </row>
    <row r="92" spans="2:12" s="1" customFormat="1" ht="15.15" customHeight="1" hidden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132</v>
      </c>
      <c r="D94" s="179"/>
      <c r="E94" s="179"/>
      <c r="F94" s="179"/>
      <c r="G94" s="179"/>
      <c r="H94" s="179"/>
      <c r="I94" s="180"/>
      <c r="J94" s="181" t="s">
        <v>133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134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135</v>
      </c>
    </row>
    <row r="97" spans="2:12" s="8" customFormat="1" ht="24.95" customHeight="1" hidden="1">
      <c r="B97" s="183"/>
      <c r="C97" s="184"/>
      <c r="D97" s="185" t="s">
        <v>205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206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306</v>
      </c>
      <c r="E99" s="193"/>
      <c r="F99" s="193"/>
      <c r="G99" s="193"/>
      <c r="H99" s="193"/>
      <c r="I99" s="194"/>
      <c r="J99" s="195">
        <f>J137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309</v>
      </c>
      <c r="E100" s="193"/>
      <c r="F100" s="193"/>
      <c r="G100" s="193"/>
      <c r="H100" s="193"/>
      <c r="I100" s="194"/>
      <c r="J100" s="195">
        <f>J142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310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311</v>
      </c>
      <c r="E102" s="193"/>
      <c r="F102" s="193"/>
      <c r="G102" s="193"/>
      <c r="H102" s="193"/>
      <c r="I102" s="194"/>
      <c r="J102" s="195">
        <f>J175</f>
        <v>0</v>
      </c>
      <c r="K102" s="191"/>
      <c r="L102" s="196"/>
    </row>
    <row r="103" spans="2:12" s="8" customFormat="1" ht="24.95" customHeight="1" hidden="1">
      <c r="B103" s="183"/>
      <c r="C103" s="184"/>
      <c r="D103" s="185" t="s">
        <v>857</v>
      </c>
      <c r="E103" s="186"/>
      <c r="F103" s="186"/>
      <c r="G103" s="186"/>
      <c r="H103" s="186"/>
      <c r="I103" s="187"/>
      <c r="J103" s="188">
        <f>J177</f>
        <v>0</v>
      </c>
      <c r="K103" s="184"/>
      <c r="L103" s="189"/>
    </row>
    <row r="104" spans="2:12" s="9" customFormat="1" ht="19.9" customHeight="1" hidden="1">
      <c r="B104" s="190"/>
      <c r="C104" s="191"/>
      <c r="D104" s="192" t="s">
        <v>858</v>
      </c>
      <c r="E104" s="193"/>
      <c r="F104" s="193"/>
      <c r="G104" s="193"/>
      <c r="H104" s="193"/>
      <c r="I104" s="194"/>
      <c r="J104" s="195">
        <f>J178</f>
        <v>0</v>
      </c>
      <c r="K104" s="191"/>
      <c r="L104" s="196"/>
    </row>
    <row r="105" spans="2:12" s="9" customFormat="1" ht="19.9" customHeight="1" hidden="1">
      <c r="B105" s="190"/>
      <c r="C105" s="191"/>
      <c r="D105" s="192" t="s">
        <v>1055</v>
      </c>
      <c r="E105" s="193"/>
      <c r="F105" s="193"/>
      <c r="G105" s="193"/>
      <c r="H105" s="193"/>
      <c r="I105" s="194"/>
      <c r="J105" s="195">
        <f>J189</f>
        <v>0</v>
      </c>
      <c r="K105" s="191"/>
      <c r="L105" s="196"/>
    </row>
    <row r="106" spans="2:12" s="1" customFormat="1" ht="21.8" customHeight="1" hidden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 hidden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08" ht="12" hidden="1"/>
    <row r="109" ht="12" hidden="1"/>
    <row r="110" ht="12" hidden="1"/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139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MULTIFUNKČNÍ SPORTOVIŠTĚ U OBJEKTU ZIMNÍHO STADIONU, DĚČÍN propočet podle DUR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128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SO 703 - SO 703 CELOBETONOVÝ SKATEPARK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22</v>
      </c>
      <c r="D119" s="39"/>
      <c r="E119" s="39"/>
      <c r="F119" s="27" t="str">
        <f>F12</f>
        <v>Děčín</v>
      </c>
      <c r="G119" s="39"/>
      <c r="H119" s="39"/>
      <c r="I119" s="142" t="s">
        <v>24</v>
      </c>
      <c r="J119" s="74" t="str">
        <f>IF(J12="","",J12)</f>
        <v>2. 3. 2019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27.9" customHeight="1">
      <c r="B121" s="38"/>
      <c r="C121" s="32" t="s">
        <v>28</v>
      </c>
      <c r="D121" s="39"/>
      <c r="E121" s="39"/>
      <c r="F121" s="27" t="str">
        <f>E15</f>
        <v>STATUTÁRNÍ MĚSTO DĚČÍN</v>
      </c>
      <c r="G121" s="39"/>
      <c r="H121" s="39"/>
      <c r="I121" s="142" t="s">
        <v>34</v>
      </c>
      <c r="J121" s="36" t="str">
        <f>E21</f>
        <v>PROJEKTOVÝ ATELIER DAVID</v>
      </c>
      <c r="K121" s="39"/>
      <c r="L121" s="43"/>
    </row>
    <row r="122" spans="2:12" s="1" customFormat="1" ht="15.15" customHeight="1">
      <c r="B122" s="38"/>
      <c r="C122" s="32" t="s">
        <v>32</v>
      </c>
      <c r="D122" s="39"/>
      <c r="E122" s="39"/>
      <c r="F122" s="27" t="str">
        <f>IF(E18="","",E18)</f>
        <v>Vyplň údaj</v>
      </c>
      <c r="G122" s="39"/>
      <c r="H122" s="39"/>
      <c r="I122" s="142" t="s">
        <v>37</v>
      </c>
      <c r="J122" s="36" t="str">
        <f>E24</f>
        <v>Jaroslav VALENTA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140</v>
      </c>
      <c r="D124" s="199" t="s">
        <v>66</v>
      </c>
      <c r="E124" s="199" t="s">
        <v>62</v>
      </c>
      <c r="F124" s="199" t="s">
        <v>63</v>
      </c>
      <c r="G124" s="199" t="s">
        <v>141</v>
      </c>
      <c r="H124" s="199" t="s">
        <v>142</v>
      </c>
      <c r="I124" s="200" t="s">
        <v>143</v>
      </c>
      <c r="J124" s="199" t="s">
        <v>133</v>
      </c>
      <c r="K124" s="201" t="s">
        <v>144</v>
      </c>
      <c r="L124" s="202"/>
      <c r="M124" s="95" t="s">
        <v>1</v>
      </c>
      <c r="N124" s="96" t="s">
        <v>45</v>
      </c>
      <c r="O124" s="96" t="s">
        <v>145</v>
      </c>
      <c r="P124" s="96" t="s">
        <v>146</v>
      </c>
      <c r="Q124" s="96" t="s">
        <v>147</v>
      </c>
      <c r="R124" s="96" t="s">
        <v>148</v>
      </c>
      <c r="S124" s="96" t="s">
        <v>149</v>
      </c>
      <c r="T124" s="97" t="s">
        <v>150</v>
      </c>
    </row>
    <row r="125" spans="2:63" s="1" customFormat="1" ht="22.8" customHeight="1">
      <c r="B125" s="38"/>
      <c r="C125" s="102" t="s">
        <v>151</v>
      </c>
      <c r="D125" s="39"/>
      <c r="E125" s="39"/>
      <c r="F125" s="39"/>
      <c r="G125" s="39"/>
      <c r="H125" s="39"/>
      <c r="I125" s="139"/>
      <c r="J125" s="203">
        <f>BK125</f>
        <v>0</v>
      </c>
      <c r="K125" s="39"/>
      <c r="L125" s="43"/>
      <c r="M125" s="98"/>
      <c r="N125" s="99"/>
      <c r="O125" s="99"/>
      <c r="P125" s="204">
        <f>P126+P177</f>
        <v>0</v>
      </c>
      <c r="Q125" s="99"/>
      <c r="R125" s="204">
        <f>R126+R177</f>
        <v>3222.965043</v>
      </c>
      <c r="S125" s="99"/>
      <c r="T125" s="205">
        <f>T126+T177</f>
        <v>0</v>
      </c>
      <c r="AT125" s="17" t="s">
        <v>80</v>
      </c>
      <c r="AU125" s="17" t="s">
        <v>135</v>
      </c>
      <c r="BK125" s="206">
        <f>BK126+BK177</f>
        <v>0</v>
      </c>
    </row>
    <row r="126" spans="2:63" s="11" customFormat="1" ht="25.9" customHeight="1">
      <c r="B126" s="207"/>
      <c r="C126" s="208"/>
      <c r="D126" s="209" t="s">
        <v>80</v>
      </c>
      <c r="E126" s="210" t="s">
        <v>208</v>
      </c>
      <c r="F126" s="210" t="s">
        <v>209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P127+P137+P142+P169+P175</f>
        <v>0</v>
      </c>
      <c r="Q126" s="215"/>
      <c r="R126" s="216">
        <f>R127+R137+R142+R169+R175</f>
        <v>3221.03475482</v>
      </c>
      <c r="S126" s="215"/>
      <c r="T126" s="217">
        <f>T127+T137+T142+T169+T175</f>
        <v>0</v>
      </c>
      <c r="AR126" s="218" t="s">
        <v>21</v>
      </c>
      <c r="AT126" s="219" t="s">
        <v>80</v>
      </c>
      <c r="AU126" s="219" t="s">
        <v>81</v>
      </c>
      <c r="AY126" s="218" t="s">
        <v>155</v>
      </c>
      <c r="BK126" s="220">
        <f>BK127+BK137+BK142+BK169+BK175</f>
        <v>0</v>
      </c>
    </row>
    <row r="127" spans="2:63" s="11" customFormat="1" ht="22.8" customHeight="1">
      <c r="B127" s="207"/>
      <c r="C127" s="208"/>
      <c r="D127" s="209" t="s">
        <v>80</v>
      </c>
      <c r="E127" s="221" t="s">
        <v>21</v>
      </c>
      <c r="F127" s="221" t="s">
        <v>210</v>
      </c>
      <c r="G127" s="208"/>
      <c r="H127" s="208"/>
      <c r="I127" s="211"/>
      <c r="J127" s="222">
        <f>BK127</f>
        <v>0</v>
      </c>
      <c r="K127" s="208"/>
      <c r="L127" s="213"/>
      <c r="M127" s="214"/>
      <c r="N127" s="215"/>
      <c r="O127" s="215"/>
      <c r="P127" s="216">
        <f>SUM(P128:P136)</f>
        <v>0</v>
      </c>
      <c r="Q127" s="215"/>
      <c r="R127" s="216">
        <f>SUM(R128:R136)</f>
        <v>0</v>
      </c>
      <c r="S127" s="215"/>
      <c r="T127" s="217">
        <f>SUM(T128:T136)</f>
        <v>0</v>
      </c>
      <c r="AR127" s="218" t="s">
        <v>21</v>
      </c>
      <c r="AT127" s="219" t="s">
        <v>80</v>
      </c>
      <c r="AU127" s="219" t="s">
        <v>21</v>
      </c>
      <c r="AY127" s="218" t="s">
        <v>155</v>
      </c>
      <c r="BK127" s="220">
        <f>SUM(BK128:BK136)</f>
        <v>0</v>
      </c>
    </row>
    <row r="128" spans="2:65" s="1" customFormat="1" ht="16.5" customHeight="1">
      <c r="B128" s="38"/>
      <c r="C128" s="223" t="s">
        <v>21</v>
      </c>
      <c r="D128" s="223" t="s">
        <v>158</v>
      </c>
      <c r="E128" s="224" t="s">
        <v>316</v>
      </c>
      <c r="F128" s="225" t="s">
        <v>317</v>
      </c>
      <c r="G128" s="226" t="s">
        <v>239</v>
      </c>
      <c r="H128" s="227">
        <v>7.808</v>
      </c>
      <c r="I128" s="228"/>
      <c r="J128" s="229">
        <f>ROUND(I128*H128,2)</f>
        <v>0</v>
      </c>
      <c r="K128" s="225" t="s">
        <v>162</v>
      </c>
      <c r="L128" s="43"/>
      <c r="M128" s="230" t="s">
        <v>1</v>
      </c>
      <c r="N128" s="231" t="s">
        <v>46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172</v>
      </c>
      <c r="AT128" s="234" t="s">
        <v>158</v>
      </c>
      <c r="AU128" s="234" t="s">
        <v>90</v>
      </c>
      <c r="AY128" s="17" t="s">
        <v>155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21</v>
      </c>
      <c r="BK128" s="235">
        <f>ROUND(I128*H128,2)</f>
        <v>0</v>
      </c>
      <c r="BL128" s="17" t="s">
        <v>172</v>
      </c>
      <c r="BM128" s="234" t="s">
        <v>1056</v>
      </c>
    </row>
    <row r="129" spans="2:51" s="12" customFormat="1" ht="12">
      <c r="B129" s="241"/>
      <c r="C129" s="242"/>
      <c r="D129" s="243" t="s">
        <v>216</v>
      </c>
      <c r="E129" s="244" t="s">
        <v>1</v>
      </c>
      <c r="F129" s="245" t="s">
        <v>1057</v>
      </c>
      <c r="G129" s="242"/>
      <c r="H129" s="246">
        <v>7.808</v>
      </c>
      <c r="I129" s="247"/>
      <c r="J129" s="242"/>
      <c r="K129" s="242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216</v>
      </c>
      <c r="AU129" s="252" t="s">
        <v>90</v>
      </c>
      <c r="AV129" s="12" t="s">
        <v>90</v>
      </c>
      <c r="AW129" s="12" t="s">
        <v>36</v>
      </c>
      <c r="AX129" s="12" t="s">
        <v>21</v>
      </c>
      <c r="AY129" s="252" t="s">
        <v>155</v>
      </c>
    </row>
    <row r="130" spans="2:65" s="1" customFormat="1" ht="16.5" customHeight="1">
      <c r="B130" s="38"/>
      <c r="C130" s="223" t="s">
        <v>90</v>
      </c>
      <c r="D130" s="223" t="s">
        <v>158</v>
      </c>
      <c r="E130" s="224" t="s">
        <v>861</v>
      </c>
      <c r="F130" s="225" t="s">
        <v>862</v>
      </c>
      <c r="G130" s="226" t="s">
        <v>239</v>
      </c>
      <c r="H130" s="227">
        <v>7.808</v>
      </c>
      <c r="I130" s="228"/>
      <c r="J130" s="229">
        <f>ROUND(I130*H130,2)</f>
        <v>0</v>
      </c>
      <c r="K130" s="225" t="s">
        <v>162</v>
      </c>
      <c r="L130" s="43"/>
      <c r="M130" s="230" t="s">
        <v>1</v>
      </c>
      <c r="N130" s="231" t="s">
        <v>46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172</v>
      </c>
      <c r="AT130" s="234" t="s">
        <v>158</v>
      </c>
      <c r="AU130" s="234" t="s">
        <v>90</v>
      </c>
      <c r="AY130" s="17" t="s">
        <v>155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21</v>
      </c>
      <c r="BK130" s="235">
        <f>ROUND(I130*H130,2)</f>
        <v>0</v>
      </c>
      <c r="BL130" s="17" t="s">
        <v>172</v>
      </c>
      <c r="BM130" s="234" t="s">
        <v>1058</v>
      </c>
    </row>
    <row r="131" spans="2:65" s="1" customFormat="1" ht="24" customHeight="1">
      <c r="B131" s="38"/>
      <c r="C131" s="223" t="s">
        <v>168</v>
      </c>
      <c r="D131" s="223" t="s">
        <v>158</v>
      </c>
      <c r="E131" s="224" t="s">
        <v>864</v>
      </c>
      <c r="F131" s="225" t="s">
        <v>865</v>
      </c>
      <c r="G131" s="226" t="s">
        <v>239</v>
      </c>
      <c r="H131" s="227">
        <v>7.808</v>
      </c>
      <c r="I131" s="228"/>
      <c r="J131" s="229">
        <f>ROUND(I131*H131,2)</f>
        <v>0</v>
      </c>
      <c r="K131" s="225" t="s">
        <v>162</v>
      </c>
      <c r="L131" s="43"/>
      <c r="M131" s="230" t="s">
        <v>1</v>
      </c>
      <c r="N131" s="231" t="s">
        <v>46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172</v>
      </c>
      <c r="AT131" s="234" t="s">
        <v>158</v>
      </c>
      <c r="AU131" s="234" t="s">
        <v>90</v>
      </c>
      <c r="AY131" s="17" t="s">
        <v>155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21</v>
      </c>
      <c r="BK131" s="235">
        <f>ROUND(I131*H131,2)</f>
        <v>0</v>
      </c>
      <c r="BL131" s="17" t="s">
        <v>172</v>
      </c>
      <c r="BM131" s="234" t="s">
        <v>1059</v>
      </c>
    </row>
    <row r="132" spans="2:51" s="12" customFormat="1" ht="12">
      <c r="B132" s="241"/>
      <c r="C132" s="242"/>
      <c r="D132" s="243" t="s">
        <v>216</v>
      </c>
      <c r="E132" s="244" t="s">
        <v>1</v>
      </c>
      <c r="F132" s="245" t="s">
        <v>1057</v>
      </c>
      <c r="G132" s="242"/>
      <c r="H132" s="246">
        <v>7.808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216</v>
      </c>
      <c r="AU132" s="252" t="s">
        <v>90</v>
      </c>
      <c r="AV132" s="12" t="s">
        <v>90</v>
      </c>
      <c r="AW132" s="12" t="s">
        <v>36</v>
      </c>
      <c r="AX132" s="12" t="s">
        <v>21</v>
      </c>
      <c r="AY132" s="252" t="s">
        <v>155</v>
      </c>
    </row>
    <row r="133" spans="2:65" s="1" customFormat="1" ht="16.5" customHeight="1">
      <c r="B133" s="38"/>
      <c r="C133" s="223" t="s">
        <v>172</v>
      </c>
      <c r="D133" s="223" t="s">
        <v>158</v>
      </c>
      <c r="E133" s="224" t="s">
        <v>569</v>
      </c>
      <c r="F133" s="225" t="s">
        <v>570</v>
      </c>
      <c r="G133" s="226" t="s">
        <v>239</v>
      </c>
      <c r="H133" s="227">
        <v>7.808</v>
      </c>
      <c r="I133" s="228"/>
      <c r="J133" s="229">
        <f>ROUND(I133*H133,2)</f>
        <v>0</v>
      </c>
      <c r="K133" s="225" t="s">
        <v>162</v>
      </c>
      <c r="L133" s="43"/>
      <c r="M133" s="230" t="s">
        <v>1</v>
      </c>
      <c r="N133" s="231" t="s">
        <v>46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172</v>
      </c>
      <c r="AT133" s="234" t="s">
        <v>158</v>
      </c>
      <c r="AU133" s="234" t="s">
        <v>90</v>
      </c>
      <c r="AY133" s="17" t="s">
        <v>155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21</v>
      </c>
      <c r="BK133" s="235">
        <f>ROUND(I133*H133,2)</f>
        <v>0</v>
      </c>
      <c r="BL133" s="17" t="s">
        <v>172</v>
      </c>
      <c r="BM133" s="234" t="s">
        <v>1060</v>
      </c>
    </row>
    <row r="134" spans="2:65" s="1" customFormat="1" ht="16.5" customHeight="1">
      <c r="B134" s="38"/>
      <c r="C134" s="223" t="s">
        <v>154</v>
      </c>
      <c r="D134" s="223" t="s">
        <v>158</v>
      </c>
      <c r="E134" s="224" t="s">
        <v>258</v>
      </c>
      <c r="F134" s="225" t="s">
        <v>259</v>
      </c>
      <c r="G134" s="226" t="s">
        <v>239</v>
      </c>
      <c r="H134" s="227">
        <v>7.808</v>
      </c>
      <c r="I134" s="228"/>
      <c r="J134" s="229">
        <f>ROUND(I134*H134,2)</f>
        <v>0</v>
      </c>
      <c r="K134" s="225" t="s">
        <v>162</v>
      </c>
      <c r="L134" s="43"/>
      <c r="M134" s="230" t="s">
        <v>1</v>
      </c>
      <c r="N134" s="231" t="s">
        <v>46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172</v>
      </c>
      <c r="AT134" s="234" t="s">
        <v>158</v>
      </c>
      <c r="AU134" s="234" t="s">
        <v>90</v>
      </c>
      <c r="AY134" s="17" t="s">
        <v>155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21</v>
      </c>
      <c r="BK134" s="235">
        <f>ROUND(I134*H134,2)</f>
        <v>0</v>
      </c>
      <c r="BL134" s="17" t="s">
        <v>172</v>
      </c>
      <c r="BM134" s="234" t="s">
        <v>1061</v>
      </c>
    </row>
    <row r="135" spans="2:65" s="1" customFormat="1" ht="24" customHeight="1">
      <c r="B135" s="38"/>
      <c r="C135" s="223" t="s">
        <v>179</v>
      </c>
      <c r="D135" s="223" t="s">
        <v>158</v>
      </c>
      <c r="E135" s="224" t="s">
        <v>262</v>
      </c>
      <c r="F135" s="225" t="s">
        <v>263</v>
      </c>
      <c r="G135" s="226" t="s">
        <v>264</v>
      </c>
      <c r="H135" s="227">
        <v>14.054</v>
      </c>
      <c r="I135" s="228"/>
      <c r="J135" s="229">
        <f>ROUND(I135*H135,2)</f>
        <v>0</v>
      </c>
      <c r="K135" s="225" t="s">
        <v>162</v>
      </c>
      <c r="L135" s="43"/>
      <c r="M135" s="230" t="s">
        <v>1</v>
      </c>
      <c r="N135" s="231" t="s">
        <v>46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172</v>
      </c>
      <c r="AT135" s="234" t="s">
        <v>158</v>
      </c>
      <c r="AU135" s="234" t="s">
        <v>90</v>
      </c>
      <c r="AY135" s="17" t="s">
        <v>155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21</v>
      </c>
      <c r="BK135" s="235">
        <f>ROUND(I135*H135,2)</f>
        <v>0</v>
      </c>
      <c r="BL135" s="17" t="s">
        <v>172</v>
      </c>
      <c r="BM135" s="234" t="s">
        <v>1062</v>
      </c>
    </row>
    <row r="136" spans="2:51" s="12" customFormat="1" ht="12">
      <c r="B136" s="241"/>
      <c r="C136" s="242"/>
      <c r="D136" s="243" t="s">
        <v>216</v>
      </c>
      <c r="E136" s="244" t="s">
        <v>1</v>
      </c>
      <c r="F136" s="245" t="s">
        <v>1063</v>
      </c>
      <c r="G136" s="242"/>
      <c r="H136" s="246">
        <v>14.054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216</v>
      </c>
      <c r="AU136" s="252" t="s">
        <v>90</v>
      </c>
      <c r="AV136" s="12" t="s">
        <v>90</v>
      </c>
      <c r="AW136" s="12" t="s">
        <v>36</v>
      </c>
      <c r="AX136" s="12" t="s">
        <v>21</v>
      </c>
      <c r="AY136" s="252" t="s">
        <v>155</v>
      </c>
    </row>
    <row r="137" spans="2:63" s="11" customFormat="1" ht="22.8" customHeight="1">
      <c r="B137" s="207"/>
      <c r="C137" s="208"/>
      <c r="D137" s="209" t="s">
        <v>80</v>
      </c>
      <c r="E137" s="221" t="s">
        <v>90</v>
      </c>
      <c r="F137" s="221" t="s">
        <v>362</v>
      </c>
      <c r="G137" s="208"/>
      <c r="H137" s="208"/>
      <c r="I137" s="211"/>
      <c r="J137" s="222">
        <f>BK137</f>
        <v>0</v>
      </c>
      <c r="K137" s="208"/>
      <c r="L137" s="213"/>
      <c r="M137" s="214"/>
      <c r="N137" s="215"/>
      <c r="O137" s="215"/>
      <c r="P137" s="216">
        <f>SUM(P138:P141)</f>
        <v>0</v>
      </c>
      <c r="Q137" s="215"/>
      <c r="R137" s="216">
        <f>SUM(R138:R141)</f>
        <v>0.8444185</v>
      </c>
      <c r="S137" s="215"/>
      <c r="T137" s="217">
        <f>SUM(T138:T141)</f>
        <v>0</v>
      </c>
      <c r="AR137" s="218" t="s">
        <v>21</v>
      </c>
      <c r="AT137" s="219" t="s">
        <v>80</v>
      </c>
      <c r="AU137" s="219" t="s">
        <v>21</v>
      </c>
      <c r="AY137" s="218" t="s">
        <v>155</v>
      </c>
      <c r="BK137" s="220">
        <f>SUM(BK138:BK141)</f>
        <v>0</v>
      </c>
    </row>
    <row r="138" spans="2:65" s="1" customFormat="1" ht="24" customHeight="1">
      <c r="B138" s="38"/>
      <c r="C138" s="223" t="s">
        <v>183</v>
      </c>
      <c r="D138" s="223" t="s">
        <v>158</v>
      </c>
      <c r="E138" s="224" t="s">
        <v>367</v>
      </c>
      <c r="F138" s="225" t="s">
        <v>368</v>
      </c>
      <c r="G138" s="226" t="s">
        <v>214</v>
      </c>
      <c r="H138" s="227">
        <v>1250.99</v>
      </c>
      <c r="I138" s="228"/>
      <c r="J138" s="229">
        <f>ROUND(I138*H138,2)</f>
        <v>0</v>
      </c>
      <c r="K138" s="225" t="s">
        <v>162</v>
      </c>
      <c r="L138" s="43"/>
      <c r="M138" s="230" t="s">
        <v>1</v>
      </c>
      <c r="N138" s="231" t="s">
        <v>46</v>
      </c>
      <c r="O138" s="86"/>
      <c r="P138" s="232">
        <f>O138*H138</f>
        <v>0</v>
      </c>
      <c r="Q138" s="232">
        <v>0.0001</v>
      </c>
      <c r="R138" s="232">
        <f>Q138*H138</f>
        <v>0.12509900000000002</v>
      </c>
      <c r="S138" s="232">
        <v>0</v>
      </c>
      <c r="T138" s="233">
        <f>S138*H138</f>
        <v>0</v>
      </c>
      <c r="AR138" s="234" t="s">
        <v>172</v>
      </c>
      <c r="AT138" s="234" t="s">
        <v>158</v>
      </c>
      <c r="AU138" s="234" t="s">
        <v>90</v>
      </c>
      <c r="AY138" s="17" t="s">
        <v>155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21</v>
      </c>
      <c r="BK138" s="235">
        <f>ROUND(I138*H138,2)</f>
        <v>0</v>
      </c>
      <c r="BL138" s="17" t="s">
        <v>172</v>
      </c>
      <c r="BM138" s="234" t="s">
        <v>1064</v>
      </c>
    </row>
    <row r="139" spans="2:51" s="12" customFormat="1" ht="12">
      <c r="B139" s="241"/>
      <c r="C139" s="242"/>
      <c r="D139" s="243" t="s">
        <v>216</v>
      </c>
      <c r="E139" s="244" t="s">
        <v>1</v>
      </c>
      <c r="F139" s="245" t="s">
        <v>1065</v>
      </c>
      <c r="G139" s="242"/>
      <c r="H139" s="246">
        <v>1250.99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216</v>
      </c>
      <c r="AU139" s="252" t="s">
        <v>90</v>
      </c>
      <c r="AV139" s="12" t="s">
        <v>90</v>
      </c>
      <c r="AW139" s="12" t="s">
        <v>36</v>
      </c>
      <c r="AX139" s="12" t="s">
        <v>21</v>
      </c>
      <c r="AY139" s="252" t="s">
        <v>155</v>
      </c>
    </row>
    <row r="140" spans="2:65" s="1" customFormat="1" ht="24" customHeight="1">
      <c r="B140" s="38"/>
      <c r="C140" s="256" t="s">
        <v>187</v>
      </c>
      <c r="D140" s="256" t="s">
        <v>337</v>
      </c>
      <c r="E140" s="257" t="s">
        <v>873</v>
      </c>
      <c r="F140" s="258" t="s">
        <v>874</v>
      </c>
      <c r="G140" s="259" t="s">
        <v>214</v>
      </c>
      <c r="H140" s="260">
        <v>1438.639</v>
      </c>
      <c r="I140" s="261"/>
      <c r="J140" s="262">
        <f>ROUND(I140*H140,2)</f>
        <v>0</v>
      </c>
      <c r="K140" s="258" t="s">
        <v>162</v>
      </c>
      <c r="L140" s="263"/>
      <c r="M140" s="264" t="s">
        <v>1</v>
      </c>
      <c r="N140" s="265" t="s">
        <v>46</v>
      </c>
      <c r="O140" s="86"/>
      <c r="P140" s="232">
        <f>O140*H140</f>
        <v>0</v>
      </c>
      <c r="Q140" s="232">
        <v>0.0005</v>
      </c>
      <c r="R140" s="232">
        <f>Q140*H140</f>
        <v>0.7193195</v>
      </c>
      <c r="S140" s="232">
        <v>0</v>
      </c>
      <c r="T140" s="233">
        <f>S140*H140</f>
        <v>0</v>
      </c>
      <c r="AR140" s="234" t="s">
        <v>187</v>
      </c>
      <c r="AT140" s="234" t="s">
        <v>337</v>
      </c>
      <c r="AU140" s="234" t="s">
        <v>90</v>
      </c>
      <c r="AY140" s="17" t="s">
        <v>155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21</v>
      </c>
      <c r="BK140" s="235">
        <f>ROUND(I140*H140,2)</f>
        <v>0</v>
      </c>
      <c r="BL140" s="17" t="s">
        <v>172</v>
      </c>
      <c r="BM140" s="234" t="s">
        <v>1066</v>
      </c>
    </row>
    <row r="141" spans="2:51" s="12" customFormat="1" ht="12">
      <c r="B141" s="241"/>
      <c r="C141" s="242"/>
      <c r="D141" s="243" t="s">
        <v>216</v>
      </c>
      <c r="E141" s="244" t="s">
        <v>1</v>
      </c>
      <c r="F141" s="245" t="s">
        <v>1067</v>
      </c>
      <c r="G141" s="242"/>
      <c r="H141" s="246">
        <v>1438.639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216</v>
      </c>
      <c r="AU141" s="252" t="s">
        <v>90</v>
      </c>
      <c r="AV141" s="12" t="s">
        <v>90</v>
      </c>
      <c r="AW141" s="12" t="s">
        <v>36</v>
      </c>
      <c r="AX141" s="12" t="s">
        <v>21</v>
      </c>
      <c r="AY141" s="252" t="s">
        <v>155</v>
      </c>
    </row>
    <row r="142" spans="2:63" s="11" customFormat="1" ht="22.8" customHeight="1">
      <c r="B142" s="207"/>
      <c r="C142" s="208"/>
      <c r="D142" s="209" t="s">
        <v>80</v>
      </c>
      <c r="E142" s="221" t="s">
        <v>179</v>
      </c>
      <c r="F142" s="221" t="s">
        <v>456</v>
      </c>
      <c r="G142" s="208"/>
      <c r="H142" s="208"/>
      <c r="I142" s="211"/>
      <c r="J142" s="222">
        <f>BK142</f>
        <v>0</v>
      </c>
      <c r="K142" s="208"/>
      <c r="L142" s="213"/>
      <c r="M142" s="214"/>
      <c r="N142" s="215"/>
      <c r="O142" s="215"/>
      <c r="P142" s="216">
        <f>SUM(P143:P168)</f>
        <v>0</v>
      </c>
      <c r="Q142" s="215"/>
      <c r="R142" s="216">
        <f>SUM(R143:R168)</f>
        <v>3220.1903363200004</v>
      </c>
      <c r="S142" s="215"/>
      <c r="T142" s="217">
        <f>SUM(T143:T168)</f>
        <v>0</v>
      </c>
      <c r="AR142" s="218" t="s">
        <v>21</v>
      </c>
      <c r="AT142" s="219" t="s">
        <v>80</v>
      </c>
      <c r="AU142" s="219" t="s">
        <v>21</v>
      </c>
      <c r="AY142" s="218" t="s">
        <v>155</v>
      </c>
      <c r="BK142" s="220">
        <f>SUM(BK143:BK168)</f>
        <v>0</v>
      </c>
    </row>
    <row r="143" spans="2:65" s="1" customFormat="1" ht="36" customHeight="1">
      <c r="B143" s="38"/>
      <c r="C143" s="223" t="s">
        <v>193</v>
      </c>
      <c r="D143" s="223" t="s">
        <v>158</v>
      </c>
      <c r="E143" s="224" t="s">
        <v>1068</v>
      </c>
      <c r="F143" s="225" t="s">
        <v>1069</v>
      </c>
      <c r="G143" s="226" t="s">
        <v>239</v>
      </c>
      <c r="H143" s="227">
        <v>250.198</v>
      </c>
      <c r="I143" s="228"/>
      <c r="J143" s="229">
        <f>ROUND(I143*H143,2)</f>
        <v>0</v>
      </c>
      <c r="K143" s="225" t="s">
        <v>1</v>
      </c>
      <c r="L143" s="43"/>
      <c r="M143" s="230" t="s">
        <v>1</v>
      </c>
      <c r="N143" s="231" t="s">
        <v>46</v>
      </c>
      <c r="O143" s="86"/>
      <c r="P143" s="232">
        <f>O143*H143</f>
        <v>0</v>
      </c>
      <c r="Q143" s="232">
        <v>2.45329</v>
      </c>
      <c r="R143" s="232">
        <f>Q143*H143</f>
        <v>613.80825142</v>
      </c>
      <c r="S143" s="232">
        <v>0</v>
      </c>
      <c r="T143" s="233">
        <f>S143*H143</f>
        <v>0</v>
      </c>
      <c r="AR143" s="234" t="s">
        <v>172</v>
      </c>
      <c r="AT143" s="234" t="s">
        <v>158</v>
      </c>
      <c r="AU143" s="234" t="s">
        <v>90</v>
      </c>
      <c r="AY143" s="17" t="s">
        <v>155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21</v>
      </c>
      <c r="BK143" s="235">
        <f>ROUND(I143*H143,2)</f>
        <v>0</v>
      </c>
      <c r="BL143" s="17" t="s">
        <v>172</v>
      </c>
      <c r="BM143" s="234" t="s">
        <v>1070</v>
      </c>
    </row>
    <row r="144" spans="2:51" s="13" customFormat="1" ht="12">
      <c r="B144" s="266"/>
      <c r="C144" s="267"/>
      <c r="D144" s="243" t="s">
        <v>216</v>
      </c>
      <c r="E144" s="268" t="s">
        <v>1</v>
      </c>
      <c r="F144" s="269" t="s">
        <v>1071</v>
      </c>
      <c r="G144" s="267"/>
      <c r="H144" s="268" t="s">
        <v>1</v>
      </c>
      <c r="I144" s="270"/>
      <c r="J144" s="267"/>
      <c r="K144" s="267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216</v>
      </c>
      <c r="AU144" s="275" t="s">
        <v>90</v>
      </c>
      <c r="AV144" s="13" t="s">
        <v>21</v>
      </c>
      <c r="AW144" s="13" t="s">
        <v>36</v>
      </c>
      <c r="AX144" s="13" t="s">
        <v>81</v>
      </c>
      <c r="AY144" s="275" t="s">
        <v>155</v>
      </c>
    </row>
    <row r="145" spans="2:51" s="12" customFormat="1" ht="12">
      <c r="B145" s="241"/>
      <c r="C145" s="242"/>
      <c r="D145" s="243" t="s">
        <v>216</v>
      </c>
      <c r="E145" s="244" t="s">
        <v>1</v>
      </c>
      <c r="F145" s="245" t="s">
        <v>1072</v>
      </c>
      <c r="G145" s="242"/>
      <c r="H145" s="246">
        <v>250.198</v>
      </c>
      <c r="I145" s="247"/>
      <c r="J145" s="242"/>
      <c r="K145" s="242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216</v>
      </c>
      <c r="AU145" s="252" t="s">
        <v>90</v>
      </c>
      <c r="AV145" s="12" t="s">
        <v>90</v>
      </c>
      <c r="AW145" s="12" t="s">
        <v>36</v>
      </c>
      <c r="AX145" s="12" t="s">
        <v>21</v>
      </c>
      <c r="AY145" s="252" t="s">
        <v>155</v>
      </c>
    </row>
    <row r="146" spans="2:65" s="1" customFormat="1" ht="36" customHeight="1">
      <c r="B146" s="38"/>
      <c r="C146" s="223" t="s">
        <v>26</v>
      </c>
      <c r="D146" s="223" t="s">
        <v>158</v>
      </c>
      <c r="E146" s="224" t="s">
        <v>1068</v>
      </c>
      <c r="F146" s="225" t="s">
        <v>1069</v>
      </c>
      <c r="G146" s="226" t="s">
        <v>239</v>
      </c>
      <c r="H146" s="227">
        <v>100</v>
      </c>
      <c r="I146" s="228"/>
      <c r="J146" s="229">
        <f>ROUND(I146*H146,2)</f>
        <v>0</v>
      </c>
      <c r="K146" s="225" t="s">
        <v>1</v>
      </c>
      <c r="L146" s="43"/>
      <c r="M146" s="230" t="s">
        <v>1</v>
      </c>
      <c r="N146" s="231" t="s">
        <v>46</v>
      </c>
      <c r="O146" s="86"/>
      <c r="P146" s="232">
        <f>O146*H146</f>
        <v>0</v>
      </c>
      <c r="Q146" s="232">
        <v>2.45329</v>
      </c>
      <c r="R146" s="232">
        <f>Q146*H146</f>
        <v>245.329</v>
      </c>
      <c r="S146" s="232">
        <v>0</v>
      </c>
      <c r="T146" s="233">
        <f>S146*H146</f>
        <v>0</v>
      </c>
      <c r="AR146" s="234" t="s">
        <v>172</v>
      </c>
      <c r="AT146" s="234" t="s">
        <v>158</v>
      </c>
      <c r="AU146" s="234" t="s">
        <v>90</v>
      </c>
      <c r="AY146" s="17" t="s">
        <v>155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21</v>
      </c>
      <c r="BK146" s="235">
        <f>ROUND(I146*H146,2)</f>
        <v>0</v>
      </c>
      <c r="BL146" s="17" t="s">
        <v>172</v>
      </c>
      <c r="BM146" s="234" t="s">
        <v>1073</v>
      </c>
    </row>
    <row r="147" spans="2:51" s="13" customFormat="1" ht="12">
      <c r="B147" s="266"/>
      <c r="C147" s="267"/>
      <c r="D147" s="243" t="s">
        <v>216</v>
      </c>
      <c r="E147" s="268" t="s">
        <v>1</v>
      </c>
      <c r="F147" s="269" t="s">
        <v>1071</v>
      </c>
      <c r="G147" s="267"/>
      <c r="H147" s="268" t="s">
        <v>1</v>
      </c>
      <c r="I147" s="270"/>
      <c r="J147" s="267"/>
      <c r="K147" s="267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216</v>
      </c>
      <c r="AU147" s="275" t="s">
        <v>90</v>
      </c>
      <c r="AV147" s="13" t="s">
        <v>21</v>
      </c>
      <c r="AW147" s="13" t="s">
        <v>36</v>
      </c>
      <c r="AX147" s="13" t="s">
        <v>81</v>
      </c>
      <c r="AY147" s="275" t="s">
        <v>155</v>
      </c>
    </row>
    <row r="148" spans="2:51" s="12" customFormat="1" ht="12">
      <c r="B148" s="241"/>
      <c r="C148" s="242"/>
      <c r="D148" s="243" t="s">
        <v>216</v>
      </c>
      <c r="E148" s="244" t="s">
        <v>1</v>
      </c>
      <c r="F148" s="245" t="s">
        <v>1074</v>
      </c>
      <c r="G148" s="242"/>
      <c r="H148" s="246">
        <v>100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216</v>
      </c>
      <c r="AU148" s="252" t="s">
        <v>90</v>
      </c>
      <c r="AV148" s="12" t="s">
        <v>90</v>
      </c>
      <c r="AW148" s="12" t="s">
        <v>36</v>
      </c>
      <c r="AX148" s="12" t="s">
        <v>21</v>
      </c>
      <c r="AY148" s="252" t="s">
        <v>155</v>
      </c>
    </row>
    <row r="149" spans="2:65" s="1" customFormat="1" ht="24" customHeight="1">
      <c r="B149" s="38"/>
      <c r="C149" s="223" t="s">
        <v>200</v>
      </c>
      <c r="D149" s="223" t="s">
        <v>158</v>
      </c>
      <c r="E149" s="224" t="s">
        <v>1075</v>
      </c>
      <c r="F149" s="225" t="s">
        <v>1076</v>
      </c>
      <c r="G149" s="226" t="s">
        <v>239</v>
      </c>
      <c r="H149" s="227">
        <v>62.55</v>
      </c>
      <c r="I149" s="228"/>
      <c r="J149" s="229">
        <f>ROUND(I149*H149,2)</f>
        <v>0</v>
      </c>
      <c r="K149" s="225" t="s">
        <v>162</v>
      </c>
      <c r="L149" s="43"/>
      <c r="M149" s="230" t="s">
        <v>1</v>
      </c>
      <c r="N149" s="231" t="s">
        <v>46</v>
      </c>
      <c r="O149" s="86"/>
      <c r="P149" s="232">
        <f>O149*H149</f>
        <v>0</v>
      </c>
      <c r="Q149" s="232">
        <v>2.25634</v>
      </c>
      <c r="R149" s="232">
        <f>Q149*H149</f>
        <v>141.134067</v>
      </c>
      <c r="S149" s="232">
        <v>0</v>
      </c>
      <c r="T149" s="233">
        <f>S149*H149</f>
        <v>0</v>
      </c>
      <c r="AR149" s="234" t="s">
        <v>172</v>
      </c>
      <c r="AT149" s="234" t="s">
        <v>158</v>
      </c>
      <c r="AU149" s="234" t="s">
        <v>90</v>
      </c>
      <c r="AY149" s="17" t="s">
        <v>155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21</v>
      </c>
      <c r="BK149" s="235">
        <f>ROUND(I149*H149,2)</f>
        <v>0</v>
      </c>
      <c r="BL149" s="17" t="s">
        <v>172</v>
      </c>
      <c r="BM149" s="234" t="s">
        <v>1077</v>
      </c>
    </row>
    <row r="150" spans="2:51" s="12" customFormat="1" ht="12">
      <c r="B150" s="241"/>
      <c r="C150" s="242"/>
      <c r="D150" s="243" t="s">
        <v>216</v>
      </c>
      <c r="E150" s="244" t="s">
        <v>1</v>
      </c>
      <c r="F150" s="245" t="s">
        <v>1078</v>
      </c>
      <c r="G150" s="242"/>
      <c r="H150" s="246">
        <v>62.55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216</v>
      </c>
      <c r="AU150" s="252" t="s">
        <v>90</v>
      </c>
      <c r="AV150" s="12" t="s">
        <v>90</v>
      </c>
      <c r="AW150" s="12" t="s">
        <v>36</v>
      </c>
      <c r="AX150" s="12" t="s">
        <v>21</v>
      </c>
      <c r="AY150" s="252" t="s">
        <v>155</v>
      </c>
    </row>
    <row r="151" spans="2:65" s="1" customFormat="1" ht="24" customHeight="1">
      <c r="B151" s="38"/>
      <c r="C151" s="223" t="s">
        <v>257</v>
      </c>
      <c r="D151" s="223" t="s">
        <v>158</v>
      </c>
      <c r="E151" s="224" t="s">
        <v>1079</v>
      </c>
      <c r="F151" s="225" t="s">
        <v>1080</v>
      </c>
      <c r="G151" s="226" t="s">
        <v>365</v>
      </c>
      <c r="H151" s="227">
        <v>300</v>
      </c>
      <c r="I151" s="228"/>
      <c r="J151" s="229">
        <f>ROUND(I151*H151,2)</f>
        <v>0</v>
      </c>
      <c r="K151" s="225" t="s">
        <v>1</v>
      </c>
      <c r="L151" s="43"/>
      <c r="M151" s="230" t="s">
        <v>1</v>
      </c>
      <c r="N151" s="231" t="s">
        <v>46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172</v>
      </c>
      <c r="AT151" s="234" t="s">
        <v>158</v>
      </c>
      <c r="AU151" s="234" t="s">
        <v>90</v>
      </c>
      <c r="AY151" s="17" t="s">
        <v>155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21</v>
      </c>
      <c r="BK151" s="235">
        <f>ROUND(I151*H151,2)</f>
        <v>0</v>
      </c>
      <c r="BL151" s="17" t="s">
        <v>172</v>
      </c>
      <c r="BM151" s="234" t="s">
        <v>1081</v>
      </c>
    </row>
    <row r="152" spans="2:65" s="1" customFormat="1" ht="24" customHeight="1">
      <c r="B152" s="38"/>
      <c r="C152" s="223" t="s">
        <v>261</v>
      </c>
      <c r="D152" s="223" t="s">
        <v>158</v>
      </c>
      <c r="E152" s="224" t="s">
        <v>1082</v>
      </c>
      <c r="F152" s="225" t="s">
        <v>1083</v>
      </c>
      <c r="G152" s="226" t="s">
        <v>239</v>
      </c>
      <c r="H152" s="227">
        <v>250.198</v>
      </c>
      <c r="I152" s="228"/>
      <c r="J152" s="229">
        <f>ROUND(I152*H152,2)</f>
        <v>0</v>
      </c>
      <c r="K152" s="225" t="s">
        <v>162</v>
      </c>
      <c r="L152" s="43"/>
      <c r="M152" s="230" t="s">
        <v>1</v>
      </c>
      <c r="N152" s="231" t="s">
        <v>46</v>
      </c>
      <c r="O152" s="86"/>
      <c r="P152" s="232">
        <f>O152*H152</f>
        <v>0</v>
      </c>
      <c r="Q152" s="232">
        <v>0.01</v>
      </c>
      <c r="R152" s="232">
        <f>Q152*H152</f>
        <v>2.50198</v>
      </c>
      <c r="S152" s="232">
        <v>0</v>
      </c>
      <c r="T152" s="233">
        <f>S152*H152</f>
        <v>0</v>
      </c>
      <c r="AR152" s="234" t="s">
        <v>172</v>
      </c>
      <c r="AT152" s="234" t="s">
        <v>158</v>
      </c>
      <c r="AU152" s="234" t="s">
        <v>90</v>
      </c>
      <c r="AY152" s="17" t="s">
        <v>155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21</v>
      </c>
      <c r="BK152" s="235">
        <f>ROUND(I152*H152,2)</f>
        <v>0</v>
      </c>
      <c r="BL152" s="17" t="s">
        <v>172</v>
      </c>
      <c r="BM152" s="234" t="s">
        <v>1084</v>
      </c>
    </row>
    <row r="153" spans="2:65" s="1" customFormat="1" ht="24" customHeight="1">
      <c r="B153" s="38"/>
      <c r="C153" s="223" t="s">
        <v>267</v>
      </c>
      <c r="D153" s="223" t="s">
        <v>158</v>
      </c>
      <c r="E153" s="224" t="s">
        <v>1082</v>
      </c>
      <c r="F153" s="225" t="s">
        <v>1083</v>
      </c>
      <c r="G153" s="226" t="s">
        <v>239</v>
      </c>
      <c r="H153" s="227">
        <v>100</v>
      </c>
      <c r="I153" s="228"/>
      <c r="J153" s="229">
        <f>ROUND(I153*H153,2)</f>
        <v>0</v>
      </c>
      <c r="K153" s="225" t="s">
        <v>162</v>
      </c>
      <c r="L153" s="43"/>
      <c r="M153" s="230" t="s">
        <v>1</v>
      </c>
      <c r="N153" s="231" t="s">
        <v>46</v>
      </c>
      <c r="O153" s="86"/>
      <c r="P153" s="232">
        <f>O153*H153</f>
        <v>0</v>
      </c>
      <c r="Q153" s="232">
        <v>0.01</v>
      </c>
      <c r="R153" s="232">
        <f>Q153*H153</f>
        <v>1</v>
      </c>
      <c r="S153" s="232">
        <v>0</v>
      </c>
      <c r="T153" s="233">
        <f>S153*H153</f>
        <v>0</v>
      </c>
      <c r="AR153" s="234" t="s">
        <v>172</v>
      </c>
      <c r="AT153" s="234" t="s">
        <v>158</v>
      </c>
      <c r="AU153" s="234" t="s">
        <v>90</v>
      </c>
      <c r="AY153" s="17" t="s">
        <v>155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21</v>
      </c>
      <c r="BK153" s="235">
        <f>ROUND(I153*H153,2)</f>
        <v>0</v>
      </c>
      <c r="BL153" s="17" t="s">
        <v>172</v>
      </c>
      <c r="BM153" s="234" t="s">
        <v>1085</v>
      </c>
    </row>
    <row r="154" spans="2:51" s="12" customFormat="1" ht="12">
      <c r="B154" s="241"/>
      <c r="C154" s="242"/>
      <c r="D154" s="243" t="s">
        <v>216</v>
      </c>
      <c r="E154" s="244" t="s">
        <v>1</v>
      </c>
      <c r="F154" s="245" t="s">
        <v>1086</v>
      </c>
      <c r="G154" s="242"/>
      <c r="H154" s="246">
        <v>100</v>
      </c>
      <c r="I154" s="247"/>
      <c r="J154" s="242"/>
      <c r="K154" s="242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216</v>
      </c>
      <c r="AU154" s="252" t="s">
        <v>90</v>
      </c>
      <c r="AV154" s="12" t="s">
        <v>90</v>
      </c>
      <c r="AW154" s="12" t="s">
        <v>36</v>
      </c>
      <c r="AX154" s="12" t="s">
        <v>21</v>
      </c>
      <c r="AY154" s="252" t="s">
        <v>155</v>
      </c>
    </row>
    <row r="155" spans="2:65" s="1" customFormat="1" ht="24" customHeight="1">
      <c r="B155" s="38"/>
      <c r="C155" s="223" t="s">
        <v>8</v>
      </c>
      <c r="D155" s="223" t="s">
        <v>158</v>
      </c>
      <c r="E155" s="224" t="s">
        <v>1087</v>
      </c>
      <c r="F155" s="225" t="s">
        <v>1088</v>
      </c>
      <c r="G155" s="226" t="s">
        <v>239</v>
      </c>
      <c r="H155" s="227">
        <v>250.198</v>
      </c>
      <c r="I155" s="228"/>
      <c r="J155" s="229">
        <f>ROUND(I155*H155,2)</f>
        <v>0</v>
      </c>
      <c r="K155" s="225" t="s">
        <v>162</v>
      </c>
      <c r="L155" s="43"/>
      <c r="M155" s="230" t="s">
        <v>1</v>
      </c>
      <c r="N155" s="231" t="s">
        <v>46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172</v>
      </c>
      <c r="AT155" s="234" t="s">
        <v>158</v>
      </c>
      <c r="AU155" s="234" t="s">
        <v>90</v>
      </c>
      <c r="AY155" s="17" t="s">
        <v>155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21</v>
      </c>
      <c r="BK155" s="235">
        <f>ROUND(I155*H155,2)</f>
        <v>0</v>
      </c>
      <c r="BL155" s="17" t="s">
        <v>172</v>
      </c>
      <c r="BM155" s="234" t="s">
        <v>1089</v>
      </c>
    </row>
    <row r="156" spans="2:65" s="1" customFormat="1" ht="24" customHeight="1">
      <c r="B156" s="38"/>
      <c r="C156" s="223" t="s">
        <v>277</v>
      </c>
      <c r="D156" s="223" t="s">
        <v>158</v>
      </c>
      <c r="E156" s="224" t="s">
        <v>1087</v>
      </c>
      <c r="F156" s="225" t="s">
        <v>1088</v>
      </c>
      <c r="G156" s="226" t="s">
        <v>239</v>
      </c>
      <c r="H156" s="227">
        <v>100</v>
      </c>
      <c r="I156" s="228"/>
      <c r="J156" s="229">
        <f>ROUND(I156*H156,2)</f>
        <v>0</v>
      </c>
      <c r="K156" s="225" t="s">
        <v>162</v>
      </c>
      <c r="L156" s="43"/>
      <c r="M156" s="230" t="s">
        <v>1</v>
      </c>
      <c r="N156" s="231" t="s">
        <v>46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172</v>
      </c>
      <c r="AT156" s="234" t="s">
        <v>158</v>
      </c>
      <c r="AU156" s="234" t="s">
        <v>90</v>
      </c>
      <c r="AY156" s="17" t="s">
        <v>155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21</v>
      </c>
      <c r="BK156" s="235">
        <f>ROUND(I156*H156,2)</f>
        <v>0</v>
      </c>
      <c r="BL156" s="17" t="s">
        <v>172</v>
      </c>
      <c r="BM156" s="234" t="s">
        <v>1090</v>
      </c>
    </row>
    <row r="157" spans="2:51" s="12" customFormat="1" ht="12">
      <c r="B157" s="241"/>
      <c r="C157" s="242"/>
      <c r="D157" s="243" t="s">
        <v>216</v>
      </c>
      <c r="E157" s="244" t="s">
        <v>1</v>
      </c>
      <c r="F157" s="245" t="s">
        <v>1086</v>
      </c>
      <c r="G157" s="242"/>
      <c r="H157" s="246">
        <v>100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216</v>
      </c>
      <c r="AU157" s="252" t="s">
        <v>90</v>
      </c>
      <c r="AV157" s="12" t="s">
        <v>90</v>
      </c>
      <c r="AW157" s="12" t="s">
        <v>36</v>
      </c>
      <c r="AX157" s="12" t="s">
        <v>21</v>
      </c>
      <c r="AY157" s="252" t="s">
        <v>155</v>
      </c>
    </row>
    <row r="158" spans="2:65" s="1" customFormat="1" ht="16.5" customHeight="1">
      <c r="B158" s="38"/>
      <c r="C158" s="223" t="s">
        <v>282</v>
      </c>
      <c r="D158" s="223" t="s">
        <v>158</v>
      </c>
      <c r="E158" s="224" t="s">
        <v>1091</v>
      </c>
      <c r="F158" s="225" t="s">
        <v>1092</v>
      </c>
      <c r="G158" s="226" t="s">
        <v>239</v>
      </c>
      <c r="H158" s="227">
        <v>250.198</v>
      </c>
      <c r="I158" s="228"/>
      <c r="J158" s="229">
        <f>ROUND(I158*H158,2)</f>
        <v>0</v>
      </c>
      <c r="K158" s="225" t="s">
        <v>162</v>
      </c>
      <c r="L158" s="43"/>
      <c r="M158" s="230" t="s">
        <v>1</v>
      </c>
      <c r="N158" s="231" t="s">
        <v>46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172</v>
      </c>
      <c r="AT158" s="234" t="s">
        <v>158</v>
      </c>
      <c r="AU158" s="234" t="s">
        <v>90</v>
      </c>
      <c r="AY158" s="17" t="s">
        <v>155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21</v>
      </c>
      <c r="BK158" s="235">
        <f>ROUND(I158*H158,2)</f>
        <v>0</v>
      </c>
      <c r="BL158" s="17" t="s">
        <v>172</v>
      </c>
      <c r="BM158" s="234" t="s">
        <v>1093</v>
      </c>
    </row>
    <row r="159" spans="2:65" s="1" customFormat="1" ht="16.5" customHeight="1">
      <c r="B159" s="38"/>
      <c r="C159" s="223" t="s">
        <v>286</v>
      </c>
      <c r="D159" s="223" t="s">
        <v>158</v>
      </c>
      <c r="E159" s="224" t="s">
        <v>1094</v>
      </c>
      <c r="F159" s="225" t="s">
        <v>1095</v>
      </c>
      <c r="G159" s="226" t="s">
        <v>264</v>
      </c>
      <c r="H159" s="227">
        <v>37.53</v>
      </c>
      <c r="I159" s="228"/>
      <c r="J159" s="229">
        <f>ROUND(I159*H159,2)</f>
        <v>0</v>
      </c>
      <c r="K159" s="225" t="s">
        <v>162</v>
      </c>
      <c r="L159" s="43"/>
      <c r="M159" s="230" t="s">
        <v>1</v>
      </c>
      <c r="N159" s="231" t="s">
        <v>46</v>
      </c>
      <c r="O159" s="86"/>
      <c r="P159" s="232">
        <f>O159*H159</f>
        <v>0</v>
      </c>
      <c r="Q159" s="232">
        <v>1.04143</v>
      </c>
      <c r="R159" s="232">
        <f>Q159*H159</f>
        <v>39.084867900000006</v>
      </c>
      <c r="S159" s="232">
        <v>0</v>
      </c>
      <c r="T159" s="233">
        <f>S159*H159</f>
        <v>0</v>
      </c>
      <c r="AR159" s="234" t="s">
        <v>172</v>
      </c>
      <c r="AT159" s="234" t="s">
        <v>158</v>
      </c>
      <c r="AU159" s="234" t="s">
        <v>90</v>
      </c>
      <c r="AY159" s="17" t="s">
        <v>155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21</v>
      </c>
      <c r="BK159" s="235">
        <f>ROUND(I159*H159,2)</f>
        <v>0</v>
      </c>
      <c r="BL159" s="17" t="s">
        <v>172</v>
      </c>
      <c r="BM159" s="234" t="s">
        <v>1096</v>
      </c>
    </row>
    <row r="160" spans="2:51" s="12" customFormat="1" ht="12">
      <c r="B160" s="241"/>
      <c r="C160" s="242"/>
      <c r="D160" s="243" t="s">
        <v>216</v>
      </c>
      <c r="E160" s="244" t="s">
        <v>1</v>
      </c>
      <c r="F160" s="245" t="s">
        <v>1097</v>
      </c>
      <c r="G160" s="242"/>
      <c r="H160" s="246">
        <v>37.53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216</v>
      </c>
      <c r="AU160" s="252" t="s">
        <v>90</v>
      </c>
      <c r="AV160" s="12" t="s">
        <v>90</v>
      </c>
      <c r="AW160" s="12" t="s">
        <v>36</v>
      </c>
      <c r="AX160" s="12" t="s">
        <v>21</v>
      </c>
      <c r="AY160" s="252" t="s">
        <v>155</v>
      </c>
    </row>
    <row r="161" spans="2:65" s="1" customFormat="1" ht="16.5" customHeight="1">
      <c r="B161" s="38"/>
      <c r="C161" s="223" t="s">
        <v>291</v>
      </c>
      <c r="D161" s="223" t="s">
        <v>158</v>
      </c>
      <c r="E161" s="224" t="s">
        <v>1094</v>
      </c>
      <c r="F161" s="225" t="s">
        <v>1095</v>
      </c>
      <c r="G161" s="226" t="s">
        <v>264</v>
      </c>
      <c r="H161" s="227">
        <v>15</v>
      </c>
      <c r="I161" s="228"/>
      <c r="J161" s="229">
        <f>ROUND(I161*H161,2)</f>
        <v>0</v>
      </c>
      <c r="K161" s="225" t="s">
        <v>162</v>
      </c>
      <c r="L161" s="43"/>
      <c r="M161" s="230" t="s">
        <v>1</v>
      </c>
      <c r="N161" s="231" t="s">
        <v>46</v>
      </c>
      <c r="O161" s="86"/>
      <c r="P161" s="232">
        <f>O161*H161</f>
        <v>0</v>
      </c>
      <c r="Q161" s="232">
        <v>1.04143</v>
      </c>
      <c r="R161" s="232">
        <f>Q161*H161</f>
        <v>15.621450000000001</v>
      </c>
      <c r="S161" s="232">
        <v>0</v>
      </c>
      <c r="T161" s="233">
        <f>S161*H161</f>
        <v>0</v>
      </c>
      <c r="AR161" s="234" t="s">
        <v>172</v>
      </c>
      <c r="AT161" s="234" t="s">
        <v>158</v>
      </c>
      <c r="AU161" s="234" t="s">
        <v>90</v>
      </c>
      <c r="AY161" s="17" t="s">
        <v>155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21</v>
      </c>
      <c r="BK161" s="235">
        <f>ROUND(I161*H161,2)</f>
        <v>0</v>
      </c>
      <c r="BL161" s="17" t="s">
        <v>172</v>
      </c>
      <c r="BM161" s="234" t="s">
        <v>1098</v>
      </c>
    </row>
    <row r="162" spans="2:51" s="12" customFormat="1" ht="12">
      <c r="B162" s="241"/>
      <c r="C162" s="242"/>
      <c r="D162" s="243" t="s">
        <v>216</v>
      </c>
      <c r="E162" s="244" t="s">
        <v>1</v>
      </c>
      <c r="F162" s="245" t="s">
        <v>1099</v>
      </c>
      <c r="G162" s="242"/>
      <c r="H162" s="246">
        <v>15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216</v>
      </c>
      <c r="AU162" s="252" t="s">
        <v>90</v>
      </c>
      <c r="AV162" s="12" t="s">
        <v>90</v>
      </c>
      <c r="AW162" s="12" t="s">
        <v>36</v>
      </c>
      <c r="AX162" s="12" t="s">
        <v>21</v>
      </c>
      <c r="AY162" s="252" t="s">
        <v>155</v>
      </c>
    </row>
    <row r="163" spans="2:65" s="1" customFormat="1" ht="24" customHeight="1">
      <c r="B163" s="38"/>
      <c r="C163" s="223" t="s">
        <v>296</v>
      </c>
      <c r="D163" s="223" t="s">
        <v>158</v>
      </c>
      <c r="E163" s="224" t="s">
        <v>1100</v>
      </c>
      <c r="F163" s="225" t="s">
        <v>1101</v>
      </c>
      <c r="G163" s="226" t="s">
        <v>239</v>
      </c>
      <c r="H163" s="227">
        <v>125.099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46</v>
      </c>
      <c r="O163" s="86"/>
      <c r="P163" s="232">
        <f>O163*H163</f>
        <v>0</v>
      </c>
      <c r="Q163" s="232">
        <v>2.16</v>
      </c>
      <c r="R163" s="232">
        <f>Q163*H163</f>
        <v>270.21384</v>
      </c>
      <c r="S163" s="232">
        <v>0</v>
      </c>
      <c r="T163" s="233">
        <f>S163*H163</f>
        <v>0</v>
      </c>
      <c r="AR163" s="234" t="s">
        <v>172</v>
      </c>
      <c r="AT163" s="234" t="s">
        <v>158</v>
      </c>
      <c r="AU163" s="234" t="s">
        <v>90</v>
      </c>
      <c r="AY163" s="17" t="s">
        <v>155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21</v>
      </c>
      <c r="BK163" s="235">
        <f>ROUND(I163*H163,2)</f>
        <v>0</v>
      </c>
      <c r="BL163" s="17" t="s">
        <v>172</v>
      </c>
      <c r="BM163" s="234" t="s">
        <v>1102</v>
      </c>
    </row>
    <row r="164" spans="2:51" s="12" customFormat="1" ht="12">
      <c r="B164" s="241"/>
      <c r="C164" s="242"/>
      <c r="D164" s="243" t="s">
        <v>216</v>
      </c>
      <c r="E164" s="244" t="s">
        <v>1</v>
      </c>
      <c r="F164" s="245" t="s">
        <v>1103</v>
      </c>
      <c r="G164" s="242"/>
      <c r="H164" s="246">
        <v>125.099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216</v>
      </c>
      <c r="AU164" s="252" t="s">
        <v>90</v>
      </c>
      <c r="AV164" s="12" t="s">
        <v>90</v>
      </c>
      <c r="AW164" s="12" t="s">
        <v>36</v>
      </c>
      <c r="AX164" s="12" t="s">
        <v>21</v>
      </c>
      <c r="AY164" s="252" t="s">
        <v>155</v>
      </c>
    </row>
    <row r="165" spans="2:65" s="1" customFormat="1" ht="24" customHeight="1">
      <c r="B165" s="38"/>
      <c r="C165" s="223" t="s">
        <v>7</v>
      </c>
      <c r="D165" s="223" t="s">
        <v>158</v>
      </c>
      <c r="E165" s="224" t="s">
        <v>1104</v>
      </c>
      <c r="F165" s="225" t="s">
        <v>1105</v>
      </c>
      <c r="G165" s="226" t="s">
        <v>239</v>
      </c>
      <c r="H165" s="227">
        <v>250.198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46</v>
      </c>
      <c r="O165" s="86"/>
      <c r="P165" s="232">
        <f>O165*H165</f>
        <v>0</v>
      </c>
      <c r="Q165" s="232">
        <v>2.16</v>
      </c>
      <c r="R165" s="232">
        <f>Q165*H165</f>
        <v>540.42768</v>
      </c>
      <c r="S165" s="232">
        <v>0</v>
      </c>
      <c r="T165" s="233">
        <f>S165*H165</f>
        <v>0</v>
      </c>
      <c r="AR165" s="234" t="s">
        <v>172</v>
      </c>
      <c r="AT165" s="234" t="s">
        <v>158</v>
      </c>
      <c r="AU165" s="234" t="s">
        <v>90</v>
      </c>
      <c r="AY165" s="17" t="s">
        <v>155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21</v>
      </c>
      <c r="BK165" s="235">
        <f>ROUND(I165*H165,2)</f>
        <v>0</v>
      </c>
      <c r="BL165" s="17" t="s">
        <v>172</v>
      </c>
      <c r="BM165" s="234" t="s">
        <v>1106</v>
      </c>
    </row>
    <row r="166" spans="2:51" s="12" customFormat="1" ht="12">
      <c r="B166" s="241"/>
      <c r="C166" s="242"/>
      <c r="D166" s="243" t="s">
        <v>216</v>
      </c>
      <c r="E166" s="244" t="s">
        <v>1</v>
      </c>
      <c r="F166" s="245" t="s">
        <v>1072</v>
      </c>
      <c r="G166" s="242"/>
      <c r="H166" s="246">
        <v>250.198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216</v>
      </c>
      <c r="AU166" s="252" t="s">
        <v>90</v>
      </c>
      <c r="AV166" s="12" t="s">
        <v>90</v>
      </c>
      <c r="AW166" s="12" t="s">
        <v>36</v>
      </c>
      <c r="AX166" s="12" t="s">
        <v>21</v>
      </c>
      <c r="AY166" s="252" t="s">
        <v>155</v>
      </c>
    </row>
    <row r="167" spans="2:65" s="1" customFormat="1" ht="36" customHeight="1">
      <c r="B167" s="38"/>
      <c r="C167" s="223" t="s">
        <v>211</v>
      </c>
      <c r="D167" s="223" t="s">
        <v>158</v>
      </c>
      <c r="E167" s="224" t="s">
        <v>1107</v>
      </c>
      <c r="F167" s="225" t="s">
        <v>1108</v>
      </c>
      <c r="G167" s="226" t="s">
        <v>239</v>
      </c>
      <c r="H167" s="227">
        <v>625.495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46</v>
      </c>
      <c r="O167" s="86"/>
      <c r="P167" s="232">
        <f>O167*H167</f>
        <v>0</v>
      </c>
      <c r="Q167" s="232">
        <v>2.16</v>
      </c>
      <c r="R167" s="232">
        <f>Q167*H167</f>
        <v>1351.0692000000001</v>
      </c>
      <c r="S167" s="232">
        <v>0</v>
      </c>
      <c r="T167" s="233">
        <f>S167*H167</f>
        <v>0</v>
      </c>
      <c r="AR167" s="234" t="s">
        <v>172</v>
      </c>
      <c r="AT167" s="234" t="s">
        <v>158</v>
      </c>
      <c r="AU167" s="234" t="s">
        <v>90</v>
      </c>
      <c r="AY167" s="17" t="s">
        <v>155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21</v>
      </c>
      <c r="BK167" s="235">
        <f>ROUND(I167*H167,2)</f>
        <v>0</v>
      </c>
      <c r="BL167" s="17" t="s">
        <v>172</v>
      </c>
      <c r="BM167" s="234" t="s">
        <v>1109</v>
      </c>
    </row>
    <row r="168" spans="2:51" s="12" customFormat="1" ht="12">
      <c r="B168" s="241"/>
      <c r="C168" s="242"/>
      <c r="D168" s="243" t="s">
        <v>216</v>
      </c>
      <c r="E168" s="244" t="s">
        <v>1</v>
      </c>
      <c r="F168" s="245" t="s">
        <v>1110</v>
      </c>
      <c r="G168" s="242"/>
      <c r="H168" s="246">
        <v>625.495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216</v>
      </c>
      <c r="AU168" s="252" t="s">
        <v>90</v>
      </c>
      <c r="AV168" s="12" t="s">
        <v>90</v>
      </c>
      <c r="AW168" s="12" t="s">
        <v>36</v>
      </c>
      <c r="AX168" s="12" t="s">
        <v>21</v>
      </c>
      <c r="AY168" s="252" t="s">
        <v>155</v>
      </c>
    </row>
    <row r="169" spans="2:63" s="11" customFormat="1" ht="22.8" customHeight="1">
      <c r="B169" s="207"/>
      <c r="C169" s="208"/>
      <c r="D169" s="209" t="s">
        <v>80</v>
      </c>
      <c r="E169" s="221" t="s">
        <v>193</v>
      </c>
      <c r="F169" s="221" t="s">
        <v>462</v>
      </c>
      <c r="G169" s="208"/>
      <c r="H169" s="208"/>
      <c r="I169" s="211"/>
      <c r="J169" s="222">
        <f>BK169</f>
        <v>0</v>
      </c>
      <c r="K169" s="208"/>
      <c r="L169" s="213"/>
      <c r="M169" s="214"/>
      <c r="N169" s="215"/>
      <c r="O169" s="215"/>
      <c r="P169" s="216">
        <f>SUM(P170:P174)</f>
        <v>0</v>
      </c>
      <c r="Q169" s="215"/>
      <c r="R169" s="216">
        <f>SUM(R170:R174)</f>
        <v>0</v>
      </c>
      <c r="S169" s="215"/>
      <c r="T169" s="217">
        <f>SUM(T170:T174)</f>
        <v>0</v>
      </c>
      <c r="AR169" s="218" t="s">
        <v>21</v>
      </c>
      <c r="AT169" s="219" t="s">
        <v>80</v>
      </c>
      <c r="AU169" s="219" t="s">
        <v>21</v>
      </c>
      <c r="AY169" s="218" t="s">
        <v>155</v>
      </c>
      <c r="BK169" s="220">
        <f>SUM(BK170:BK174)</f>
        <v>0</v>
      </c>
    </row>
    <row r="170" spans="2:65" s="1" customFormat="1" ht="24" customHeight="1">
      <c r="B170" s="38"/>
      <c r="C170" s="223" t="s">
        <v>392</v>
      </c>
      <c r="D170" s="223" t="s">
        <v>158</v>
      </c>
      <c r="E170" s="224" t="s">
        <v>899</v>
      </c>
      <c r="F170" s="225" t="s">
        <v>900</v>
      </c>
      <c r="G170" s="226" t="s">
        <v>715</v>
      </c>
      <c r="H170" s="227">
        <v>120</v>
      </c>
      <c r="I170" s="228"/>
      <c r="J170" s="229">
        <f>ROUND(I170*H170,2)</f>
        <v>0</v>
      </c>
      <c r="K170" s="225" t="s">
        <v>1</v>
      </c>
      <c r="L170" s="43"/>
      <c r="M170" s="230" t="s">
        <v>1</v>
      </c>
      <c r="N170" s="231" t="s">
        <v>46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172</v>
      </c>
      <c r="AT170" s="234" t="s">
        <v>158</v>
      </c>
      <c r="AU170" s="234" t="s">
        <v>90</v>
      </c>
      <c r="AY170" s="17" t="s">
        <v>155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21</v>
      </c>
      <c r="BK170" s="235">
        <f>ROUND(I170*H170,2)</f>
        <v>0</v>
      </c>
      <c r="BL170" s="17" t="s">
        <v>172</v>
      </c>
      <c r="BM170" s="234" t="s">
        <v>1111</v>
      </c>
    </row>
    <row r="171" spans="2:65" s="1" customFormat="1" ht="16.5" customHeight="1">
      <c r="B171" s="38"/>
      <c r="C171" s="223" t="s">
        <v>397</v>
      </c>
      <c r="D171" s="223" t="s">
        <v>158</v>
      </c>
      <c r="E171" s="224" t="s">
        <v>902</v>
      </c>
      <c r="F171" s="225" t="s">
        <v>1112</v>
      </c>
      <c r="G171" s="226" t="s">
        <v>365</v>
      </c>
      <c r="H171" s="227">
        <v>150</v>
      </c>
      <c r="I171" s="228"/>
      <c r="J171" s="229">
        <f>ROUND(I171*H171,2)</f>
        <v>0</v>
      </c>
      <c r="K171" s="225" t="s">
        <v>1</v>
      </c>
      <c r="L171" s="43"/>
      <c r="M171" s="230" t="s">
        <v>1</v>
      </c>
      <c r="N171" s="231" t="s">
        <v>46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172</v>
      </c>
      <c r="AT171" s="234" t="s">
        <v>158</v>
      </c>
      <c r="AU171" s="234" t="s">
        <v>90</v>
      </c>
      <c r="AY171" s="17" t="s">
        <v>155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21</v>
      </c>
      <c r="BK171" s="235">
        <f>ROUND(I171*H171,2)</f>
        <v>0</v>
      </c>
      <c r="BL171" s="17" t="s">
        <v>172</v>
      </c>
      <c r="BM171" s="234" t="s">
        <v>1113</v>
      </c>
    </row>
    <row r="172" spans="2:65" s="1" customFormat="1" ht="24" customHeight="1">
      <c r="B172" s="38"/>
      <c r="C172" s="223" t="s">
        <v>400</v>
      </c>
      <c r="D172" s="223" t="s">
        <v>158</v>
      </c>
      <c r="E172" s="224" t="s">
        <v>1114</v>
      </c>
      <c r="F172" s="225" t="s">
        <v>1115</v>
      </c>
      <c r="G172" s="226" t="s">
        <v>689</v>
      </c>
      <c r="H172" s="227">
        <v>10</v>
      </c>
      <c r="I172" s="228"/>
      <c r="J172" s="229">
        <f>ROUND(I172*H172,2)</f>
        <v>0</v>
      </c>
      <c r="K172" s="225" t="s">
        <v>1</v>
      </c>
      <c r="L172" s="43"/>
      <c r="M172" s="230" t="s">
        <v>1</v>
      </c>
      <c r="N172" s="231" t="s">
        <v>46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172</v>
      </c>
      <c r="AT172" s="234" t="s">
        <v>158</v>
      </c>
      <c r="AU172" s="234" t="s">
        <v>90</v>
      </c>
      <c r="AY172" s="17" t="s">
        <v>155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21</v>
      </c>
      <c r="BK172" s="235">
        <f>ROUND(I172*H172,2)</f>
        <v>0</v>
      </c>
      <c r="BL172" s="17" t="s">
        <v>172</v>
      </c>
      <c r="BM172" s="234" t="s">
        <v>1116</v>
      </c>
    </row>
    <row r="173" spans="2:65" s="1" customFormat="1" ht="24" customHeight="1">
      <c r="B173" s="38"/>
      <c r="C173" s="223" t="s">
        <v>405</v>
      </c>
      <c r="D173" s="223" t="s">
        <v>158</v>
      </c>
      <c r="E173" s="224" t="s">
        <v>1117</v>
      </c>
      <c r="F173" s="225" t="s">
        <v>1118</v>
      </c>
      <c r="G173" s="226" t="s">
        <v>161</v>
      </c>
      <c r="H173" s="227">
        <v>61</v>
      </c>
      <c r="I173" s="228"/>
      <c r="J173" s="229">
        <f>ROUND(I173*H173,2)</f>
        <v>0</v>
      </c>
      <c r="K173" s="225" t="s">
        <v>1</v>
      </c>
      <c r="L173" s="43"/>
      <c r="M173" s="230" t="s">
        <v>1</v>
      </c>
      <c r="N173" s="231" t="s">
        <v>46</v>
      </c>
      <c r="O173" s="86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172</v>
      </c>
      <c r="AT173" s="234" t="s">
        <v>158</v>
      </c>
      <c r="AU173" s="234" t="s">
        <v>90</v>
      </c>
      <c r="AY173" s="17" t="s">
        <v>155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21</v>
      </c>
      <c r="BK173" s="235">
        <f>ROUND(I173*H173,2)</f>
        <v>0</v>
      </c>
      <c r="BL173" s="17" t="s">
        <v>172</v>
      </c>
      <c r="BM173" s="234" t="s">
        <v>1119</v>
      </c>
    </row>
    <row r="174" spans="2:51" s="12" customFormat="1" ht="12">
      <c r="B174" s="241"/>
      <c r="C174" s="242"/>
      <c r="D174" s="243" t="s">
        <v>216</v>
      </c>
      <c r="E174" s="244" t="s">
        <v>1</v>
      </c>
      <c r="F174" s="245" t="s">
        <v>1120</v>
      </c>
      <c r="G174" s="242"/>
      <c r="H174" s="246">
        <v>61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216</v>
      </c>
      <c r="AU174" s="252" t="s">
        <v>90</v>
      </c>
      <c r="AV174" s="12" t="s">
        <v>90</v>
      </c>
      <c r="AW174" s="12" t="s">
        <v>36</v>
      </c>
      <c r="AX174" s="12" t="s">
        <v>21</v>
      </c>
      <c r="AY174" s="252" t="s">
        <v>155</v>
      </c>
    </row>
    <row r="175" spans="2:63" s="11" customFormat="1" ht="22.8" customHeight="1">
      <c r="B175" s="207"/>
      <c r="C175" s="208"/>
      <c r="D175" s="209" t="s">
        <v>80</v>
      </c>
      <c r="E175" s="221" t="s">
        <v>546</v>
      </c>
      <c r="F175" s="221" t="s">
        <v>547</v>
      </c>
      <c r="G175" s="208"/>
      <c r="H175" s="208"/>
      <c r="I175" s="211"/>
      <c r="J175" s="222">
        <f>BK175</f>
        <v>0</v>
      </c>
      <c r="K175" s="208"/>
      <c r="L175" s="213"/>
      <c r="M175" s="214"/>
      <c r="N175" s="215"/>
      <c r="O175" s="215"/>
      <c r="P175" s="216">
        <f>P176</f>
        <v>0</v>
      </c>
      <c r="Q175" s="215"/>
      <c r="R175" s="216">
        <f>R176</f>
        <v>0</v>
      </c>
      <c r="S175" s="215"/>
      <c r="T175" s="217">
        <f>T176</f>
        <v>0</v>
      </c>
      <c r="AR175" s="218" t="s">
        <v>21</v>
      </c>
      <c r="AT175" s="219" t="s">
        <v>80</v>
      </c>
      <c r="AU175" s="219" t="s">
        <v>21</v>
      </c>
      <c r="AY175" s="218" t="s">
        <v>155</v>
      </c>
      <c r="BK175" s="220">
        <f>BK176</f>
        <v>0</v>
      </c>
    </row>
    <row r="176" spans="2:65" s="1" customFormat="1" ht="16.5" customHeight="1">
      <c r="B176" s="38"/>
      <c r="C176" s="223" t="s">
        <v>410</v>
      </c>
      <c r="D176" s="223" t="s">
        <v>158</v>
      </c>
      <c r="E176" s="224" t="s">
        <v>934</v>
      </c>
      <c r="F176" s="225" t="s">
        <v>935</v>
      </c>
      <c r="G176" s="226" t="s">
        <v>264</v>
      </c>
      <c r="H176" s="227">
        <v>3221.035</v>
      </c>
      <c r="I176" s="228"/>
      <c r="J176" s="229">
        <f>ROUND(I176*H176,2)</f>
        <v>0</v>
      </c>
      <c r="K176" s="225" t="s">
        <v>162</v>
      </c>
      <c r="L176" s="43"/>
      <c r="M176" s="230" t="s">
        <v>1</v>
      </c>
      <c r="N176" s="231" t="s">
        <v>46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172</v>
      </c>
      <c r="AT176" s="234" t="s">
        <v>158</v>
      </c>
      <c r="AU176" s="234" t="s">
        <v>90</v>
      </c>
      <c r="AY176" s="17" t="s">
        <v>155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21</v>
      </c>
      <c r="BK176" s="235">
        <f>ROUND(I176*H176,2)</f>
        <v>0</v>
      </c>
      <c r="BL176" s="17" t="s">
        <v>172</v>
      </c>
      <c r="BM176" s="234" t="s">
        <v>1121</v>
      </c>
    </row>
    <row r="177" spans="2:63" s="11" customFormat="1" ht="25.9" customHeight="1">
      <c r="B177" s="207"/>
      <c r="C177" s="208"/>
      <c r="D177" s="209" t="s">
        <v>80</v>
      </c>
      <c r="E177" s="210" t="s">
        <v>937</v>
      </c>
      <c r="F177" s="210" t="s">
        <v>938</v>
      </c>
      <c r="G177" s="208"/>
      <c r="H177" s="208"/>
      <c r="I177" s="211"/>
      <c r="J177" s="212">
        <f>BK177</f>
        <v>0</v>
      </c>
      <c r="K177" s="208"/>
      <c r="L177" s="213"/>
      <c r="M177" s="214"/>
      <c r="N177" s="215"/>
      <c r="O177" s="215"/>
      <c r="P177" s="216">
        <f>P178+P189</f>
        <v>0</v>
      </c>
      <c r="Q177" s="215"/>
      <c r="R177" s="216">
        <f>R178+R189</f>
        <v>1.93028818</v>
      </c>
      <c r="S177" s="215"/>
      <c r="T177" s="217">
        <f>T178+T189</f>
        <v>0</v>
      </c>
      <c r="AR177" s="218" t="s">
        <v>90</v>
      </c>
      <c r="AT177" s="219" t="s">
        <v>80</v>
      </c>
      <c r="AU177" s="219" t="s">
        <v>81</v>
      </c>
      <c r="AY177" s="218" t="s">
        <v>155</v>
      </c>
      <c r="BK177" s="220">
        <f>BK178+BK189</f>
        <v>0</v>
      </c>
    </row>
    <row r="178" spans="2:63" s="11" customFormat="1" ht="22.8" customHeight="1">
      <c r="B178" s="207"/>
      <c r="C178" s="208"/>
      <c r="D178" s="209" t="s">
        <v>80</v>
      </c>
      <c r="E178" s="221" t="s">
        <v>939</v>
      </c>
      <c r="F178" s="221" t="s">
        <v>940</v>
      </c>
      <c r="G178" s="208"/>
      <c r="H178" s="208"/>
      <c r="I178" s="211"/>
      <c r="J178" s="222">
        <f>BK178</f>
        <v>0</v>
      </c>
      <c r="K178" s="208"/>
      <c r="L178" s="213"/>
      <c r="M178" s="214"/>
      <c r="N178" s="215"/>
      <c r="O178" s="215"/>
      <c r="P178" s="216">
        <f>SUM(P179:P188)</f>
        <v>0</v>
      </c>
      <c r="Q178" s="215"/>
      <c r="R178" s="216">
        <f>SUM(R179:R188)</f>
        <v>0.25184768</v>
      </c>
      <c r="S178" s="215"/>
      <c r="T178" s="217">
        <f>SUM(T179:T188)</f>
        <v>0</v>
      </c>
      <c r="AR178" s="218" t="s">
        <v>90</v>
      </c>
      <c r="AT178" s="219" t="s">
        <v>80</v>
      </c>
      <c r="AU178" s="219" t="s">
        <v>21</v>
      </c>
      <c r="AY178" s="218" t="s">
        <v>155</v>
      </c>
      <c r="BK178" s="220">
        <f>SUM(BK179:BK188)</f>
        <v>0</v>
      </c>
    </row>
    <row r="179" spans="2:65" s="1" customFormat="1" ht="24" customHeight="1">
      <c r="B179" s="38"/>
      <c r="C179" s="223" t="s">
        <v>415</v>
      </c>
      <c r="D179" s="223" t="s">
        <v>158</v>
      </c>
      <c r="E179" s="224" t="s">
        <v>959</v>
      </c>
      <c r="F179" s="225" t="s">
        <v>960</v>
      </c>
      <c r="G179" s="226" t="s">
        <v>340</v>
      </c>
      <c r="H179" s="227">
        <v>2747.824</v>
      </c>
      <c r="I179" s="228"/>
      <c r="J179" s="229">
        <f>ROUND(I179*H179,2)</f>
        <v>0</v>
      </c>
      <c r="K179" s="225" t="s">
        <v>1</v>
      </c>
      <c r="L179" s="43"/>
      <c r="M179" s="230" t="s">
        <v>1</v>
      </c>
      <c r="N179" s="231" t="s">
        <v>46</v>
      </c>
      <c r="O179" s="86"/>
      <c r="P179" s="232">
        <f>O179*H179</f>
        <v>0</v>
      </c>
      <c r="Q179" s="232">
        <v>7E-05</v>
      </c>
      <c r="R179" s="232">
        <f>Q179*H179</f>
        <v>0.19234768</v>
      </c>
      <c r="S179" s="232">
        <v>0</v>
      </c>
      <c r="T179" s="233">
        <f>S179*H179</f>
        <v>0</v>
      </c>
      <c r="AR179" s="234" t="s">
        <v>277</v>
      </c>
      <c r="AT179" s="234" t="s">
        <v>158</v>
      </c>
      <c r="AU179" s="234" t="s">
        <v>90</v>
      </c>
      <c r="AY179" s="17" t="s">
        <v>155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21</v>
      </c>
      <c r="BK179" s="235">
        <f>ROUND(I179*H179,2)</f>
        <v>0</v>
      </c>
      <c r="BL179" s="17" t="s">
        <v>277</v>
      </c>
      <c r="BM179" s="234" t="s">
        <v>1122</v>
      </c>
    </row>
    <row r="180" spans="2:51" s="12" customFormat="1" ht="12">
      <c r="B180" s="241"/>
      <c r="C180" s="242"/>
      <c r="D180" s="243" t="s">
        <v>216</v>
      </c>
      <c r="E180" s="244" t="s">
        <v>1</v>
      </c>
      <c r="F180" s="245" t="s">
        <v>1123</v>
      </c>
      <c r="G180" s="242"/>
      <c r="H180" s="246">
        <v>135.84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216</v>
      </c>
      <c r="AU180" s="252" t="s">
        <v>90</v>
      </c>
      <c r="AV180" s="12" t="s">
        <v>90</v>
      </c>
      <c r="AW180" s="12" t="s">
        <v>36</v>
      </c>
      <c r="AX180" s="12" t="s">
        <v>81</v>
      </c>
      <c r="AY180" s="252" t="s">
        <v>155</v>
      </c>
    </row>
    <row r="181" spans="2:51" s="12" customFormat="1" ht="12">
      <c r="B181" s="241"/>
      <c r="C181" s="242"/>
      <c r="D181" s="243" t="s">
        <v>216</v>
      </c>
      <c r="E181" s="244" t="s">
        <v>1</v>
      </c>
      <c r="F181" s="245" t="s">
        <v>1124</v>
      </c>
      <c r="G181" s="242"/>
      <c r="H181" s="246">
        <v>726.66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216</v>
      </c>
      <c r="AU181" s="252" t="s">
        <v>90</v>
      </c>
      <c r="AV181" s="12" t="s">
        <v>90</v>
      </c>
      <c r="AW181" s="12" t="s">
        <v>36</v>
      </c>
      <c r="AX181" s="12" t="s">
        <v>81</v>
      </c>
      <c r="AY181" s="252" t="s">
        <v>155</v>
      </c>
    </row>
    <row r="182" spans="2:51" s="12" customFormat="1" ht="12">
      <c r="B182" s="241"/>
      <c r="C182" s="242"/>
      <c r="D182" s="243" t="s">
        <v>216</v>
      </c>
      <c r="E182" s="244" t="s">
        <v>1</v>
      </c>
      <c r="F182" s="245" t="s">
        <v>1125</v>
      </c>
      <c r="G182" s="242"/>
      <c r="H182" s="246">
        <v>1705.56</v>
      </c>
      <c r="I182" s="247"/>
      <c r="J182" s="242"/>
      <c r="K182" s="242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216</v>
      </c>
      <c r="AU182" s="252" t="s">
        <v>90</v>
      </c>
      <c r="AV182" s="12" t="s">
        <v>90</v>
      </c>
      <c r="AW182" s="12" t="s">
        <v>36</v>
      </c>
      <c r="AX182" s="12" t="s">
        <v>81</v>
      </c>
      <c r="AY182" s="252" t="s">
        <v>155</v>
      </c>
    </row>
    <row r="183" spans="2:51" s="15" customFormat="1" ht="12">
      <c r="B183" s="289"/>
      <c r="C183" s="290"/>
      <c r="D183" s="243" t="s">
        <v>216</v>
      </c>
      <c r="E183" s="291" t="s">
        <v>1</v>
      </c>
      <c r="F183" s="292" t="s">
        <v>965</v>
      </c>
      <c r="G183" s="290"/>
      <c r="H183" s="293">
        <v>2568.06</v>
      </c>
      <c r="I183" s="294"/>
      <c r="J183" s="290"/>
      <c r="K183" s="290"/>
      <c r="L183" s="295"/>
      <c r="M183" s="296"/>
      <c r="N183" s="297"/>
      <c r="O183" s="297"/>
      <c r="P183" s="297"/>
      <c r="Q183" s="297"/>
      <c r="R183" s="297"/>
      <c r="S183" s="297"/>
      <c r="T183" s="298"/>
      <c r="AT183" s="299" t="s">
        <v>216</v>
      </c>
      <c r="AU183" s="299" t="s">
        <v>90</v>
      </c>
      <c r="AV183" s="15" t="s">
        <v>168</v>
      </c>
      <c r="AW183" s="15" t="s">
        <v>36</v>
      </c>
      <c r="AX183" s="15" t="s">
        <v>81</v>
      </c>
      <c r="AY183" s="299" t="s">
        <v>155</v>
      </c>
    </row>
    <row r="184" spans="2:51" s="12" customFormat="1" ht="12">
      <c r="B184" s="241"/>
      <c r="C184" s="242"/>
      <c r="D184" s="243" t="s">
        <v>216</v>
      </c>
      <c r="E184" s="244" t="s">
        <v>1</v>
      </c>
      <c r="F184" s="245" t="s">
        <v>1126</v>
      </c>
      <c r="G184" s="242"/>
      <c r="H184" s="246">
        <v>179.764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216</v>
      </c>
      <c r="AU184" s="252" t="s">
        <v>90</v>
      </c>
      <c r="AV184" s="12" t="s">
        <v>90</v>
      </c>
      <c r="AW184" s="12" t="s">
        <v>36</v>
      </c>
      <c r="AX184" s="12" t="s">
        <v>81</v>
      </c>
      <c r="AY184" s="252" t="s">
        <v>155</v>
      </c>
    </row>
    <row r="185" spans="2:51" s="14" customFormat="1" ht="12">
      <c r="B185" s="276"/>
      <c r="C185" s="277"/>
      <c r="D185" s="243" t="s">
        <v>216</v>
      </c>
      <c r="E185" s="278" t="s">
        <v>1</v>
      </c>
      <c r="F185" s="279" t="s">
        <v>387</v>
      </c>
      <c r="G185" s="277"/>
      <c r="H185" s="280">
        <v>2747.824</v>
      </c>
      <c r="I185" s="281"/>
      <c r="J185" s="277"/>
      <c r="K185" s="277"/>
      <c r="L185" s="282"/>
      <c r="M185" s="283"/>
      <c r="N185" s="284"/>
      <c r="O185" s="284"/>
      <c r="P185" s="284"/>
      <c r="Q185" s="284"/>
      <c r="R185" s="284"/>
      <c r="S185" s="284"/>
      <c r="T185" s="285"/>
      <c r="AT185" s="286" t="s">
        <v>216</v>
      </c>
      <c r="AU185" s="286" t="s">
        <v>90</v>
      </c>
      <c r="AV185" s="14" t="s">
        <v>172</v>
      </c>
      <c r="AW185" s="14" t="s">
        <v>36</v>
      </c>
      <c r="AX185" s="14" t="s">
        <v>21</v>
      </c>
      <c r="AY185" s="286" t="s">
        <v>155</v>
      </c>
    </row>
    <row r="186" spans="2:65" s="1" customFormat="1" ht="24" customHeight="1">
      <c r="B186" s="38"/>
      <c r="C186" s="223" t="s">
        <v>419</v>
      </c>
      <c r="D186" s="223" t="s">
        <v>158</v>
      </c>
      <c r="E186" s="224" t="s">
        <v>959</v>
      </c>
      <c r="F186" s="225" t="s">
        <v>960</v>
      </c>
      <c r="G186" s="226" t="s">
        <v>340</v>
      </c>
      <c r="H186" s="227">
        <v>850</v>
      </c>
      <c r="I186" s="228"/>
      <c r="J186" s="229">
        <f>ROUND(I186*H186,2)</f>
        <v>0</v>
      </c>
      <c r="K186" s="225" t="s">
        <v>1</v>
      </c>
      <c r="L186" s="43"/>
      <c r="M186" s="230" t="s">
        <v>1</v>
      </c>
      <c r="N186" s="231" t="s">
        <v>46</v>
      </c>
      <c r="O186" s="86"/>
      <c r="P186" s="232">
        <f>O186*H186</f>
        <v>0</v>
      </c>
      <c r="Q186" s="232">
        <v>7E-05</v>
      </c>
      <c r="R186" s="232">
        <f>Q186*H186</f>
        <v>0.0595</v>
      </c>
      <c r="S186" s="232">
        <v>0</v>
      </c>
      <c r="T186" s="233">
        <f>S186*H186</f>
        <v>0</v>
      </c>
      <c r="AR186" s="234" t="s">
        <v>277</v>
      </c>
      <c r="AT186" s="234" t="s">
        <v>158</v>
      </c>
      <c r="AU186" s="234" t="s">
        <v>90</v>
      </c>
      <c r="AY186" s="17" t="s">
        <v>155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7" t="s">
        <v>21</v>
      </c>
      <c r="BK186" s="235">
        <f>ROUND(I186*H186,2)</f>
        <v>0</v>
      </c>
      <c r="BL186" s="17" t="s">
        <v>277</v>
      </c>
      <c r="BM186" s="234" t="s">
        <v>1127</v>
      </c>
    </row>
    <row r="187" spans="2:51" s="12" customFormat="1" ht="12">
      <c r="B187" s="241"/>
      <c r="C187" s="242"/>
      <c r="D187" s="243" t="s">
        <v>216</v>
      </c>
      <c r="E187" s="244" t="s">
        <v>1</v>
      </c>
      <c r="F187" s="245" t="s">
        <v>1128</v>
      </c>
      <c r="G187" s="242"/>
      <c r="H187" s="246">
        <v>850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216</v>
      </c>
      <c r="AU187" s="252" t="s">
        <v>90</v>
      </c>
      <c r="AV187" s="12" t="s">
        <v>90</v>
      </c>
      <c r="AW187" s="12" t="s">
        <v>36</v>
      </c>
      <c r="AX187" s="12" t="s">
        <v>21</v>
      </c>
      <c r="AY187" s="252" t="s">
        <v>155</v>
      </c>
    </row>
    <row r="188" spans="2:65" s="1" customFormat="1" ht="24" customHeight="1">
      <c r="B188" s="38"/>
      <c r="C188" s="223" t="s">
        <v>423</v>
      </c>
      <c r="D188" s="223" t="s">
        <v>158</v>
      </c>
      <c r="E188" s="224" t="s">
        <v>967</v>
      </c>
      <c r="F188" s="225" t="s">
        <v>968</v>
      </c>
      <c r="G188" s="226" t="s">
        <v>969</v>
      </c>
      <c r="H188" s="300"/>
      <c r="I188" s="228"/>
      <c r="J188" s="229">
        <f>ROUND(I188*H188,2)</f>
        <v>0</v>
      </c>
      <c r="K188" s="225" t="s">
        <v>162</v>
      </c>
      <c r="L188" s="43"/>
      <c r="M188" s="230" t="s">
        <v>1</v>
      </c>
      <c r="N188" s="231" t="s">
        <v>46</v>
      </c>
      <c r="O188" s="86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AR188" s="234" t="s">
        <v>277</v>
      </c>
      <c r="AT188" s="234" t="s">
        <v>158</v>
      </c>
      <c r="AU188" s="234" t="s">
        <v>90</v>
      </c>
      <c r="AY188" s="17" t="s">
        <v>155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21</v>
      </c>
      <c r="BK188" s="235">
        <f>ROUND(I188*H188,2)</f>
        <v>0</v>
      </c>
      <c r="BL188" s="17" t="s">
        <v>277</v>
      </c>
      <c r="BM188" s="234" t="s">
        <v>1129</v>
      </c>
    </row>
    <row r="189" spans="2:63" s="11" customFormat="1" ht="22.8" customHeight="1">
      <c r="B189" s="207"/>
      <c r="C189" s="208"/>
      <c r="D189" s="209" t="s">
        <v>80</v>
      </c>
      <c r="E189" s="221" t="s">
        <v>1130</v>
      </c>
      <c r="F189" s="221" t="s">
        <v>1131</v>
      </c>
      <c r="G189" s="208"/>
      <c r="H189" s="208"/>
      <c r="I189" s="211"/>
      <c r="J189" s="222">
        <f>BK189</f>
        <v>0</v>
      </c>
      <c r="K189" s="208"/>
      <c r="L189" s="213"/>
      <c r="M189" s="214"/>
      <c r="N189" s="215"/>
      <c r="O189" s="215"/>
      <c r="P189" s="216">
        <f>SUM(P190:P199)</f>
        <v>0</v>
      </c>
      <c r="Q189" s="215"/>
      <c r="R189" s="216">
        <f>SUM(R190:R199)</f>
        <v>1.6784405</v>
      </c>
      <c r="S189" s="215"/>
      <c r="T189" s="217">
        <f>SUM(T190:T199)</f>
        <v>0</v>
      </c>
      <c r="AR189" s="218" t="s">
        <v>90</v>
      </c>
      <c r="AT189" s="219" t="s">
        <v>80</v>
      </c>
      <c r="AU189" s="219" t="s">
        <v>21</v>
      </c>
      <c r="AY189" s="218" t="s">
        <v>155</v>
      </c>
      <c r="BK189" s="220">
        <f>SUM(BK190:BK199)</f>
        <v>0</v>
      </c>
    </row>
    <row r="190" spans="2:65" s="1" customFormat="1" ht="24" customHeight="1">
      <c r="B190" s="38"/>
      <c r="C190" s="223" t="s">
        <v>647</v>
      </c>
      <c r="D190" s="223" t="s">
        <v>158</v>
      </c>
      <c r="E190" s="224" t="s">
        <v>1132</v>
      </c>
      <c r="F190" s="225" t="s">
        <v>1133</v>
      </c>
      <c r="G190" s="226" t="s">
        <v>365</v>
      </c>
      <c r="H190" s="227">
        <v>750</v>
      </c>
      <c r="I190" s="228"/>
      <c r="J190" s="229">
        <f>ROUND(I190*H190,2)</f>
        <v>0</v>
      </c>
      <c r="K190" s="225" t="s">
        <v>162</v>
      </c>
      <c r="L190" s="43"/>
      <c r="M190" s="230" t="s">
        <v>1</v>
      </c>
      <c r="N190" s="231" t="s">
        <v>46</v>
      </c>
      <c r="O190" s="86"/>
      <c r="P190" s="232">
        <f>O190*H190</f>
        <v>0</v>
      </c>
      <c r="Q190" s="232">
        <v>2E-05</v>
      </c>
      <c r="R190" s="232">
        <f>Q190*H190</f>
        <v>0.015000000000000001</v>
      </c>
      <c r="S190" s="232">
        <v>0</v>
      </c>
      <c r="T190" s="233">
        <f>S190*H190</f>
        <v>0</v>
      </c>
      <c r="AR190" s="234" t="s">
        <v>277</v>
      </c>
      <c r="AT190" s="234" t="s">
        <v>158</v>
      </c>
      <c r="AU190" s="234" t="s">
        <v>90</v>
      </c>
      <c r="AY190" s="17" t="s">
        <v>155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7" t="s">
        <v>21</v>
      </c>
      <c r="BK190" s="235">
        <f>ROUND(I190*H190,2)</f>
        <v>0</v>
      </c>
      <c r="BL190" s="17" t="s">
        <v>277</v>
      </c>
      <c r="BM190" s="234" t="s">
        <v>1134</v>
      </c>
    </row>
    <row r="191" spans="2:51" s="12" customFormat="1" ht="12">
      <c r="B191" s="241"/>
      <c r="C191" s="242"/>
      <c r="D191" s="243" t="s">
        <v>216</v>
      </c>
      <c r="E191" s="244" t="s">
        <v>1</v>
      </c>
      <c r="F191" s="245" t="s">
        <v>1135</v>
      </c>
      <c r="G191" s="242"/>
      <c r="H191" s="246">
        <v>750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216</v>
      </c>
      <c r="AU191" s="252" t="s">
        <v>90</v>
      </c>
      <c r="AV191" s="12" t="s">
        <v>90</v>
      </c>
      <c r="AW191" s="12" t="s">
        <v>36</v>
      </c>
      <c r="AX191" s="12" t="s">
        <v>21</v>
      </c>
      <c r="AY191" s="252" t="s">
        <v>155</v>
      </c>
    </row>
    <row r="192" spans="2:65" s="1" customFormat="1" ht="16.5" customHeight="1">
      <c r="B192" s="38"/>
      <c r="C192" s="223" t="s">
        <v>432</v>
      </c>
      <c r="D192" s="223" t="s">
        <v>158</v>
      </c>
      <c r="E192" s="224" t="s">
        <v>1136</v>
      </c>
      <c r="F192" s="225" t="s">
        <v>1137</v>
      </c>
      <c r="G192" s="226" t="s">
        <v>214</v>
      </c>
      <c r="H192" s="227">
        <v>1250.99</v>
      </c>
      <c r="I192" s="228"/>
      <c r="J192" s="229">
        <f>ROUND(I192*H192,2)</f>
        <v>0</v>
      </c>
      <c r="K192" s="225" t="s">
        <v>162</v>
      </c>
      <c r="L192" s="43"/>
      <c r="M192" s="230" t="s">
        <v>1</v>
      </c>
      <c r="N192" s="231" t="s">
        <v>46</v>
      </c>
      <c r="O192" s="86"/>
      <c r="P192" s="232">
        <f>O192*H192</f>
        <v>0</v>
      </c>
      <c r="Q192" s="232">
        <v>0.00029</v>
      </c>
      <c r="R192" s="232">
        <f>Q192*H192</f>
        <v>0.36278710000000003</v>
      </c>
      <c r="S192" s="232">
        <v>0</v>
      </c>
      <c r="T192" s="233">
        <f>S192*H192</f>
        <v>0</v>
      </c>
      <c r="AR192" s="234" t="s">
        <v>277</v>
      </c>
      <c r="AT192" s="234" t="s">
        <v>158</v>
      </c>
      <c r="AU192" s="234" t="s">
        <v>90</v>
      </c>
      <c r="AY192" s="17" t="s">
        <v>155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21</v>
      </c>
      <c r="BK192" s="235">
        <f>ROUND(I192*H192,2)</f>
        <v>0</v>
      </c>
      <c r="BL192" s="17" t="s">
        <v>277</v>
      </c>
      <c r="BM192" s="234" t="s">
        <v>1138</v>
      </c>
    </row>
    <row r="193" spans="2:51" s="12" customFormat="1" ht="12">
      <c r="B193" s="241"/>
      <c r="C193" s="242"/>
      <c r="D193" s="243" t="s">
        <v>216</v>
      </c>
      <c r="E193" s="244" t="s">
        <v>1</v>
      </c>
      <c r="F193" s="245" t="s">
        <v>1065</v>
      </c>
      <c r="G193" s="242"/>
      <c r="H193" s="246">
        <v>1250.99</v>
      </c>
      <c r="I193" s="247"/>
      <c r="J193" s="242"/>
      <c r="K193" s="242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216</v>
      </c>
      <c r="AU193" s="252" t="s">
        <v>90</v>
      </c>
      <c r="AV193" s="12" t="s">
        <v>90</v>
      </c>
      <c r="AW193" s="12" t="s">
        <v>36</v>
      </c>
      <c r="AX193" s="12" t="s">
        <v>21</v>
      </c>
      <c r="AY193" s="252" t="s">
        <v>155</v>
      </c>
    </row>
    <row r="194" spans="2:65" s="1" customFormat="1" ht="16.5" customHeight="1">
      <c r="B194" s="38"/>
      <c r="C194" s="223" t="s">
        <v>436</v>
      </c>
      <c r="D194" s="223" t="s">
        <v>158</v>
      </c>
      <c r="E194" s="224" t="s">
        <v>1136</v>
      </c>
      <c r="F194" s="225" t="s">
        <v>1137</v>
      </c>
      <c r="G194" s="226" t="s">
        <v>214</v>
      </c>
      <c r="H194" s="227">
        <v>500</v>
      </c>
      <c r="I194" s="228"/>
      <c r="J194" s="229">
        <f>ROUND(I194*H194,2)</f>
        <v>0</v>
      </c>
      <c r="K194" s="225" t="s">
        <v>162</v>
      </c>
      <c r="L194" s="43"/>
      <c r="M194" s="230" t="s">
        <v>1</v>
      </c>
      <c r="N194" s="231" t="s">
        <v>46</v>
      </c>
      <c r="O194" s="86"/>
      <c r="P194" s="232">
        <f>O194*H194</f>
        <v>0</v>
      </c>
      <c r="Q194" s="232">
        <v>0.00029</v>
      </c>
      <c r="R194" s="232">
        <f>Q194*H194</f>
        <v>0.145</v>
      </c>
      <c r="S194" s="232">
        <v>0</v>
      </c>
      <c r="T194" s="233">
        <f>S194*H194</f>
        <v>0</v>
      </c>
      <c r="AR194" s="234" t="s">
        <v>277</v>
      </c>
      <c r="AT194" s="234" t="s">
        <v>158</v>
      </c>
      <c r="AU194" s="234" t="s">
        <v>90</v>
      </c>
      <c r="AY194" s="17" t="s">
        <v>155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21</v>
      </c>
      <c r="BK194" s="235">
        <f>ROUND(I194*H194,2)</f>
        <v>0</v>
      </c>
      <c r="BL194" s="17" t="s">
        <v>277</v>
      </c>
      <c r="BM194" s="234" t="s">
        <v>1139</v>
      </c>
    </row>
    <row r="195" spans="2:51" s="12" customFormat="1" ht="12">
      <c r="B195" s="241"/>
      <c r="C195" s="242"/>
      <c r="D195" s="243" t="s">
        <v>216</v>
      </c>
      <c r="E195" s="244" t="s">
        <v>1</v>
      </c>
      <c r="F195" s="245" t="s">
        <v>1140</v>
      </c>
      <c r="G195" s="242"/>
      <c r="H195" s="246">
        <v>500</v>
      </c>
      <c r="I195" s="247"/>
      <c r="J195" s="242"/>
      <c r="K195" s="242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216</v>
      </c>
      <c r="AU195" s="252" t="s">
        <v>90</v>
      </c>
      <c r="AV195" s="12" t="s">
        <v>90</v>
      </c>
      <c r="AW195" s="12" t="s">
        <v>36</v>
      </c>
      <c r="AX195" s="12" t="s">
        <v>21</v>
      </c>
      <c r="AY195" s="252" t="s">
        <v>155</v>
      </c>
    </row>
    <row r="196" spans="2:65" s="1" customFormat="1" ht="24" customHeight="1">
      <c r="B196" s="38"/>
      <c r="C196" s="223" t="s">
        <v>657</v>
      </c>
      <c r="D196" s="223" t="s">
        <v>158</v>
      </c>
      <c r="E196" s="224" t="s">
        <v>1141</v>
      </c>
      <c r="F196" s="225" t="s">
        <v>1142</v>
      </c>
      <c r="G196" s="226" t="s">
        <v>214</v>
      </c>
      <c r="H196" s="227">
        <v>500</v>
      </c>
      <c r="I196" s="228"/>
      <c r="J196" s="229">
        <f>ROUND(I196*H196,2)</f>
        <v>0</v>
      </c>
      <c r="K196" s="225" t="s">
        <v>162</v>
      </c>
      <c r="L196" s="43"/>
      <c r="M196" s="230" t="s">
        <v>1</v>
      </c>
      <c r="N196" s="231" t="s">
        <v>46</v>
      </c>
      <c r="O196" s="86"/>
      <c r="P196" s="232">
        <f>O196*H196</f>
        <v>0</v>
      </c>
      <c r="Q196" s="232">
        <v>0.00066</v>
      </c>
      <c r="R196" s="232">
        <f>Q196*H196</f>
        <v>0.33</v>
      </c>
      <c r="S196" s="232">
        <v>0</v>
      </c>
      <c r="T196" s="233">
        <f>S196*H196</f>
        <v>0</v>
      </c>
      <c r="AR196" s="234" t="s">
        <v>277</v>
      </c>
      <c r="AT196" s="234" t="s">
        <v>158</v>
      </c>
      <c r="AU196" s="234" t="s">
        <v>90</v>
      </c>
      <c r="AY196" s="17" t="s">
        <v>155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21</v>
      </c>
      <c r="BK196" s="235">
        <f>ROUND(I196*H196,2)</f>
        <v>0</v>
      </c>
      <c r="BL196" s="17" t="s">
        <v>277</v>
      </c>
      <c r="BM196" s="234" t="s">
        <v>1143</v>
      </c>
    </row>
    <row r="197" spans="2:51" s="12" customFormat="1" ht="12">
      <c r="B197" s="241"/>
      <c r="C197" s="242"/>
      <c r="D197" s="243" t="s">
        <v>216</v>
      </c>
      <c r="E197" s="244" t="s">
        <v>1</v>
      </c>
      <c r="F197" s="245" t="s">
        <v>1140</v>
      </c>
      <c r="G197" s="242"/>
      <c r="H197" s="246">
        <v>500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216</v>
      </c>
      <c r="AU197" s="252" t="s">
        <v>90</v>
      </c>
      <c r="AV197" s="12" t="s">
        <v>90</v>
      </c>
      <c r="AW197" s="12" t="s">
        <v>36</v>
      </c>
      <c r="AX197" s="12" t="s">
        <v>21</v>
      </c>
      <c r="AY197" s="252" t="s">
        <v>155</v>
      </c>
    </row>
    <row r="198" spans="2:65" s="1" customFormat="1" ht="24" customHeight="1">
      <c r="B198" s="38"/>
      <c r="C198" s="223" t="s">
        <v>445</v>
      </c>
      <c r="D198" s="223" t="s">
        <v>158</v>
      </c>
      <c r="E198" s="224" t="s">
        <v>1141</v>
      </c>
      <c r="F198" s="225" t="s">
        <v>1142</v>
      </c>
      <c r="G198" s="226" t="s">
        <v>214</v>
      </c>
      <c r="H198" s="227">
        <v>1250.99</v>
      </c>
      <c r="I198" s="228"/>
      <c r="J198" s="229">
        <f>ROUND(I198*H198,2)</f>
        <v>0</v>
      </c>
      <c r="K198" s="225" t="s">
        <v>162</v>
      </c>
      <c r="L198" s="43"/>
      <c r="M198" s="230" t="s">
        <v>1</v>
      </c>
      <c r="N198" s="231" t="s">
        <v>46</v>
      </c>
      <c r="O198" s="86"/>
      <c r="P198" s="232">
        <f>O198*H198</f>
        <v>0</v>
      </c>
      <c r="Q198" s="232">
        <v>0.00066</v>
      </c>
      <c r="R198" s="232">
        <f>Q198*H198</f>
        <v>0.8256534</v>
      </c>
      <c r="S198" s="232">
        <v>0</v>
      </c>
      <c r="T198" s="233">
        <f>S198*H198</f>
        <v>0</v>
      </c>
      <c r="AR198" s="234" t="s">
        <v>277</v>
      </c>
      <c r="AT198" s="234" t="s">
        <v>158</v>
      </c>
      <c r="AU198" s="234" t="s">
        <v>90</v>
      </c>
      <c r="AY198" s="17" t="s">
        <v>155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21</v>
      </c>
      <c r="BK198" s="235">
        <f>ROUND(I198*H198,2)</f>
        <v>0</v>
      </c>
      <c r="BL198" s="17" t="s">
        <v>277</v>
      </c>
      <c r="BM198" s="234" t="s">
        <v>1144</v>
      </c>
    </row>
    <row r="199" spans="2:51" s="12" customFormat="1" ht="12">
      <c r="B199" s="241"/>
      <c r="C199" s="242"/>
      <c r="D199" s="243" t="s">
        <v>216</v>
      </c>
      <c r="E199" s="244" t="s">
        <v>1</v>
      </c>
      <c r="F199" s="245" t="s">
        <v>1065</v>
      </c>
      <c r="G199" s="242"/>
      <c r="H199" s="246">
        <v>1250.99</v>
      </c>
      <c r="I199" s="247"/>
      <c r="J199" s="242"/>
      <c r="K199" s="242"/>
      <c r="L199" s="248"/>
      <c r="M199" s="253"/>
      <c r="N199" s="254"/>
      <c r="O199" s="254"/>
      <c r="P199" s="254"/>
      <c r="Q199" s="254"/>
      <c r="R199" s="254"/>
      <c r="S199" s="254"/>
      <c r="T199" s="255"/>
      <c r="AT199" s="252" t="s">
        <v>216</v>
      </c>
      <c r="AU199" s="252" t="s">
        <v>90</v>
      </c>
      <c r="AV199" s="12" t="s">
        <v>90</v>
      </c>
      <c r="AW199" s="12" t="s">
        <v>36</v>
      </c>
      <c r="AX199" s="12" t="s">
        <v>21</v>
      </c>
      <c r="AY199" s="252" t="s">
        <v>155</v>
      </c>
    </row>
    <row r="200" spans="2:12" s="1" customFormat="1" ht="6.95" customHeight="1">
      <c r="B200" s="61"/>
      <c r="C200" s="62"/>
      <c r="D200" s="62"/>
      <c r="E200" s="62"/>
      <c r="F200" s="62"/>
      <c r="G200" s="62"/>
      <c r="H200" s="62"/>
      <c r="I200" s="173"/>
      <c r="J200" s="62"/>
      <c r="K200" s="62"/>
      <c r="L200" s="43"/>
    </row>
  </sheetData>
  <sheetProtection password="CC35" sheet="1" objects="1" scenarios="1" formatColumns="0" formatRows="0" autoFilter="0"/>
  <autoFilter ref="C124:K19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2019-03-07T09:47:17Z</dcterms:created>
  <dcterms:modified xsi:type="dcterms:W3CDTF">2019-03-07T09:47:29Z</dcterms:modified>
  <cp:category/>
  <cp:version/>
  <cp:contentType/>
  <cp:contentStatus/>
</cp:coreProperties>
</file>