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omh\Kolářová Lada\Oprava oplocení\"/>
    </mc:Choice>
  </mc:AlternateContent>
  <bookViews>
    <workbookView xWindow="0" yWindow="0" windowWidth="28770" windowHeight="1236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Pol'!$A$1:$X$236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M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2" i="12"/>
  <c r="I22" i="12"/>
  <c r="K22" i="12"/>
  <c r="M22" i="12"/>
  <c r="O22" i="12"/>
  <c r="Q22" i="12"/>
  <c r="V22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8" i="12"/>
  <c r="I38" i="12"/>
  <c r="K38" i="12"/>
  <c r="M38" i="12"/>
  <c r="O38" i="12"/>
  <c r="Q38" i="12"/>
  <c r="V38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G53" i="12"/>
  <c r="M53" i="12" s="1"/>
  <c r="I53" i="12"/>
  <c r="K53" i="12"/>
  <c r="O53" i="12"/>
  <c r="Q53" i="12"/>
  <c r="V53" i="12"/>
  <c r="G56" i="12"/>
  <c r="I56" i="12"/>
  <c r="K56" i="12"/>
  <c r="M56" i="12"/>
  <c r="O56" i="12"/>
  <c r="Q56" i="12"/>
  <c r="V56" i="12"/>
  <c r="G60" i="12"/>
  <c r="M60" i="12" s="1"/>
  <c r="I60" i="12"/>
  <c r="K60" i="12"/>
  <c r="O60" i="12"/>
  <c r="Q60" i="12"/>
  <c r="V60" i="12"/>
  <c r="G67" i="12"/>
  <c r="I67" i="12"/>
  <c r="K67" i="12"/>
  <c r="O67" i="12"/>
  <c r="Q67" i="12"/>
  <c r="V67" i="12"/>
  <c r="G73" i="12"/>
  <c r="M73" i="12" s="1"/>
  <c r="I73" i="12"/>
  <c r="K73" i="12"/>
  <c r="O73" i="12"/>
  <c r="Q73" i="12"/>
  <c r="V73" i="12"/>
  <c r="G78" i="12"/>
  <c r="M78" i="12" s="1"/>
  <c r="I78" i="12"/>
  <c r="K78" i="12"/>
  <c r="O78" i="12"/>
  <c r="Q78" i="12"/>
  <c r="V78" i="12"/>
  <c r="G81" i="12"/>
  <c r="I81" i="12"/>
  <c r="K81" i="12"/>
  <c r="M81" i="12"/>
  <c r="O81" i="12"/>
  <c r="Q81" i="12"/>
  <c r="V81" i="12"/>
  <c r="G84" i="12"/>
  <c r="M84" i="12" s="1"/>
  <c r="I84" i="12"/>
  <c r="K84" i="12"/>
  <c r="O84" i="12"/>
  <c r="Q84" i="12"/>
  <c r="V84" i="12"/>
  <c r="G89" i="12"/>
  <c r="I89" i="12"/>
  <c r="K89" i="12"/>
  <c r="O89" i="12"/>
  <c r="Q89" i="12"/>
  <c r="V89" i="12"/>
  <c r="G96" i="12"/>
  <c r="M96" i="12" s="1"/>
  <c r="I96" i="12"/>
  <c r="K96" i="12"/>
  <c r="O96" i="12"/>
  <c r="Q96" i="12"/>
  <c r="V96" i="12"/>
  <c r="G109" i="12"/>
  <c r="M109" i="12" s="1"/>
  <c r="I109" i="12"/>
  <c r="K109" i="12"/>
  <c r="O109" i="12"/>
  <c r="Q109" i="12"/>
  <c r="V109" i="12"/>
  <c r="G118" i="12"/>
  <c r="I118" i="12"/>
  <c r="K118" i="12"/>
  <c r="M118" i="12"/>
  <c r="O118" i="12"/>
  <c r="Q118" i="12"/>
  <c r="V118" i="12"/>
  <c r="G124" i="12"/>
  <c r="M124" i="12" s="1"/>
  <c r="I124" i="12"/>
  <c r="K124" i="12"/>
  <c r="O124" i="12"/>
  <c r="Q124" i="12"/>
  <c r="V124" i="12"/>
  <c r="G131" i="12"/>
  <c r="I131" i="12"/>
  <c r="K131" i="12"/>
  <c r="O131" i="12"/>
  <c r="Q131" i="12"/>
  <c r="V131" i="12"/>
  <c r="G135" i="12"/>
  <c r="M135" i="12" s="1"/>
  <c r="I135" i="12"/>
  <c r="I130" i="12" s="1"/>
  <c r="K135" i="12"/>
  <c r="O135" i="12"/>
  <c r="Q135" i="12"/>
  <c r="V135" i="12"/>
  <c r="K139" i="12"/>
  <c r="V139" i="12"/>
  <c r="G140" i="12"/>
  <c r="G139" i="12" s="1"/>
  <c r="I53" i="1" s="1"/>
  <c r="I140" i="12"/>
  <c r="I139" i="12" s="1"/>
  <c r="K140" i="12"/>
  <c r="M140" i="12"/>
  <c r="M139" i="12" s="1"/>
  <c r="O140" i="12"/>
  <c r="O139" i="12" s="1"/>
  <c r="Q140" i="12"/>
  <c r="Q139" i="12" s="1"/>
  <c r="V140" i="12"/>
  <c r="G151" i="12"/>
  <c r="M151" i="12" s="1"/>
  <c r="I151" i="12"/>
  <c r="K151" i="12"/>
  <c r="O151" i="12"/>
  <c r="Q151" i="12"/>
  <c r="V151" i="12"/>
  <c r="G156" i="12"/>
  <c r="M156" i="12" s="1"/>
  <c r="I156" i="12"/>
  <c r="K156" i="12"/>
  <c r="O156" i="12"/>
  <c r="O150" i="12" s="1"/>
  <c r="Q156" i="12"/>
  <c r="V156" i="12"/>
  <c r="V150" i="12" s="1"/>
  <c r="G167" i="12"/>
  <c r="I167" i="12"/>
  <c r="K167" i="12"/>
  <c r="M167" i="12"/>
  <c r="O167" i="12"/>
  <c r="Q167" i="12"/>
  <c r="V167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O170" i="12" s="1"/>
  <c r="Q174" i="12"/>
  <c r="V174" i="12"/>
  <c r="V170" i="12" s="1"/>
  <c r="G177" i="12"/>
  <c r="I177" i="12"/>
  <c r="K177" i="12"/>
  <c r="O177" i="12"/>
  <c r="O176" i="12" s="1"/>
  <c r="Q177" i="12"/>
  <c r="V177" i="12"/>
  <c r="V176" i="12" s="1"/>
  <c r="G180" i="12"/>
  <c r="I180" i="12"/>
  <c r="I176" i="12" s="1"/>
  <c r="K180" i="12"/>
  <c r="M180" i="12"/>
  <c r="O180" i="12"/>
  <c r="Q180" i="12"/>
  <c r="Q176" i="12" s="1"/>
  <c r="V180" i="12"/>
  <c r="G185" i="12"/>
  <c r="M185" i="12" s="1"/>
  <c r="I185" i="12"/>
  <c r="K185" i="12"/>
  <c r="O185" i="12"/>
  <c r="Q185" i="12"/>
  <c r="V185" i="12"/>
  <c r="G189" i="12"/>
  <c r="M189" i="12" s="1"/>
  <c r="I189" i="12"/>
  <c r="K189" i="12"/>
  <c r="O189" i="12"/>
  <c r="O184" i="12" s="1"/>
  <c r="Q189" i="12"/>
  <c r="V189" i="12"/>
  <c r="V184" i="12" s="1"/>
  <c r="G194" i="12"/>
  <c r="I194" i="12"/>
  <c r="K194" i="12"/>
  <c r="O194" i="12"/>
  <c r="O193" i="12" s="1"/>
  <c r="Q194" i="12"/>
  <c r="V194" i="12"/>
  <c r="V193" i="12" s="1"/>
  <c r="G200" i="12"/>
  <c r="I200" i="12"/>
  <c r="I193" i="12" s="1"/>
  <c r="K200" i="12"/>
  <c r="M200" i="12"/>
  <c r="O200" i="12"/>
  <c r="Q200" i="12"/>
  <c r="Q193" i="12" s="1"/>
  <c r="V200" i="12"/>
  <c r="G204" i="12"/>
  <c r="M204" i="12" s="1"/>
  <c r="I204" i="12"/>
  <c r="K204" i="12"/>
  <c r="O204" i="12"/>
  <c r="Q204" i="12"/>
  <c r="V204" i="12"/>
  <c r="G207" i="12"/>
  <c r="M207" i="12" s="1"/>
  <c r="I207" i="12"/>
  <c r="K207" i="12"/>
  <c r="O207" i="12"/>
  <c r="Q207" i="12"/>
  <c r="V207" i="12"/>
  <c r="G211" i="12"/>
  <c r="I211" i="12"/>
  <c r="K211" i="12"/>
  <c r="M211" i="12"/>
  <c r="O211" i="12"/>
  <c r="Q211" i="12"/>
  <c r="V211" i="12"/>
  <c r="G214" i="12"/>
  <c r="M214" i="12" s="1"/>
  <c r="I214" i="12"/>
  <c r="K214" i="12"/>
  <c r="O214" i="12"/>
  <c r="Q214" i="12"/>
  <c r="V214" i="12"/>
  <c r="G217" i="12"/>
  <c r="M217" i="12" s="1"/>
  <c r="I217" i="12"/>
  <c r="K217" i="12"/>
  <c r="O217" i="12"/>
  <c r="Q217" i="12"/>
  <c r="V217" i="12"/>
  <c r="G221" i="12"/>
  <c r="G220" i="12" s="1"/>
  <c r="I60" i="1" s="1"/>
  <c r="I19" i="1" s="1"/>
  <c r="I221" i="12"/>
  <c r="K221" i="12"/>
  <c r="O221" i="12"/>
  <c r="Q221" i="12"/>
  <c r="V221" i="12"/>
  <c r="G223" i="12"/>
  <c r="M223" i="12" s="1"/>
  <c r="I223" i="12"/>
  <c r="K223" i="12"/>
  <c r="O223" i="12"/>
  <c r="O220" i="12" s="1"/>
  <c r="Q223" i="12"/>
  <c r="V223" i="12"/>
  <c r="V220" i="12" s="1"/>
  <c r="AE226" i="12"/>
  <c r="F41" i="1" s="1"/>
  <c r="H41" i="1" s="1"/>
  <c r="I41" i="1" s="1"/>
  <c r="AF226" i="12"/>
  <c r="G41" i="1" s="1"/>
  <c r="I20" i="1"/>
  <c r="I18" i="1"/>
  <c r="V203" i="12" l="1"/>
  <c r="O203" i="12"/>
  <c r="K130" i="12"/>
  <c r="G130" i="12"/>
  <c r="I52" i="1" s="1"/>
  <c r="K88" i="12"/>
  <c r="G88" i="12"/>
  <c r="I51" i="1" s="1"/>
  <c r="K66" i="12"/>
  <c r="G66" i="12"/>
  <c r="I50" i="1" s="1"/>
  <c r="K8" i="12"/>
  <c r="Q8" i="12"/>
  <c r="I8" i="12"/>
  <c r="G39" i="1"/>
  <c r="G42" i="1" s="1"/>
  <c r="G25" i="1" s="1"/>
  <c r="A25" i="1" s="1"/>
  <c r="A26" i="1" s="1"/>
  <c r="G26" i="1" s="1"/>
  <c r="G40" i="1"/>
  <c r="K220" i="12"/>
  <c r="Q220" i="12"/>
  <c r="M221" i="12"/>
  <c r="I220" i="12"/>
  <c r="K203" i="12"/>
  <c r="Q203" i="12"/>
  <c r="I203" i="12"/>
  <c r="K193" i="12"/>
  <c r="G193" i="12"/>
  <c r="I58" i="1" s="1"/>
  <c r="K184" i="12"/>
  <c r="Q184" i="12"/>
  <c r="I184" i="12"/>
  <c r="K176" i="12"/>
  <c r="G176" i="12"/>
  <c r="I56" i="1" s="1"/>
  <c r="K170" i="12"/>
  <c r="Q170" i="12"/>
  <c r="I170" i="12"/>
  <c r="K150" i="12"/>
  <c r="Q150" i="12"/>
  <c r="I150" i="12"/>
  <c r="Q130" i="12"/>
  <c r="V130" i="12"/>
  <c r="O130" i="12"/>
  <c r="Q88" i="12"/>
  <c r="I88" i="12"/>
  <c r="V88" i="12"/>
  <c r="O88" i="12"/>
  <c r="Q66" i="12"/>
  <c r="I66" i="12"/>
  <c r="V66" i="12"/>
  <c r="O66" i="12"/>
  <c r="V8" i="12"/>
  <c r="O8" i="12"/>
  <c r="F39" i="1"/>
  <c r="F40" i="1"/>
  <c r="M220" i="12"/>
  <c r="M203" i="12"/>
  <c r="M184" i="12"/>
  <c r="M170" i="12"/>
  <c r="M150" i="12"/>
  <c r="M8" i="12"/>
  <c r="G203" i="12"/>
  <c r="I59" i="1" s="1"/>
  <c r="G184" i="12"/>
  <c r="I57" i="1" s="1"/>
  <c r="G170" i="12"/>
  <c r="I55" i="1" s="1"/>
  <c r="G150" i="12"/>
  <c r="I54" i="1" s="1"/>
  <c r="G8" i="12"/>
  <c r="M194" i="12"/>
  <c r="M193" i="12" s="1"/>
  <c r="M177" i="12"/>
  <c r="M176" i="12" s="1"/>
  <c r="M131" i="12"/>
  <c r="M130" i="12" s="1"/>
  <c r="M89" i="12"/>
  <c r="M88" i="12" s="1"/>
  <c r="M67" i="12"/>
  <c r="M66" i="12" s="1"/>
  <c r="J28" i="1"/>
  <c r="J26" i="1"/>
  <c r="G38" i="1"/>
  <c r="F38" i="1"/>
  <c r="H32" i="1"/>
  <c r="J23" i="1"/>
  <c r="J24" i="1"/>
  <c r="J25" i="1"/>
  <c r="J27" i="1"/>
  <c r="E24" i="1"/>
  <c r="E26" i="1"/>
  <c r="H39" i="1" l="1"/>
  <c r="H42" i="1" s="1"/>
  <c r="F42" i="1"/>
  <c r="I17" i="1"/>
  <c r="I49" i="1"/>
  <c r="G226" i="12"/>
  <c r="H40" i="1"/>
  <c r="I40" i="1" s="1"/>
  <c r="I16" i="1" l="1"/>
  <c r="I21" i="1" s="1"/>
  <c r="I61" i="1"/>
  <c r="I39" i="1"/>
  <c r="I42" i="1" s="1"/>
  <c r="G23" i="1"/>
  <c r="A23" i="1" s="1"/>
  <c r="A24" i="1" s="1"/>
  <c r="G24" i="1" s="1"/>
  <c r="A27" i="1" s="1"/>
  <c r="A29" i="1" s="1"/>
  <c r="G29" i="1" s="1"/>
  <c r="G27" i="1" s="1"/>
  <c r="G28" i="1"/>
  <c r="J41" i="1" l="1"/>
  <c r="J40" i="1"/>
  <c r="J39" i="1"/>
  <c r="J42" i="1" s="1"/>
  <c r="J54" i="1"/>
  <c r="J56" i="1"/>
  <c r="J60" i="1"/>
  <c r="J58" i="1"/>
  <c r="J51" i="1"/>
  <c r="J57" i="1"/>
  <c r="J50" i="1"/>
  <c r="J49" i="1"/>
  <c r="J53" i="1"/>
  <c r="J52" i="1"/>
  <c r="J55" i="1"/>
  <c r="J59" i="1"/>
  <c r="J6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<sst xmlns="http://schemas.openxmlformats.org/spreadsheetml/2006/main" count="851" uniqueCount="346">
  <si>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</si>
  <si>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</si>
  <si>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</si>
  <si>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</si>
  <si>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</si>
  <si>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</si>
  <si>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</si>
  <si>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</si>
  <si>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</si>
  <si>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</si>
  <si>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</si>
  <si>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</si>
  <si>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</si>
  <si>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</si>
  <si>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</si>
  <si>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</si>
  <si>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</si>
  <si>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</si>
  <si>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</si>
  <si>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</si>
  <si>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</si>
  <si>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</si>
  <si>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</si>
  <si>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</si>
  <si>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</si>
  <si>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</si>
  <si>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</si>
  <si>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</si>
  <si>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</si>
  <si>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</si>
  <si>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</si>
  <si>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</si>
  <si>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</si>
  <si>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</si>
  <si>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</si>
  <si>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</si>
  <si>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</si>
  <si>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</si>
  <si>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</si>
  <si>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</si>
  <si>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</si>
  <si>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</si>
  <si>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</si>
  <si>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</si>
  <si>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oplocení části st.p.č.216,k.ú. Boletice nad Labem</t>
  </si>
  <si>
    <t>SO 01</t>
  </si>
  <si>
    <t>Objekt:</t>
  </si>
  <si>
    <t>Rozpočet:</t>
  </si>
  <si>
    <t>Ing. Jiří Marek</t>
  </si>
  <si>
    <t>003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</si>
  <si>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</si>
  <si>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</si>
  <si>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</si>
  <si>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</si>
  <si>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</si>
  <si>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</si>
  <si>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</si>
  <si>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</si>
  <si>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</si>
  <si>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</si>
  <si>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</si>
  <si>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</si>
  <si>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</si>
  <si>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</si>
  <si>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</si>
  <si>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</si>
  <si>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</si>
  <si>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</si>
  <si>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</si>
  <si>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</si>
  <si>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</si>
  <si>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96</t>
  </si>
  <si>
    <t>Bourání konstrukcí</t>
  </si>
  <si>
    <t>99</t>
  </si>
  <si>
    <t>Staveništní přesun hmot</t>
  </si>
  <si>
    <t>766</t>
  </si>
  <si>
    <t>Konstrukce truhlářské</t>
  </si>
  <si>
    <t>783</t>
  </si>
  <si>
    <t>Nátěry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</si>
  <si>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</si>
  <si>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</si>
  <si>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</si>
  <si>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</si>
  <si>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</si>
  <si>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</si>
  <si>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</si>
  <si>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</si>
  <si>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</si>
  <si>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</si>
  <si>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</si>
  <si>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</si>
  <si>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</si>
  <si>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</si>
  <si>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</si>
  <si>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</si>
  <si>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</si>
  <si>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</si>
  <si>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</si>
  <si>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</si>
  <si>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</si>
  <si>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</si>
  <si>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</si>
  <si>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</si>
  <si>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</si>
  <si>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</si>
  <si>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</si>
  <si>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</si>
  <si>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</si>
  <si>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</si>
  <si>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</si>
  <si>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</si>
  <si>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</si>
  <si>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</si>
  <si>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</si>
  <si>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</si>
  <si>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</si>
  <si>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19/ I</t>
  </si>
  <si>
    <t>Práce</t>
  </si>
  <si>
    <t>POL1_</t>
  </si>
  <si>
    <t xml:space="preserve">rozebrání dlažby u sz strany oplocení, v pruhu cca 2 m : </t>
  </si>
  <si>
    <t>VV</t>
  </si>
  <si>
    <t>2*10,25</t>
  </si>
  <si>
    <t>113107315R00</t>
  </si>
  <si>
    <t>Odstranění podkladu pl. 50 m2,kam.těžené tl.15 cm</t>
  </si>
  <si>
    <t xml:space="preserve">předpolad tl. podkladu pod rozebranou dlažbou =15 cm : </t>
  </si>
  <si>
    <t>114203401R00</t>
  </si>
  <si>
    <t>Srovnání dlažby  do figur na vzdálenost do 10m</t>
  </si>
  <si>
    <t>m3</t>
  </si>
  <si>
    <t xml:space="preserve">deponování demontované dlažby -pro zpětné použití : </t>
  </si>
  <si>
    <t>2*10,25*0,08</t>
  </si>
  <si>
    <t>139601102R00</t>
  </si>
  <si>
    <t>Ruční výkop jam, rýh a šachet v hornině tř. 3</t>
  </si>
  <si>
    <t xml:space="preserve">ruční dokopání(dočištění) rýhy pro základ, na profily dle řezů A,B,C : </t>
  </si>
  <si>
    <t xml:space="preserve">předpoklad cca 5 m3 : </t>
  </si>
  <si>
    <t>162201102R00</t>
  </si>
  <si>
    <t>Vodorovné přemístění výkopku z hor.1-4 do 50 m</t>
  </si>
  <si>
    <t xml:space="preserve">předpoklad použití UNC,popřJCB ap. : </t>
  </si>
  <si>
    <t xml:space="preserve">přemístění štěrkového podkladu na mezidepo-pro zpětné použití : </t>
  </si>
  <si>
    <t>2*10,25*0,15</t>
  </si>
  <si>
    <t xml:space="preserve">přemístění štěrkodrti z depa zpět pod dlažbu : </t>
  </si>
  <si>
    <t>162701105R00</t>
  </si>
  <si>
    <t>Vodorovné přemístění výkopku z hor.1-4 do 10000 m</t>
  </si>
  <si>
    <t xml:space="preserve">předpoklad odvozu na skládku Orlík= 16 km : </t>
  </si>
  <si>
    <t>162701109R00</t>
  </si>
  <si>
    <t>Příplatek k vod. přemístění hor.1-4 za další 1 km</t>
  </si>
  <si>
    <t xml:space="preserve">předpoklad odvozu na skládku Orlík= 16 km, tzn 6 x množství : </t>
  </si>
  <si>
    <t>6*5</t>
  </si>
  <si>
    <t>167101201R00</t>
  </si>
  <si>
    <t>Nakládání výkopku z hor.1 ÷ 4 - ručně</t>
  </si>
  <si>
    <t xml:space="preserve">naložení ručního  dokopání(dočištění) rýhy pro základ, na profily dle řezů A,B,C : 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</si>
  <si>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</si>
  <si>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</si>
  <si>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</si>
  <si>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</si>
  <si>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 xml:space="preserve">podsyp v rýze tl. 100mm : </t>
  </si>
  <si>
    <t>10,25*0,1*0,4</t>
  </si>
  <si>
    <t>15,98*0,1*0,5</t>
  </si>
  <si>
    <t xml:space="preserve">zásyp za stěnou severní na výšku cca 45 cm, šířku cca 20 cm : </t>
  </si>
  <si>
    <t>(13,75+1,5)*0,45*0,2</t>
  </si>
  <si>
    <t>180401211R00</t>
  </si>
  <si>
    <t>Založení trávníku lučního výsevem v rovině</t>
  </si>
  <si>
    <t>POL1_1</t>
  </si>
  <si>
    <t xml:space="preserve">úprava terénu na rubové straně zdi, v šíři cca 50 cm : </t>
  </si>
  <si>
    <t>10,25*0,5</t>
  </si>
  <si>
    <t>15,98*0,5</t>
  </si>
  <si>
    <t>181201102R00</t>
  </si>
  <si>
    <t>Úprava pláně v násypech v hor. 1-4, se zhutněním</t>
  </si>
  <si>
    <t>199000002R00</t>
  </si>
  <si>
    <t>Poplatek za skládku horniny 1- 4</t>
  </si>
  <si>
    <t xml:space="preserve">soutěžící(dodavatel) použije cenu aktuálního ceníku vybrané skládky : </t>
  </si>
  <si>
    <t>00572450R</t>
  </si>
  <si>
    <t>Směs travní sadová I.- mírná zátěž PROFI</t>
  </si>
  <si>
    <t>kg</t>
  </si>
  <si>
    <t>SPCM</t>
  </si>
  <si>
    <t>Specifikace</t>
  </si>
  <si>
    <t>POL3_1</t>
  </si>
  <si>
    <t xml:space="preserve">úprava terénu na rubové straně zdi, v šíři cca 50 cm,cca 0,05kg/m2 : </t>
  </si>
  <si>
    <t>10,25*0,5*0,05</t>
  </si>
  <si>
    <t>15,98*0,5*0,05</t>
  </si>
  <si>
    <t>58337333R</t>
  </si>
  <si>
    <t>Štěrkopísek frakce 0-32 A</t>
  </si>
  <si>
    <t>t</t>
  </si>
  <si>
    <t>POL3_</t>
  </si>
  <si>
    <t>10,25*0,1*0,4*1,7</t>
  </si>
  <si>
    <t>15,98*0,1*0,5*1,7</t>
  </si>
  <si>
    <t>(13,75+1,5)*0,45*0,2*1,7</t>
  </si>
  <si>
    <t>215901101RT5</t>
  </si>
  <si>
    <t>Zhutnění podloží z hornin nesoudržných  vibrační deskou,pěchem</t>
  </si>
  <si>
    <t xml:space="preserve">rýha : </t>
  </si>
  <si>
    <t>10,25*0,4</t>
  </si>
  <si>
    <t>15,98*0,6</t>
  </si>
  <si>
    <t xml:space="preserve">plocha pod dlažbou : </t>
  </si>
  <si>
    <t>10,25*2</t>
  </si>
  <si>
    <t>274321311R00</t>
  </si>
  <si>
    <t>Železobeton základových pasů C 16/20 XC2-Cl 0,2</t>
  </si>
  <si>
    <t xml:space="preserve">severozápad : </t>
  </si>
  <si>
    <t>10,2*0,8*0,4</t>
  </si>
  <si>
    <t xml:space="preserve">sever : </t>
  </si>
  <si>
    <t>15,98*0,8*0,5</t>
  </si>
  <si>
    <t>274351215RT1</t>
  </si>
  <si>
    <t>Bednění stěn základových pasů - zřízení bednicí materiál prkna</t>
  </si>
  <si>
    <t xml:space="preserve">bednění pracovní spáry v severozápadní straně : </t>
  </si>
  <si>
    <t>0,8*0,4</t>
  </si>
  <si>
    <t>274351216R00</t>
  </si>
  <si>
    <t>Bednění stěn základových pasů - odstranění</t>
  </si>
  <si>
    <t>Včetně očištění, vytřídění a uložení bednicího materiálu.</t>
  </si>
  <si>
    <t>274361821R00</t>
  </si>
  <si>
    <t>Výztuž základ. pasů z betonářské oceli 10505 (R)</t>
  </si>
  <si>
    <t xml:space="preserve">výztuha 8 ks profilů R10 - spojení pracovní spárym délka prutu 1m : </t>
  </si>
  <si>
    <t>8*1*0,00062*1,1</t>
  </si>
  <si>
    <t xml:space="preserve">svislá výztuž R14(40 cm do základu)-započítána v rámci svislých konstrukcí : </t>
  </si>
  <si>
    <t>311321312R00</t>
  </si>
  <si>
    <t>Železobeton nadzákladových zdí C 20/25</t>
  </si>
  <si>
    <t xml:space="preserve">betonová zálivka zdí : </t>
  </si>
  <si>
    <t>(13,75+1,5)*2,15*0,1</t>
  </si>
  <si>
    <t>5,3*2,35*0,1</t>
  </si>
  <si>
    <t>4,8*2,55*0,1</t>
  </si>
  <si>
    <t>311361821R00</t>
  </si>
  <si>
    <t>Výztuž nadzáklad. zdí z betonářské oceli 10505 (R)</t>
  </si>
  <si>
    <t xml:space="preserve">svislá výztuž R14,včetně 40 cm do základů : </t>
  </si>
  <si>
    <t>(13,75+1,5)/0,3*2,4*0,00121*1,1</t>
  </si>
  <si>
    <t>5,3/0,3*2,7*0,00121*1,1</t>
  </si>
  <si>
    <t>4,8/0,3*2,9*0,00121*1,1</t>
  </si>
  <si>
    <t xml:space="preserve">vodorovná výztuž k každé spáře 2 x profil R10 : </t>
  </si>
  <si>
    <t>(13,75+1,5)*2*10*0,00062*1,1</t>
  </si>
  <si>
    <t>5,3*2*12*0,00062*1,1</t>
  </si>
  <si>
    <t>4,8*2*13*0,00062*1,1</t>
  </si>
  <si>
    <t>348922221R00</t>
  </si>
  <si>
    <t>Zdivo plot.tl.200mm z tvar.1str.štíp.přír.KB-BLOK</t>
  </si>
  <si>
    <t>Včetně lícování, které se provádí průběžně při zdění.</t>
  </si>
  <si>
    <t xml:space="preserve">zálivka betonem C20/25,  KB blok KBF 20-1 B : </t>
  </si>
  <si>
    <t xml:space="preserve">položka včetně lešení : </t>
  </si>
  <si>
    <t>(13,75+1,5)*1,65</t>
  </si>
  <si>
    <t>5,3*2,45</t>
  </si>
  <si>
    <t>4,8*2,65</t>
  </si>
  <si>
    <t>348922321R00</t>
  </si>
  <si>
    <t>Zdivo plot.tl.300mm z tvar.1str.štíp.příro,KB-BLOK</t>
  </si>
  <si>
    <t xml:space="preserve">zálivka betonem C20/25,  KB blok KBF 30-1 B : </t>
  </si>
  <si>
    <t>(13,75+1,5)*0,5</t>
  </si>
  <si>
    <t>348924111R00</t>
  </si>
  <si>
    <t>Stříška plot.zeď tl.200mm z tvar.štíp.přír,KB-BLOK</t>
  </si>
  <si>
    <t>m</t>
  </si>
  <si>
    <t>(13,75+1,5)</t>
  </si>
  <si>
    <t>5,3</t>
  </si>
  <si>
    <t>4,8</t>
  </si>
  <si>
    <t>564851111RT2</t>
  </si>
  <si>
    <t>Podklad ze štěrkodrti po zhutnění tloušťky 15 cm štěrkodrť frakce 8-16 mm</t>
  </si>
  <si>
    <t xml:space="preserve">zpětné použití deponovaného podkladu : </t>
  </si>
  <si>
    <t xml:space="preserve">s případným možným doplněním : </t>
  </si>
  <si>
    <t>596215040R00</t>
  </si>
  <si>
    <t>Kladení zámkové dlažby tl. 8 cm do drtě tl. 4 cm</t>
  </si>
  <si>
    <t xml:space="preserve">zpětná pokládka ze stávající očištěné ,deponované dlažby : </t>
  </si>
  <si>
    <t xml:space="preserve">doplnění kladecí vrstvy : </t>
  </si>
  <si>
    <t>620401161R00</t>
  </si>
  <si>
    <t>Nátěr hydrofobizační  1x</t>
  </si>
  <si>
    <t xml:space="preserve">impregnační silikonová emulze : </t>
  </si>
  <si>
    <t xml:space="preserve">veškerá zeď-kromě přilehlé rubové strany u kůlen(sz) : </t>
  </si>
  <si>
    <t>(13,75+1,5)*2,15</t>
  </si>
  <si>
    <t>(13,75+1,5)*1,75</t>
  </si>
  <si>
    <t/>
  </si>
  <si>
    <t>5,3*2,45*2</t>
  </si>
  <si>
    <t>961044111R00</t>
  </si>
  <si>
    <t>Bourání základů z betonu prostého</t>
  </si>
  <si>
    <t xml:space="preserve">vybourání základové konstrukce pod odbouranou zdí : </t>
  </si>
  <si>
    <t xml:space="preserve">předpoklad příčného řezu 50(40) x 80 cm : </t>
  </si>
  <si>
    <t>10,25*0,4*0,8</t>
  </si>
  <si>
    <t>15,98*0,5*0,8</t>
  </si>
  <si>
    <t>962032231R00</t>
  </si>
  <si>
    <t>Bourání zdiva z cihel pálených na MVC</t>
  </si>
  <si>
    <t xml:space="preserve">zeď oplocení na sz straně, tl. 80 mm,s pilířky 150 x300, výšky 2,4 a 2,6m : </t>
  </si>
  <si>
    <t>5,3*0,08*2,4</t>
  </si>
  <si>
    <t>4,95*0,08*2,6</t>
  </si>
  <si>
    <t>2*0,3*0,15*2,4</t>
  </si>
  <si>
    <t>1*0,35*0,15*2,6</t>
  </si>
  <si>
    <t xml:space="preserve">zeď oplocení na severní  straně, tl. 150 mm, s pilířky 150 x300 : </t>
  </si>
  <si>
    <t xml:space="preserve"> výšky 2 a 2,4m(průměr pro výpočet uvažován 2,2) : </t>
  </si>
  <si>
    <t>15,98*0,15*2,2</t>
  </si>
  <si>
    <t>3*0,3*0,15*2,2</t>
  </si>
  <si>
    <t>1*0,45*0,15*2,2</t>
  </si>
  <si>
    <t>979054441R00</t>
  </si>
  <si>
    <t>Očištění vybour. dlaždic s výplní kamen. těženým</t>
  </si>
  <si>
    <t xml:space="preserve">očištění demontované dlažby-pro opětovné použití : </t>
  </si>
  <si>
    <t>900      R02</t>
  </si>
  <si>
    <t>HZS stavební dělník v tarifní třídě 5</t>
  </si>
  <si>
    <t>h</t>
  </si>
  <si>
    <t xml:space="preserve">vyměřování, přípomoce,pasování : </t>
  </si>
  <si>
    <t>10</t>
  </si>
  <si>
    <t>998151111R00</t>
  </si>
  <si>
    <t>Přesun hmot, oplocení a zvláštní obj. zděné do 10m</t>
  </si>
  <si>
    <t>POL1_2</t>
  </si>
  <si>
    <t>71,23</t>
  </si>
  <si>
    <t>766661112R00</t>
  </si>
  <si>
    <t>Montáž dveří ,otevíravých 1kř.do 0,8 m</t>
  </si>
  <si>
    <t>kus</t>
  </si>
  <si>
    <t xml:space="preserve">osazení venkovních dřevěných vrat 800/1700 : </t>
  </si>
  <si>
    <t>61161922R</t>
  </si>
  <si>
    <t>Venkovní dřevěná branka včetně závěsů ,  petlice a zámku</t>
  </si>
  <si>
    <t xml:space="preserve">materiál-borovice : </t>
  </si>
  <si>
    <t xml:space="preserve">včetně ukotvení závěsů do zdiva : </t>
  </si>
  <si>
    <t>783626300R00</t>
  </si>
  <si>
    <t>Nátěr lazurovací truhlářských výrobků 3x lakování</t>
  </si>
  <si>
    <t>včetně montáže, dodávkya demontáže lešení.</t>
  </si>
  <si>
    <t xml:space="preserve">venkovní krycí nátěr : </t>
  </si>
  <si>
    <t>2*0,8*1,7</t>
  </si>
  <si>
    <t>783782205R00</t>
  </si>
  <si>
    <t>Nátěr  konstrukcí Bochemitem QB 2x</t>
  </si>
  <si>
    <t>včetně montáže, dodávky a demontáže lešení.</t>
  </si>
  <si>
    <t xml:space="preserve">přípravek proti škůdcům : </t>
  </si>
  <si>
    <t>Provedení průzkumu zdí</t>
  </si>
  <si>
    <t>hod</t>
  </si>
  <si>
    <t>Vlastní</t>
  </si>
  <si>
    <t>Indiv</t>
  </si>
  <si>
    <t xml:space="preserve">před započetím bouracích prací bude proveden průzkum zdí : </t>
  </si>
  <si>
    <t xml:space="preserve">bude vyhotoven zápis  a navržen techn. postup bourání : </t>
  </si>
  <si>
    <t xml:space="preserve">na základě tech. postupu bude vymezen ohhrožený prostor : </t>
  </si>
  <si>
    <t xml:space="preserve">staveniště bude zabezpečeno v souladu s bezp. práce : </t>
  </si>
  <si>
    <t>8</t>
  </si>
  <si>
    <t>Zkrápění v průběhu bouracích prací</t>
  </si>
  <si>
    <t xml:space="preserve">předpoklad spotřeby vody pro zkrápění, cca2 m3 : </t>
  </si>
  <si>
    <t>979095312R00</t>
  </si>
  <si>
    <t>Naložení a složení suti</t>
  </si>
  <si>
    <t xml:space="preserve">výměra-viz bourací práce : </t>
  </si>
  <si>
    <t>33,957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</si>
  <si>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</si>
  <si>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</si>
  <si>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</si>
  <si>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</si>
  <si>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</si>
  <si>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 xml:space="preserve">předpoklad odvozu na skládku Orlík= 16 km,tzn 15 x množství : </t>
  </si>
  <si>
    <t>15*33,957</t>
  </si>
  <si>
    <t>979082111R00</t>
  </si>
  <si>
    <t>Vnitrostaveništní doprava suti do 10 m</t>
  </si>
  <si>
    <t xml:space="preserve">předpoklad průměrné staven. přesunu je do cca 10 m : </t>
  </si>
  <si>
    <t>979990103R00</t>
  </si>
  <si>
    <t xml:space="preserve">Poplatek za skládku suti </t>
  </si>
  <si>
    <t>POL1_0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</si>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</sst>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205" t="s">
        <v>4</v>
      </c>
      <c r="C1" s="206"/>
      <c r="D1" s="206"/>
      <c r="E1" s="206"/>
      <c r="F1" s="206"/>
      <c r="G1" s="206"/>
      <c r="H1" s="206"/>
      <c r="I1" s="206"/>
      <c r="J1" s="207"/>
    </row>
    <row r="2" spans="1:15" ht="36" customHeight="1" x14ac:dyDescent="0.2">
      <c r="A2" s="3"/>
      <c r="B2" s="78" t="s">
        <v>24</v>
      </c>
      <c r="C2" s="79"/>
      <c r="D2" s="80" t="s">
        <v>49</v>
      </c>
      <c r="E2" s="211" t="s">
        <v>44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1" t="s">
        <v>46</v>
      </c>
      <c r="C3" s="79"/>
      <c r="D3" s="82" t="s">
        <v>45</v>
      </c>
      <c r="E3" s="214" t="s">
        <v>44</v>
      </c>
      <c r="F3" s="215"/>
      <c r="G3" s="215"/>
      <c r="H3" s="215"/>
      <c r="I3" s="215"/>
      <c r="J3" s="216"/>
    </row>
    <row r="4" spans="1:15" ht="23.25" customHeight="1" x14ac:dyDescent="0.2">
      <c r="A4" s="76">
        <v>773</v>
      </c>
      <c r="B4" s="83" t="s">
        <v>47</v>
      </c>
      <c r="C4" s="84"/>
      <c r="D4" s="85" t="s">
        <v>43</v>
      </c>
      <c r="E4" s="200" t="s">
        <v>44</v>
      </c>
      <c r="F4" s="201"/>
      <c r="G4" s="201"/>
      <c r="H4" s="201"/>
      <c r="I4" s="201"/>
      <c r="J4" s="202"/>
    </row>
    <row r="5" spans="1:15" ht="24" customHeight="1" x14ac:dyDescent="0.2">
      <c r="A5" s="3"/>
      <c r="B5" s="44" t="s">
        <v>23</v>
      </c>
      <c r="C5" s="4"/>
      <c r="D5" s="86" t="s">
        <v>50</v>
      </c>
      <c r="E5" s="24"/>
      <c r="F5" s="24"/>
      <c r="G5" s="24"/>
      <c r="H5" s="26" t="s">
        <v>42</v>
      </c>
      <c r="I5" s="86" t="s">
        <v>54</v>
      </c>
      <c r="J5" s="10"/>
    </row>
    <row r="6" spans="1:15" ht="15.75" customHeight="1" x14ac:dyDescent="0.2">
      <c r="A6" s="3"/>
      <c r="B6" s="38"/>
      <c r="C6" s="24"/>
      <c r="D6" s="86" t="s">
        <v>51</v>
      </c>
      <c r="E6" s="24"/>
      <c r="F6" s="24"/>
      <c r="G6" s="24"/>
      <c r="H6" s="26" t="s">
        <v>36</v>
      </c>
      <c r="I6" s="86" t="s">
        <v>55</v>
      </c>
      <c r="J6" s="10"/>
    </row>
    <row r="7" spans="1:15" ht="15.75" customHeight="1" x14ac:dyDescent="0.2">
      <c r="A7" s="3"/>
      <c r="B7" s="39"/>
      <c r="C7" s="25"/>
      <c r="D7" s="77" t="s">
        <v>53</v>
      </c>
      <c r="E7" s="87" t="s">
        <v>52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18" t="s">
        <v>56</v>
      </c>
      <c r="E11" s="218"/>
      <c r="F11" s="218"/>
      <c r="G11" s="218"/>
      <c r="H11" s="26" t="s">
        <v>42</v>
      </c>
      <c r="I11" s="89"/>
      <c r="J11" s="10"/>
    </row>
    <row r="12" spans="1:15" ht="15.75" customHeight="1" x14ac:dyDescent="0.2">
      <c r="A12" s="3"/>
      <c r="B12" s="38"/>
      <c r="C12" s="24"/>
      <c r="D12" s="199"/>
      <c r="E12" s="199"/>
      <c r="F12" s="199"/>
      <c r="G12" s="199"/>
      <c r="H12" s="26" t="s">
        <v>36</v>
      </c>
      <c r="I12" s="89"/>
      <c r="J12" s="10"/>
    </row>
    <row r="13" spans="1:15" ht="15.75" customHeight="1" x14ac:dyDescent="0.2">
      <c r="A13" s="3"/>
      <c r="B13" s="39"/>
      <c r="C13" s="25"/>
      <c r="D13" s="88"/>
      <c r="E13" s="203"/>
      <c r="F13" s="204"/>
      <c r="G13" s="204"/>
      <c r="H13" s="27"/>
      <c r="I13" s="31"/>
      <c r="J13" s="48"/>
    </row>
    <row r="14" spans="1:15" ht="24" customHeight="1" x14ac:dyDescent="0.2">
      <c r="A14" s="3"/>
      <c r="B14" s="63" t="s">
        <v>22</v>
      </c>
      <c r="C14" s="64"/>
      <c r="D14" s="65" t="s">
        <v>48</v>
      </c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4" t="s">
        <v>26</v>
      </c>
      <c r="C16" s="55"/>
      <c r="D16" s="56"/>
      <c r="E16" s="190"/>
      <c r="F16" s="191"/>
      <c r="G16" s="190"/>
      <c r="H16" s="191"/>
      <c r="I16" s="190">
        <f>SUMIF(F49:F60,A16,I49:I60)+SUMIF(F49:F60,"PSU",I49:I60)</f>
        <v>0</v>
      </c>
      <c r="J16" s="192"/>
    </row>
    <row r="17" spans="1:10" ht="23.25" customHeight="1" x14ac:dyDescent="0.2">
      <c r="A17" s="141" t="s">
        <v>27</v>
      </c>
      <c r="B17" s="54" t="s">
        <v>27</v>
      </c>
      <c r="C17" s="55"/>
      <c r="D17" s="56"/>
      <c r="E17" s="190"/>
      <c r="F17" s="191"/>
      <c r="G17" s="190"/>
      <c r="H17" s="191"/>
      <c r="I17" s="190">
        <f>SUMIF(F49:F60,A17,I49:I60)</f>
        <v>0</v>
      </c>
      <c r="J17" s="192"/>
    </row>
    <row r="18" spans="1:10" ht="23.25" customHeight="1" x14ac:dyDescent="0.2">
      <c r="A18" s="141" t="s">
        <v>28</v>
      </c>
      <c r="B18" s="54" t="s">
        <v>28</v>
      </c>
      <c r="C18" s="55"/>
      <c r="D18" s="56"/>
      <c r="E18" s="190"/>
      <c r="F18" s="191"/>
      <c r="G18" s="190"/>
      <c r="H18" s="191"/>
      <c r="I18" s="190">
        <f>SUMIF(F49:F60,A18,I49:I60)</f>
        <v>0</v>
      </c>
      <c r="J18" s="192"/>
    </row>
    <row r="19" spans="1:10" ht="23.25" customHeight="1" x14ac:dyDescent="0.2">
      <c r="A19" s="141" t="s">
        <v>84</v>
      </c>
      <c r="B19" s="54" t="s">
        <v>29</v>
      </c>
      <c r="C19" s="55"/>
      <c r="D19" s="56"/>
      <c r="E19" s="190"/>
      <c r="F19" s="191"/>
      <c r="G19" s="190"/>
      <c r="H19" s="191"/>
      <c r="I19" s="190">
        <f>SUMIF(F49:F60,A19,I49:I60)</f>
        <v>0</v>
      </c>
      <c r="J19" s="192"/>
    </row>
    <row r="20" spans="1:10" ht="23.25" customHeight="1" x14ac:dyDescent="0.2">
      <c r="A20" s="141" t="s">
        <v>85</v>
      </c>
      <c r="B20" s="54" t="s">
        <v>30</v>
      </c>
      <c r="C20" s="55"/>
      <c r="D20" s="56"/>
      <c r="E20" s="190"/>
      <c r="F20" s="191"/>
      <c r="G20" s="190"/>
      <c r="H20" s="191"/>
      <c r="I20" s="190">
        <f>SUMIF(F49:F60,A20,I49:I60)</f>
        <v>0</v>
      </c>
      <c r="J20" s="192"/>
    </row>
    <row r="21" spans="1:10" ht="23.25" customHeight="1" x14ac:dyDescent="0.2">
      <c r="A21" s="3"/>
      <c r="B21" s="71" t="s">
        <v>31</v>
      </c>
      <c r="C21" s="72"/>
      <c r="D21" s="73"/>
      <c r="E21" s="193"/>
      <c r="F21" s="221"/>
      <c r="G21" s="193"/>
      <c r="H21" s="221"/>
      <c r="I21" s="193">
        <f>SUM(I16:J20)</f>
        <v>0</v>
      </c>
      <c r="J21" s="194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188">
        <f>ZakladDPHSniVypocet</f>
        <v>0</v>
      </c>
      <c r="H23" s="189"/>
      <c r="I23" s="189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186">
        <f>IF(A24&gt;50, ROUNDUP(A23, 0), ROUNDDOWN(A23, 0))</f>
        <v>0</v>
      </c>
      <c r="H24" s="187"/>
      <c r="I24" s="187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188">
        <f>ZakladDPHZaklVypocet</f>
        <v>0</v>
      </c>
      <c r="H25" s="189"/>
      <c r="I25" s="189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208">
        <f>IF(A26&gt;50, ROUNDUP(A25, 0), ROUNDDOWN(A25, 0))</f>
        <v>0</v>
      </c>
      <c r="H26" s="209"/>
      <c r="I26" s="209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210">
        <f>CenaCelkem-(ZakladDPHSni+DPHSni+ZakladDPHZakl+DPHZakl)</f>
        <v>0</v>
      </c>
      <c r="H27" s="210"/>
      <c r="I27" s="210"/>
      <c r="J27" s="60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196">
        <f>ZakladDPHSniVypocet+ZakladDPHZaklVypocet</f>
        <v>0</v>
      </c>
      <c r="H28" s="196"/>
      <c r="I28" s="196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195">
        <f>IF(A29&gt;50, ROUNDUP(A27, 0), ROUNDDOWN(A27, 0))</f>
        <v>0</v>
      </c>
      <c r="H29" s="195"/>
      <c r="I29" s="195"/>
      <c r="J29" s="124" t="s">
        <v>59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>
        <f ca="1">TODAY()</f>
        <v>43606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197"/>
      <c r="E34" s="198"/>
      <c r="F34" s="29"/>
      <c r="G34" s="197"/>
      <c r="H34" s="198"/>
      <c r="I34" s="198"/>
      <c r="J34" s="35"/>
    </row>
    <row r="35" spans="1:10" ht="12.75" customHeight="1" x14ac:dyDescent="0.2">
      <c r="A35" s="3"/>
      <c r="B35" s="3"/>
      <c r="C35" s="4"/>
      <c r="D35" s="185" t="s">
        <v>2</v>
      </c>
      <c r="E35" s="185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57</v>
      </c>
      <c r="C39" s="222"/>
      <c r="D39" s="223"/>
      <c r="E39" s="223"/>
      <c r="F39" s="105">
        <f>'SO 01 1 Pol'!AE226</f>
        <v>0</v>
      </c>
      <c r="G39" s="106">
        <f>'SO 01 1 Pol'!AF226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24" t="s">
        <v>44</v>
      </c>
      <c r="D40" s="225"/>
      <c r="E40" s="225"/>
      <c r="F40" s="110">
        <f>'SO 01 1 Pol'!AE226</f>
        <v>0</v>
      </c>
      <c r="G40" s="111">
        <f>'SO 01 1 Pol'!AF226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2" t="s">
        <v>44</v>
      </c>
      <c r="D41" s="223"/>
      <c r="E41" s="223"/>
      <c r="F41" s="114">
        <f>'SO 01 1 Pol'!AE226</f>
        <v>0</v>
      </c>
      <c r="G41" s="107">
        <f>'SO 01 1 Pol'!AF226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26" t="s">
        <v>58</v>
      </c>
      <c r="C42" s="227"/>
      <c r="D42" s="227"/>
      <c r="E42" s="22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60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61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43</v>
      </c>
      <c r="C49" s="229" t="s">
        <v>62</v>
      </c>
      <c r="D49" s="230"/>
      <c r="E49" s="230"/>
      <c r="F49" s="137" t="s">
        <v>26</v>
      </c>
      <c r="G49" s="138"/>
      <c r="H49" s="138"/>
      <c r="I49" s="138">
        <f>'SO 01 1 Pol'!G8</f>
        <v>0</v>
      </c>
      <c r="J49" s="135" t="str">
        <f>IF(I61=0,"",I49/I61*100)</f>
        <v/>
      </c>
    </row>
    <row r="50" spans="1:10" ht="25.5" customHeight="1" x14ac:dyDescent="0.2">
      <c r="A50" s="127"/>
      <c r="B50" s="132" t="s">
        <v>63</v>
      </c>
      <c r="C50" s="229" t="s">
        <v>64</v>
      </c>
      <c r="D50" s="230"/>
      <c r="E50" s="230"/>
      <c r="F50" s="137" t="s">
        <v>26</v>
      </c>
      <c r="G50" s="138"/>
      <c r="H50" s="138"/>
      <c r="I50" s="138">
        <f>'SO 01 1 Pol'!G66</f>
        <v>0</v>
      </c>
      <c r="J50" s="135" t="str">
        <f>IF(I61=0,"",I50/I61*100)</f>
        <v/>
      </c>
    </row>
    <row r="51" spans="1:10" ht="25.5" customHeight="1" x14ac:dyDescent="0.2">
      <c r="A51" s="127"/>
      <c r="B51" s="132" t="s">
        <v>65</v>
      </c>
      <c r="C51" s="229" t="s">
        <v>66</v>
      </c>
      <c r="D51" s="230"/>
      <c r="E51" s="230"/>
      <c r="F51" s="137" t="s">
        <v>26</v>
      </c>
      <c r="G51" s="138"/>
      <c r="H51" s="138"/>
      <c r="I51" s="138">
        <f>'SO 01 1 Pol'!G88</f>
        <v>0</v>
      </c>
      <c r="J51" s="135" t="str">
        <f>IF(I61=0,"",I51/I61*100)</f>
        <v/>
      </c>
    </row>
    <row r="52" spans="1:10" ht="25.5" customHeight="1" x14ac:dyDescent="0.2">
      <c r="A52" s="127"/>
      <c r="B52" s="132" t="s">
        <v>67</v>
      </c>
      <c r="C52" s="229" t="s">
        <v>68</v>
      </c>
      <c r="D52" s="230"/>
      <c r="E52" s="230"/>
      <c r="F52" s="137" t="s">
        <v>26</v>
      </c>
      <c r="G52" s="138"/>
      <c r="H52" s="138"/>
      <c r="I52" s="138">
        <f>'SO 01 1 Pol'!G130</f>
        <v>0</v>
      </c>
      <c r="J52" s="135" t="str">
        <f>IF(I61=0,"",I52/I61*100)</f>
        <v/>
      </c>
    </row>
    <row r="53" spans="1:10" ht="25.5" customHeight="1" x14ac:dyDescent="0.2">
      <c r="A53" s="127"/>
      <c r="B53" s="132" t="s">
        <v>69</v>
      </c>
      <c r="C53" s="229" t="s">
        <v>70</v>
      </c>
      <c r="D53" s="230"/>
      <c r="E53" s="230"/>
      <c r="F53" s="137" t="s">
        <v>26</v>
      </c>
      <c r="G53" s="138"/>
      <c r="H53" s="138"/>
      <c r="I53" s="138">
        <f>'SO 01 1 Pol'!G139</f>
        <v>0</v>
      </c>
      <c r="J53" s="135" t="str">
        <f>IF(I61=0,"",I53/I61*100)</f>
        <v/>
      </c>
    </row>
    <row r="54" spans="1:10" ht="25.5" customHeight="1" x14ac:dyDescent="0.2">
      <c r="A54" s="127"/>
      <c r="B54" s="132" t="s">
        <v>71</v>
      </c>
      <c r="C54" s="229" t="s">
        <v>72</v>
      </c>
      <c r="D54" s="230"/>
      <c r="E54" s="230"/>
      <c r="F54" s="137" t="s">
        <v>26</v>
      </c>
      <c r="G54" s="138"/>
      <c r="H54" s="138"/>
      <c r="I54" s="138">
        <f>'SO 01 1 Pol'!G150</f>
        <v>0</v>
      </c>
      <c r="J54" s="135" t="str">
        <f>IF(I61=0,"",I54/I61*100)</f>
        <v/>
      </c>
    </row>
    <row r="55" spans="1:10" ht="25.5" customHeight="1" x14ac:dyDescent="0.2">
      <c r="A55" s="127"/>
      <c r="B55" s="132" t="s">
        <v>73</v>
      </c>
      <c r="C55" s="229" t="s">
        <v>74</v>
      </c>
      <c r="D55" s="230"/>
      <c r="E55" s="230"/>
      <c r="F55" s="137" t="s">
        <v>26</v>
      </c>
      <c r="G55" s="138"/>
      <c r="H55" s="138"/>
      <c r="I55" s="138">
        <f>'SO 01 1 Pol'!G170</f>
        <v>0</v>
      </c>
      <c r="J55" s="135" t="str">
        <f>IF(I61=0,"",I55/I61*100)</f>
        <v/>
      </c>
    </row>
    <row r="56" spans="1:10" ht="25.5" customHeight="1" x14ac:dyDescent="0.2">
      <c r="A56" s="127"/>
      <c r="B56" s="132" t="s">
        <v>75</v>
      </c>
      <c r="C56" s="229" t="s">
        <v>76</v>
      </c>
      <c r="D56" s="230"/>
      <c r="E56" s="230"/>
      <c r="F56" s="137" t="s">
        <v>27</v>
      </c>
      <c r="G56" s="138"/>
      <c r="H56" s="138"/>
      <c r="I56" s="138">
        <f>'SO 01 1 Pol'!G176</f>
        <v>0</v>
      </c>
      <c r="J56" s="135" t="str">
        <f>IF(I61=0,"",I56/I61*100)</f>
        <v/>
      </c>
    </row>
    <row r="57" spans="1:10" ht="25.5" customHeight="1" x14ac:dyDescent="0.2">
      <c r="A57" s="127"/>
      <c r="B57" s="132" t="s">
        <v>77</v>
      </c>
      <c r="C57" s="229" t="s">
        <v>78</v>
      </c>
      <c r="D57" s="230"/>
      <c r="E57" s="230"/>
      <c r="F57" s="137" t="s">
        <v>27</v>
      </c>
      <c r="G57" s="138"/>
      <c r="H57" s="138"/>
      <c r="I57" s="138">
        <f>'SO 01 1 Pol'!G184</f>
        <v>0</v>
      </c>
      <c r="J57" s="135" t="str">
        <f>IF(I61=0,"",I57/I61*100)</f>
        <v/>
      </c>
    </row>
    <row r="58" spans="1:10" ht="25.5" customHeight="1" x14ac:dyDescent="0.2">
      <c r="A58" s="127"/>
      <c r="B58" s="132" t="s">
        <v>79</v>
      </c>
      <c r="C58" s="229" t="s">
        <v>80</v>
      </c>
      <c r="D58" s="230"/>
      <c r="E58" s="230"/>
      <c r="F58" s="137" t="s">
        <v>27</v>
      </c>
      <c r="G58" s="138"/>
      <c r="H58" s="138"/>
      <c r="I58" s="138">
        <f>'SO 01 1 Pol'!G193</f>
        <v>0</v>
      </c>
      <c r="J58" s="135" t="str">
        <f>IF(I61=0,"",I58/I61*100)</f>
        <v/>
      </c>
    </row>
    <row r="59" spans="1:10" ht="25.5" customHeight="1" x14ac:dyDescent="0.2">
      <c r="A59" s="127"/>
      <c r="B59" s="132" t="s">
        <v>81</v>
      </c>
      <c r="C59" s="229" t="s">
        <v>82</v>
      </c>
      <c r="D59" s="230"/>
      <c r="E59" s="230"/>
      <c r="F59" s="137" t="s">
        <v>83</v>
      </c>
      <c r="G59" s="138"/>
      <c r="H59" s="138"/>
      <c r="I59" s="138">
        <f>'SO 01 1 Pol'!G203</f>
        <v>0</v>
      </c>
      <c r="J59" s="135" t="str">
        <f>IF(I61=0,"",I59/I61*100)</f>
        <v/>
      </c>
    </row>
    <row r="60" spans="1:10" ht="25.5" customHeight="1" x14ac:dyDescent="0.2">
      <c r="A60" s="127"/>
      <c r="B60" s="132" t="s">
        <v>84</v>
      </c>
      <c r="C60" s="229" t="s">
        <v>29</v>
      </c>
      <c r="D60" s="230"/>
      <c r="E60" s="230"/>
      <c r="F60" s="137" t="s">
        <v>84</v>
      </c>
      <c r="G60" s="138"/>
      <c r="H60" s="138"/>
      <c r="I60" s="138">
        <f>'SO 01 1 Pol'!G220</f>
        <v>0</v>
      </c>
      <c r="J60" s="135" t="str">
        <f>IF(I61=0,"",I60/I61*100)</f>
        <v/>
      </c>
    </row>
    <row r="61" spans="1:10" ht="25.5" customHeight="1" x14ac:dyDescent="0.2">
      <c r="A61" s="128"/>
      <c r="B61" s="133" t="s">
        <v>1</v>
      </c>
      <c r="C61" s="133"/>
      <c r="D61" s="134"/>
      <c r="E61" s="134"/>
      <c r="F61" s="139"/>
      <c r="G61" s="140"/>
      <c r="H61" s="140"/>
      <c r="I61" s="140">
        <f>SUM(I49:I60)</f>
        <v>0</v>
      </c>
      <c r="J61" s="136">
        <f>SUM(J49:J60)</f>
        <v>0</v>
      </c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  <row r="64" spans="1:10" x14ac:dyDescent="0.2">
      <c r="F64" s="92"/>
      <c r="G64" s="91"/>
      <c r="H64" s="92"/>
      <c r="I64" s="91"/>
      <c r="J64" s="93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75" t="s">
        <v>8</v>
      </c>
      <c r="B2" s="74"/>
      <c r="C2" s="233"/>
      <c r="D2" s="233"/>
      <c r="E2" s="233"/>
      <c r="F2" s="233"/>
      <c r="G2" s="234"/>
    </row>
    <row r="3" spans="1:7" ht="24.95" customHeight="1" x14ac:dyDescent="0.2">
      <c r="A3" s="75" t="s">
        <v>9</v>
      </c>
      <c r="B3" s="74"/>
      <c r="C3" s="233"/>
      <c r="D3" s="233"/>
      <c r="E3" s="233"/>
      <c r="F3" s="233"/>
      <c r="G3" s="234"/>
    </row>
    <row r="4" spans="1:7" ht="24.95" customHeight="1" x14ac:dyDescent="0.2">
      <c r="A4" s="75" t="s">
        <v>10</v>
      </c>
      <c r="B4" s="74"/>
      <c r="C4" s="233"/>
      <c r="D4" s="233"/>
      <c r="E4" s="233"/>
      <c r="F4" s="233"/>
      <c r="G4" s="234"/>
    </row>
    <row r="5" spans="1:7" x14ac:dyDescent="0.2">
      <c r="B5" s="6"/>
      <c r="C5" s="7"/>
      <c r="D5" s="8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86</v>
      </c>
    </row>
    <row r="2" spans="1:60" ht="24.95" customHeight="1" x14ac:dyDescent="0.2">
      <c r="A2" s="143" t="s">
        <v>8</v>
      </c>
      <c r="B2" s="74" t="s">
        <v>49</v>
      </c>
      <c r="C2" s="252" t="s">
        <v>44</v>
      </c>
      <c r="D2" s="253"/>
      <c r="E2" s="253"/>
      <c r="F2" s="253"/>
      <c r="G2" s="254"/>
      <c r="AG2" t="s">
        <v>87</v>
      </c>
    </row>
    <row r="3" spans="1:60" ht="24.95" customHeight="1" x14ac:dyDescent="0.2">
      <c r="A3" s="143" t="s">
        <v>9</v>
      </c>
      <c r="B3" s="74" t="s">
        <v>45</v>
      </c>
      <c r="C3" s="252" t="s">
        <v>44</v>
      </c>
      <c r="D3" s="253"/>
      <c r="E3" s="253"/>
      <c r="F3" s="253"/>
      <c r="G3" s="254"/>
      <c r="AC3" s="90" t="s">
        <v>87</v>
      </c>
      <c r="AG3" t="s">
        <v>88</v>
      </c>
    </row>
    <row r="4" spans="1:60" ht="24.95" customHeight="1" x14ac:dyDescent="0.2">
      <c r="A4" s="144" t="s">
        <v>10</v>
      </c>
      <c r="B4" s="145" t="s">
        <v>43</v>
      </c>
      <c r="C4" s="255" t="s">
        <v>44</v>
      </c>
      <c r="D4" s="256"/>
      <c r="E4" s="256"/>
      <c r="F4" s="256"/>
      <c r="G4" s="257"/>
      <c r="AG4" t="s">
        <v>89</v>
      </c>
    </row>
    <row r="5" spans="1:60" x14ac:dyDescent="0.2">
      <c r="D5" s="142"/>
    </row>
    <row r="6" spans="1:60" ht="38.25" x14ac:dyDescent="0.2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31</v>
      </c>
      <c r="H6" s="150" t="s">
        <v>32</v>
      </c>
      <c r="I6" s="150" t="s">
        <v>96</v>
      </c>
      <c r="J6" s="150" t="s">
        <v>33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111</v>
      </c>
      <c r="B8" s="165" t="s">
        <v>43</v>
      </c>
      <c r="C8" s="178" t="s">
        <v>62</v>
      </c>
      <c r="D8" s="166"/>
      <c r="E8" s="167"/>
      <c r="F8" s="168"/>
      <c r="G8" s="168">
        <f>SUMIF(AG9:AG65,"&lt;&gt;NOR",G9:G65)</f>
        <v>0</v>
      </c>
      <c r="H8" s="168"/>
      <c r="I8" s="168">
        <f>SUM(I9:I65)</f>
        <v>0</v>
      </c>
      <c r="J8" s="168"/>
      <c r="K8" s="168">
        <f>SUM(K9:K65)</f>
        <v>0</v>
      </c>
      <c r="L8" s="168"/>
      <c r="M8" s="168">
        <f>SUM(M9:M65)</f>
        <v>0</v>
      </c>
      <c r="N8" s="168"/>
      <c r="O8" s="168">
        <f>SUM(O9:O65)</f>
        <v>4.3899999999999997</v>
      </c>
      <c r="P8" s="168"/>
      <c r="Q8" s="168">
        <f>SUM(Q9:Q65)</f>
        <v>11.379999999999999</v>
      </c>
      <c r="R8" s="168"/>
      <c r="S8" s="168"/>
      <c r="T8" s="169"/>
      <c r="U8" s="163"/>
      <c r="V8" s="163">
        <f>SUM(V9:V65)</f>
        <v>39.24</v>
      </c>
      <c r="W8" s="163"/>
      <c r="X8" s="163"/>
      <c r="AG8" t="s">
        <v>112</v>
      </c>
    </row>
    <row r="9" spans="1:60" outlineLevel="1" x14ac:dyDescent="0.2">
      <c r="A9" s="170">
        <v>1</v>
      </c>
      <c r="B9" s="171" t="s">
        <v>113</v>
      </c>
      <c r="C9" s="179" t="s">
        <v>114</v>
      </c>
      <c r="D9" s="172" t="s">
        <v>115</v>
      </c>
      <c r="E9" s="173">
        <v>20.5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0.22500000000000001</v>
      </c>
      <c r="Q9" s="175">
        <f>ROUND(E9*P9,2)</f>
        <v>4.6100000000000003</v>
      </c>
      <c r="R9" s="175"/>
      <c r="S9" s="175" t="s">
        <v>116</v>
      </c>
      <c r="T9" s="176" t="s">
        <v>116</v>
      </c>
      <c r="U9" s="160">
        <v>0.14199999999999999</v>
      </c>
      <c r="V9" s="160">
        <f>ROUND(E9*U9,2)</f>
        <v>2.91</v>
      </c>
      <c r="W9" s="160"/>
      <c r="X9" s="160" t="s">
        <v>117</v>
      </c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180" t="s">
        <v>119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0" t="s">
        <v>121</v>
      </c>
      <c r="D11" s="161"/>
      <c r="E11" s="162">
        <v>20.5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2</v>
      </c>
      <c r="B12" s="171" t="s">
        <v>122</v>
      </c>
      <c r="C12" s="179" t="s">
        <v>123</v>
      </c>
      <c r="D12" s="172" t="s">
        <v>115</v>
      </c>
      <c r="E12" s="173">
        <v>20.5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0.33</v>
      </c>
      <c r="Q12" s="175">
        <f>ROUND(E12*P12,2)</f>
        <v>6.77</v>
      </c>
      <c r="R12" s="175"/>
      <c r="S12" s="175" t="s">
        <v>116</v>
      </c>
      <c r="T12" s="176" t="s">
        <v>116</v>
      </c>
      <c r="U12" s="160">
        <v>0.3135</v>
      </c>
      <c r="V12" s="160">
        <f>ROUND(E12*U12,2)</f>
        <v>6.43</v>
      </c>
      <c r="W12" s="160"/>
      <c r="X12" s="160" t="s">
        <v>117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118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180" t="s">
        <v>124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0" t="s">
        <v>121</v>
      </c>
      <c r="D14" s="161"/>
      <c r="E14" s="162">
        <v>20.5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3</v>
      </c>
      <c r="B15" s="171" t="s">
        <v>125</v>
      </c>
      <c r="C15" s="179" t="s">
        <v>126</v>
      </c>
      <c r="D15" s="172" t="s">
        <v>127</v>
      </c>
      <c r="E15" s="173">
        <v>1.64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116</v>
      </c>
      <c r="T15" s="176" t="s">
        <v>116</v>
      </c>
      <c r="U15" s="160">
        <v>0.61199999999999999</v>
      </c>
      <c r="V15" s="160">
        <f>ROUND(E15*U15,2)</f>
        <v>1</v>
      </c>
      <c r="W15" s="160"/>
      <c r="X15" s="160" t="s">
        <v>117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180" t="s">
        <v>128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0" t="s">
        <v>129</v>
      </c>
      <c r="D17" s="161"/>
      <c r="E17" s="162">
        <v>1.64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4</v>
      </c>
      <c r="B18" s="171" t="s">
        <v>130</v>
      </c>
      <c r="C18" s="179" t="s">
        <v>131</v>
      </c>
      <c r="D18" s="172" t="s">
        <v>127</v>
      </c>
      <c r="E18" s="173">
        <v>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/>
      <c r="S18" s="175" t="s">
        <v>116</v>
      </c>
      <c r="T18" s="176" t="s">
        <v>116</v>
      </c>
      <c r="U18" s="160">
        <v>3.5329999999999999</v>
      </c>
      <c r="V18" s="160">
        <f>ROUND(E18*U18,2)</f>
        <v>17.670000000000002</v>
      </c>
      <c r="W18" s="160"/>
      <c r="X18" s="160" t="s">
        <v>117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118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8"/>
      <c r="B19" s="159"/>
      <c r="C19" s="180" t="s">
        <v>132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0" t="s">
        <v>133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0" t="s">
        <v>67</v>
      </c>
      <c r="D21" s="161"/>
      <c r="E21" s="162">
        <v>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120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5</v>
      </c>
      <c r="B22" s="171" t="s">
        <v>134</v>
      </c>
      <c r="C22" s="179" t="s">
        <v>135</v>
      </c>
      <c r="D22" s="172" t="s">
        <v>127</v>
      </c>
      <c r="E22" s="173">
        <v>6.15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116</v>
      </c>
      <c r="T22" s="176" t="s">
        <v>116</v>
      </c>
      <c r="U22" s="160">
        <v>7.0000000000000007E-2</v>
      </c>
      <c r="V22" s="160">
        <f>ROUND(E22*U22,2)</f>
        <v>0.43</v>
      </c>
      <c r="W22" s="160"/>
      <c r="X22" s="160" t="s">
        <v>117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0" t="s">
        <v>136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58"/>
      <c r="B24" s="159"/>
      <c r="C24" s="180" t="s">
        <v>137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120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0" t="s">
        <v>138</v>
      </c>
      <c r="D25" s="161"/>
      <c r="E25" s="162">
        <v>3.0750000000000002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0" t="s">
        <v>139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120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0" t="s">
        <v>138</v>
      </c>
      <c r="D27" s="161"/>
      <c r="E27" s="162">
        <v>3.0750000000000002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0">
        <v>6</v>
      </c>
      <c r="B28" s="171" t="s">
        <v>140</v>
      </c>
      <c r="C28" s="179" t="s">
        <v>141</v>
      </c>
      <c r="D28" s="172" t="s">
        <v>127</v>
      </c>
      <c r="E28" s="173">
        <v>5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116</v>
      </c>
      <c r="T28" s="176" t="s">
        <v>116</v>
      </c>
      <c r="U28" s="160">
        <v>1.0999999999999999E-2</v>
      </c>
      <c r="V28" s="160">
        <f>ROUND(E28*U28,2)</f>
        <v>0.06</v>
      </c>
      <c r="W28" s="160"/>
      <c r="X28" s="160" t="s">
        <v>117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118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0" t="s">
        <v>142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0" t="s">
        <v>67</v>
      </c>
      <c r="D30" s="161"/>
      <c r="E30" s="162">
        <v>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0">
        <v>7</v>
      </c>
      <c r="B31" s="171" t="s">
        <v>143</v>
      </c>
      <c r="C31" s="179" t="s">
        <v>144</v>
      </c>
      <c r="D31" s="172" t="s">
        <v>127</v>
      </c>
      <c r="E31" s="173">
        <v>30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116</v>
      </c>
      <c r="T31" s="176" t="s">
        <v>116</v>
      </c>
      <c r="U31" s="160">
        <v>0</v>
      </c>
      <c r="V31" s="160">
        <f>ROUND(E31*U31,2)</f>
        <v>0</v>
      </c>
      <c r="W31" s="160"/>
      <c r="X31" s="160" t="s">
        <v>117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8"/>
      <c r="B32" s="159"/>
      <c r="C32" s="180" t="s">
        <v>145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0" t="s">
        <v>146</v>
      </c>
      <c r="D33" s="161"/>
      <c r="E33" s="162">
        <v>30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8</v>
      </c>
      <c r="B34" s="171" t="s">
        <v>147</v>
      </c>
      <c r="C34" s="179" t="s">
        <v>148</v>
      </c>
      <c r="D34" s="172" t="s">
        <v>127</v>
      </c>
      <c r="E34" s="173">
        <v>5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116</v>
      </c>
      <c r="T34" s="176" t="s">
        <v>116</v>
      </c>
      <c r="U34" s="160">
        <v>1.94</v>
      </c>
      <c r="V34" s="160">
        <f>ROUND(E34*U34,2)</f>
        <v>9.6999999999999993</v>
      </c>
      <c r="W34" s="160"/>
      <c r="X34" s="160" t="s">
        <v>117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8"/>
      <c r="B35" s="159"/>
      <c r="C35" s="180" t="s">
        <v>149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0" t="s">
        <v>133</v>
      </c>
      <c r="D36" s="161"/>
      <c r="E36" s="162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120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0" t="s">
        <v>67</v>
      </c>
      <c r="D37" s="161"/>
      <c r="E37" s="162">
        <v>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120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0">
        <v>9</v>
      </c>
      <c r="B38" s="171" t="s">
        <v>150</v>
      </c>
      <c r="C38" s="179" t="s">
        <v>151</v>
      </c>
      <c r="D38" s="172" t="s">
        <v>127</v>
      </c>
      <c r="E38" s="173">
        <v>2.5815000000000001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/>
      <c r="S38" s="175" t="s">
        <v>116</v>
      </c>
      <c r="T38" s="176" t="s">
        <v>116</v>
      </c>
      <c r="U38" s="160">
        <v>0.2</v>
      </c>
      <c r="V38" s="160">
        <f>ROUND(E38*U38,2)</f>
        <v>0.52</v>
      </c>
      <c r="W38" s="160"/>
      <c r="X38" s="160" t="s">
        <v>117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118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49" t="s">
        <v>152</v>
      </c>
      <c r="D39" s="250"/>
      <c r="E39" s="250"/>
      <c r="F39" s="250"/>
      <c r="G39" s="25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153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0" t="s">
        <v>154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120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0" t="s">
        <v>155</v>
      </c>
      <c r="D41" s="161"/>
      <c r="E41" s="162">
        <v>0.41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120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0" t="s">
        <v>156</v>
      </c>
      <c r="D42" s="161"/>
      <c r="E42" s="162">
        <v>0.79900000000000004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8"/>
      <c r="B43" s="159"/>
      <c r="C43" s="180" t="s">
        <v>157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0" t="s">
        <v>158</v>
      </c>
      <c r="D44" s="161"/>
      <c r="E44" s="162">
        <v>1.3725000000000001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120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0">
        <v>10</v>
      </c>
      <c r="B45" s="171" t="s">
        <v>159</v>
      </c>
      <c r="C45" s="179" t="s">
        <v>160</v>
      </c>
      <c r="D45" s="172" t="s">
        <v>115</v>
      </c>
      <c r="E45" s="173">
        <v>13.115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/>
      <c r="S45" s="175" t="s">
        <v>116</v>
      </c>
      <c r="T45" s="176" t="s">
        <v>116</v>
      </c>
      <c r="U45" s="160">
        <v>0.02</v>
      </c>
      <c r="V45" s="160">
        <f>ROUND(E45*U45,2)</f>
        <v>0.26</v>
      </c>
      <c r="W45" s="160"/>
      <c r="X45" s="160" t="s">
        <v>117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161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58"/>
      <c r="B46" s="159"/>
      <c r="C46" s="180" t="s">
        <v>162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120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0" t="s">
        <v>163</v>
      </c>
      <c r="D47" s="161"/>
      <c r="E47" s="162">
        <v>5.125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120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0" t="s">
        <v>164</v>
      </c>
      <c r="D48" s="161"/>
      <c r="E48" s="162">
        <v>7.99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120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0">
        <v>11</v>
      </c>
      <c r="B49" s="171" t="s">
        <v>165</v>
      </c>
      <c r="C49" s="179" t="s">
        <v>166</v>
      </c>
      <c r="D49" s="172" t="s">
        <v>115</v>
      </c>
      <c r="E49" s="173">
        <v>13.115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/>
      <c r="S49" s="175" t="s">
        <v>116</v>
      </c>
      <c r="T49" s="176" t="s">
        <v>116</v>
      </c>
      <c r="U49" s="160">
        <v>0.02</v>
      </c>
      <c r="V49" s="160">
        <f>ROUND(E49*U49,2)</f>
        <v>0.26</v>
      </c>
      <c r="W49" s="160"/>
      <c r="X49" s="160" t="s">
        <v>117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118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8"/>
      <c r="B50" s="159"/>
      <c r="C50" s="180" t="s">
        <v>162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120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0" t="s">
        <v>163</v>
      </c>
      <c r="D51" s="161"/>
      <c r="E51" s="162">
        <v>5.125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120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0" t="s">
        <v>164</v>
      </c>
      <c r="D52" s="161"/>
      <c r="E52" s="162">
        <v>7.99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120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0">
        <v>12</v>
      </c>
      <c r="B53" s="171" t="s">
        <v>167</v>
      </c>
      <c r="C53" s="179" t="s">
        <v>168</v>
      </c>
      <c r="D53" s="172" t="s">
        <v>127</v>
      </c>
      <c r="E53" s="173">
        <v>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/>
      <c r="S53" s="175" t="s">
        <v>116</v>
      </c>
      <c r="T53" s="176" t="s">
        <v>116</v>
      </c>
      <c r="U53" s="160">
        <v>0</v>
      </c>
      <c r="V53" s="160">
        <f>ROUND(E53*U53,2)</f>
        <v>0</v>
      </c>
      <c r="W53" s="160"/>
      <c r="X53" s="160" t="s">
        <v>117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118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8"/>
      <c r="B54" s="159"/>
      <c r="C54" s="180" t="s">
        <v>169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120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0" t="s">
        <v>67</v>
      </c>
      <c r="D55" s="161"/>
      <c r="E55" s="162">
        <v>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120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0">
        <v>13</v>
      </c>
      <c r="B56" s="171" t="s">
        <v>170</v>
      </c>
      <c r="C56" s="179" t="s">
        <v>171</v>
      </c>
      <c r="D56" s="172" t="s">
        <v>172</v>
      </c>
      <c r="E56" s="173">
        <v>0.65575000000000006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1E-3</v>
      </c>
      <c r="O56" s="175">
        <f>ROUND(E56*N56,2)</f>
        <v>0</v>
      </c>
      <c r="P56" s="175">
        <v>0</v>
      </c>
      <c r="Q56" s="175">
        <f>ROUND(E56*P56,2)</f>
        <v>0</v>
      </c>
      <c r="R56" s="175" t="s">
        <v>173</v>
      </c>
      <c r="S56" s="175" t="s">
        <v>116</v>
      </c>
      <c r="T56" s="176" t="s">
        <v>116</v>
      </c>
      <c r="U56" s="160">
        <v>0</v>
      </c>
      <c r="V56" s="160">
        <f>ROUND(E56*U56,2)</f>
        <v>0</v>
      </c>
      <c r="W56" s="160"/>
      <c r="X56" s="160" t="s">
        <v>174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58"/>
      <c r="B57" s="159"/>
      <c r="C57" s="180" t="s">
        <v>176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120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0" t="s">
        <v>177</v>
      </c>
      <c r="D58" s="161"/>
      <c r="E58" s="162">
        <v>0.25624999999999998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120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0" t="s">
        <v>178</v>
      </c>
      <c r="D59" s="161"/>
      <c r="E59" s="162">
        <v>0.39950000000000002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120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0">
        <v>14</v>
      </c>
      <c r="B60" s="171" t="s">
        <v>179</v>
      </c>
      <c r="C60" s="179" t="s">
        <v>180</v>
      </c>
      <c r="D60" s="172" t="s">
        <v>181</v>
      </c>
      <c r="E60" s="173">
        <v>4.3885500000000004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1</v>
      </c>
      <c r="O60" s="175">
        <f>ROUND(E60*N60,2)</f>
        <v>4.3899999999999997</v>
      </c>
      <c r="P60" s="175">
        <v>0</v>
      </c>
      <c r="Q60" s="175">
        <f>ROUND(E60*P60,2)</f>
        <v>0</v>
      </c>
      <c r="R60" s="175" t="s">
        <v>173</v>
      </c>
      <c r="S60" s="175" t="s">
        <v>116</v>
      </c>
      <c r="T60" s="176" t="s">
        <v>116</v>
      </c>
      <c r="U60" s="160">
        <v>0</v>
      </c>
      <c r="V60" s="160">
        <f>ROUND(E60*U60,2)</f>
        <v>0</v>
      </c>
      <c r="W60" s="160"/>
      <c r="X60" s="160" t="s">
        <v>174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0" t="s">
        <v>154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120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0" t="s">
        <v>183</v>
      </c>
      <c r="D62" s="161"/>
      <c r="E62" s="162">
        <v>0.69699999999999995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120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0" t="s">
        <v>184</v>
      </c>
      <c r="D63" s="161"/>
      <c r="E63" s="162">
        <v>1.3583000000000001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120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8"/>
      <c r="B64" s="159"/>
      <c r="C64" s="180" t="s">
        <v>157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120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0" t="s">
        <v>185</v>
      </c>
      <c r="D65" s="161"/>
      <c r="E65" s="162">
        <v>2.33325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4" t="s">
        <v>111</v>
      </c>
      <c r="B66" s="165" t="s">
        <v>63</v>
      </c>
      <c r="C66" s="178" t="s">
        <v>64</v>
      </c>
      <c r="D66" s="166"/>
      <c r="E66" s="167"/>
      <c r="F66" s="168"/>
      <c r="G66" s="168">
        <f>SUMIF(AG67:AG87,"&lt;&gt;NOR",G67:G87)</f>
        <v>0</v>
      </c>
      <c r="H66" s="168"/>
      <c r="I66" s="168">
        <f>SUM(I67:I87)</f>
        <v>0</v>
      </c>
      <c r="J66" s="168"/>
      <c r="K66" s="168">
        <f>SUM(K67:K87)</f>
        <v>0</v>
      </c>
      <c r="L66" s="168"/>
      <c r="M66" s="168">
        <f>SUM(M67:M87)</f>
        <v>0</v>
      </c>
      <c r="N66" s="168"/>
      <c r="O66" s="168">
        <f>SUM(O67:O87)</f>
        <v>24.400000000000002</v>
      </c>
      <c r="P66" s="168"/>
      <c r="Q66" s="168">
        <f>SUM(Q67:Q87)</f>
        <v>0</v>
      </c>
      <c r="R66" s="168"/>
      <c r="S66" s="168"/>
      <c r="T66" s="169"/>
      <c r="U66" s="163"/>
      <c r="V66" s="163">
        <f>SUM(V67:V87)</f>
        <v>10.16</v>
      </c>
      <c r="W66" s="163"/>
      <c r="X66" s="163"/>
      <c r="AG66" t="s">
        <v>112</v>
      </c>
    </row>
    <row r="67" spans="1:60" ht="22.5" outlineLevel="1" x14ac:dyDescent="0.2">
      <c r="A67" s="170">
        <v>15</v>
      </c>
      <c r="B67" s="171" t="s">
        <v>186</v>
      </c>
      <c r="C67" s="179" t="s">
        <v>187</v>
      </c>
      <c r="D67" s="172" t="s">
        <v>115</v>
      </c>
      <c r="E67" s="173">
        <v>34.188000000000002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5"/>
      <c r="S67" s="175" t="s">
        <v>116</v>
      </c>
      <c r="T67" s="176" t="s">
        <v>116</v>
      </c>
      <c r="U67" s="160">
        <v>0.15</v>
      </c>
      <c r="V67" s="160">
        <f>ROUND(E67*U67,2)</f>
        <v>5.13</v>
      </c>
      <c r="W67" s="160"/>
      <c r="X67" s="160" t="s">
        <v>117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118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0" t="s">
        <v>188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120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0" t="s">
        <v>189</v>
      </c>
      <c r="D69" s="161"/>
      <c r="E69" s="162">
        <v>4.0999999999999996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120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0" t="s">
        <v>190</v>
      </c>
      <c r="D70" s="161"/>
      <c r="E70" s="162">
        <v>9.5879999999999992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120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0" t="s">
        <v>191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120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0" t="s">
        <v>192</v>
      </c>
      <c r="D72" s="161"/>
      <c r="E72" s="162">
        <v>20.5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120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0">
        <v>16</v>
      </c>
      <c r="B73" s="171" t="s">
        <v>193</v>
      </c>
      <c r="C73" s="179" t="s">
        <v>194</v>
      </c>
      <c r="D73" s="172" t="s">
        <v>127</v>
      </c>
      <c r="E73" s="173">
        <v>9.6560000000000006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2.5249999999999999</v>
      </c>
      <c r="O73" s="175">
        <f>ROUND(E73*N73,2)</f>
        <v>24.38</v>
      </c>
      <c r="P73" s="175">
        <v>0</v>
      </c>
      <c r="Q73" s="175">
        <f>ROUND(E73*P73,2)</f>
        <v>0</v>
      </c>
      <c r="R73" s="175"/>
      <c r="S73" s="175" t="s">
        <v>116</v>
      </c>
      <c r="T73" s="176" t="s">
        <v>116</v>
      </c>
      <c r="U73" s="160">
        <v>0.48</v>
      </c>
      <c r="V73" s="160">
        <f>ROUND(E73*U73,2)</f>
        <v>4.63</v>
      </c>
      <c r="W73" s="160"/>
      <c r="X73" s="160" t="s">
        <v>117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0" t="s">
        <v>195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120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0" t="s">
        <v>196</v>
      </c>
      <c r="D75" s="161"/>
      <c r="E75" s="162">
        <v>3.2639999999999998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120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0" t="s">
        <v>197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120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0" t="s">
        <v>198</v>
      </c>
      <c r="D77" s="161"/>
      <c r="E77" s="162">
        <v>6.3920000000000003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0">
        <v>17</v>
      </c>
      <c r="B78" s="171" t="s">
        <v>199</v>
      </c>
      <c r="C78" s="179" t="s">
        <v>200</v>
      </c>
      <c r="D78" s="172" t="s">
        <v>115</v>
      </c>
      <c r="E78" s="173">
        <v>0.32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3.6339999999999997E-2</v>
      </c>
      <c r="O78" s="175">
        <f>ROUND(E78*N78,2)</f>
        <v>0.01</v>
      </c>
      <c r="P78" s="175">
        <v>0</v>
      </c>
      <c r="Q78" s="175">
        <f>ROUND(E78*P78,2)</f>
        <v>0</v>
      </c>
      <c r="R78" s="175"/>
      <c r="S78" s="175" t="s">
        <v>116</v>
      </c>
      <c r="T78" s="176" t="s">
        <v>116</v>
      </c>
      <c r="U78" s="160">
        <v>0.52700000000000002</v>
      </c>
      <c r="V78" s="160">
        <f>ROUND(E78*U78,2)</f>
        <v>0.17</v>
      </c>
      <c r="W78" s="160"/>
      <c r="X78" s="160" t="s">
        <v>117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118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0" t="s">
        <v>201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120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0" t="s">
        <v>202</v>
      </c>
      <c r="D80" s="161"/>
      <c r="E80" s="162">
        <v>0.32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120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0">
        <v>18</v>
      </c>
      <c r="B81" s="171" t="s">
        <v>203</v>
      </c>
      <c r="C81" s="179" t="s">
        <v>204</v>
      </c>
      <c r="D81" s="172" t="s">
        <v>115</v>
      </c>
      <c r="E81" s="173">
        <v>0.32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5"/>
      <c r="S81" s="175" t="s">
        <v>116</v>
      </c>
      <c r="T81" s="176" t="s">
        <v>116</v>
      </c>
      <c r="U81" s="160">
        <v>0.32</v>
      </c>
      <c r="V81" s="160">
        <f>ROUND(E81*U81,2)</f>
        <v>0.1</v>
      </c>
      <c r="W81" s="160"/>
      <c r="X81" s="160" t="s">
        <v>117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49" t="s">
        <v>205</v>
      </c>
      <c r="D82" s="250"/>
      <c r="E82" s="250"/>
      <c r="F82" s="250"/>
      <c r="G82" s="25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153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0" t="s">
        <v>202</v>
      </c>
      <c r="D83" s="161"/>
      <c r="E83" s="162">
        <v>0.32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120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0">
        <v>19</v>
      </c>
      <c r="B84" s="171" t="s">
        <v>206</v>
      </c>
      <c r="C84" s="179" t="s">
        <v>207</v>
      </c>
      <c r="D84" s="172" t="s">
        <v>181</v>
      </c>
      <c r="E84" s="173">
        <v>5.4599999999999996E-3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1.0211600000000001</v>
      </c>
      <c r="O84" s="175">
        <f>ROUND(E84*N84,2)</f>
        <v>0.01</v>
      </c>
      <c r="P84" s="175">
        <v>0</v>
      </c>
      <c r="Q84" s="175">
        <f>ROUND(E84*P84,2)</f>
        <v>0</v>
      </c>
      <c r="R84" s="175"/>
      <c r="S84" s="175" t="s">
        <v>116</v>
      </c>
      <c r="T84" s="176" t="s">
        <v>116</v>
      </c>
      <c r="U84" s="160">
        <v>23.53</v>
      </c>
      <c r="V84" s="160">
        <f>ROUND(E84*U84,2)</f>
        <v>0.13</v>
      </c>
      <c r="W84" s="160"/>
      <c r="X84" s="160" t="s">
        <v>117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118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58"/>
      <c r="B85" s="159"/>
      <c r="C85" s="180" t="s">
        <v>208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120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0" t="s">
        <v>209</v>
      </c>
      <c r="D86" s="161"/>
      <c r="E86" s="162">
        <v>5.4599999999999996E-3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120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58"/>
      <c r="B87" s="159"/>
      <c r="C87" s="180" t="s">
        <v>210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120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4" t="s">
        <v>111</v>
      </c>
      <c r="B88" s="165" t="s">
        <v>65</v>
      </c>
      <c r="C88" s="178" t="s">
        <v>66</v>
      </c>
      <c r="D88" s="166"/>
      <c r="E88" s="167"/>
      <c r="F88" s="168"/>
      <c r="G88" s="168">
        <f>SUMIF(AG89:AG129,"&lt;&gt;NOR",G89:G129)</f>
        <v>0</v>
      </c>
      <c r="H88" s="168"/>
      <c r="I88" s="168">
        <f>SUM(I89:I129)</f>
        <v>0</v>
      </c>
      <c r="J88" s="168"/>
      <c r="K88" s="168">
        <f>SUM(K89:K129)</f>
        <v>0</v>
      </c>
      <c r="L88" s="168"/>
      <c r="M88" s="168">
        <f>SUM(M89:M129)</f>
        <v>0</v>
      </c>
      <c r="N88" s="168"/>
      <c r="O88" s="168">
        <f>SUM(O89:O129)</f>
        <v>33.159999999999997</v>
      </c>
      <c r="P88" s="168"/>
      <c r="Q88" s="168">
        <f>SUM(Q89:Q129)</f>
        <v>0</v>
      </c>
      <c r="R88" s="168"/>
      <c r="S88" s="168"/>
      <c r="T88" s="169"/>
      <c r="U88" s="163"/>
      <c r="V88" s="163">
        <f>SUM(V89:V129)</f>
        <v>114.17</v>
      </c>
      <c r="W88" s="163"/>
      <c r="X88" s="163"/>
      <c r="AG88" t="s">
        <v>112</v>
      </c>
    </row>
    <row r="89" spans="1:60" outlineLevel="1" x14ac:dyDescent="0.2">
      <c r="A89" s="170">
        <v>20</v>
      </c>
      <c r="B89" s="171" t="s">
        <v>211</v>
      </c>
      <c r="C89" s="179" t="s">
        <v>212</v>
      </c>
      <c r="D89" s="172" t="s">
        <v>127</v>
      </c>
      <c r="E89" s="173">
        <v>5.7482499999999996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2.5276700000000001</v>
      </c>
      <c r="O89" s="175">
        <f>ROUND(E89*N89,2)</f>
        <v>14.53</v>
      </c>
      <c r="P89" s="175">
        <v>0</v>
      </c>
      <c r="Q89" s="175">
        <f>ROUND(E89*P89,2)</f>
        <v>0</v>
      </c>
      <c r="R89" s="175"/>
      <c r="S89" s="175" t="s">
        <v>116</v>
      </c>
      <c r="T89" s="176" t="s">
        <v>116</v>
      </c>
      <c r="U89" s="160">
        <v>1.093</v>
      </c>
      <c r="V89" s="160">
        <f>ROUND(E89*U89,2)</f>
        <v>6.28</v>
      </c>
      <c r="W89" s="160"/>
      <c r="X89" s="160" t="s">
        <v>117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118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0" t="s">
        <v>213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120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0" t="s">
        <v>197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0" t="s">
        <v>214</v>
      </c>
      <c r="D92" s="161"/>
      <c r="E92" s="162">
        <v>3.2787500000000001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120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0" t="s">
        <v>195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120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0" t="s">
        <v>215</v>
      </c>
      <c r="D94" s="161"/>
      <c r="E94" s="162">
        <v>1.2455000000000001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0" t="s">
        <v>216</v>
      </c>
      <c r="D95" s="161"/>
      <c r="E95" s="162">
        <v>1.224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120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0">
        <v>21</v>
      </c>
      <c r="B96" s="171" t="s">
        <v>217</v>
      </c>
      <c r="C96" s="179" t="s">
        <v>218</v>
      </c>
      <c r="D96" s="172" t="s">
        <v>181</v>
      </c>
      <c r="E96" s="173">
        <v>0.66749999999999998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5">
        <v>1.0202899999999999</v>
      </c>
      <c r="O96" s="175">
        <f>ROUND(E96*N96,2)</f>
        <v>0.68</v>
      </c>
      <c r="P96" s="175">
        <v>0</v>
      </c>
      <c r="Q96" s="175">
        <f>ROUND(E96*P96,2)</f>
        <v>0</v>
      </c>
      <c r="R96" s="175"/>
      <c r="S96" s="175" t="s">
        <v>116</v>
      </c>
      <c r="T96" s="176" t="s">
        <v>116</v>
      </c>
      <c r="U96" s="160">
        <v>25.271000000000001</v>
      </c>
      <c r="V96" s="160">
        <f>ROUND(E96*U96,2)</f>
        <v>16.87</v>
      </c>
      <c r="W96" s="160"/>
      <c r="X96" s="160" t="s">
        <v>117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118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0" t="s">
        <v>219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120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0" t="s">
        <v>197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120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0" t="s">
        <v>220</v>
      </c>
      <c r="D99" s="161"/>
      <c r="E99" s="162">
        <v>0.16238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120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0" t="s">
        <v>195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0" t="s">
        <v>221</v>
      </c>
      <c r="D101" s="161"/>
      <c r="E101" s="162">
        <v>6.3490000000000005E-2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120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0" t="s">
        <v>222</v>
      </c>
      <c r="D102" s="161"/>
      <c r="E102" s="162">
        <v>6.1760000000000002E-2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0" t="s">
        <v>223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120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0" t="s">
        <v>197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120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0" t="s">
        <v>224</v>
      </c>
      <c r="D105" s="161"/>
      <c r="E105" s="162">
        <v>0.20801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0" t="s">
        <v>195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120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0" t="s">
        <v>225</v>
      </c>
      <c r="D107" s="161"/>
      <c r="E107" s="162">
        <v>8.6749999999999994E-2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120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0" t="s">
        <v>226</v>
      </c>
      <c r="D108" s="161"/>
      <c r="E108" s="162">
        <v>8.5110000000000005E-2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120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0">
        <v>22</v>
      </c>
      <c r="B109" s="171" t="s">
        <v>227</v>
      </c>
      <c r="C109" s="179" t="s">
        <v>228</v>
      </c>
      <c r="D109" s="172" t="s">
        <v>115</v>
      </c>
      <c r="E109" s="173">
        <v>50.8675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0.28317999999999999</v>
      </c>
      <c r="O109" s="175">
        <f>ROUND(E109*N109,2)</f>
        <v>14.4</v>
      </c>
      <c r="P109" s="175">
        <v>0</v>
      </c>
      <c r="Q109" s="175">
        <f>ROUND(E109*P109,2)</f>
        <v>0</v>
      </c>
      <c r="R109" s="175"/>
      <c r="S109" s="175" t="s">
        <v>116</v>
      </c>
      <c r="T109" s="176" t="s">
        <v>116</v>
      </c>
      <c r="U109" s="160">
        <v>1.4</v>
      </c>
      <c r="V109" s="160">
        <f>ROUND(E109*U109,2)</f>
        <v>71.209999999999994</v>
      </c>
      <c r="W109" s="160"/>
      <c r="X109" s="160" t="s">
        <v>117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118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49" t="s">
        <v>229</v>
      </c>
      <c r="D110" s="250"/>
      <c r="E110" s="250"/>
      <c r="F110" s="250"/>
      <c r="G110" s="25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153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80" t="s">
        <v>230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120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0" t="s">
        <v>231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120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80" t="s">
        <v>197</v>
      </c>
      <c r="D113" s="161"/>
      <c r="E113" s="162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120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0" t="s">
        <v>232</v>
      </c>
      <c r="D114" s="161"/>
      <c r="E114" s="162">
        <v>25.162500000000001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120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0" t="s">
        <v>195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120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0" t="s">
        <v>233</v>
      </c>
      <c r="D116" s="161"/>
      <c r="E116" s="162">
        <v>12.984999999999999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120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0" t="s">
        <v>234</v>
      </c>
      <c r="D117" s="161"/>
      <c r="E117" s="162">
        <v>12.72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120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0">
        <v>23</v>
      </c>
      <c r="B118" s="171" t="s">
        <v>235</v>
      </c>
      <c r="C118" s="179" t="s">
        <v>236</v>
      </c>
      <c r="D118" s="172" t="s">
        <v>115</v>
      </c>
      <c r="E118" s="173">
        <v>7.625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5">
        <v>0.34693000000000002</v>
      </c>
      <c r="O118" s="175">
        <f>ROUND(E118*N118,2)</f>
        <v>2.65</v>
      </c>
      <c r="P118" s="175">
        <v>0</v>
      </c>
      <c r="Q118" s="175">
        <f>ROUND(E118*P118,2)</f>
        <v>0</v>
      </c>
      <c r="R118" s="175"/>
      <c r="S118" s="175" t="s">
        <v>116</v>
      </c>
      <c r="T118" s="176" t="s">
        <v>116</v>
      </c>
      <c r="U118" s="160">
        <v>1.6</v>
      </c>
      <c r="V118" s="160">
        <f>ROUND(E118*U118,2)</f>
        <v>12.2</v>
      </c>
      <c r="W118" s="160"/>
      <c r="X118" s="160" t="s">
        <v>117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118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49" t="s">
        <v>229</v>
      </c>
      <c r="D119" s="250"/>
      <c r="E119" s="250"/>
      <c r="F119" s="250"/>
      <c r="G119" s="25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153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0" t="s">
        <v>237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120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0" t="s">
        <v>231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120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0" t="s">
        <v>197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120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80" t="s">
        <v>238</v>
      </c>
      <c r="D123" s="161"/>
      <c r="E123" s="162">
        <v>7.625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120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0">
        <v>24</v>
      </c>
      <c r="B124" s="171" t="s">
        <v>239</v>
      </c>
      <c r="C124" s="179" t="s">
        <v>240</v>
      </c>
      <c r="D124" s="172" t="s">
        <v>241</v>
      </c>
      <c r="E124" s="173">
        <v>25.35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3.5580000000000001E-2</v>
      </c>
      <c r="O124" s="175">
        <f>ROUND(E124*N124,2)</f>
        <v>0.9</v>
      </c>
      <c r="P124" s="175">
        <v>0</v>
      </c>
      <c r="Q124" s="175">
        <f>ROUND(E124*P124,2)</f>
        <v>0</v>
      </c>
      <c r="R124" s="175"/>
      <c r="S124" s="175" t="s">
        <v>116</v>
      </c>
      <c r="T124" s="176" t="s">
        <v>116</v>
      </c>
      <c r="U124" s="160">
        <v>0.3</v>
      </c>
      <c r="V124" s="160">
        <f>ROUND(E124*U124,2)</f>
        <v>7.61</v>
      </c>
      <c r="W124" s="160"/>
      <c r="X124" s="160" t="s">
        <v>117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118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0" t="s">
        <v>197</v>
      </c>
      <c r="D125" s="161"/>
      <c r="E125" s="162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120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80" t="s">
        <v>242</v>
      </c>
      <c r="D126" s="161"/>
      <c r="E126" s="162">
        <v>15.25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120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0" t="s">
        <v>195</v>
      </c>
      <c r="D127" s="161"/>
      <c r="E127" s="162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120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0" t="s">
        <v>243</v>
      </c>
      <c r="D128" s="161"/>
      <c r="E128" s="162">
        <v>5.3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120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0" t="s">
        <v>244</v>
      </c>
      <c r="D129" s="161"/>
      <c r="E129" s="162">
        <v>4.8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120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4" t="s">
        <v>111</v>
      </c>
      <c r="B130" s="165" t="s">
        <v>67</v>
      </c>
      <c r="C130" s="178" t="s">
        <v>68</v>
      </c>
      <c r="D130" s="166"/>
      <c r="E130" s="167"/>
      <c r="F130" s="168"/>
      <c r="G130" s="168">
        <f>SUMIF(AG131:AG138,"&lt;&gt;NOR",G131:G138)</f>
        <v>0</v>
      </c>
      <c r="H130" s="168"/>
      <c r="I130" s="168">
        <f>SUM(I131:I138)</f>
        <v>0</v>
      </c>
      <c r="J130" s="168"/>
      <c r="K130" s="168">
        <f>SUM(K131:K138)</f>
        <v>0</v>
      </c>
      <c r="L130" s="168"/>
      <c r="M130" s="168">
        <f>SUM(M131:M138)</f>
        <v>0</v>
      </c>
      <c r="N130" s="168"/>
      <c r="O130" s="168">
        <f>SUM(O131:O138)</f>
        <v>9.26</v>
      </c>
      <c r="P130" s="168"/>
      <c r="Q130" s="168">
        <f>SUM(Q131:Q138)</f>
        <v>0</v>
      </c>
      <c r="R130" s="168"/>
      <c r="S130" s="168"/>
      <c r="T130" s="169"/>
      <c r="U130" s="163"/>
      <c r="V130" s="163">
        <f>SUM(V131:V138)</f>
        <v>10.37</v>
      </c>
      <c r="W130" s="163"/>
      <c r="X130" s="163"/>
      <c r="AG130" t="s">
        <v>112</v>
      </c>
    </row>
    <row r="131" spans="1:60" ht="22.5" outlineLevel="1" x14ac:dyDescent="0.2">
      <c r="A131" s="170">
        <v>25</v>
      </c>
      <c r="B131" s="171" t="s">
        <v>245</v>
      </c>
      <c r="C131" s="179" t="s">
        <v>246</v>
      </c>
      <c r="D131" s="172" t="s">
        <v>115</v>
      </c>
      <c r="E131" s="173">
        <v>20.5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0.378</v>
      </c>
      <c r="O131" s="175">
        <f>ROUND(E131*N131,2)</f>
        <v>7.75</v>
      </c>
      <c r="P131" s="175">
        <v>0</v>
      </c>
      <c r="Q131" s="175">
        <f>ROUND(E131*P131,2)</f>
        <v>0</v>
      </c>
      <c r="R131" s="175"/>
      <c r="S131" s="175" t="s">
        <v>116</v>
      </c>
      <c r="T131" s="176" t="s">
        <v>116</v>
      </c>
      <c r="U131" s="160">
        <v>2.5999999999999999E-2</v>
      </c>
      <c r="V131" s="160">
        <f>ROUND(E131*U131,2)</f>
        <v>0.53</v>
      </c>
      <c r="W131" s="160"/>
      <c r="X131" s="160" t="s">
        <v>117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118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0" t="s">
        <v>247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120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0" t="s">
        <v>248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120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0" t="s">
        <v>121</v>
      </c>
      <c r="D134" s="161"/>
      <c r="E134" s="162">
        <v>20.5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120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0">
        <v>26</v>
      </c>
      <c r="B135" s="171" t="s">
        <v>249</v>
      </c>
      <c r="C135" s="179" t="s">
        <v>250</v>
      </c>
      <c r="D135" s="172" t="s">
        <v>115</v>
      </c>
      <c r="E135" s="173">
        <v>20.5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7.3899999999999993E-2</v>
      </c>
      <c r="O135" s="175">
        <f>ROUND(E135*N135,2)</f>
        <v>1.51</v>
      </c>
      <c r="P135" s="175">
        <v>0</v>
      </c>
      <c r="Q135" s="175">
        <f>ROUND(E135*P135,2)</f>
        <v>0</v>
      </c>
      <c r="R135" s="175"/>
      <c r="S135" s="175" t="s">
        <v>116</v>
      </c>
      <c r="T135" s="176" t="s">
        <v>116</v>
      </c>
      <c r="U135" s="160">
        <v>0.48</v>
      </c>
      <c r="V135" s="160">
        <f>ROUND(E135*U135,2)</f>
        <v>9.84</v>
      </c>
      <c r="W135" s="160"/>
      <c r="X135" s="160" t="s">
        <v>117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118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58"/>
      <c r="B136" s="159"/>
      <c r="C136" s="180" t="s">
        <v>251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120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0" t="s">
        <v>252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120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0" t="s">
        <v>121</v>
      </c>
      <c r="D138" s="161"/>
      <c r="E138" s="162">
        <v>20.5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120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64" t="s">
        <v>111</v>
      </c>
      <c r="B139" s="165" t="s">
        <v>69</v>
      </c>
      <c r="C139" s="178" t="s">
        <v>70</v>
      </c>
      <c r="D139" s="166"/>
      <c r="E139" s="167"/>
      <c r="F139" s="168"/>
      <c r="G139" s="168">
        <f>SUMIF(AG140:AG149,"&lt;&gt;NOR",G140:G149)</f>
        <v>0</v>
      </c>
      <c r="H139" s="168"/>
      <c r="I139" s="168">
        <f>SUM(I140:I149)</f>
        <v>0</v>
      </c>
      <c r="J139" s="168"/>
      <c r="K139" s="168">
        <f>SUM(K140:K149)</f>
        <v>0</v>
      </c>
      <c r="L139" s="168"/>
      <c r="M139" s="168">
        <f>SUM(M140:M149)</f>
        <v>0</v>
      </c>
      <c r="N139" s="168"/>
      <c r="O139" s="168">
        <f>SUM(O140:O149)</f>
        <v>0.02</v>
      </c>
      <c r="P139" s="168"/>
      <c r="Q139" s="168">
        <f>SUM(Q140:Q149)</f>
        <v>0</v>
      </c>
      <c r="R139" s="168"/>
      <c r="S139" s="168"/>
      <c r="T139" s="169"/>
      <c r="U139" s="163"/>
      <c r="V139" s="163">
        <f>SUM(V140:V149)</f>
        <v>6.87</v>
      </c>
      <c r="W139" s="163"/>
      <c r="X139" s="163"/>
      <c r="AG139" t="s">
        <v>112</v>
      </c>
    </row>
    <row r="140" spans="1:60" outlineLevel="1" x14ac:dyDescent="0.2">
      <c r="A140" s="170">
        <v>27</v>
      </c>
      <c r="B140" s="171" t="s">
        <v>253</v>
      </c>
      <c r="C140" s="179" t="s">
        <v>254</v>
      </c>
      <c r="D140" s="172" t="s">
        <v>115</v>
      </c>
      <c r="E140" s="173">
        <v>98.165000000000006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2.1000000000000001E-4</v>
      </c>
      <c r="O140" s="175">
        <f>ROUND(E140*N140,2)</f>
        <v>0.02</v>
      </c>
      <c r="P140" s="175">
        <v>0</v>
      </c>
      <c r="Q140" s="175">
        <f>ROUND(E140*P140,2)</f>
        <v>0</v>
      </c>
      <c r="R140" s="175"/>
      <c r="S140" s="175" t="s">
        <v>116</v>
      </c>
      <c r="T140" s="176" t="s">
        <v>116</v>
      </c>
      <c r="U140" s="160">
        <v>7.0000000000000007E-2</v>
      </c>
      <c r="V140" s="160">
        <f>ROUND(E140*U140,2)</f>
        <v>6.87</v>
      </c>
      <c r="W140" s="160"/>
      <c r="X140" s="160" t="s">
        <v>117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118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0" t="s">
        <v>255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120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58"/>
      <c r="B142" s="159"/>
      <c r="C142" s="180" t="s">
        <v>256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120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0" t="s">
        <v>197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120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80" t="s">
        <v>257</v>
      </c>
      <c r="D144" s="161"/>
      <c r="E144" s="162">
        <v>32.787500000000001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120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0" t="s">
        <v>258</v>
      </c>
      <c r="D145" s="161"/>
      <c r="E145" s="162">
        <v>26.6875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120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0" t="s">
        <v>259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120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0" t="s">
        <v>195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120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0" t="s">
        <v>260</v>
      </c>
      <c r="D148" s="161"/>
      <c r="E148" s="162">
        <v>25.97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120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80" t="s">
        <v>234</v>
      </c>
      <c r="D149" s="161"/>
      <c r="E149" s="162">
        <v>12.72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120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4" t="s">
        <v>111</v>
      </c>
      <c r="B150" s="165" t="s">
        <v>71</v>
      </c>
      <c r="C150" s="178" t="s">
        <v>72</v>
      </c>
      <c r="D150" s="166"/>
      <c r="E150" s="167"/>
      <c r="F150" s="168"/>
      <c r="G150" s="168">
        <f>SUMIF(AG151:AG169,"&lt;&gt;NOR",G151:G169)</f>
        <v>0</v>
      </c>
      <c r="H150" s="168"/>
      <c r="I150" s="168">
        <f>SUM(I151:I169)</f>
        <v>0</v>
      </c>
      <c r="J150" s="168"/>
      <c r="K150" s="168">
        <f>SUM(K151:K169)</f>
        <v>0</v>
      </c>
      <c r="L150" s="168"/>
      <c r="M150" s="168">
        <f>SUM(M151:M169)</f>
        <v>0</v>
      </c>
      <c r="N150" s="168"/>
      <c r="O150" s="168">
        <f>SUM(O151:O169)</f>
        <v>0.01</v>
      </c>
      <c r="P150" s="168"/>
      <c r="Q150" s="168">
        <f>SUM(Q151:Q169)</f>
        <v>33.950000000000003</v>
      </c>
      <c r="R150" s="168"/>
      <c r="S150" s="168"/>
      <c r="T150" s="169"/>
      <c r="U150" s="163"/>
      <c r="V150" s="163">
        <f>SUM(V151:V169)</f>
        <v>76.989999999999995</v>
      </c>
      <c r="W150" s="163"/>
      <c r="X150" s="163"/>
      <c r="AG150" t="s">
        <v>112</v>
      </c>
    </row>
    <row r="151" spans="1:60" outlineLevel="1" x14ac:dyDescent="0.2">
      <c r="A151" s="170">
        <v>28</v>
      </c>
      <c r="B151" s="171" t="s">
        <v>261</v>
      </c>
      <c r="C151" s="179" t="s">
        <v>262</v>
      </c>
      <c r="D151" s="172" t="s">
        <v>127</v>
      </c>
      <c r="E151" s="173">
        <v>9.6720000000000006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0</v>
      </c>
      <c r="O151" s="175">
        <f>ROUND(E151*N151,2)</f>
        <v>0</v>
      </c>
      <c r="P151" s="175">
        <v>2</v>
      </c>
      <c r="Q151" s="175">
        <f>ROUND(E151*P151,2)</f>
        <v>19.34</v>
      </c>
      <c r="R151" s="175"/>
      <c r="S151" s="175" t="s">
        <v>116</v>
      </c>
      <c r="T151" s="176" t="s">
        <v>116</v>
      </c>
      <c r="U151" s="160">
        <v>6.44</v>
      </c>
      <c r="V151" s="160">
        <f>ROUND(E151*U151,2)</f>
        <v>62.29</v>
      </c>
      <c r="W151" s="160"/>
      <c r="X151" s="160" t="s">
        <v>117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118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 x14ac:dyDescent="0.2">
      <c r="A152" s="158"/>
      <c r="B152" s="159"/>
      <c r="C152" s="180" t="s">
        <v>263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120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0" t="s">
        <v>264</v>
      </c>
      <c r="D153" s="161"/>
      <c r="E153" s="162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120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0" t="s">
        <v>265</v>
      </c>
      <c r="D154" s="161"/>
      <c r="E154" s="162">
        <v>3.28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120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0" t="s">
        <v>266</v>
      </c>
      <c r="D155" s="161"/>
      <c r="E155" s="162">
        <v>6.3920000000000003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120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0">
        <v>29</v>
      </c>
      <c r="B156" s="171" t="s">
        <v>267</v>
      </c>
      <c r="C156" s="179" t="s">
        <v>268</v>
      </c>
      <c r="D156" s="172" t="s">
        <v>127</v>
      </c>
      <c r="E156" s="173">
        <v>8.1186000000000007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1.2800000000000001E-3</v>
      </c>
      <c r="O156" s="175">
        <f>ROUND(E156*N156,2)</f>
        <v>0.01</v>
      </c>
      <c r="P156" s="175">
        <v>1.8</v>
      </c>
      <c r="Q156" s="175">
        <f>ROUND(E156*P156,2)</f>
        <v>14.61</v>
      </c>
      <c r="R156" s="175"/>
      <c r="S156" s="175" t="s">
        <v>116</v>
      </c>
      <c r="T156" s="176" t="s">
        <v>116</v>
      </c>
      <c r="U156" s="160">
        <v>1.52</v>
      </c>
      <c r="V156" s="160">
        <f>ROUND(E156*U156,2)</f>
        <v>12.34</v>
      </c>
      <c r="W156" s="160"/>
      <c r="X156" s="160" t="s">
        <v>117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118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 x14ac:dyDescent="0.2">
      <c r="A157" s="158"/>
      <c r="B157" s="159"/>
      <c r="C157" s="180" t="s">
        <v>269</v>
      </c>
      <c r="D157" s="161"/>
      <c r="E157" s="162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120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0" t="s">
        <v>270</v>
      </c>
      <c r="D158" s="161"/>
      <c r="E158" s="162">
        <v>1.0176000000000001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120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0" t="s">
        <v>271</v>
      </c>
      <c r="D159" s="161"/>
      <c r="E159" s="162">
        <v>1.0296000000000001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120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0" t="s">
        <v>272</v>
      </c>
      <c r="D160" s="161"/>
      <c r="E160" s="162">
        <v>0.216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120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0" t="s">
        <v>273</v>
      </c>
      <c r="D161" s="161"/>
      <c r="E161" s="162">
        <v>0.13650000000000001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120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58"/>
      <c r="B162" s="159"/>
      <c r="C162" s="180" t="s">
        <v>274</v>
      </c>
      <c r="D162" s="161"/>
      <c r="E162" s="162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120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0" t="s">
        <v>275</v>
      </c>
      <c r="D163" s="161"/>
      <c r="E163" s="162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120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80" t="s">
        <v>276</v>
      </c>
      <c r="D164" s="161"/>
      <c r="E164" s="162">
        <v>5.2733999999999996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120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80" t="s">
        <v>277</v>
      </c>
      <c r="D165" s="161"/>
      <c r="E165" s="162">
        <v>0.29699999999999999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120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80" t="s">
        <v>278</v>
      </c>
      <c r="D166" s="161"/>
      <c r="E166" s="162">
        <v>0.14849999999999999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120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0">
        <v>30</v>
      </c>
      <c r="B167" s="171" t="s">
        <v>279</v>
      </c>
      <c r="C167" s="179" t="s">
        <v>280</v>
      </c>
      <c r="D167" s="172" t="s">
        <v>115</v>
      </c>
      <c r="E167" s="173">
        <v>20.5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5"/>
      <c r="S167" s="175" t="s">
        <v>116</v>
      </c>
      <c r="T167" s="176" t="s">
        <v>116</v>
      </c>
      <c r="U167" s="160">
        <v>0.115</v>
      </c>
      <c r="V167" s="160">
        <f>ROUND(E167*U167,2)</f>
        <v>2.36</v>
      </c>
      <c r="W167" s="160"/>
      <c r="X167" s="160" t="s">
        <v>117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118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80" t="s">
        <v>281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120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0" t="s">
        <v>121</v>
      </c>
      <c r="D169" s="161"/>
      <c r="E169" s="162">
        <v>20.5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120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x14ac:dyDescent="0.2">
      <c r="A170" s="164" t="s">
        <v>111</v>
      </c>
      <c r="B170" s="165" t="s">
        <v>73</v>
      </c>
      <c r="C170" s="178" t="s">
        <v>74</v>
      </c>
      <c r="D170" s="166"/>
      <c r="E170" s="167"/>
      <c r="F170" s="168"/>
      <c r="G170" s="168">
        <f>SUMIF(AG171:AG175,"&lt;&gt;NOR",G171:G175)</f>
        <v>0</v>
      </c>
      <c r="H170" s="168"/>
      <c r="I170" s="168">
        <f>SUM(I171:I175)</f>
        <v>0</v>
      </c>
      <c r="J170" s="168"/>
      <c r="K170" s="168">
        <f>SUM(K171:K175)</f>
        <v>0</v>
      </c>
      <c r="L170" s="168"/>
      <c r="M170" s="168">
        <f>SUM(M171:M175)</f>
        <v>0</v>
      </c>
      <c r="N170" s="168"/>
      <c r="O170" s="168">
        <f>SUM(O171:O175)</f>
        <v>0</v>
      </c>
      <c r="P170" s="168"/>
      <c r="Q170" s="168">
        <f>SUM(Q171:Q175)</f>
        <v>0</v>
      </c>
      <c r="R170" s="168"/>
      <c r="S170" s="168"/>
      <c r="T170" s="169"/>
      <c r="U170" s="163"/>
      <c r="V170" s="163">
        <f>SUM(V171:V175)</f>
        <v>91.2</v>
      </c>
      <c r="W170" s="163"/>
      <c r="X170" s="163"/>
      <c r="AG170" t="s">
        <v>112</v>
      </c>
    </row>
    <row r="171" spans="1:60" outlineLevel="1" x14ac:dyDescent="0.2">
      <c r="A171" s="170">
        <v>31</v>
      </c>
      <c r="B171" s="171" t="s">
        <v>282</v>
      </c>
      <c r="C171" s="179" t="s">
        <v>283</v>
      </c>
      <c r="D171" s="172" t="s">
        <v>284</v>
      </c>
      <c r="E171" s="173">
        <v>10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0</v>
      </c>
      <c r="O171" s="175">
        <f>ROUND(E171*N171,2)</f>
        <v>0</v>
      </c>
      <c r="P171" s="175">
        <v>0</v>
      </c>
      <c r="Q171" s="175">
        <f>ROUND(E171*P171,2)</f>
        <v>0</v>
      </c>
      <c r="R171" s="175"/>
      <c r="S171" s="175" t="s">
        <v>116</v>
      </c>
      <c r="T171" s="176" t="s">
        <v>116</v>
      </c>
      <c r="U171" s="160">
        <v>1</v>
      </c>
      <c r="V171" s="160">
        <f>ROUND(E171*U171,2)</f>
        <v>10</v>
      </c>
      <c r="W171" s="160"/>
      <c r="X171" s="160" t="s">
        <v>117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161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80" t="s">
        <v>285</v>
      </c>
      <c r="D172" s="161"/>
      <c r="E172" s="162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120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0" t="s">
        <v>286</v>
      </c>
      <c r="D173" s="161"/>
      <c r="E173" s="162">
        <v>10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120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0">
        <v>32</v>
      </c>
      <c r="B174" s="171" t="s">
        <v>287</v>
      </c>
      <c r="C174" s="179" t="s">
        <v>288</v>
      </c>
      <c r="D174" s="172" t="s">
        <v>181</v>
      </c>
      <c r="E174" s="173">
        <v>71.23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5"/>
      <c r="S174" s="175" t="s">
        <v>116</v>
      </c>
      <c r="T174" s="176" t="s">
        <v>116</v>
      </c>
      <c r="U174" s="160">
        <v>1.1399999999999999</v>
      </c>
      <c r="V174" s="160">
        <f>ROUND(E174*U174,2)</f>
        <v>81.2</v>
      </c>
      <c r="W174" s="160"/>
      <c r="X174" s="160" t="s">
        <v>117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289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80" t="s">
        <v>290</v>
      </c>
      <c r="D175" s="161"/>
      <c r="E175" s="162">
        <v>71.23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120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164" t="s">
        <v>111</v>
      </c>
      <c r="B176" s="165" t="s">
        <v>75</v>
      </c>
      <c r="C176" s="178" t="s">
        <v>76</v>
      </c>
      <c r="D176" s="166"/>
      <c r="E176" s="167"/>
      <c r="F176" s="168"/>
      <c r="G176" s="168">
        <f>SUMIF(AG177:AG183,"&lt;&gt;NOR",G177:G183)</f>
        <v>0</v>
      </c>
      <c r="H176" s="168"/>
      <c r="I176" s="168">
        <f>SUM(I177:I183)</f>
        <v>0</v>
      </c>
      <c r="J176" s="168"/>
      <c r="K176" s="168">
        <f>SUM(K177:K183)</f>
        <v>0</v>
      </c>
      <c r="L176" s="168"/>
      <c r="M176" s="168">
        <f>SUM(M177:M183)</f>
        <v>0</v>
      </c>
      <c r="N176" s="168"/>
      <c r="O176" s="168">
        <f>SUM(O177:O183)</f>
        <v>0.03</v>
      </c>
      <c r="P176" s="168"/>
      <c r="Q176" s="168">
        <f>SUM(Q177:Q183)</f>
        <v>0</v>
      </c>
      <c r="R176" s="168"/>
      <c r="S176" s="168"/>
      <c r="T176" s="169"/>
      <c r="U176" s="163"/>
      <c r="V176" s="163">
        <f>SUM(V177:V183)</f>
        <v>1.45</v>
      </c>
      <c r="W176" s="163"/>
      <c r="X176" s="163"/>
      <c r="AG176" t="s">
        <v>112</v>
      </c>
    </row>
    <row r="177" spans="1:60" outlineLevel="1" x14ac:dyDescent="0.2">
      <c r="A177" s="170">
        <v>33</v>
      </c>
      <c r="B177" s="171" t="s">
        <v>291</v>
      </c>
      <c r="C177" s="179" t="s">
        <v>292</v>
      </c>
      <c r="D177" s="172" t="s">
        <v>293</v>
      </c>
      <c r="E177" s="173">
        <v>1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5"/>
      <c r="S177" s="175" t="s">
        <v>116</v>
      </c>
      <c r="T177" s="176" t="s">
        <v>116</v>
      </c>
      <c r="U177" s="160">
        <v>1.45</v>
      </c>
      <c r="V177" s="160">
        <f>ROUND(E177*U177,2)</f>
        <v>1.45</v>
      </c>
      <c r="W177" s="160"/>
      <c r="X177" s="160" t="s">
        <v>117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118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80" t="s">
        <v>294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120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0" t="s">
        <v>43</v>
      </c>
      <c r="D179" s="161"/>
      <c r="E179" s="162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120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 x14ac:dyDescent="0.2">
      <c r="A180" s="170">
        <v>34</v>
      </c>
      <c r="B180" s="171" t="s">
        <v>295</v>
      </c>
      <c r="C180" s="179" t="s">
        <v>296</v>
      </c>
      <c r="D180" s="172" t="s">
        <v>293</v>
      </c>
      <c r="E180" s="173">
        <v>1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5">
        <v>2.5999999999999999E-2</v>
      </c>
      <c r="O180" s="175">
        <f>ROUND(E180*N180,2)</f>
        <v>0.03</v>
      </c>
      <c r="P180" s="175">
        <v>0</v>
      </c>
      <c r="Q180" s="175">
        <f>ROUND(E180*P180,2)</f>
        <v>0</v>
      </c>
      <c r="R180" s="175" t="s">
        <v>173</v>
      </c>
      <c r="S180" s="175" t="s">
        <v>116</v>
      </c>
      <c r="T180" s="176" t="s">
        <v>116</v>
      </c>
      <c r="U180" s="160">
        <v>0</v>
      </c>
      <c r="V180" s="160">
        <f>ROUND(E180*U180,2)</f>
        <v>0</v>
      </c>
      <c r="W180" s="160"/>
      <c r="X180" s="160" t="s">
        <v>174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182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80" t="s">
        <v>297</v>
      </c>
      <c r="D181" s="161"/>
      <c r="E181" s="162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120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80" t="s">
        <v>298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120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80" t="s">
        <v>43</v>
      </c>
      <c r="D183" s="161"/>
      <c r="E183" s="162">
        <v>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120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">
      <c r="A184" s="164" t="s">
        <v>111</v>
      </c>
      <c r="B184" s="165" t="s">
        <v>77</v>
      </c>
      <c r="C184" s="178" t="s">
        <v>78</v>
      </c>
      <c r="D184" s="166"/>
      <c r="E184" s="167"/>
      <c r="F184" s="168"/>
      <c r="G184" s="168">
        <f>SUMIF(AG185:AG192,"&lt;&gt;NOR",G185:G192)</f>
        <v>0</v>
      </c>
      <c r="H184" s="168"/>
      <c r="I184" s="168">
        <f>SUM(I185:I192)</f>
        <v>0</v>
      </c>
      <c r="J184" s="168"/>
      <c r="K184" s="168">
        <f>SUM(K185:K192)</f>
        <v>0</v>
      </c>
      <c r="L184" s="168"/>
      <c r="M184" s="168">
        <f>SUM(M185:M192)</f>
        <v>0</v>
      </c>
      <c r="N184" s="168"/>
      <c r="O184" s="168">
        <f>SUM(O185:O192)</f>
        <v>0</v>
      </c>
      <c r="P184" s="168"/>
      <c r="Q184" s="168">
        <f>SUM(Q185:Q192)</f>
        <v>0</v>
      </c>
      <c r="R184" s="168"/>
      <c r="S184" s="168"/>
      <c r="T184" s="169"/>
      <c r="U184" s="163"/>
      <c r="V184" s="163">
        <f>SUM(V185:V192)</f>
        <v>1.44</v>
      </c>
      <c r="W184" s="163"/>
      <c r="X184" s="163"/>
      <c r="AG184" t="s">
        <v>112</v>
      </c>
    </row>
    <row r="185" spans="1:60" outlineLevel="1" x14ac:dyDescent="0.2">
      <c r="A185" s="170">
        <v>35</v>
      </c>
      <c r="B185" s="171" t="s">
        <v>299</v>
      </c>
      <c r="C185" s="179" t="s">
        <v>300</v>
      </c>
      <c r="D185" s="172" t="s">
        <v>115</v>
      </c>
      <c r="E185" s="173">
        <v>2.72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4.2000000000000002E-4</v>
      </c>
      <c r="O185" s="175">
        <f>ROUND(E185*N185,2)</f>
        <v>0</v>
      </c>
      <c r="P185" s="175">
        <v>0</v>
      </c>
      <c r="Q185" s="175">
        <f>ROUND(E185*P185,2)</f>
        <v>0</v>
      </c>
      <c r="R185" s="175"/>
      <c r="S185" s="175" t="s">
        <v>116</v>
      </c>
      <c r="T185" s="176" t="s">
        <v>116</v>
      </c>
      <c r="U185" s="160">
        <v>0.38</v>
      </c>
      <c r="V185" s="160">
        <f>ROUND(E185*U185,2)</f>
        <v>1.03</v>
      </c>
      <c r="W185" s="160"/>
      <c r="X185" s="160" t="s">
        <v>117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118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49" t="s">
        <v>301</v>
      </c>
      <c r="D186" s="250"/>
      <c r="E186" s="250"/>
      <c r="F186" s="250"/>
      <c r="G186" s="25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153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0" t="s">
        <v>302</v>
      </c>
      <c r="D187" s="161"/>
      <c r="E187" s="162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120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80" t="s">
        <v>303</v>
      </c>
      <c r="D188" s="161"/>
      <c r="E188" s="162">
        <v>2.72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120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0">
        <v>36</v>
      </c>
      <c r="B189" s="171" t="s">
        <v>304</v>
      </c>
      <c r="C189" s="179" t="s">
        <v>305</v>
      </c>
      <c r="D189" s="172" t="s">
        <v>115</v>
      </c>
      <c r="E189" s="173">
        <v>2.72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5">
        <v>1.6000000000000001E-4</v>
      </c>
      <c r="O189" s="175">
        <f>ROUND(E189*N189,2)</f>
        <v>0</v>
      </c>
      <c r="P189" s="175">
        <v>0</v>
      </c>
      <c r="Q189" s="175">
        <f>ROUND(E189*P189,2)</f>
        <v>0</v>
      </c>
      <c r="R189" s="175"/>
      <c r="S189" s="175" t="s">
        <v>116</v>
      </c>
      <c r="T189" s="176" t="s">
        <v>116</v>
      </c>
      <c r="U189" s="160">
        <v>0.15</v>
      </c>
      <c r="V189" s="160">
        <f>ROUND(E189*U189,2)</f>
        <v>0.41</v>
      </c>
      <c r="W189" s="160"/>
      <c r="X189" s="160" t="s">
        <v>117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118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49" t="s">
        <v>306</v>
      </c>
      <c r="D190" s="250"/>
      <c r="E190" s="250"/>
      <c r="F190" s="250"/>
      <c r="G190" s="25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153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80" t="s">
        <v>307</v>
      </c>
      <c r="D191" s="161"/>
      <c r="E191" s="162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120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0" t="s">
        <v>303</v>
      </c>
      <c r="D192" s="161"/>
      <c r="E192" s="162">
        <v>2.72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120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x14ac:dyDescent="0.2">
      <c r="A193" s="164" t="s">
        <v>111</v>
      </c>
      <c r="B193" s="165" t="s">
        <v>79</v>
      </c>
      <c r="C193" s="178" t="s">
        <v>80</v>
      </c>
      <c r="D193" s="166"/>
      <c r="E193" s="167"/>
      <c r="F193" s="168"/>
      <c r="G193" s="168">
        <f>SUMIF(AG194:AG202,"&lt;&gt;NOR",G194:G202)</f>
        <v>0</v>
      </c>
      <c r="H193" s="168"/>
      <c r="I193" s="168">
        <f>SUM(I194:I202)</f>
        <v>0</v>
      </c>
      <c r="J193" s="168"/>
      <c r="K193" s="168">
        <f>SUM(K194:K202)</f>
        <v>0</v>
      </c>
      <c r="L193" s="168"/>
      <c r="M193" s="168">
        <f>SUM(M194:M202)</f>
        <v>0</v>
      </c>
      <c r="N193" s="168"/>
      <c r="O193" s="168">
        <f>SUM(O194:O202)</f>
        <v>0</v>
      </c>
      <c r="P193" s="168"/>
      <c r="Q193" s="168">
        <f>SUM(Q194:Q202)</f>
        <v>0</v>
      </c>
      <c r="R193" s="168"/>
      <c r="S193" s="168"/>
      <c r="T193" s="169"/>
      <c r="U193" s="163"/>
      <c r="V193" s="163">
        <f>SUM(V194:V202)</f>
        <v>0</v>
      </c>
      <c r="W193" s="163"/>
      <c r="X193" s="163"/>
      <c r="AG193" t="s">
        <v>112</v>
      </c>
    </row>
    <row r="194" spans="1:60" outlineLevel="1" x14ac:dyDescent="0.2">
      <c r="A194" s="170">
        <v>37</v>
      </c>
      <c r="B194" s="171" t="s">
        <v>43</v>
      </c>
      <c r="C194" s="179" t="s">
        <v>308</v>
      </c>
      <c r="D194" s="172" t="s">
        <v>309</v>
      </c>
      <c r="E194" s="173">
        <v>8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5"/>
      <c r="S194" s="175" t="s">
        <v>310</v>
      </c>
      <c r="T194" s="176" t="s">
        <v>311</v>
      </c>
      <c r="U194" s="160">
        <v>0</v>
      </c>
      <c r="V194" s="160">
        <f>ROUND(E194*U194,2)</f>
        <v>0</v>
      </c>
      <c r="W194" s="160"/>
      <c r="X194" s="160" t="s">
        <v>117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118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 x14ac:dyDescent="0.2">
      <c r="A195" s="158"/>
      <c r="B195" s="159"/>
      <c r="C195" s="180" t="s">
        <v>312</v>
      </c>
      <c r="D195" s="161"/>
      <c r="E195" s="162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120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58"/>
      <c r="B196" s="159"/>
      <c r="C196" s="180" t="s">
        <v>313</v>
      </c>
      <c r="D196" s="161"/>
      <c r="E196" s="162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120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 x14ac:dyDescent="0.2">
      <c r="A197" s="158"/>
      <c r="B197" s="159"/>
      <c r="C197" s="180" t="s">
        <v>314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120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58"/>
      <c r="B198" s="159"/>
      <c r="C198" s="180" t="s">
        <v>315</v>
      </c>
      <c r="D198" s="161"/>
      <c r="E198" s="162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120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80" t="s">
        <v>316</v>
      </c>
      <c r="D199" s="161"/>
      <c r="E199" s="162">
        <v>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120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0">
        <v>38</v>
      </c>
      <c r="B200" s="171" t="s">
        <v>63</v>
      </c>
      <c r="C200" s="179" t="s">
        <v>317</v>
      </c>
      <c r="D200" s="172" t="s">
        <v>127</v>
      </c>
      <c r="E200" s="173">
        <v>2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5"/>
      <c r="S200" s="175" t="s">
        <v>310</v>
      </c>
      <c r="T200" s="176" t="s">
        <v>311</v>
      </c>
      <c r="U200" s="160">
        <v>0</v>
      </c>
      <c r="V200" s="160">
        <f>ROUND(E200*U200,2)</f>
        <v>0</v>
      </c>
      <c r="W200" s="160"/>
      <c r="X200" s="160" t="s">
        <v>117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118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0" t="s">
        <v>318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120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180" t="s">
        <v>63</v>
      </c>
      <c r="D202" s="161"/>
      <c r="E202" s="162">
        <v>2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120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x14ac:dyDescent="0.2">
      <c r="A203" s="164" t="s">
        <v>111</v>
      </c>
      <c r="B203" s="165" t="s">
        <v>81</v>
      </c>
      <c r="C203" s="178" t="s">
        <v>82</v>
      </c>
      <c r="D203" s="166"/>
      <c r="E203" s="167"/>
      <c r="F203" s="168"/>
      <c r="G203" s="168">
        <f>SUMIF(AG204:AG219,"&lt;&gt;NOR",G204:G219)</f>
        <v>0</v>
      </c>
      <c r="H203" s="168"/>
      <c r="I203" s="168">
        <f>SUM(I204:I219)</f>
        <v>0</v>
      </c>
      <c r="J203" s="168"/>
      <c r="K203" s="168">
        <f>SUM(K204:K219)</f>
        <v>0</v>
      </c>
      <c r="L203" s="168"/>
      <c r="M203" s="168">
        <f>SUM(M204:M219)</f>
        <v>0</v>
      </c>
      <c r="N203" s="168"/>
      <c r="O203" s="168">
        <f>SUM(O204:O219)</f>
        <v>0</v>
      </c>
      <c r="P203" s="168"/>
      <c r="Q203" s="168">
        <f>SUM(Q204:Q219)</f>
        <v>0</v>
      </c>
      <c r="R203" s="168"/>
      <c r="S203" s="168"/>
      <c r="T203" s="169"/>
      <c r="U203" s="163"/>
      <c r="V203" s="163">
        <f>SUM(V204:V219)</f>
        <v>81.16</v>
      </c>
      <c r="W203" s="163"/>
      <c r="X203" s="163"/>
      <c r="AG203" t="s">
        <v>112</v>
      </c>
    </row>
    <row r="204" spans="1:60" outlineLevel="1" x14ac:dyDescent="0.2">
      <c r="A204" s="170">
        <v>39</v>
      </c>
      <c r="B204" s="171" t="s">
        <v>319</v>
      </c>
      <c r="C204" s="179" t="s">
        <v>320</v>
      </c>
      <c r="D204" s="172" t="s">
        <v>181</v>
      </c>
      <c r="E204" s="173">
        <v>33.957000000000001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5"/>
      <c r="S204" s="175" t="s">
        <v>116</v>
      </c>
      <c r="T204" s="176" t="s">
        <v>116</v>
      </c>
      <c r="U204" s="160">
        <v>0.96</v>
      </c>
      <c r="V204" s="160">
        <f>ROUND(E204*U204,2)</f>
        <v>32.6</v>
      </c>
      <c r="W204" s="160"/>
      <c r="X204" s="160" t="s">
        <v>117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118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180" t="s">
        <v>321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120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180" t="s">
        <v>322</v>
      </c>
      <c r="D206" s="161"/>
      <c r="E206" s="162">
        <v>33.957000000000001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120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70">
        <v>40</v>
      </c>
      <c r="B207" s="171" t="s">
        <v>323</v>
      </c>
      <c r="C207" s="179" t="s">
        <v>324</v>
      </c>
      <c r="D207" s="172" t="s">
        <v>181</v>
      </c>
      <c r="E207" s="173">
        <v>33.957000000000001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5">
        <v>0</v>
      </c>
      <c r="O207" s="175">
        <f>ROUND(E207*N207,2)</f>
        <v>0</v>
      </c>
      <c r="P207" s="175">
        <v>0</v>
      </c>
      <c r="Q207" s="175">
        <f>ROUND(E207*P207,2)</f>
        <v>0</v>
      </c>
      <c r="R207" s="175"/>
      <c r="S207" s="175" t="s">
        <v>116</v>
      </c>
      <c r="T207" s="176" t="s">
        <v>116</v>
      </c>
      <c r="U207" s="160">
        <v>0.49</v>
      </c>
      <c r="V207" s="160">
        <f>ROUND(E207*U207,2)</f>
        <v>16.64</v>
      </c>
      <c r="W207" s="160"/>
      <c r="X207" s="160" t="s">
        <v>117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118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49" t="s">
        <v>325</v>
      </c>
      <c r="D208" s="250"/>
      <c r="E208" s="250"/>
      <c r="F208" s="250"/>
      <c r="G208" s="25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153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180" t="s">
        <v>321</v>
      </c>
      <c r="D209" s="161"/>
      <c r="E209" s="162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120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80" t="s">
        <v>322</v>
      </c>
      <c r="D210" s="161"/>
      <c r="E210" s="162">
        <v>33.957000000000001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120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0">
        <v>41</v>
      </c>
      <c r="B211" s="171" t="s">
        <v>326</v>
      </c>
      <c r="C211" s="179" t="s">
        <v>327</v>
      </c>
      <c r="D211" s="172" t="s">
        <v>181</v>
      </c>
      <c r="E211" s="173">
        <v>509.35500000000002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5"/>
      <c r="S211" s="175" t="s">
        <v>116</v>
      </c>
      <c r="T211" s="176" t="s">
        <v>116</v>
      </c>
      <c r="U211" s="160">
        <v>0</v>
      </c>
      <c r="V211" s="160">
        <f>ROUND(E211*U211,2)</f>
        <v>0</v>
      </c>
      <c r="W211" s="160"/>
      <c r="X211" s="160" t="s">
        <v>117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118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58"/>
      <c r="B212" s="159"/>
      <c r="C212" s="180" t="s">
        <v>328</v>
      </c>
      <c r="D212" s="161"/>
      <c r="E212" s="162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120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180" t="s">
        <v>329</v>
      </c>
      <c r="D213" s="161"/>
      <c r="E213" s="162">
        <v>509.35500000000002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120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0">
        <v>42</v>
      </c>
      <c r="B214" s="171" t="s">
        <v>330</v>
      </c>
      <c r="C214" s="179" t="s">
        <v>331</v>
      </c>
      <c r="D214" s="172" t="s">
        <v>181</v>
      </c>
      <c r="E214" s="173">
        <v>33.957000000000001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5"/>
      <c r="S214" s="175" t="s">
        <v>116</v>
      </c>
      <c r="T214" s="176" t="s">
        <v>116</v>
      </c>
      <c r="U214" s="160">
        <v>0.94</v>
      </c>
      <c r="V214" s="160">
        <f>ROUND(E214*U214,2)</f>
        <v>31.92</v>
      </c>
      <c r="W214" s="160"/>
      <c r="X214" s="160" t="s">
        <v>117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118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58"/>
      <c r="B215" s="159"/>
      <c r="C215" s="180" t="s">
        <v>332</v>
      </c>
      <c r="D215" s="161"/>
      <c r="E215" s="162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120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80" t="s">
        <v>322</v>
      </c>
      <c r="D216" s="161"/>
      <c r="E216" s="162">
        <v>33.957000000000001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120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70">
        <v>43</v>
      </c>
      <c r="B217" s="171" t="s">
        <v>333</v>
      </c>
      <c r="C217" s="179" t="s">
        <v>334</v>
      </c>
      <c r="D217" s="172" t="s">
        <v>181</v>
      </c>
      <c r="E217" s="173">
        <v>33.957000000000001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5"/>
      <c r="S217" s="175" t="s">
        <v>116</v>
      </c>
      <c r="T217" s="176" t="s">
        <v>116</v>
      </c>
      <c r="U217" s="160">
        <v>0</v>
      </c>
      <c r="V217" s="160">
        <f>ROUND(E217*U217,2)</f>
        <v>0</v>
      </c>
      <c r="W217" s="160"/>
      <c r="X217" s="160" t="s">
        <v>117</v>
      </c>
      <c r="Y217" s="151"/>
      <c r="Z217" s="151"/>
      <c r="AA217" s="151"/>
      <c r="AB217" s="151"/>
      <c r="AC217" s="151"/>
      <c r="AD217" s="151"/>
      <c r="AE217" s="151"/>
      <c r="AF217" s="151"/>
      <c r="AG217" s="151" t="s">
        <v>335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 x14ac:dyDescent="0.2">
      <c r="A218" s="158"/>
      <c r="B218" s="159"/>
      <c r="C218" s="180" t="s">
        <v>169</v>
      </c>
      <c r="D218" s="161"/>
      <c r="E218" s="162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120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80" t="s">
        <v>322</v>
      </c>
      <c r="D219" s="161"/>
      <c r="E219" s="162">
        <v>33.957000000000001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120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x14ac:dyDescent="0.2">
      <c r="A220" s="164" t="s">
        <v>111</v>
      </c>
      <c r="B220" s="165" t="s">
        <v>84</v>
      </c>
      <c r="C220" s="178" t="s">
        <v>29</v>
      </c>
      <c r="D220" s="166"/>
      <c r="E220" s="167"/>
      <c r="F220" s="168"/>
      <c r="G220" s="168">
        <f>SUMIF(AG221:AG224,"&lt;&gt;NOR",G221:G224)</f>
        <v>0</v>
      </c>
      <c r="H220" s="168"/>
      <c r="I220" s="168">
        <f>SUM(I221:I224)</f>
        <v>0</v>
      </c>
      <c r="J220" s="168"/>
      <c r="K220" s="168">
        <f>SUM(K221:K224)</f>
        <v>0</v>
      </c>
      <c r="L220" s="168"/>
      <c r="M220" s="168">
        <f>SUM(M221:M224)</f>
        <v>0</v>
      </c>
      <c r="N220" s="168"/>
      <c r="O220" s="168">
        <f>SUM(O221:O224)</f>
        <v>0</v>
      </c>
      <c r="P220" s="168"/>
      <c r="Q220" s="168">
        <f>SUM(Q221:Q224)</f>
        <v>0</v>
      </c>
      <c r="R220" s="168"/>
      <c r="S220" s="168"/>
      <c r="T220" s="169"/>
      <c r="U220" s="163"/>
      <c r="V220" s="163">
        <f>SUM(V221:V224)</f>
        <v>0</v>
      </c>
      <c r="W220" s="163"/>
      <c r="X220" s="163"/>
      <c r="AG220" t="s">
        <v>112</v>
      </c>
    </row>
    <row r="221" spans="1:60" outlineLevel="1" x14ac:dyDescent="0.2">
      <c r="A221" s="170">
        <v>44</v>
      </c>
      <c r="B221" s="171" t="s">
        <v>336</v>
      </c>
      <c r="C221" s="179" t="s">
        <v>337</v>
      </c>
      <c r="D221" s="172" t="s">
        <v>0</v>
      </c>
      <c r="E221" s="173">
        <v>1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21</v>
      </c>
      <c r="M221" s="175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5"/>
      <c r="S221" s="175" t="s">
        <v>116</v>
      </c>
      <c r="T221" s="176" t="s">
        <v>311</v>
      </c>
      <c r="U221" s="160">
        <v>0</v>
      </c>
      <c r="V221" s="160">
        <f>ROUND(E221*U221,2)</f>
        <v>0</v>
      </c>
      <c r="W221" s="160"/>
      <c r="X221" s="160" t="s">
        <v>338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339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80" t="s">
        <v>43</v>
      </c>
      <c r="D222" s="161"/>
      <c r="E222" s="162">
        <v>1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120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0">
        <v>45</v>
      </c>
      <c r="B223" s="171" t="s">
        <v>340</v>
      </c>
      <c r="C223" s="179" t="s">
        <v>341</v>
      </c>
      <c r="D223" s="172" t="s">
        <v>0</v>
      </c>
      <c r="E223" s="173">
        <v>1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5"/>
      <c r="S223" s="175" t="s">
        <v>310</v>
      </c>
      <c r="T223" s="176" t="s">
        <v>311</v>
      </c>
      <c r="U223" s="160">
        <v>0</v>
      </c>
      <c r="V223" s="160">
        <f>ROUND(E223*U223,2)</f>
        <v>0</v>
      </c>
      <c r="W223" s="160"/>
      <c r="X223" s="160" t="s">
        <v>338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339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80" t="s">
        <v>43</v>
      </c>
      <c r="D224" s="161"/>
      <c r="E224" s="162">
        <v>1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120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33" x14ac:dyDescent="0.2">
      <c r="A225" s="5"/>
      <c r="B225" s="6"/>
      <c r="C225" s="181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AE225">
        <v>15</v>
      </c>
      <c r="AF225">
        <v>21</v>
      </c>
    </row>
    <row r="226" spans="1:33" x14ac:dyDescent="0.2">
      <c r="A226" s="154"/>
      <c r="B226" s="155" t="s">
        <v>31</v>
      </c>
      <c r="C226" s="182"/>
      <c r="D226" s="156"/>
      <c r="E226" s="157"/>
      <c r="F226" s="157"/>
      <c r="G226" s="177">
        <f>G8+G66+G88+G130+G139+G150+G170+G176+G184+G193+G203+G220</f>
        <v>0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AE226">
        <f>SUMIF(L7:L224,AE225,G7:G224)</f>
        <v>0</v>
      </c>
      <c r="AF226">
        <f>SUMIF(L7:L224,AF225,G7:G224)</f>
        <v>0</v>
      </c>
      <c r="AG226" t="s">
        <v>342</v>
      </c>
    </row>
    <row r="227" spans="1:33" x14ac:dyDescent="0.2">
      <c r="A227" s="5"/>
      <c r="B227" s="6"/>
      <c r="C227" s="181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33" x14ac:dyDescent="0.2">
      <c r="A228" s="5"/>
      <c r="B228" s="6"/>
      <c r="C228" s="181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33" x14ac:dyDescent="0.2">
      <c r="A229" s="235" t="s">
        <v>343</v>
      </c>
      <c r="B229" s="235"/>
      <c r="C229" s="236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33" x14ac:dyDescent="0.2">
      <c r="A230" s="237"/>
      <c r="B230" s="238"/>
      <c r="C230" s="239"/>
      <c r="D230" s="238"/>
      <c r="E230" s="238"/>
      <c r="F230" s="238"/>
      <c r="G230" s="24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AG230" t="s">
        <v>344</v>
      </c>
    </row>
    <row r="231" spans="1:33" x14ac:dyDescent="0.2">
      <c r="A231" s="241"/>
      <c r="B231" s="242"/>
      <c r="C231" s="243"/>
      <c r="D231" s="242"/>
      <c r="E231" s="242"/>
      <c r="F231" s="242"/>
      <c r="G231" s="24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33" x14ac:dyDescent="0.2">
      <c r="A232" s="241"/>
      <c r="B232" s="242"/>
      <c r="C232" s="243"/>
      <c r="D232" s="242"/>
      <c r="E232" s="242"/>
      <c r="F232" s="242"/>
      <c r="G232" s="24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33" x14ac:dyDescent="0.2">
      <c r="A233" s="241"/>
      <c r="B233" s="242"/>
      <c r="C233" s="243"/>
      <c r="D233" s="242"/>
      <c r="E233" s="242"/>
      <c r="F233" s="242"/>
      <c r="G233" s="24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33" x14ac:dyDescent="0.2">
      <c r="A234" s="245"/>
      <c r="B234" s="246"/>
      <c r="C234" s="247"/>
      <c r="D234" s="246"/>
      <c r="E234" s="246"/>
      <c r="F234" s="246"/>
      <c r="G234" s="24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33" x14ac:dyDescent="0.2">
      <c r="A235" s="5"/>
      <c r="B235" s="6"/>
      <c r="C235" s="181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33" x14ac:dyDescent="0.2">
      <c r="C236" s="183"/>
      <c r="D236" s="142"/>
      <c r="AG236" t="s">
        <v>345</v>
      </c>
    </row>
    <row r="237" spans="1:33" x14ac:dyDescent="0.2">
      <c r="D237" s="142"/>
    </row>
    <row r="238" spans="1:33" x14ac:dyDescent="0.2">
      <c r="D238" s="142"/>
    </row>
    <row r="239" spans="1:33" x14ac:dyDescent="0.2">
      <c r="D239" s="142"/>
    </row>
    <row r="240" spans="1:33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8059" sheet="1"/>
  <mergeCells count="13">
    <mergeCell ref="A1:G1"/>
    <mergeCell ref="C2:G2"/>
    <mergeCell ref="C3:G3"/>
    <mergeCell ref="C4:G4"/>
    <mergeCell ref="A229:C229"/>
    <mergeCell ref="A230:G234"/>
    <mergeCell ref="C39:G39"/>
    <mergeCell ref="C82:G82"/>
    <mergeCell ref="C110:G110"/>
    <mergeCell ref="C119:G119"/>
    <mergeCell ref="C186:G186"/>
    <mergeCell ref="C190:G190"/>
    <mergeCell ref="C208:G20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Kolářová Lada</cp:lastModifiedBy>
  <cp:lastPrinted>2014-02-28T09:52:57Z</cp:lastPrinted>
  <dcterms:created xsi:type="dcterms:W3CDTF">2009-04-08T07:15:50Z</dcterms:created>
  <dcterms:modified xsi:type="dcterms:W3CDTF">2019-05-21T06:37:07Z</dcterms:modified>
</cp:coreProperties>
</file>