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halova\Desktop\Soukromé\"/>
    </mc:Choice>
  </mc:AlternateContent>
  <xr:revisionPtr revIDLastSave="0" documentId="8_{6376F066-8230-4120-B582-B979E49DCC91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 1 Naklady" sheetId="13" r:id="rId4"/>
    <sheet name="1 1 Stavební část " sheetId="12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1 Stavební část '!$1:$7</definedName>
    <definedName name="_xlnm.Print_Titles" localSheetId="3">'2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1 Stavební část '!$A$1:$W$106</definedName>
    <definedName name="_xlnm.Print_Area" localSheetId="3">'2 1 Naklady'!$A$1:$W$35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6" i="1"/>
  <c r="G25" i="1"/>
  <c r="I17" i="1"/>
  <c r="I16" i="1"/>
  <c r="H60" i="1"/>
  <c r="H59" i="1"/>
  <c r="H57" i="1"/>
  <c r="H56" i="1"/>
  <c r="H55" i="1"/>
  <c r="H54" i="1"/>
  <c r="H53" i="1"/>
  <c r="H52" i="1"/>
  <c r="H51" i="1"/>
  <c r="H58" i="1"/>
  <c r="E87" i="12" l="1"/>
  <c r="E86" i="12"/>
  <c r="E85" i="12"/>
  <c r="E84" i="12"/>
  <c r="E83" i="12"/>
  <c r="I52" i="1" l="1"/>
  <c r="BA23" i="13"/>
  <c r="BA21" i="13"/>
  <c r="BA19" i="13"/>
  <c r="BA17" i="13"/>
  <c r="BA14" i="13"/>
  <c r="G9" i="13"/>
  <c r="I9" i="13"/>
  <c r="K9" i="13"/>
  <c r="K8" i="13" s="1"/>
  <c r="M9" i="13"/>
  <c r="O9" i="13"/>
  <c r="Q9" i="13"/>
  <c r="V9" i="13"/>
  <c r="G11" i="13"/>
  <c r="G8" i="13" s="1"/>
  <c r="I59" i="1" s="1"/>
  <c r="I19" i="1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V8" i="13" s="1"/>
  <c r="G16" i="13"/>
  <c r="I16" i="13"/>
  <c r="K16" i="13"/>
  <c r="M16" i="13"/>
  <c r="O16" i="13"/>
  <c r="Q16" i="13"/>
  <c r="V16" i="13"/>
  <c r="G18" i="13"/>
  <c r="M18" i="13" s="1"/>
  <c r="I18" i="13"/>
  <c r="K18" i="13"/>
  <c r="O18" i="13"/>
  <c r="O15" i="13" s="1"/>
  <c r="Q18" i="13"/>
  <c r="V18" i="13"/>
  <c r="G20" i="13"/>
  <c r="I20" i="13"/>
  <c r="K20" i="13"/>
  <c r="M20" i="13"/>
  <c r="O20" i="13"/>
  <c r="Q20" i="13"/>
  <c r="V20" i="13"/>
  <c r="G22" i="13"/>
  <c r="M22" i="13" s="1"/>
  <c r="I22" i="13"/>
  <c r="K22" i="13"/>
  <c r="K15" i="13" s="1"/>
  <c r="O22" i="13"/>
  <c r="Q22" i="13"/>
  <c r="V22" i="13"/>
  <c r="AE25" i="13"/>
  <c r="F43" i="1" s="1"/>
  <c r="BA69" i="12"/>
  <c r="BA41" i="12"/>
  <c r="BA34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G15" i="12"/>
  <c r="I15" i="12"/>
  <c r="K15" i="12"/>
  <c r="M15" i="12"/>
  <c r="O15" i="12"/>
  <c r="Q15" i="12"/>
  <c r="V15" i="12"/>
  <c r="G18" i="12"/>
  <c r="G17" i="12" s="1"/>
  <c r="I18" i="12"/>
  <c r="I17" i="12" s="1"/>
  <c r="K18" i="12"/>
  <c r="K17" i="12" s="1"/>
  <c r="O18" i="12"/>
  <c r="O17" i="12" s="1"/>
  <c r="Q18" i="12"/>
  <c r="Q17" i="12" s="1"/>
  <c r="V18" i="12"/>
  <c r="V17" i="12" s="1"/>
  <c r="Q20" i="12"/>
  <c r="G21" i="12"/>
  <c r="I21" i="12"/>
  <c r="I20" i="12" s="1"/>
  <c r="K21" i="12"/>
  <c r="M21" i="12"/>
  <c r="O21" i="12"/>
  <c r="Q21" i="12"/>
  <c r="V21" i="12"/>
  <c r="G23" i="12"/>
  <c r="G20" i="12" s="1"/>
  <c r="I53" i="1" s="1"/>
  <c r="I23" i="12"/>
  <c r="K23" i="12"/>
  <c r="O23" i="12"/>
  <c r="O20" i="12" s="1"/>
  <c r="Q23" i="12"/>
  <c r="V23" i="12"/>
  <c r="G27" i="12"/>
  <c r="M27" i="12" s="1"/>
  <c r="I27" i="12"/>
  <c r="K27" i="12"/>
  <c r="O27" i="12"/>
  <c r="Q27" i="12"/>
  <c r="V27" i="12"/>
  <c r="Q29" i="12"/>
  <c r="G30" i="12"/>
  <c r="G29" i="12" s="1"/>
  <c r="I54" i="1" s="1"/>
  <c r="I30" i="12"/>
  <c r="I29" i="12" s="1"/>
  <c r="K30" i="12"/>
  <c r="K29" i="12" s="1"/>
  <c r="M30" i="12"/>
  <c r="M29" i="12" s="1"/>
  <c r="O30" i="12"/>
  <c r="O29" i="12" s="1"/>
  <c r="Q30" i="12"/>
  <c r="V30" i="12"/>
  <c r="V29" i="12" s="1"/>
  <c r="G36" i="12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AF91" i="12" s="1"/>
  <c r="I39" i="12"/>
  <c r="K39" i="12"/>
  <c r="O39" i="12"/>
  <c r="Q39" i="12"/>
  <c r="V39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5" i="12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71" i="12"/>
  <c r="M71" i="12" s="1"/>
  <c r="I71" i="12"/>
  <c r="K71" i="12"/>
  <c r="O71" i="12"/>
  <c r="Q71" i="12"/>
  <c r="V71" i="12"/>
  <c r="G76" i="12"/>
  <c r="M76" i="12" s="1"/>
  <c r="I76" i="12"/>
  <c r="K76" i="12"/>
  <c r="O76" i="12"/>
  <c r="Q76" i="12"/>
  <c r="V76" i="12"/>
  <c r="I79" i="12"/>
  <c r="K79" i="12"/>
  <c r="V79" i="12"/>
  <c r="G80" i="12"/>
  <c r="G79" i="12" s="1"/>
  <c r="I57" i="1" s="1"/>
  <c r="I80" i="12"/>
  <c r="K80" i="12"/>
  <c r="M80" i="12"/>
  <c r="M79" i="12" s="1"/>
  <c r="O80" i="12"/>
  <c r="O79" i="12" s="1"/>
  <c r="Q80" i="12"/>
  <c r="Q79" i="12" s="1"/>
  <c r="V80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AE91" i="12"/>
  <c r="F40" i="1" s="1"/>
  <c r="I18" i="1"/>
  <c r="G41" i="1" l="1"/>
  <c r="G40" i="1"/>
  <c r="H40" i="1" s="1"/>
  <c r="I40" i="1" s="1"/>
  <c r="O54" i="12"/>
  <c r="K35" i="12"/>
  <c r="G35" i="12"/>
  <c r="I55" i="1" s="1"/>
  <c r="O82" i="12"/>
  <c r="M39" i="12"/>
  <c r="V35" i="12"/>
  <c r="O35" i="12"/>
  <c r="M23" i="12"/>
  <c r="M20" i="12" s="1"/>
  <c r="V20" i="12"/>
  <c r="K20" i="12"/>
  <c r="V15" i="13"/>
  <c r="Q15" i="13"/>
  <c r="I15" i="13"/>
  <c r="O8" i="13"/>
  <c r="F41" i="1"/>
  <c r="H41" i="1" s="1"/>
  <c r="I41" i="1" s="1"/>
  <c r="V54" i="12"/>
  <c r="Q35" i="12"/>
  <c r="K82" i="12"/>
  <c r="I54" i="12"/>
  <c r="K8" i="12"/>
  <c r="G8" i="12"/>
  <c r="Q8" i="13"/>
  <c r="I8" i="13"/>
  <c r="Q82" i="12"/>
  <c r="V82" i="12"/>
  <c r="I82" i="12"/>
  <c r="K54" i="12"/>
  <c r="Q54" i="12"/>
  <c r="G54" i="12"/>
  <c r="I56" i="1" s="1"/>
  <c r="I35" i="12"/>
  <c r="V8" i="12"/>
  <c r="AF25" i="13"/>
  <c r="G42" i="1" s="1"/>
  <c r="G15" i="13"/>
  <c r="I60" i="1" s="1"/>
  <c r="I20" i="1" s="1"/>
  <c r="F42" i="1"/>
  <c r="F39" i="1"/>
  <c r="G25" i="13"/>
  <c r="M15" i="13"/>
  <c r="M11" i="13"/>
  <c r="M8" i="13" s="1"/>
  <c r="M82" i="12"/>
  <c r="G82" i="12"/>
  <c r="I58" i="1" s="1"/>
  <c r="M55" i="12"/>
  <c r="M54" i="12" s="1"/>
  <c r="M36" i="12"/>
  <c r="M35" i="12" s="1"/>
  <c r="M18" i="12"/>
  <c r="M17" i="12" s="1"/>
  <c r="J28" i="1"/>
  <c r="J26" i="1"/>
  <c r="G38" i="1"/>
  <c r="F38" i="1"/>
  <c r="J23" i="1"/>
  <c r="J24" i="1"/>
  <c r="J25" i="1"/>
  <c r="J27" i="1"/>
  <c r="E24" i="1"/>
  <c r="E26" i="1"/>
  <c r="G39" i="1" l="1"/>
  <c r="G44" i="1" s="1"/>
  <c r="A25" i="1" s="1"/>
  <c r="A26" i="1" s="1"/>
  <c r="H42" i="1"/>
  <c r="I42" i="1" s="1"/>
  <c r="G43" i="1"/>
  <c r="H43" i="1" s="1"/>
  <c r="I43" i="1" s="1"/>
  <c r="I51" i="1"/>
  <c r="G91" i="12"/>
  <c r="H39" i="1"/>
  <c r="H44" i="1" s="1"/>
  <c r="F44" i="1"/>
  <c r="I39" i="1" l="1"/>
  <c r="I44" i="1" s="1"/>
  <c r="I21" i="1"/>
  <c r="I61" i="1"/>
  <c r="G23" i="1"/>
  <c r="A23" i="1" s="1"/>
  <c r="A24" i="1" s="1"/>
  <c r="G24" i="1" s="1"/>
  <c r="A27" i="1" s="1"/>
  <c r="A29" i="1" s="1"/>
  <c r="G27" i="1" s="1"/>
  <c r="G28" i="1"/>
  <c r="J60" i="1" l="1"/>
  <c r="J54" i="1"/>
  <c r="J57" i="1"/>
  <c r="J55" i="1"/>
  <c r="J56" i="1"/>
  <c r="J51" i="1"/>
  <c r="J58" i="1"/>
  <c r="J59" i="1"/>
  <c r="J53" i="1"/>
  <c r="J52" i="1"/>
  <c r="J39" i="1"/>
  <c r="J44" i="1" s="1"/>
  <c r="J42" i="1"/>
  <c r="J41" i="1"/>
  <c r="J43" i="1"/>
  <c r="J40" i="1"/>
  <c r="J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Hálová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Hálová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<sst xmlns="http://schemas.openxmlformats.org/spreadsheetml/2006/main" count="573" uniqueCount="259">
  <si>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</si>
  <si>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</si>
  <si>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</si>
  <si>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</si>
  <si>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</si>
  <si>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</si>
  <si>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</si>
  <si>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</si>
  <si>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</si>
  <si>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</si>
  <si>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</si>
  <si>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</si>
  <si>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</si>
  <si>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</si>
  <si>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</si>
  <si>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</si>
  <si>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</si>
  <si>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</si>
  <si>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</si>
  <si>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</si>
  <si>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</si>
  <si>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</si>
  <si>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</si>
  <si>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</si>
  <si>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</si>
  <si>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</si>
  <si>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</si>
  <si>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</si>
  <si>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</si>
  <si>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</si>
  <si>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</si>
  <si>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</si>
  <si>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</si>
  <si>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</si>
  <si>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</si>
  <si>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</si>
  <si>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</si>
  <si>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</si>
  <si>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</si>
  <si>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</si>
  <si>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</si>
  <si>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</si>
  <si>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</si>
  <si>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2018043</t>
  </si>
  <si>
    <t>Výměna oken v objektu Spojenců 209, Děčín XXXII, Boletice nad Labem</t>
  </si>
  <si>
    <t>Statutární město Děčín</t>
  </si>
  <si>
    <t>Mírové náměstí 1175/5</t>
  </si>
  <si>
    <t>Děčín</t>
  </si>
  <si>
    <t>00261238</t>
  </si>
  <si>
    <t>CZ00261238</t>
  </si>
  <si>
    <t>PKHošek</t>
  </si>
  <si>
    <t>Mikulášovice 795</t>
  </si>
  <si>
    <t>Mikulášovice</t>
  </si>
  <si>
    <t>40779</t>
  </si>
  <si>
    <t>03454339</t>
  </si>
  <si>
    <t>Stavba</t>
  </si>
  <si>
    <t>1</t>
  </si>
  <si>
    <t>Výměna oken v objektu Spojenců 209</t>
  </si>
  <si>
    <t>2</t>
  </si>
  <si>
    <t>Vedlejší a ostatní náklady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</si>
  <si>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</si>
  <si>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</si>
  <si>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</si>
  <si>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</si>
  <si>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</si>
  <si>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</si>
  <si>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</si>
  <si>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</si>
  <si>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64</t>
  </si>
  <si>
    <t>Výplně otvorů</t>
  </si>
  <si>
    <t>96</t>
  </si>
  <si>
    <t>Bourání konstrukcí</t>
  </si>
  <si>
    <t>764</t>
  </si>
  <si>
    <t>Konstrukce klempířské</t>
  </si>
  <si>
    <t>766</t>
  </si>
  <si>
    <t>Konstrukce truhlářské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</si>
  <si>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</si>
  <si>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</si>
  <si>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</si>
  <si>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</si>
  <si>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</si>
  <si>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</si>
  <si>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</si>
  <si>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</si>
  <si>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</si>
  <si>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</si>
  <si>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</si>
  <si>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</si>
  <si>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</si>
  <si>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</si>
  <si>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</si>
  <si>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</si>
  <si>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</si>
  <si>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</si>
  <si>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</si>
  <si>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</si>
  <si>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</si>
  <si>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</si>
  <si>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</si>
  <si>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</si>
  <si>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</si>
  <si>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</si>
  <si>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</si>
  <si>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</si>
  <si>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</si>
  <si>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</si>
  <si>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</si>
  <si>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</si>
  <si>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</si>
  <si>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612100020RA0</t>
  </si>
  <si>
    <t>Začištění omítek kolem oken a dveří</t>
  </si>
  <si>
    <t>m</t>
  </si>
  <si>
    <t>RTS 18/ II</t>
  </si>
  <si>
    <t>POL2_</t>
  </si>
  <si>
    <t>okno O1 : ((1,6*2)*24)+((0,9*2)*24)</t>
  </si>
  <si>
    <t>VV</t>
  </si>
  <si>
    <t>okno O2 : ((0,8*2)*10)+((1,4*2)*10)</t>
  </si>
  <si>
    <t>okno O3 : ((1,35*2)*1)+((1,6*1)*1)</t>
  </si>
  <si>
    <t>okno 04 : ((0,4*2)*3)+((0,9*2)*3)</t>
  </si>
  <si>
    <t xml:space="preserve">dveře D1 : </t>
  </si>
  <si>
    <t>612100031RAA</t>
  </si>
  <si>
    <t>Oprava omítek stěn vnitřních vápenocem. štukových, oprava z 10 %, malba</t>
  </si>
  <si>
    <t>m2</t>
  </si>
  <si>
    <t>oprava omítek okolo výplní : 176,1*0,8</t>
  </si>
  <si>
    <t>622100030RA0</t>
  </si>
  <si>
    <t>Omítka stěn vnější vápenocem. štuková, složitost 3</t>
  </si>
  <si>
    <t>648991113RT3</t>
  </si>
  <si>
    <t>Osazení parapet.desek plast. a lamin. š.nad 20cm, včetně dodávky plastové parapetní desky š. 300 mm</t>
  </si>
  <si>
    <t>POL1_</t>
  </si>
  <si>
    <t>okno O1 - 900x1600 : 0,9*24</t>
  </si>
  <si>
    <t>648R991119</t>
  </si>
  <si>
    <t>Osazení parapet.desek plast. a lamin. š. do 20cm, včetně dodávky plastové parapetní desky š. 130 mm</t>
  </si>
  <si>
    <t>Vlastní</t>
  </si>
  <si>
    <t>okno  O2 - 800x1400 : 0,8*10</t>
  </si>
  <si>
    <t>okno O3 - 1350x1600 : 1,35*1</t>
  </si>
  <si>
    <t>okno O4 - 400x900 : 0,4*3</t>
  </si>
  <si>
    <t>642200011RA0</t>
  </si>
  <si>
    <t xml:space="preserve">Vybour. otvoru dveře 1křídlých </t>
  </si>
  <si>
    <t>kus</t>
  </si>
  <si>
    <t>Součtová</t>
  </si>
  <si>
    <t>Dveře budou vybourány včetně ocelových zárubní.</t>
  </si>
  <si>
    <t>POP</t>
  </si>
  <si>
    <t>962095212R00</t>
  </si>
  <si>
    <t>Demontáž dílců meziokenních, H budovy do 24 m</t>
  </si>
  <si>
    <t>Okna jsou do zdi kotvená, a tudíž nebude pro odbornou firmu tuto práci provést s minimálním poškozením ostění.</t>
  </si>
  <si>
    <t>998764202R00</t>
  </si>
  <si>
    <t>Přesun hmot pro klempířské konstr., výšky do 12 m</t>
  </si>
  <si>
    <t>764510410RAD</t>
  </si>
  <si>
    <t>Oplechování parapetů z TiZn plechu, rš 500 mm</t>
  </si>
  <si>
    <t>O1 : (0,87*14)+(2,2*5)</t>
  </si>
  <si>
    <t>764900050RA0</t>
  </si>
  <si>
    <t>Demontáž oplechování parapetů</t>
  </si>
  <si>
    <t>Demontáž oken bude včetně venkovních parapetů a vnitřních parapetů.</t>
  </si>
  <si>
    <t>Svislé přemístění ze 2. NP, nebo 1. PP, vodorovné vnitrostaveništní přemístění do 30 m, odvoz na skládku do 10 km. Bez poplatku za skládku.</t>
  </si>
  <si>
    <t>okno O1 : (0,87*14)+(2,2*5)</t>
  </si>
  <si>
    <t>okno O2 : (0,48*4)+(2*3)</t>
  </si>
  <si>
    <t>okno O3 : (1,28*1)</t>
  </si>
  <si>
    <t>okno O4 : (0,4*3)</t>
  </si>
  <si>
    <t>764R510412</t>
  </si>
  <si>
    <t>Oplechování parapetů z TiZn plechu, rš 480 mm</t>
  </si>
  <si>
    <t>Indiv</t>
  </si>
  <si>
    <t>O2 : (2*3)</t>
  </si>
  <si>
    <t>764R510413</t>
  </si>
  <si>
    <t>Oplechování parapetů z TiZn plechu, rš 450 mm</t>
  </si>
  <si>
    <t>O3 : 1,28*1</t>
  </si>
  <si>
    <t>764R510414</t>
  </si>
  <si>
    <t>Oplechování parapetů z TiZn plechu, rš 470 mm</t>
  </si>
  <si>
    <t>O4 : 0,4*3</t>
  </si>
  <si>
    <t>764R510415</t>
  </si>
  <si>
    <t>Oplechování parapetů z TiZn plechu, rš 770 mm</t>
  </si>
  <si>
    <t>O2 : 0,48*4</t>
  </si>
  <si>
    <t>766711021R00</t>
  </si>
  <si>
    <t>Montáž vstupních dveří s vypěněním</t>
  </si>
  <si>
    <t>Montáž plastových dveří včetně dodávky a montáže PU pěny.</t>
  </si>
  <si>
    <t>obvod dveří : (2,05*2)+(0,85*2)</t>
  </si>
  <si>
    <t>998766202R00</t>
  </si>
  <si>
    <t>Přesun hmot pro truhlářské konstr., výšky do 12 m</t>
  </si>
  <si>
    <t>766R55069</t>
  </si>
  <si>
    <t xml:space="preserve">Montáž lamelových žaluzií </t>
  </si>
  <si>
    <t>766R670021</t>
  </si>
  <si>
    <t xml:space="preserve">O1 - okno plastové otvíravé výklopné, izolační trojsklo, 6-ti komorový systém,  rozměr 900x1600 mm, barva bílá </t>
  </si>
  <si>
    <t>Falešné členění z příček šíře  30 mm</t>
  </si>
  <si>
    <t>Okno musí být opatřeno pojistkou proti průvanu</t>
  </si>
  <si>
    <t>Celé okno maximálně Uw=0,9W/m2K</t>
  </si>
  <si>
    <t>766R670022</t>
  </si>
  <si>
    <t xml:space="preserve">O2 - okno plastové otvíravé výklopné, izolační trojsklo, 6-ti komorový systém,  rozměr 800x1400 mm, barva bílá </t>
  </si>
  <si>
    <t>766R670023</t>
  </si>
  <si>
    <t>O3 - okno plastové otvíravé výklopné, izolační trojsklo, 6-ti komorový systém,  rozměr 1350x1600 mm</t>
  </si>
  <si>
    <t>766R670024</t>
  </si>
  <si>
    <t>O4 - okno plastové otvíravé výklopné, izolační trojsklo, 6-ti komorový systém,  rozměr 400x900 mm, pouze montáž, okno ve specifikaci</t>
  </si>
  <si>
    <t>766R900019</t>
  </si>
  <si>
    <t>Demontáž okenních parapetů</t>
  </si>
  <si>
    <t>okenní parapety : (24*1,1)+(0,8*10)+(1,55*1)+(0,5*3)</t>
  </si>
  <si>
    <t>55346843R</t>
  </si>
  <si>
    <t>Žaluzie lamelové meziokenní kovové</t>
  </si>
  <si>
    <t>SPCM</t>
  </si>
  <si>
    <t>POL3_</t>
  </si>
  <si>
    <t>okno O1 : (0,9*1,6)*24</t>
  </si>
  <si>
    <t>okno O2 : (0,8*1,4)*10</t>
  </si>
  <si>
    <t>okno O3 : (1,35*1,6)*1</t>
  </si>
  <si>
    <t>okno O4 : (0,4*0,9)*3</t>
  </si>
  <si>
    <t>61143792.A9</t>
  </si>
  <si>
    <t xml:space="preserve">D1 - dveře vchodové plastové  940x2050  otevíravé </t>
  </si>
  <si>
    <t>(vložka ve 4.bezpečnostní třídě). Práh bude hliníkový.</t>
  </si>
  <si>
    <t>784011222RT2</t>
  </si>
  <si>
    <t>Zakrytí podlah, včetně papírové lepenky</t>
  </si>
  <si>
    <t xml:space="preserve"> Výměna oken a dveří bude prováděna při provozu (byty budou obsazeny nájemníky domu).</t>
  </si>
  <si>
    <t>979086213R00</t>
  </si>
  <si>
    <t>Nakládání vybouraných hmot na dopravní prostředek</t>
  </si>
  <si>
    <t>t</t>
  </si>
  <si>
    <t>979083117R00</t>
  </si>
  <si>
    <t>Vodorovné přemístění suti na skládku do 6000 m</t>
  </si>
  <si>
    <t>979083191R00</t>
  </si>
  <si>
    <t>Příplatek za dalších započatých 1000 m nad 6000 m</t>
  </si>
  <si>
    <t>příplatek za 20 km : 35,18*20</t>
  </si>
  <si>
    <t>979990001R00</t>
  </si>
  <si>
    <t>Poplatek za skládku stavební suti</t>
  </si>
  <si>
    <t>979990162R00</t>
  </si>
  <si>
    <t>Poplatek za skládku suti - dřevo+sklo</t>
  </si>
  <si>
    <t>SUM</t>
  </si>
  <si>
    <t>JKSO:</t>
  </si>
  <si>
    <t>803.11</t>
  </si>
  <si>
    <t>domy bytové typové 1-4 podlažní, bez občans. vybavení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</si>
  <si>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</si>
  <si>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</si>
  <si>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</si>
  <si>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</si>
  <si>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</si>
  <si>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</si>
  <si>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Poznámky uchazeče k zadání</t>
  </si>
  <si>
    <t>POPUZIV</t>
  </si>
  <si>
    <t>V rámci výměny oken a dveří dojde ke kompletní demontáži stávajících výplní.</t>
  </si>
  <si>
    <t>Stávající okna jsou dřevěná jednoduchá s dvojitým zasklením.</t>
  </si>
  <si>
    <t>. Demontáž oken bude prováděna velice šetrně, aby nedošlo k poškození vnějších ostění.</t>
  </si>
  <si>
    <t>Dveře budou plné, bílé a tepelně izolační. Bude použito bezpečnostní kování</t>
  </si>
  <si>
    <t>END</t>
  </si>
  <si>
    <t>NAK</t>
  </si>
  <si>
    <t>005124010R</t>
  </si>
  <si>
    <t>Koordinační činnost</t>
  </si>
  <si>
    <t>Soubor</t>
  </si>
  <si>
    <t>POL99_2</t>
  </si>
  <si>
    <t>Koordinace stavebních a technologických dodávek stavby.</t>
  </si>
  <si>
    <t>00521 R</t>
  </si>
  <si>
    <t>Staveniště</t>
  </si>
  <si>
    <t>Náklady spojené s provozem staveniště, které vzniknou dodavateli podle podmínek smlouvy.</t>
  </si>
  <si>
    <t>005122010R1</t>
  </si>
  <si>
    <t>Provoz objednatele - technický dozor</t>
  </si>
  <si>
    <t>Náklady na ztížené provádění stavebních prací v důsledku nepřerušeného provozu na staveništi nebo v případech nepřerušeného provozu v objektech v nichž se stavební práce provádí.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</si>
  <si>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</si>
  <si>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</si>
  <si>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</si>
  <si>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</si>
  <si>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</si>
  <si>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</si>
  <si>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</si>
  <si>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</si>
  <si>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</si>
  <si>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005241020R1</t>
  </si>
  <si>
    <t>Zaměření skutečného provedení  - před zadáním do výroby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</si>
</sst>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2" xfId="0" applyNumberFormat="1" applyFont="1" applyBorder="1" applyAlignment="1">
      <alignment horizontal="left" vertical="top" wrapText="1"/>
    </xf>
    <xf numFmtId="4" fontId="16" fillId="0" borderId="42" xfId="0" applyNumberFormat="1" applyFont="1" applyBorder="1" applyAlignment="1">
      <alignment horizontal="center" vertical="top" shrinkToFit="1"/>
    </xf>
    <xf numFmtId="4" fontId="8" fillId="3" borderId="18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center" vertical="top" shrinkToFit="1"/>
    </xf>
    <xf numFmtId="4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center" vertical="top"/>
    </xf>
    <xf numFmtId="4" fontId="17" fillId="0" borderId="0" xfId="0" quotePrefix="1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horizontal="center"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horizontal="left" vertical="top" wrapText="1"/>
    </xf>
    <xf numFmtId="4" fontId="16" fillId="0" borderId="45" xfId="0" applyNumberFormat="1" applyFont="1" applyBorder="1" applyAlignment="1">
      <alignment horizontal="center" vertical="top" shrinkToFit="1"/>
    </xf>
    <xf numFmtId="4" fontId="17" fillId="0" borderId="0" xfId="0" applyNumberFormat="1" applyFont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8" fillId="0" borderId="18" xfId="0" applyNumberFormat="1" applyFont="1" applyBorder="1" applyAlignment="1">
      <alignment horizontal="left" vertical="top" wrapText="1"/>
    </xf>
    <xf numFmtId="4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4" fontId="18" fillId="0" borderId="0" xfId="0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3" t="s">
        <v>40</v>
      </c>
    </row>
    <row r="2" spans="1:7" ht="57.75" customHeight="1" x14ac:dyDescent="0.25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DwogiLO5VTPNbch6YzWhmRZnOH96607tjkhnLiCuVgOUWEN80++ID3Rv/r8EhxykqByR4VNXGHKxNvw44P5/bg==" saltValue="7UA3Jn/nYyEP89qq0EFh6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5" zoomScaleNormal="100" zoomScaleSheetLayoutView="75" workbookViewId="0">
      <selection activeCell="P25" sqref="P2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8" t="s">
        <v>38</v>
      </c>
      <c r="B1" s="216" t="s">
        <v>4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5">
      <c r="A2" s="3"/>
      <c r="B2" s="74" t="s">
        <v>24</v>
      </c>
      <c r="C2" s="75"/>
      <c r="D2" s="76" t="s">
        <v>43</v>
      </c>
      <c r="E2" s="222" t="s">
        <v>44</v>
      </c>
      <c r="F2" s="223"/>
      <c r="G2" s="223"/>
      <c r="H2" s="223"/>
      <c r="I2" s="223"/>
      <c r="J2" s="224"/>
      <c r="O2" s="2"/>
    </row>
    <row r="3" spans="1:15" ht="27" hidden="1" customHeight="1" x14ac:dyDescent="0.25">
      <c r="A3" s="3"/>
      <c r="B3" s="77"/>
      <c r="C3" s="75"/>
      <c r="D3" s="78"/>
      <c r="E3" s="225"/>
      <c r="F3" s="226"/>
      <c r="G3" s="226"/>
      <c r="H3" s="226"/>
      <c r="I3" s="226"/>
      <c r="J3" s="227"/>
    </row>
    <row r="4" spans="1:15" ht="23.25" customHeight="1" x14ac:dyDescent="0.25">
      <c r="A4" s="3"/>
      <c r="B4" s="79"/>
      <c r="C4" s="80"/>
      <c r="D4" s="81"/>
      <c r="E4" s="212"/>
      <c r="F4" s="212"/>
      <c r="G4" s="212"/>
      <c r="H4" s="212"/>
      <c r="I4" s="212"/>
      <c r="J4" s="213"/>
    </row>
    <row r="5" spans="1:15" ht="24" customHeight="1" x14ac:dyDescent="0.25">
      <c r="A5" s="3"/>
      <c r="B5" s="42" t="s">
        <v>23</v>
      </c>
      <c r="C5" s="4"/>
      <c r="D5" s="82" t="s">
        <v>45</v>
      </c>
      <c r="E5" s="24"/>
      <c r="F5" s="24"/>
      <c r="G5" s="24"/>
      <c r="H5" s="26" t="s">
        <v>42</v>
      </c>
      <c r="I5" s="82" t="s">
        <v>48</v>
      </c>
      <c r="J5" s="10"/>
    </row>
    <row r="6" spans="1:15" ht="15.75" customHeight="1" x14ac:dyDescent="0.25">
      <c r="A6" s="3"/>
      <c r="B6" s="37"/>
      <c r="C6" s="24"/>
      <c r="D6" s="82" t="s">
        <v>46</v>
      </c>
      <c r="E6" s="24"/>
      <c r="F6" s="24"/>
      <c r="G6" s="24"/>
      <c r="H6" s="26" t="s">
        <v>36</v>
      </c>
      <c r="I6" s="82" t="s">
        <v>49</v>
      </c>
      <c r="J6" s="10"/>
    </row>
    <row r="7" spans="1:15" ht="15.75" customHeight="1" x14ac:dyDescent="0.25">
      <c r="A7" s="3"/>
      <c r="B7" s="38"/>
      <c r="C7" s="25">
        <v>40538</v>
      </c>
      <c r="D7" s="84" t="s">
        <v>47</v>
      </c>
      <c r="E7" s="83"/>
      <c r="F7" s="31"/>
      <c r="G7" s="31"/>
      <c r="H7" s="32"/>
      <c r="I7" s="31"/>
      <c r="J7" s="46"/>
    </row>
    <row r="8" spans="1:15" ht="24" hidden="1" customHeight="1" x14ac:dyDescent="0.25">
      <c r="A8" s="3"/>
      <c r="B8" s="42" t="s">
        <v>21</v>
      </c>
      <c r="C8" s="4"/>
      <c r="D8" s="85" t="s">
        <v>50</v>
      </c>
      <c r="E8" s="4"/>
      <c r="F8" s="4"/>
      <c r="G8" s="41"/>
      <c r="H8" s="26" t="s">
        <v>42</v>
      </c>
      <c r="I8" s="82" t="s">
        <v>54</v>
      </c>
      <c r="J8" s="10"/>
    </row>
    <row r="9" spans="1:15" ht="15.75" hidden="1" customHeight="1" x14ac:dyDescent="0.25">
      <c r="A9" s="3"/>
      <c r="B9" s="3"/>
      <c r="C9" s="4"/>
      <c r="D9" s="85" t="s">
        <v>51</v>
      </c>
      <c r="E9" s="4"/>
      <c r="F9" s="4"/>
      <c r="G9" s="41"/>
      <c r="H9" s="26" t="s">
        <v>36</v>
      </c>
      <c r="I9" s="30"/>
      <c r="J9" s="10"/>
    </row>
    <row r="10" spans="1:15" ht="15.75" hidden="1" customHeight="1" x14ac:dyDescent="0.25">
      <c r="A10" s="3"/>
      <c r="B10" s="47"/>
      <c r="C10" s="25"/>
      <c r="D10" s="87" t="s">
        <v>53</v>
      </c>
      <c r="E10" s="86" t="s">
        <v>52</v>
      </c>
      <c r="F10" s="50"/>
      <c r="G10" s="48"/>
      <c r="H10" s="48"/>
      <c r="I10" s="49"/>
      <c r="J10" s="46"/>
    </row>
    <row r="11" spans="1:15" ht="24" customHeight="1" x14ac:dyDescent="0.25">
      <c r="A11" s="3"/>
      <c r="B11" s="42" t="s">
        <v>20</v>
      </c>
      <c r="C11" s="4"/>
      <c r="D11" s="229"/>
      <c r="E11" s="229"/>
      <c r="F11" s="229"/>
      <c r="G11" s="229"/>
      <c r="H11" s="26" t="s">
        <v>42</v>
      </c>
      <c r="I11" s="89"/>
      <c r="J11" s="10"/>
    </row>
    <row r="12" spans="1:15" ht="15.75" customHeight="1" x14ac:dyDescent="0.25">
      <c r="A12" s="3"/>
      <c r="B12" s="37"/>
      <c r="C12" s="24"/>
      <c r="D12" s="211"/>
      <c r="E12" s="211"/>
      <c r="F12" s="211"/>
      <c r="G12" s="211"/>
      <c r="H12" s="26" t="s">
        <v>36</v>
      </c>
      <c r="I12" s="89"/>
      <c r="J12" s="10"/>
    </row>
    <row r="13" spans="1:15" ht="15.75" customHeight="1" x14ac:dyDescent="0.25">
      <c r="A13" s="3"/>
      <c r="B13" s="38"/>
      <c r="C13" s="25"/>
      <c r="D13" s="88"/>
      <c r="E13" s="214"/>
      <c r="F13" s="215"/>
      <c r="G13" s="215"/>
      <c r="H13" s="27"/>
      <c r="I13" s="31"/>
      <c r="J13" s="46"/>
    </row>
    <row r="14" spans="1:15" ht="24" hidden="1" customHeight="1" x14ac:dyDescent="0.25">
      <c r="A14" s="3"/>
      <c r="B14" s="61" t="s">
        <v>22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5">
      <c r="A15" s="3"/>
      <c r="B15" s="47" t="s">
        <v>34</v>
      </c>
      <c r="C15" s="67"/>
      <c r="D15" s="48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5">
      <c r="A16" s="141" t="s">
        <v>26</v>
      </c>
      <c r="B16" s="52" t="s">
        <v>26</v>
      </c>
      <c r="C16" s="53"/>
      <c r="D16" s="54"/>
      <c r="E16" s="202"/>
      <c r="F16" s="203"/>
      <c r="G16" s="202"/>
      <c r="H16" s="203"/>
      <c r="I16" s="202">
        <f>SUM(I51:I54)</f>
        <v>0</v>
      </c>
      <c r="J16" s="204"/>
    </row>
    <row r="17" spans="1:10" ht="23.25" customHeight="1" x14ac:dyDescent="0.25">
      <c r="A17" s="141" t="s">
        <v>27</v>
      </c>
      <c r="B17" s="52" t="s">
        <v>27</v>
      </c>
      <c r="C17" s="53"/>
      <c r="D17" s="54"/>
      <c r="E17" s="202"/>
      <c r="F17" s="203"/>
      <c r="G17" s="202"/>
      <c r="H17" s="203"/>
      <c r="I17" s="202">
        <f>SUM(I55:I58)</f>
        <v>0</v>
      </c>
      <c r="J17" s="204"/>
    </row>
    <row r="18" spans="1:10" ht="23.25" customHeight="1" x14ac:dyDescent="0.25">
      <c r="A18" s="141" t="s">
        <v>28</v>
      </c>
      <c r="B18" s="52" t="s">
        <v>28</v>
      </c>
      <c r="C18" s="53"/>
      <c r="D18" s="54"/>
      <c r="E18" s="202"/>
      <c r="F18" s="203"/>
      <c r="G18" s="202"/>
      <c r="H18" s="203"/>
      <c r="I18" s="202">
        <f>SUMIF(F51:F60,A18,I51:I60)</f>
        <v>0</v>
      </c>
      <c r="J18" s="204"/>
    </row>
    <row r="19" spans="1:10" ht="23.25" customHeight="1" x14ac:dyDescent="0.25">
      <c r="A19" s="141" t="s">
        <v>81</v>
      </c>
      <c r="B19" s="52" t="s">
        <v>29</v>
      </c>
      <c r="C19" s="53"/>
      <c r="D19" s="54"/>
      <c r="E19" s="202"/>
      <c r="F19" s="203"/>
      <c r="G19" s="202"/>
      <c r="H19" s="203"/>
      <c r="I19" s="202">
        <f>SUMIF(F51:F60,A19,I51:I60)</f>
        <v>0</v>
      </c>
      <c r="J19" s="204"/>
    </row>
    <row r="20" spans="1:10" ht="23.25" customHeight="1" x14ac:dyDescent="0.25">
      <c r="A20" s="141" t="s">
        <v>82</v>
      </c>
      <c r="B20" s="52" t="s">
        <v>30</v>
      </c>
      <c r="C20" s="53"/>
      <c r="D20" s="54"/>
      <c r="E20" s="202"/>
      <c r="F20" s="203"/>
      <c r="G20" s="202"/>
      <c r="H20" s="203"/>
      <c r="I20" s="202">
        <f>SUMIF(F51:F60,A20,I51:I60)</f>
        <v>0</v>
      </c>
      <c r="J20" s="204"/>
    </row>
    <row r="21" spans="1:10" ht="23.25" customHeight="1" x14ac:dyDescent="0.25">
      <c r="A21" s="3"/>
      <c r="B21" s="69" t="s">
        <v>31</v>
      </c>
      <c r="C21" s="70"/>
      <c r="D21" s="71"/>
      <c r="E21" s="205"/>
      <c r="F21" s="232"/>
      <c r="G21" s="205"/>
      <c r="H21" s="232"/>
      <c r="I21" s="205">
        <f>SUM(I16:J20)</f>
        <v>0</v>
      </c>
      <c r="J21" s="206"/>
    </row>
    <row r="22" spans="1:10" ht="33" customHeight="1" x14ac:dyDescent="0.25">
      <c r="A22" s="3"/>
      <c r="B22" s="60" t="s">
        <v>35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5">
      <c r="A23" s="3">
        <f>ZakladDPHSni*SazbaDPH1/100</f>
        <v>0</v>
      </c>
      <c r="B23" s="52" t="s">
        <v>13</v>
      </c>
      <c r="C23" s="53"/>
      <c r="D23" s="54"/>
      <c r="E23" s="55">
        <v>15</v>
      </c>
      <c r="F23" s="56" t="s">
        <v>0</v>
      </c>
      <c r="G23" s="200">
        <f>ZakladDPHSniVypocet</f>
        <v>0</v>
      </c>
      <c r="H23" s="201"/>
      <c r="I23" s="201"/>
      <c r="J23" s="57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2" t="s">
        <v>14</v>
      </c>
      <c r="C24" s="53"/>
      <c r="D24" s="54"/>
      <c r="E24" s="55">
        <f>SazbaDPH1</f>
        <v>15</v>
      </c>
      <c r="F24" s="56" t="s">
        <v>0</v>
      </c>
      <c r="G24" s="198">
        <f>IF(A24&gt;50, ROUNDUP(A23, 0), ROUNDDOWN(A23, 0))</f>
        <v>0</v>
      </c>
      <c r="H24" s="199"/>
      <c r="I24" s="199"/>
      <c r="J24" s="57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2" t="s">
        <v>15</v>
      </c>
      <c r="C25" s="53"/>
      <c r="D25" s="54"/>
      <c r="E25" s="55">
        <v>21</v>
      </c>
      <c r="F25" s="56" t="s">
        <v>0</v>
      </c>
      <c r="G25" s="200">
        <f>SUM(I21)</f>
        <v>0</v>
      </c>
      <c r="H25" s="201"/>
      <c r="I25" s="201"/>
      <c r="J25" s="57" t="str">
        <f t="shared" si="0"/>
        <v>CZK</v>
      </c>
    </row>
    <row r="26" spans="1:10" ht="23.25" customHeight="1" x14ac:dyDescent="0.25">
      <c r="A26" s="3">
        <f>(A25-INT(A25))*100</f>
        <v>0</v>
      </c>
      <c r="B26" s="44" t="s">
        <v>16</v>
      </c>
      <c r="C26" s="21"/>
      <c r="D26" s="17"/>
      <c r="E26" s="39">
        <f>SazbaDPH2</f>
        <v>21</v>
      </c>
      <c r="F26" s="40" t="s">
        <v>0</v>
      </c>
      <c r="G26" s="219">
        <f>SUM(ZakladDPHZakl*21%)</f>
        <v>0</v>
      </c>
      <c r="H26" s="220"/>
      <c r="I26" s="220"/>
      <c r="J26" s="51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3" t="s">
        <v>5</v>
      </c>
      <c r="C27" s="19"/>
      <c r="D27" s="22"/>
      <c r="E27" s="19"/>
      <c r="F27" s="20"/>
      <c r="G27" s="221">
        <f>CenaCelkem-(ZakladDPHSni+DPHSni+ZakladDPHZakl+DPHZakl)</f>
        <v>0</v>
      </c>
      <c r="H27" s="221"/>
      <c r="I27" s="221"/>
      <c r="J27" s="58" t="str">
        <f t="shared" si="0"/>
        <v>CZK</v>
      </c>
    </row>
    <row r="28" spans="1:10" ht="27.75" hidden="1" customHeight="1" thickBot="1" x14ac:dyDescent="0.3">
      <c r="A28" s="3"/>
      <c r="B28" s="118" t="s">
        <v>25</v>
      </c>
      <c r="C28" s="119"/>
      <c r="D28" s="119"/>
      <c r="E28" s="120"/>
      <c r="F28" s="121"/>
      <c r="G28" s="208">
        <f>ZakladDPHSniVypocet+ZakladDPHZaklVypocet</f>
        <v>0</v>
      </c>
      <c r="H28" s="208"/>
      <c r="I28" s="208"/>
      <c r="J28" s="122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8" t="s">
        <v>37</v>
      </c>
      <c r="C29" s="123"/>
      <c r="D29" s="123"/>
      <c r="E29" s="123"/>
      <c r="F29" s="123"/>
      <c r="G29" s="207">
        <f>SUM(G25:I26)</f>
        <v>0</v>
      </c>
      <c r="H29" s="207"/>
      <c r="I29" s="207"/>
      <c r="J29" s="124" t="s">
        <v>61</v>
      </c>
    </row>
    <row r="30" spans="1:10" ht="12.75" customHeight="1" x14ac:dyDescent="0.25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5">
      <c r="A32" s="3"/>
      <c r="B32" s="23"/>
      <c r="C32" s="18" t="s">
        <v>12</v>
      </c>
      <c r="D32" s="35"/>
      <c r="E32" s="35"/>
      <c r="F32" s="18" t="s">
        <v>11</v>
      </c>
      <c r="G32" s="35"/>
      <c r="H32" s="36"/>
      <c r="I32" s="35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5">
      <c r="A34" s="28"/>
      <c r="B34" s="28"/>
      <c r="C34" s="29"/>
      <c r="D34" s="209"/>
      <c r="E34" s="210"/>
      <c r="F34" s="29"/>
      <c r="G34" s="209"/>
      <c r="H34" s="210"/>
      <c r="I34" s="210"/>
      <c r="J34" s="34"/>
    </row>
    <row r="35" spans="1:10" ht="12.75" customHeight="1" x14ac:dyDescent="0.25">
      <c r="A35" s="3"/>
      <c r="B35" s="3"/>
      <c r="C35" s="4"/>
      <c r="D35" s="197" t="s">
        <v>2</v>
      </c>
      <c r="E35" s="197"/>
      <c r="F35" s="4"/>
      <c r="G35" s="41"/>
      <c r="H35" s="12" t="s">
        <v>3</v>
      </c>
      <c r="I35" s="41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5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5">
      <c r="A39" s="94">
        <v>1</v>
      </c>
      <c r="B39" s="104" t="s">
        <v>55</v>
      </c>
      <c r="C39" s="233"/>
      <c r="D39" s="234"/>
      <c r="E39" s="234"/>
      <c r="F39" s="105">
        <f>'1 1 Stavební část '!AE91+'2 1 Naklady'!AE25</f>
        <v>0</v>
      </c>
      <c r="G39" s="106">
        <f>'1 1 Stavební část '!AF91+'2 1 Naklady'!AF25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customHeight="1" x14ac:dyDescent="0.25">
      <c r="A40" s="94">
        <v>2</v>
      </c>
      <c r="B40" s="109" t="s">
        <v>56</v>
      </c>
      <c r="C40" s="235" t="s">
        <v>57</v>
      </c>
      <c r="D40" s="236"/>
      <c r="E40" s="236"/>
      <c r="F40" s="110">
        <f>'1 1 Stavební část '!AE91</f>
        <v>0</v>
      </c>
      <c r="G40" s="111">
        <f>'1 1 Stavební část '!AF91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customHeight="1" x14ac:dyDescent="0.25">
      <c r="A41" s="94">
        <v>3</v>
      </c>
      <c r="B41" s="113" t="s">
        <v>56</v>
      </c>
      <c r="C41" s="233" t="s">
        <v>57</v>
      </c>
      <c r="D41" s="234"/>
      <c r="E41" s="234"/>
      <c r="F41" s="114">
        <f>'1 1 Stavební část '!AE91</f>
        <v>0</v>
      </c>
      <c r="G41" s="107">
        <f>'1 1 Stavební část '!AF91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customHeight="1" x14ac:dyDescent="0.25">
      <c r="A42" s="94">
        <v>2</v>
      </c>
      <c r="B42" s="109" t="s">
        <v>58</v>
      </c>
      <c r="C42" s="235" t="s">
        <v>59</v>
      </c>
      <c r="D42" s="236"/>
      <c r="E42" s="236"/>
      <c r="F42" s="110">
        <f>'2 1 Naklady'!AE25</f>
        <v>0</v>
      </c>
      <c r="G42" s="111">
        <f>'2 1 Naklady'!AF25</f>
        <v>0</v>
      </c>
      <c r="H42" s="111">
        <f>(F42*SazbaDPH1/100)+(G42*SazbaDPH2/100)</f>
        <v>0</v>
      </c>
      <c r="I42" s="111">
        <f>F42+G42+H42</f>
        <v>0</v>
      </c>
      <c r="J42" s="112" t="str">
        <f>IF(CenaCelkemVypocet=0,"",I42/CenaCelkemVypocet*100)</f>
        <v/>
      </c>
    </row>
    <row r="43" spans="1:10" ht="25.5" customHeight="1" x14ac:dyDescent="0.25">
      <c r="A43" s="94">
        <v>3</v>
      </c>
      <c r="B43" s="113" t="s">
        <v>56</v>
      </c>
      <c r="C43" s="233" t="s">
        <v>59</v>
      </c>
      <c r="D43" s="234"/>
      <c r="E43" s="234"/>
      <c r="F43" s="114">
        <f>'2 1 Naklady'!AE25</f>
        <v>0</v>
      </c>
      <c r="G43" s="107">
        <f>'2 1 Naklady'!AF25</f>
        <v>0</v>
      </c>
      <c r="H43" s="107">
        <f>(F43*SazbaDPH1/100)+(G43*SazbaDPH2/100)</f>
        <v>0</v>
      </c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5">
      <c r="A44" s="94"/>
      <c r="B44" s="237" t="s">
        <v>60</v>
      </c>
      <c r="C44" s="238"/>
      <c r="D44" s="238"/>
      <c r="E44" s="239"/>
      <c r="F44" s="115">
        <f>SUMIF(A39:A43,"=1",F39:F43)</f>
        <v>0</v>
      </c>
      <c r="G44" s="116">
        <f>SUMIF(A39:A43,"=1",G39:G43)</f>
        <v>0</v>
      </c>
      <c r="H44" s="116">
        <f>SUMIF(A39:A43,"=1",H39:H43)</f>
        <v>0</v>
      </c>
      <c r="I44" s="116">
        <f>SUMIF(A39:A43,"=1",I39:I43)</f>
        <v>0</v>
      </c>
      <c r="J44" s="117">
        <f>SUMIF(A39:A43,"=1",J39:J43)</f>
        <v>0</v>
      </c>
    </row>
    <row r="48" spans="1:10" ht="15.6" x14ac:dyDescent="0.3">
      <c r="B48" s="125" t="s">
        <v>62</v>
      </c>
    </row>
    <row r="50" spans="1:10" ht="25.5" customHeight="1" x14ac:dyDescent="0.25">
      <c r="A50" s="126"/>
      <c r="B50" s="129" t="s">
        <v>18</v>
      </c>
      <c r="C50" s="129" t="s">
        <v>6</v>
      </c>
      <c r="D50" s="130"/>
      <c r="E50" s="130"/>
      <c r="F50" s="131" t="s">
        <v>63</v>
      </c>
      <c r="G50" s="131"/>
      <c r="H50" s="131"/>
      <c r="I50" s="131" t="s">
        <v>31</v>
      </c>
      <c r="J50" s="131" t="s">
        <v>0</v>
      </c>
    </row>
    <row r="51" spans="1:10" ht="25.5" customHeight="1" x14ac:dyDescent="0.25">
      <c r="A51" s="127"/>
      <c r="B51" s="132" t="s">
        <v>64</v>
      </c>
      <c r="C51" s="240" t="s">
        <v>65</v>
      </c>
      <c r="D51" s="241"/>
      <c r="E51" s="241"/>
      <c r="F51" s="137" t="s">
        <v>26</v>
      </c>
      <c r="G51" s="138"/>
      <c r="H51" s="138">
        <f>'1 1 Stavební část '!G8</f>
        <v>0</v>
      </c>
      <c r="I51" s="138">
        <f>'1 1 Stavební část '!G8</f>
        <v>0</v>
      </c>
      <c r="J51" s="135" t="str">
        <f>IF(I61=0,"",I51/I61*100)</f>
        <v/>
      </c>
    </row>
    <row r="52" spans="1:10" ht="25.5" customHeight="1" x14ac:dyDescent="0.25">
      <c r="A52" s="127"/>
      <c r="B52" s="132" t="s">
        <v>66</v>
      </c>
      <c r="C52" s="240" t="s">
        <v>67</v>
      </c>
      <c r="D52" s="241"/>
      <c r="E52" s="241"/>
      <c r="F52" s="137" t="s">
        <v>26</v>
      </c>
      <c r="G52" s="138"/>
      <c r="H52" s="138">
        <f>'1 1 Stavební část '!G17</f>
        <v>0</v>
      </c>
      <c r="I52" s="138">
        <f>'1 1 Stavební část '!G17</f>
        <v>0</v>
      </c>
      <c r="J52" s="135" t="str">
        <f>IF(I61=0,"",I52/I61*100)</f>
        <v/>
      </c>
    </row>
    <row r="53" spans="1:10" ht="25.5" customHeight="1" x14ac:dyDescent="0.25">
      <c r="A53" s="127"/>
      <c r="B53" s="132" t="s">
        <v>68</v>
      </c>
      <c r="C53" s="240" t="s">
        <v>69</v>
      </c>
      <c r="D53" s="241"/>
      <c r="E53" s="241"/>
      <c r="F53" s="137" t="s">
        <v>26</v>
      </c>
      <c r="G53" s="138"/>
      <c r="H53" s="138">
        <f>'1 1 Stavební část '!G20</f>
        <v>0</v>
      </c>
      <c r="I53" s="138">
        <f>'1 1 Stavební část '!G20</f>
        <v>0</v>
      </c>
      <c r="J53" s="135" t="str">
        <f>IF(I61=0,"",I53/I61*100)</f>
        <v/>
      </c>
    </row>
    <row r="54" spans="1:10" ht="25.5" customHeight="1" x14ac:dyDescent="0.25">
      <c r="A54" s="127"/>
      <c r="B54" s="132" t="s">
        <v>70</v>
      </c>
      <c r="C54" s="240" t="s">
        <v>71</v>
      </c>
      <c r="D54" s="241"/>
      <c r="E54" s="241"/>
      <c r="F54" s="137" t="s">
        <v>26</v>
      </c>
      <c r="G54" s="138"/>
      <c r="H54" s="138">
        <f>'1 1 Stavební část '!G29</f>
        <v>0</v>
      </c>
      <c r="I54" s="138">
        <f>'1 1 Stavební část '!G29</f>
        <v>0</v>
      </c>
      <c r="J54" s="135" t="str">
        <f>IF(I61=0,"",I54/I61*100)</f>
        <v/>
      </c>
    </row>
    <row r="55" spans="1:10" ht="25.5" customHeight="1" x14ac:dyDescent="0.25">
      <c r="A55" s="127"/>
      <c r="B55" s="132" t="s">
        <v>72</v>
      </c>
      <c r="C55" s="240" t="s">
        <v>73</v>
      </c>
      <c r="D55" s="241"/>
      <c r="E55" s="241"/>
      <c r="F55" s="137" t="s">
        <v>27</v>
      </c>
      <c r="G55" s="138"/>
      <c r="H55" s="138">
        <f>'1 1 Stavební část '!G35</f>
        <v>0</v>
      </c>
      <c r="I55" s="138">
        <f>'1 1 Stavební část '!G35</f>
        <v>0</v>
      </c>
      <c r="J55" s="135" t="str">
        <f>IF(I61=0,"",I55/I61*100)</f>
        <v/>
      </c>
    </row>
    <row r="56" spans="1:10" ht="25.5" customHeight="1" x14ac:dyDescent="0.25">
      <c r="A56" s="127"/>
      <c r="B56" s="132" t="s">
        <v>74</v>
      </c>
      <c r="C56" s="240" t="s">
        <v>75</v>
      </c>
      <c r="D56" s="241"/>
      <c r="E56" s="241"/>
      <c r="F56" s="137" t="s">
        <v>27</v>
      </c>
      <c r="G56" s="138"/>
      <c r="H56" s="138">
        <f>'1 1 Stavební část '!G54</f>
        <v>0</v>
      </c>
      <c r="I56" s="138">
        <f>'1 1 Stavební část '!G54</f>
        <v>0</v>
      </c>
      <c r="J56" s="135" t="str">
        <f>IF(I61=0,"",I56/I61*100)</f>
        <v/>
      </c>
    </row>
    <row r="57" spans="1:10" ht="25.5" customHeight="1" x14ac:dyDescent="0.25">
      <c r="A57" s="127"/>
      <c r="B57" s="132" t="s">
        <v>76</v>
      </c>
      <c r="C57" s="240" t="s">
        <v>77</v>
      </c>
      <c r="D57" s="241"/>
      <c r="E57" s="241"/>
      <c r="F57" s="137" t="s">
        <v>27</v>
      </c>
      <c r="G57" s="138"/>
      <c r="H57" s="138">
        <f>'1 1 Stavební část '!G79</f>
        <v>0</v>
      </c>
      <c r="I57" s="138">
        <f>'1 1 Stavební část '!G79</f>
        <v>0</v>
      </c>
      <c r="J57" s="135" t="str">
        <f>IF(I61=0,"",I57/I61*100)</f>
        <v/>
      </c>
    </row>
    <row r="58" spans="1:10" ht="25.5" customHeight="1" x14ac:dyDescent="0.25">
      <c r="A58" s="127"/>
      <c r="B58" s="132" t="s">
        <v>78</v>
      </c>
      <c r="C58" s="240" t="s">
        <v>79</v>
      </c>
      <c r="D58" s="241"/>
      <c r="E58" s="241"/>
      <c r="F58" s="137" t="s">
        <v>80</v>
      </c>
      <c r="G58" s="138"/>
      <c r="H58" s="138">
        <f>'1 1 Stavební část '!G82</f>
        <v>0</v>
      </c>
      <c r="I58" s="138">
        <f>'1 1 Stavební část '!G82</f>
        <v>0</v>
      </c>
      <c r="J58" s="135" t="str">
        <f>IF(I61=0,"",I58/I61*100)</f>
        <v/>
      </c>
    </row>
    <row r="59" spans="1:10" ht="25.5" customHeight="1" x14ac:dyDescent="0.25">
      <c r="A59" s="127"/>
      <c r="B59" s="132" t="s">
        <v>81</v>
      </c>
      <c r="C59" s="240" t="s">
        <v>29</v>
      </c>
      <c r="D59" s="241"/>
      <c r="E59" s="241"/>
      <c r="F59" s="137" t="s">
        <v>81</v>
      </c>
      <c r="G59" s="138"/>
      <c r="H59" s="138">
        <f>'2 1 Naklady'!G8</f>
        <v>0</v>
      </c>
      <c r="I59" s="138">
        <f>'2 1 Naklady'!G8</f>
        <v>0</v>
      </c>
      <c r="J59" s="135" t="str">
        <f>IF(I61=0,"",I59/I61*100)</f>
        <v/>
      </c>
    </row>
    <row r="60" spans="1:10" ht="25.5" customHeight="1" x14ac:dyDescent="0.25">
      <c r="A60" s="127"/>
      <c r="B60" s="132" t="s">
        <v>82</v>
      </c>
      <c r="C60" s="240" t="s">
        <v>30</v>
      </c>
      <c r="D60" s="241"/>
      <c r="E60" s="241"/>
      <c r="F60" s="137" t="s">
        <v>82</v>
      </c>
      <c r="G60" s="138"/>
      <c r="H60" s="138">
        <f>'2 1 Naklady'!G15</f>
        <v>0</v>
      </c>
      <c r="I60" s="138">
        <f>'2 1 Naklady'!G15</f>
        <v>0</v>
      </c>
      <c r="J60" s="135" t="str">
        <f>IF(I61=0,"",I60/I61*100)</f>
        <v/>
      </c>
    </row>
    <row r="61" spans="1:10" ht="25.5" customHeight="1" x14ac:dyDescent="0.25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SUM(I51:I60)</f>
        <v>0</v>
      </c>
      <c r="J61" s="136">
        <f>SUM(J51:J60)</f>
        <v>0</v>
      </c>
    </row>
    <row r="62" spans="1:10" x14ac:dyDescent="0.25">
      <c r="F62" s="92"/>
      <c r="G62" s="91"/>
      <c r="H62" s="92"/>
      <c r="I62" s="91"/>
      <c r="J62" s="93"/>
    </row>
    <row r="63" spans="1:10" x14ac:dyDescent="0.25">
      <c r="F63" s="92"/>
      <c r="G63" s="91"/>
      <c r="H63" s="92"/>
      <c r="I63" s="91"/>
      <c r="J63" s="93"/>
    </row>
    <row r="64" spans="1:10" x14ac:dyDescent="0.25">
      <c r="F64" s="92"/>
      <c r="G64" s="91"/>
      <c r="H64" s="92"/>
      <c r="I64" s="91"/>
      <c r="J6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73" t="s">
        <v>8</v>
      </c>
      <c r="B2" s="72"/>
      <c r="C2" s="244"/>
      <c r="D2" s="244"/>
      <c r="E2" s="244"/>
      <c r="F2" s="244"/>
      <c r="G2" s="245"/>
    </row>
    <row r="3" spans="1:7" ht="24.9" customHeight="1" x14ac:dyDescent="0.25">
      <c r="A3" s="73" t="s">
        <v>9</v>
      </c>
      <c r="B3" s="72"/>
      <c r="C3" s="244"/>
      <c r="D3" s="244"/>
      <c r="E3" s="244"/>
      <c r="F3" s="244"/>
      <c r="G3" s="245"/>
    </row>
    <row r="4" spans="1:7" ht="24.9" customHeight="1" x14ac:dyDescent="0.25">
      <c r="A4" s="73" t="s">
        <v>10</v>
      </c>
      <c r="B4" s="72"/>
      <c r="C4" s="244"/>
      <c r="D4" s="244"/>
      <c r="E4" s="244"/>
      <c r="F4" s="244"/>
      <c r="G4" s="245"/>
    </row>
    <row r="5" spans="1:7" x14ac:dyDescent="0.25">
      <c r="B5" s="6"/>
      <c r="C5" s="7"/>
      <c r="D5" s="8"/>
    </row>
  </sheetData>
  <sheetProtection algorithmName="SHA-512" hashValue="MxeEaCCNYjDJrYrw7b3k8aWEnpqHadLQIzZ4rq7iJHTLeu3Y0blvnnO/4YGdf9CmisdTCaL1jN7mzR7uWRZHyw==" saltValue="6PGYeb8sBD5p2gC8xadcl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A22" sqref="AA22"/>
    </sheetView>
  </sheetViews>
  <sheetFormatPr defaultRowHeight="13.2" outlineLevelRow="1" x14ac:dyDescent="0.25"/>
  <cols>
    <col min="1" max="1" width="3.44140625" customWidth="1"/>
    <col min="2" max="2" width="12.6640625" style="90" customWidth="1"/>
    <col min="3" max="3" width="38.33203125" style="9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8" width="0" hidden="1" customWidth="1"/>
    <col min="20" max="20" width="9.21875" customWidth="1"/>
    <col min="21" max="23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2" t="s">
        <v>7</v>
      </c>
      <c r="B1" s="262"/>
      <c r="C1" s="262"/>
      <c r="D1" s="262"/>
      <c r="E1" s="262"/>
      <c r="F1" s="262"/>
      <c r="G1" s="262"/>
      <c r="AG1" t="s">
        <v>83</v>
      </c>
    </row>
    <row r="2" spans="1:60" ht="25.05" customHeight="1" x14ac:dyDescent="0.25">
      <c r="A2" s="143" t="s">
        <v>8</v>
      </c>
      <c r="B2" s="72" t="s">
        <v>43</v>
      </c>
      <c r="C2" s="263" t="s">
        <v>44</v>
      </c>
      <c r="D2" s="264"/>
      <c r="E2" s="264"/>
      <c r="F2" s="264"/>
      <c r="G2" s="265"/>
      <c r="AG2" t="s">
        <v>84</v>
      </c>
    </row>
    <row r="3" spans="1:60" ht="25.05" customHeight="1" x14ac:dyDescent="0.25">
      <c r="A3" s="143" t="s">
        <v>9</v>
      </c>
      <c r="B3" s="72" t="s">
        <v>58</v>
      </c>
      <c r="C3" s="263" t="s">
        <v>59</v>
      </c>
      <c r="D3" s="264"/>
      <c r="E3" s="264"/>
      <c r="F3" s="264"/>
      <c r="G3" s="265"/>
      <c r="AC3" s="90" t="s">
        <v>236</v>
      </c>
      <c r="AG3" t="s">
        <v>85</v>
      </c>
    </row>
    <row r="4" spans="1:60" ht="25.05" customHeight="1" x14ac:dyDescent="0.25">
      <c r="A4" s="144" t="s">
        <v>10</v>
      </c>
      <c r="B4" s="145" t="s">
        <v>56</v>
      </c>
      <c r="C4" s="266" t="s">
        <v>59</v>
      </c>
      <c r="D4" s="267"/>
      <c r="E4" s="267"/>
      <c r="F4" s="267"/>
      <c r="G4" s="268"/>
      <c r="AG4" t="s">
        <v>86</v>
      </c>
    </row>
    <row r="5" spans="1:60" x14ac:dyDescent="0.25">
      <c r="D5" s="142"/>
    </row>
    <row r="6" spans="1:60" ht="39.6" x14ac:dyDescent="0.25">
      <c r="A6" s="147" t="s">
        <v>87</v>
      </c>
      <c r="B6" s="149" t="s">
        <v>88</v>
      </c>
      <c r="C6" s="149" t="s">
        <v>89</v>
      </c>
      <c r="D6" s="148" t="s">
        <v>90</v>
      </c>
      <c r="E6" s="147" t="s">
        <v>91</v>
      </c>
      <c r="F6" s="146" t="s">
        <v>92</v>
      </c>
      <c r="G6" s="147" t="s">
        <v>31</v>
      </c>
      <c r="H6" s="150" t="s">
        <v>32</v>
      </c>
      <c r="I6" s="150" t="s">
        <v>93</v>
      </c>
      <c r="J6" s="150" t="s">
        <v>33</v>
      </c>
      <c r="K6" s="150" t="s">
        <v>94</v>
      </c>
      <c r="L6" s="150" t="s">
        <v>95</v>
      </c>
      <c r="M6" s="150" t="s">
        <v>96</v>
      </c>
      <c r="N6" s="150" t="s">
        <v>97</v>
      </c>
      <c r="O6" s="150" t="s">
        <v>98</v>
      </c>
      <c r="P6" s="150" t="s">
        <v>99</v>
      </c>
      <c r="Q6" s="150" t="s">
        <v>100</v>
      </c>
      <c r="R6" s="150" t="s">
        <v>101</v>
      </c>
      <c r="S6" s="150" t="s">
        <v>102</v>
      </c>
      <c r="T6" s="150" t="s">
        <v>103</v>
      </c>
      <c r="U6" s="150" t="s">
        <v>104</v>
      </c>
      <c r="V6" s="150" t="s">
        <v>105</v>
      </c>
      <c r="W6" s="150" t="s">
        <v>106</v>
      </c>
    </row>
    <row r="7" spans="1:60" hidden="1" x14ac:dyDescent="0.25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5">
      <c r="A8" s="162" t="s">
        <v>107</v>
      </c>
      <c r="B8" s="163" t="s">
        <v>81</v>
      </c>
      <c r="C8" s="180" t="s">
        <v>29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AG8" t="s">
        <v>108</v>
      </c>
    </row>
    <row r="9" spans="1:60" outlineLevel="1" x14ac:dyDescent="0.25">
      <c r="A9" s="168">
        <v>1</v>
      </c>
      <c r="B9" s="169" t="s">
        <v>237</v>
      </c>
      <c r="C9" s="184" t="s">
        <v>238</v>
      </c>
      <c r="D9" s="185" t="s">
        <v>239</v>
      </c>
      <c r="E9" s="171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112</v>
      </c>
      <c r="T9" s="172" t="s">
        <v>160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240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0" t="s">
        <v>241</v>
      </c>
      <c r="D10" s="261"/>
      <c r="E10" s="261"/>
      <c r="F10" s="261"/>
      <c r="G10" s="26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141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8">
        <v>2</v>
      </c>
      <c r="B11" s="169" t="s">
        <v>242</v>
      </c>
      <c r="C11" s="184" t="s">
        <v>243</v>
      </c>
      <c r="D11" s="185" t="s">
        <v>239</v>
      </c>
      <c r="E11" s="171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112</v>
      </c>
      <c r="T11" s="172" t="s">
        <v>160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240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60" t="s">
        <v>244</v>
      </c>
      <c r="D12" s="261"/>
      <c r="E12" s="261"/>
      <c r="F12" s="261"/>
      <c r="G12" s="26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141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68">
        <v>3</v>
      </c>
      <c r="B13" s="169" t="s">
        <v>245</v>
      </c>
      <c r="C13" s="184" t="s">
        <v>246</v>
      </c>
      <c r="D13" s="185" t="s">
        <v>239</v>
      </c>
      <c r="E13" s="171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132</v>
      </c>
      <c r="T13" s="172" t="s">
        <v>160</v>
      </c>
      <c r="U13" s="160">
        <v>0</v>
      </c>
      <c r="V13" s="160">
        <f>ROUND(E13*U13,2)</f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1" outlineLevel="1" x14ac:dyDescent="0.25">
      <c r="A14" s="158"/>
      <c r="B14" s="159"/>
      <c r="C14" s="260" t="s">
        <v>247</v>
      </c>
      <c r="D14" s="261"/>
      <c r="E14" s="261"/>
      <c r="F14" s="261"/>
      <c r="G14" s="26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141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3" t="str">
        <f>C14</f>
        <v>Náklady na ztížené provádění stavebních prací v důsledku nepřerušeného provozu na staveništi nebo v případech nepřerušeného provozu v objektech v nichž se stavební práce provádí.</v>
      </c>
      <c r="BB14" s="151"/>
      <c r="BC14" s="151"/>
      <c r="BD14" s="151"/>
      <c r="BE14" s="151"/>
      <c r="BF14" s="151"/>
      <c r="BG14" s="151"/>
      <c r="BH14" s="151"/>
    </row>
    <row r="15" spans="1:60" x14ac:dyDescent="0.25">
      <c r="A15" s="162" t="s">
        <v>107</v>
      </c>
      <c r="B15" s="163" t="s">
        <v>82</v>
      </c>
      <c r="C15" s="186" t="s">
        <v>30</v>
      </c>
      <c r="D15" s="187"/>
      <c r="E15" s="166"/>
      <c r="F15" s="166"/>
      <c r="G15" s="166">
        <f>SUMIF(AG16:AG23,"&lt;&gt;NOR",G16:G23)</f>
        <v>0</v>
      </c>
      <c r="H15" s="166"/>
      <c r="I15" s="166">
        <f>SUM(I16:I23)</f>
        <v>0</v>
      </c>
      <c r="J15" s="166"/>
      <c r="K15" s="166">
        <f>SUM(K16:K23)</f>
        <v>0</v>
      </c>
      <c r="L15" s="166"/>
      <c r="M15" s="166">
        <f>SUM(M16:M23)</f>
        <v>0</v>
      </c>
      <c r="N15" s="166"/>
      <c r="O15" s="166">
        <f>SUM(O16:O23)</f>
        <v>0</v>
      </c>
      <c r="P15" s="166"/>
      <c r="Q15" s="166">
        <f>SUM(Q16:Q23)</f>
        <v>0</v>
      </c>
      <c r="R15" s="166"/>
      <c r="S15" s="166"/>
      <c r="T15" s="167"/>
      <c r="U15" s="161"/>
      <c r="V15" s="161">
        <f>SUM(V16:V23)</f>
        <v>0</v>
      </c>
      <c r="W15" s="161"/>
      <c r="AG15" t="s">
        <v>108</v>
      </c>
    </row>
    <row r="16" spans="1:60" outlineLevel="1" x14ac:dyDescent="0.25">
      <c r="A16" s="168">
        <v>4</v>
      </c>
      <c r="B16" s="169" t="s">
        <v>248</v>
      </c>
      <c r="C16" s="184" t="s">
        <v>249</v>
      </c>
      <c r="D16" s="185" t="s">
        <v>239</v>
      </c>
      <c r="E16" s="171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112</v>
      </c>
      <c r="T16" s="172" t="s">
        <v>160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6.6" customHeight="1" outlineLevel="1" x14ac:dyDescent="0.25">
      <c r="A17" s="158"/>
      <c r="B17" s="159"/>
      <c r="C17" s="260" t="s">
        <v>250</v>
      </c>
      <c r="D17" s="261"/>
      <c r="E17" s="261"/>
      <c r="F17" s="261"/>
      <c r="G17" s="26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141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3" t="str">
        <f>C17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7" s="151"/>
      <c r="BC17" s="151"/>
      <c r="BD17" s="151"/>
      <c r="BE17" s="151"/>
      <c r="BF17" s="151"/>
      <c r="BG17" s="151"/>
      <c r="BH17" s="151"/>
    </row>
    <row r="18" spans="1:60" ht="16.2" customHeight="1" outlineLevel="1" x14ac:dyDescent="0.25">
      <c r="A18" s="168">
        <v>5</v>
      </c>
      <c r="B18" s="169" t="s">
        <v>251</v>
      </c>
      <c r="C18" s="184" t="s">
        <v>252</v>
      </c>
      <c r="D18" s="185" t="s">
        <v>239</v>
      </c>
      <c r="E18" s="171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112</v>
      </c>
      <c r="T18" s="172" t="s">
        <v>160</v>
      </c>
      <c r="U18" s="160">
        <v>0</v>
      </c>
      <c r="V18" s="160">
        <f>ROUND(E18*U18,2)</f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8.4" customHeight="1" outlineLevel="1" x14ac:dyDescent="0.25">
      <c r="A19" s="158"/>
      <c r="B19" s="159"/>
      <c r="C19" s="260" t="s">
        <v>253</v>
      </c>
      <c r="D19" s="261"/>
      <c r="E19" s="261"/>
      <c r="F19" s="261"/>
      <c r="G19" s="26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141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3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8">
        <v>6</v>
      </c>
      <c r="B20" s="169" t="s">
        <v>254</v>
      </c>
      <c r="C20" s="184" t="s">
        <v>255</v>
      </c>
      <c r="D20" s="185" t="s">
        <v>239</v>
      </c>
      <c r="E20" s="171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112</v>
      </c>
      <c r="T20" s="172" t="s">
        <v>160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260" t="s">
        <v>256</v>
      </c>
      <c r="D21" s="261"/>
      <c r="E21" s="261"/>
      <c r="F21" s="261"/>
      <c r="G21" s="261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141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3" t="str">
        <f>C21</f>
        <v>Náklady zhotovitele, které vzniknou v souvislosti s povinnostmi zhotovitele při předání a převzetí díla.</v>
      </c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68">
        <v>7</v>
      </c>
      <c r="B22" s="169" t="s">
        <v>257</v>
      </c>
      <c r="C22" s="184" t="s">
        <v>258</v>
      </c>
      <c r="D22" s="185" t="s">
        <v>239</v>
      </c>
      <c r="E22" s="171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132</v>
      </c>
      <c r="T22" s="172" t="s">
        <v>160</v>
      </c>
      <c r="U22" s="160">
        <v>0</v>
      </c>
      <c r="V22" s="160">
        <f>ROUND(E22*U22,2)</f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260"/>
      <c r="D23" s="261"/>
      <c r="E23" s="261"/>
      <c r="F23" s="261"/>
      <c r="G23" s="26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141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3">
        <f>C23</f>
        <v>0</v>
      </c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5"/>
      <c r="B24" s="6"/>
      <c r="C24" s="188"/>
      <c r="D24" s="189"/>
      <c r="E24" s="153"/>
      <c r="F24" s="153"/>
      <c r="G24" s="15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v>15</v>
      </c>
      <c r="AF24">
        <v>21</v>
      </c>
    </row>
    <row r="25" spans="1:60" x14ac:dyDescent="0.25">
      <c r="A25" s="154"/>
      <c r="B25" s="155" t="s">
        <v>31</v>
      </c>
      <c r="C25" s="182"/>
      <c r="D25" s="156"/>
      <c r="E25" s="157"/>
      <c r="F25" s="157"/>
      <c r="G25" s="179">
        <f>G8+G15</f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f>SUMIF(L7:L23,AE24,G7:G23)</f>
        <v>0</v>
      </c>
      <c r="AF25">
        <f>SUMIF(L7:L23,AF24,G7:G23)</f>
        <v>0</v>
      </c>
      <c r="AG25" t="s">
        <v>219</v>
      </c>
    </row>
    <row r="26" spans="1:60" x14ac:dyDescent="0.25">
      <c r="A26" s="5"/>
      <c r="B26" s="6"/>
      <c r="C26" s="181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5">
      <c r="A27" s="5"/>
      <c r="B27" s="6"/>
      <c r="C27" s="181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5">
      <c r="A28" s="246" t="s">
        <v>229</v>
      </c>
      <c r="B28" s="246"/>
      <c r="C28" s="247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5">
      <c r="A29" s="248"/>
      <c r="B29" s="249"/>
      <c r="C29" s="250"/>
      <c r="D29" s="249"/>
      <c r="E29" s="249"/>
      <c r="F29" s="249"/>
      <c r="G29" s="25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G29" t="s">
        <v>230</v>
      </c>
    </row>
    <row r="30" spans="1:60" x14ac:dyDescent="0.25">
      <c r="A30" s="252"/>
      <c r="B30" s="253"/>
      <c r="C30" s="254"/>
      <c r="D30" s="253"/>
      <c r="E30" s="253"/>
      <c r="F30" s="253"/>
      <c r="G30" s="25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5">
      <c r="A31" s="252"/>
      <c r="B31" s="253"/>
      <c r="C31" s="254"/>
      <c r="D31" s="253"/>
      <c r="E31" s="253"/>
      <c r="F31" s="253"/>
      <c r="G31" s="25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5">
      <c r="A32" s="252"/>
      <c r="B32" s="253"/>
      <c r="C32" s="254"/>
      <c r="D32" s="253"/>
      <c r="E32" s="253"/>
      <c r="F32" s="253"/>
      <c r="G32" s="25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5">
      <c r="A33" s="256"/>
      <c r="B33" s="257"/>
      <c r="C33" s="258"/>
      <c r="D33" s="257"/>
      <c r="E33" s="257"/>
      <c r="F33" s="257"/>
      <c r="G33" s="25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5">
      <c r="A34" s="5"/>
      <c r="B34" s="6"/>
      <c r="C34" s="181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5">
      <c r="C35" s="183"/>
      <c r="D35" s="142"/>
      <c r="AG35" t="s">
        <v>235</v>
      </c>
    </row>
    <row r="36" spans="1:33" x14ac:dyDescent="0.25">
      <c r="D36" s="142"/>
    </row>
    <row r="37" spans="1:33" x14ac:dyDescent="0.25">
      <c r="D37" s="142"/>
    </row>
    <row r="38" spans="1:33" x14ac:dyDescent="0.25">
      <c r="D38" s="142"/>
    </row>
    <row r="39" spans="1:33" x14ac:dyDescent="0.25">
      <c r="D39" s="142"/>
    </row>
    <row r="40" spans="1:33" x14ac:dyDescent="0.25">
      <c r="D40" s="142"/>
    </row>
    <row r="41" spans="1:33" x14ac:dyDescent="0.25">
      <c r="D41" s="142"/>
    </row>
    <row r="42" spans="1:33" x14ac:dyDescent="0.25">
      <c r="D42" s="142"/>
    </row>
    <row r="43" spans="1:33" x14ac:dyDescent="0.25">
      <c r="D43" s="142"/>
    </row>
    <row r="44" spans="1:33" x14ac:dyDescent="0.25">
      <c r="D44" s="142"/>
    </row>
    <row r="45" spans="1:33" x14ac:dyDescent="0.25">
      <c r="D45" s="142"/>
    </row>
    <row r="46" spans="1:33" x14ac:dyDescent="0.25">
      <c r="D46" s="142"/>
    </row>
    <row r="47" spans="1:33" x14ac:dyDescent="0.25">
      <c r="D47" s="142"/>
    </row>
    <row r="48" spans="1:33" x14ac:dyDescent="0.25">
      <c r="D48" s="142"/>
    </row>
    <row r="49" spans="4:4" x14ac:dyDescent="0.25">
      <c r="D49" s="142"/>
    </row>
    <row r="50" spans="4:4" x14ac:dyDescent="0.25">
      <c r="D50" s="142"/>
    </row>
    <row r="51" spans="4:4" x14ac:dyDescent="0.25">
      <c r="D51" s="142"/>
    </row>
    <row r="52" spans="4:4" x14ac:dyDescent="0.25">
      <c r="D52" s="142"/>
    </row>
    <row r="53" spans="4:4" x14ac:dyDescent="0.25">
      <c r="D53" s="142"/>
    </row>
    <row r="54" spans="4:4" x14ac:dyDescent="0.25">
      <c r="D54" s="142"/>
    </row>
    <row r="55" spans="4:4" x14ac:dyDescent="0.25">
      <c r="D55" s="142"/>
    </row>
    <row r="56" spans="4:4" x14ac:dyDescent="0.25">
      <c r="D56" s="142"/>
    </row>
    <row r="57" spans="4:4" x14ac:dyDescent="0.25">
      <c r="D57" s="142"/>
    </row>
    <row r="58" spans="4:4" x14ac:dyDescent="0.25">
      <c r="D58" s="142"/>
    </row>
    <row r="59" spans="4:4" x14ac:dyDescent="0.25">
      <c r="D59" s="142"/>
    </row>
    <row r="60" spans="4:4" x14ac:dyDescent="0.25">
      <c r="D60" s="142"/>
    </row>
    <row r="61" spans="4:4" x14ac:dyDescent="0.25">
      <c r="D61" s="142"/>
    </row>
    <row r="62" spans="4:4" x14ac:dyDescent="0.25">
      <c r="D62" s="142"/>
    </row>
    <row r="63" spans="4:4" x14ac:dyDescent="0.25">
      <c r="D63" s="142"/>
    </row>
    <row r="64" spans="4:4" x14ac:dyDescent="0.25">
      <c r="D64" s="142"/>
    </row>
    <row r="65" spans="4:4" x14ac:dyDescent="0.25">
      <c r="D65" s="142"/>
    </row>
    <row r="66" spans="4:4" x14ac:dyDescent="0.25">
      <c r="D66" s="142"/>
    </row>
    <row r="67" spans="4:4" x14ac:dyDescent="0.25">
      <c r="D67" s="142"/>
    </row>
    <row r="68" spans="4:4" x14ac:dyDescent="0.25">
      <c r="D68" s="142"/>
    </row>
    <row r="69" spans="4:4" x14ac:dyDescent="0.25">
      <c r="D69" s="142"/>
    </row>
    <row r="70" spans="4:4" x14ac:dyDescent="0.25">
      <c r="D70" s="142"/>
    </row>
    <row r="71" spans="4:4" x14ac:dyDescent="0.25">
      <c r="D71" s="142"/>
    </row>
    <row r="72" spans="4:4" x14ac:dyDescent="0.25">
      <c r="D72" s="142"/>
    </row>
    <row r="73" spans="4:4" x14ac:dyDescent="0.25">
      <c r="D73" s="142"/>
    </row>
    <row r="74" spans="4:4" x14ac:dyDescent="0.25">
      <c r="D74" s="142"/>
    </row>
    <row r="75" spans="4:4" x14ac:dyDescent="0.25">
      <c r="D75" s="142"/>
    </row>
    <row r="76" spans="4:4" x14ac:dyDescent="0.25">
      <c r="D76" s="142"/>
    </row>
    <row r="77" spans="4:4" x14ac:dyDescent="0.25">
      <c r="D77" s="142"/>
    </row>
    <row r="78" spans="4:4" x14ac:dyDescent="0.25">
      <c r="D78" s="142"/>
    </row>
    <row r="79" spans="4:4" x14ac:dyDescent="0.25">
      <c r="D79" s="142"/>
    </row>
    <row r="80" spans="4:4" x14ac:dyDescent="0.25">
      <c r="D80" s="142"/>
    </row>
    <row r="81" spans="4:4" x14ac:dyDescent="0.25">
      <c r="D81" s="142"/>
    </row>
    <row r="82" spans="4:4" x14ac:dyDescent="0.25">
      <c r="D82" s="142"/>
    </row>
    <row r="83" spans="4:4" x14ac:dyDescent="0.25">
      <c r="D83" s="142"/>
    </row>
    <row r="84" spans="4:4" x14ac:dyDescent="0.25">
      <c r="D84" s="142"/>
    </row>
    <row r="85" spans="4:4" x14ac:dyDescent="0.25">
      <c r="D85" s="142"/>
    </row>
    <row r="86" spans="4:4" x14ac:dyDescent="0.25">
      <c r="D86" s="142"/>
    </row>
    <row r="87" spans="4:4" x14ac:dyDescent="0.25">
      <c r="D87" s="142"/>
    </row>
    <row r="88" spans="4:4" x14ac:dyDescent="0.25">
      <c r="D88" s="142"/>
    </row>
    <row r="89" spans="4:4" x14ac:dyDescent="0.25">
      <c r="D89" s="142"/>
    </row>
    <row r="90" spans="4:4" x14ac:dyDescent="0.25">
      <c r="D90" s="142"/>
    </row>
    <row r="91" spans="4:4" x14ac:dyDescent="0.25">
      <c r="D91" s="142"/>
    </row>
    <row r="92" spans="4:4" x14ac:dyDescent="0.25">
      <c r="D92" s="142"/>
    </row>
    <row r="93" spans="4:4" x14ac:dyDescent="0.25">
      <c r="D93" s="142"/>
    </row>
    <row r="94" spans="4:4" x14ac:dyDescent="0.25">
      <c r="D94" s="142"/>
    </row>
    <row r="95" spans="4:4" x14ac:dyDescent="0.25">
      <c r="D95" s="142"/>
    </row>
    <row r="96" spans="4:4" x14ac:dyDescent="0.25">
      <c r="D96" s="142"/>
    </row>
    <row r="97" spans="4:4" x14ac:dyDescent="0.25">
      <c r="D97" s="142"/>
    </row>
    <row r="98" spans="4:4" x14ac:dyDescent="0.25">
      <c r="D98" s="142"/>
    </row>
    <row r="99" spans="4:4" x14ac:dyDescent="0.25">
      <c r="D99" s="142"/>
    </row>
    <row r="100" spans="4:4" x14ac:dyDescent="0.25">
      <c r="D100" s="142"/>
    </row>
    <row r="101" spans="4:4" x14ac:dyDescent="0.25">
      <c r="D101" s="142"/>
    </row>
    <row r="102" spans="4:4" x14ac:dyDescent="0.25">
      <c r="D102" s="142"/>
    </row>
    <row r="103" spans="4:4" x14ac:dyDescent="0.25">
      <c r="D103" s="142"/>
    </row>
    <row r="104" spans="4:4" x14ac:dyDescent="0.25">
      <c r="D104" s="142"/>
    </row>
    <row r="105" spans="4:4" x14ac:dyDescent="0.25">
      <c r="D105" s="142"/>
    </row>
    <row r="106" spans="4:4" x14ac:dyDescent="0.25">
      <c r="D106" s="142"/>
    </row>
    <row r="107" spans="4:4" x14ac:dyDescent="0.25">
      <c r="D107" s="142"/>
    </row>
    <row r="108" spans="4:4" x14ac:dyDescent="0.25">
      <c r="D108" s="142"/>
    </row>
    <row r="109" spans="4:4" x14ac:dyDescent="0.25">
      <c r="D109" s="142"/>
    </row>
    <row r="110" spans="4:4" x14ac:dyDescent="0.25">
      <c r="D110" s="142"/>
    </row>
    <row r="111" spans="4:4" x14ac:dyDescent="0.25">
      <c r="D111" s="142"/>
    </row>
    <row r="112" spans="4:4" x14ac:dyDescent="0.25">
      <c r="D112" s="142"/>
    </row>
    <row r="113" spans="4:4" x14ac:dyDescent="0.25">
      <c r="D113" s="142"/>
    </row>
    <row r="114" spans="4:4" x14ac:dyDescent="0.25">
      <c r="D114" s="142"/>
    </row>
    <row r="115" spans="4:4" x14ac:dyDescent="0.25">
      <c r="D115" s="142"/>
    </row>
    <row r="116" spans="4:4" x14ac:dyDescent="0.25">
      <c r="D116" s="142"/>
    </row>
    <row r="117" spans="4:4" x14ac:dyDescent="0.25">
      <c r="D117" s="142"/>
    </row>
    <row r="118" spans="4:4" x14ac:dyDescent="0.25">
      <c r="D118" s="142"/>
    </row>
    <row r="119" spans="4:4" x14ac:dyDescent="0.25">
      <c r="D119" s="142"/>
    </row>
    <row r="120" spans="4:4" x14ac:dyDescent="0.25">
      <c r="D120" s="142"/>
    </row>
    <row r="121" spans="4:4" x14ac:dyDescent="0.25">
      <c r="D121" s="142"/>
    </row>
    <row r="122" spans="4:4" x14ac:dyDescent="0.25">
      <c r="D122" s="142"/>
    </row>
    <row r="123" spans="4:4" x14ac:dyDescent="0.25">
      <c r="D123" s="142"/>
    </row>
    <row r="124" spans="4:4" x14ac:dyDescent="0.25">
      <c r="D124" s="142"/>
    </row>
    <row r="125" spans="4:4" x14ac:dyDescent="0.25">
      <c r="D125" s="142"/>
    </row>
    <row r="126" spans="4:4" x14ac:dyDescent="0.25">
      <c r="D126" s="142"/>
    </row>
    <row r="127" spans="4:4" x14ac:dyDescent="0.25">
      <c r="D127" s="142"/>
    </row>
    <row r="128" spans="4:4" x14ac:dyDescent="0.25">
      <c r="D128" s="142"/>
    </row>
    <row r="129" spans="4:4" x14ac:dyDescent="0.25">
      <c r="D129" s="142"/>
    </row>
    <row r="130" spans="4:4" x14ac:dyDescent="0.25">
      <c r="D130" s="142"/>
    </row>
    <row r="131" spans="4:4" x14ac:dyDescent="0.25">
      <c r="D131" s="142"/>
    </row>
    <row r="132" spans="4:4" x14ac:dyDescent="0.25">
      <c r="D132" s="142"/>
    </row>
    <row r="133" spans="4:4" x14ac:dyDescent="0.25">
      <c r="D133" s="142"/>
    </row>
    <row r="134" spans="4:4" x14ac:dyDescent="0.25">
      <c r="D134" s="142"/>
    </row>
    <row r="135" spans="4:4" x14ac:dyDescent="0.25">
      <c r="D135" s="142"/>
    </row>
    <row r="136" spans="4:4" x14ac:dyDescent="0.25">
      <c r="D136" s="142"/>
    </row>
    <row r="137" spans="4:4" x14ac:dyDescent="0.25">
      <c r="D137" s="142"/>
    </row>
    <row r="138" spans="4:4" x14ac:dyDescent="0.25">
      <c r="D138" s="142"/>
    </row>
    <row r="139" spans="4:4" x14ac:dyDescent="0.25">
      <c r="D139" s="142"/>
    </row>
    <row r="140" spans="4:4" x14ac:dyDescent="0.25">
      <c r="D140" s="142"/>
    </row>
    <row r="141" spans="4:4" x14ac:dyDescent="0.25">
      <c r="D141" s="142"/>
    </row>
    <row r="142" spans="4:4" x14ac:dyDescent="0.25">
      <c r="D142" s="142"/>
    </row>
    <row r="143" spans="4:4" x14ac:dyDescent="0.25">
      <c r="D143" s="142"/>
    </row>
    <row r="144" spans="4:4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mergeCells count="13">
    <mergeCell ref="A1:G1"/>
    <mergeCell ref="C2:G2"/>
    <mergeCell ref="C3:G3"/>
    <mergeCell ref="C4:G4"/>
    <mergeCell ref="A28:C28"/>
    <mergeCell ref="A29:G33"/>
    <mergeCell ref="C10:G10"/>
    <mergeCell ref="C12:G12"/>
    <mergeCell ref="C14:G14"/>
    <mergeCell ref="C17:G17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68" activePane="bottomLeft" state="frozen"/>
      <selection pane="bottomLeft" activeCell="M95" sqref="M94:M95"/>
    </sheetView>
  </sheetViews>
  <sheetFormatPr defaultRowHeight="13.2" outlineLevelRow="1" x14ac:dyDescent="0.25"/>
  <cols>
    <col min="1" max="1" width="3.44140625" customWidth="1"/>
    <col min="2" max="2" width="12.6640625" style="90" customWidth="1"/>
    <col min="3" max="3" width="38.33203125" style="9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8" width="0" hidden="1" customWidth="1"/>
    <col min="20" max="20" width="9.21875" customWidth="1"/>
    <col min="21" max="23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2" t="s">
        <v>7</v>
      </c>
      <c r="B1" s="262"/>
      <c r="C1" s="262"/>
      <c r="D1" s="262"/>
      <c r="E1" s="262"/>
      <c r="F1" s="262"/>
      <c r="G1" s="262"/>
      <c r="AG1" t="s">
        <v>83</v>
      </c>
    </row>
    <row r="2" spans="1:60" ht="25.05" customHeight="1" x14ac:dyDescent="0.25">
      <c r="A2" s="143" t="s">
        <v>8</v>
      </c>
      <c r="B2" s="72" t="s">
        <v>43</v>
      </c>
      <c r="C2" s="263" t="s">
        <v>44</v>
      </c>
      <c r="D2" s="264"/>
      <c r="E2" s="264"/>
      <c r="F2" s="264"/>
      <c r="G2" s="265"/>
      <c r="AG2" t="s">
        <v>84</v>
      </c>
    </row>
    <row r="3" spans="1:60" ht="25.05" customHeight="1" x14ac:dyDescent="0.25">
      <c r="A3" s="143" t="s">
        <v>9</v>
      </c>
      <c r="B3" s="72" t="s">
        <v>56</v>
      </c>
      <c r="C3" s="263" t="s">
        <v>57</v>
      </c>
      <c r="D3" s="264"/>
      <c r="E3" s="264"/>
      <c r="F3" s="264"/>
      <c r="G3" s="265"/>
      <c r="AC3" s="90" t="s">
        <v>84</v>
      </c>
      <c r="AG3" t="s">
        <v>85</v>
      </c>
    </row>
    <row r="4" spans="1:60" ht="25.05" customHeight="1" x14ac:dyDescent="0.25">
      <c r="A4" s="144" t="s">
        <v>10</v>
      </c>
      <c r="B4" s="145" t="s">
        <v>56</v>
      </c>
      <c r="C4" s="266" t="s">
        <v>57</v>
      </c>
      <c r="D4" s="267"/>
      <c r="E4" s="267"/>
      <c r="F4" s="267"/>
      <c r="G4" s="268"/>
      <c r="AG4" t="s">
        <v>86</v>
      </c>
    </row>
    <row r="5" spans="1:60" x14ac:dyDescent="0.25">
      <c r="D5" s="142"/>
    </row>
    <row r="6" spans="1:60" ht="39.6" x14ac:dyDescent="0.25">
      <c r="A6" s="147" t="s">
        <v>87</v>
      </c>
      <c r="B6" s="149" t="s">
        <v>88</v>
      </c>
      <c r="C6" s="149" t="s">
        <v>89</v>
      </c>
      <c r="D6" s="148" t="s">
        <v>90</v>
      </c>
      <c r="E6" s="147" t="s">
        <v>91</v>
      </c>
      <c r="F6" s="146" t="s">
        <v>92</v>
      </c>
      <c r="G6" s="147" t="s">
        <v>31</v>
      </c>
      <c r="H6" s="150" t="s">
        <v>32</v>
      </c>
      <c r="I6" s="150" t="s">
        <v>93</v>
      </c>
      <c r="J6" s="150" t="s">
        <v>33</v>
      </c>
      <c r="K6" s="150" t="s">
        <v>94</v>
      </c>
      <c r="L6" s="150" t="s">
        <v>95</v>
      </c>
      <c r="M6" s="150" t="s">
        <v>96</v>
      </c>
      <c r="N6" s="150" t="s">
        <v>97</v>
      </c>
      <c r="O6" s="150" t="s">
        <v>98</v>
      </c>
      <c r="P6" s="150" t="s">
        <v>99</v>
      </c>
      <c r="Q6" s="150" t="s">
        <v>100</v>
      </c>
      <c r="R6" s="150" t="s">
        <v>101</v>
      </c>
      <c r="S6" s="150" t="s">
        <v>102</v>
      </c>
      <c r="T6" s="150" t="s">
        <v>103</v>
      </c>
      <c r="U6" s="150" t="s">
        <v>104</v>
      </c>
      <c r="V6" s="150" t="s">
        <v>105</v>
      </c>
      <c r="W6" s="150" t="s">
        <v>106</v>
      </c>
    </row>
    <row r="7" spans="1:60" hidden="1" x14ac:dyDescent="0.25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5">
      <c r="A8" s="162" t="s">
        <v>107</v>
      </c>
      <c r="B8" s="163" t="s">
        <v>64</v>
      </c>
      <c r="C8" s="180" t="s">
        <v>65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1.47</v>
      </c>
      <c r="P8" s="166"/>
      <c r="Q8" s="166">
        <f>SUM(Q9:Q16)</f>
        <v>0.56000000000000005</v>
      </c>
      <c r="R8" s="166"/>
      <c r="S8" s="166"/>
      <c r="T8" s="167"/>
      <c r="U8" s="161"/>
      <c r="V8" s="161">
        <f>SUM(V9:V16)</f>
        <v>0</v>
      </c>
      <c r="W8" s="161"/>
      <c r="AG8" t="s">
        <v>108</v>
      </c>
    </row>
    <row r="9" spans="1:60" outlineLevel="1" x14ac:dyDescent="0.25">
      <c r="A9" s="168">
        <v>1</v>
      </c>
      <c r="B9" s="169" t="s">
        <v>109</v>
      </c>
      <c r="C9" s="184" t="s">
        <v>110</v>
      </c>
      <c r="D9" s="185" t="s">
        <v>111</v>
      </c>
      <c r="E9" s="171">
        <v>176.10000000000002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3.7100000000000002E-3</v>
      </c>
      <c r="O9" s="171">
        <f>ROUND(E9*N9,2)</f>
        <v>0.65</v>
      </c>
      <c r="P9" s="171">
        <v>0</v>
      </c>
      <c r="Q9" s="171">
        <f>ROUND(E9*P9,2)</f>
        <v>0</v>
      </c>
      <c r="R9" s="171"/>
      <c r="S9" s="171" t="s">
        <v>112</v>
      </c>
      <c r="T9" s="172" t="s">
        <v>112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190" t="s">
        <v>114</v>
      </c>
      <c r="D10" s="191"/>
      <c r="E10" s="192">
        <v>120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115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0" t="s">
        <v>116</v>
      </c>
      <c r="D11" s="191"/>
      <c r="E11" s="192">
        <v>44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0" t="s">
        <v>117</v>
      </c>
      <c r="D12" s="191"/>
      <c r="E12" s="192">
        <v>4.3000000000000007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0" t="s">
        <v>118</v>
      </c>
      <c r="D13" s="191"/>
      <c r="E13" s="192">
        <v>7.8000000000000007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115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0" t="s">
        <v>119</v>
      </c>
      <c r="D14" s="191"/>
      <c r="E14" s="19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68">
        <v>2</v>
      </c>
      <c r="B15" s="169" t="s">
        <v>120</v>
      </c>
      <c r="C15" s="184" t="s">
        <v>121</v>
      </c>
      <c r="D15" s="185" t="s">
        <v>122</v>
      </c>
      <c r="E15" s="171">
        <v>140.88000000000002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5.8200000000000005E-3</v>
      </c>
      <c r="O15" s="171">
        <f>ROUND(E15*N15,2)</f>
        <v>0.82</v>
      </c>
      <c r="P15" s="171">
        <v>4.0000000000000001E-3</v>
      </c>
      <c r="Q15" s="171">
        <f>ROUND(E15*P15,2)</f>
        <v>0.56000000000000005</v>
      </c>
      <c r="R15" s="171"/>
      <c r="S15" s="171" t="s">
        <v>112</v>
      </c>
      <c r="T15" s="172" t="s">
        <v>112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0" t="s">
        <v>123</v>
      </c>
      <c r="D16" s="191"/>
      <c r="E16" s="192">
        <v>140.88000000000002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5">
      <c r="A17" s="162" t="s">
        <v>107</v>
      </c>
      <c r="B17" s="163" t="s">
        <v>66</v>
      </c>
      <c r="C17" s="186" t="s">
        <v>67</v>
      </c>
      <c r="D17" s="187"/>
      <c r="E17" s="166"/>
      <c r="F17" s="166"/>
      <c r="G17" s="166">
        <f>SUMIF(AG18:AG19,"&lt;&gt;NOR",G18:G19)</f>
        <v>0</v>
      </c>
      <c r="H17" s="166"/>
      <c r="I17" s="166">
        <f>SUM(I18:I19)</f>
        <v>0</v>
      </c>
      <c r="J17" s="166"/>
      <c r="K17" s="166">
        <f>SUM(K18:K19)</f>
        <v>0</v>
      </c>
      <c r="L17" s="166"/>
      <c r="M17" s="166">
        <f>SUM(M18:M19)</f>
        <v>0</v>
      </c>
      <c r="N17" s="166"/>
      <c r="O17" s="166">
        <f>SUM(O18:O19)</f>
        <v>5.75</v>
      </c>
      <c r="P17" s="166"/>
      <c r="Q17" s="166">
        <f>SUM(Q18:Q19)</f>
        <v>0.7</v>
      </c>
      <c r="R17" s="166"/>
      <c r="S17" s="166"/>
      <c r="T17" s="167"/>
      <c r="U17" s="161"/>
      <c r="V17" s="161">
        <f>SUM(V18:V19)</f>
        <v>0</v>
      </c>
      <c r="W17" s="161"/>
      <c r="AG17" t="s">
        <v>108</v>
      </c>
    </row>
    <row r="18" spans="1:60" outlineLevel="1" x14ac:dyDescent="0.25">
      <c r="A18" s="168">
        <v>3</v>
      </c>
      <c r="B18" s="169" t="s">
        <v>124</v>
      </c>
      <c r="C18" s="184" t="s">
        <v>125</v>
      </c>
      <c r="D18" s="185" t="s">
        <v>122</v>
      </c>
      <c r="E18" s="171">
        <v>140.88000000000002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4.0830000000000005E-2</v>
      </c>
      <c r="O18" s="171">
        <f>ROUND(E18*N18,2)</f>
        <v>5.75</v>
      </c>
      <c r="P18" s="171">
        <v>5.0000000000000001E-3</v>
      </c>
      <c r="Q18" s="171">
        <f>ROUND(E18*P18,2)</f>
        <v>0.7</v>
      </c>
      <c r="R18" s="171"/>
      <c r="S18" s="171" t="s">
        <v>112</v>
      </c>
      <c r="T18" s="172" t="s">
        <v>112</v>
      </c>
      <c r="U18" s="160">
        <v>0</v>
      </c>
      <c r="V18" s="160">
        <f>ROUND(E18*U18,2)</f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0" t="s">
        <v>123</v>
      </c>
      <c r="D19" s="191"/>
      <c r="E19" s="192">
        <v>140.88000000000002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5">
      <c r="A20" s="162" t="s">
        <v>107</v>
      </c>
      <c r="B20" s="163" t="s">
        <v>68</v>
      </c>
      <c r="C20" s="186" t="s">
        <v>69</v>
      </c>
      <c r="D20" s="187"/>
      <c r="E20" s="166"/>
      <c r="F20" s="166"/>
      <c r="G20" s="166">
        <f>SUMIF(AG21:AG28,"&lt;&gt;NOR",G21:G28)</f>
        <v>0</v>
      </c>
      <c r="H20" s="166"/>
      <c r="I20" s="166">
        <f>SUM(I21:I28)</f>
        <v>0</v>
      </c>
      <c r="J20" s="166"/>
      <c r="K20" s="166">
        <f>SUM(K21:K28)</f>
        <v>0</v>
      </c>
      <c r="L20" s="166"/>
      <c r="M20" s="166">
        <f>SUM(M21:M28)</f>
        <v>0</v>
      </c>
      <c r="N20" s="166"/>
      <c r="O20" s="166">
        <f>SUM(O21:O28)</f>
        <v>0.53</v>
      </c>
      <c r="P20" s="166"/>
      <c r="Q20" s="166">
        <f>SUM(Q21:Q28)</f>
        <v>0.49</v>
      </c>
      <c r="R20" s="166"/>
      <c r="S20" s="166"/>
      <c r="T20" s="167"/>
      <c r="U20" s="161"/>
      <c r="V20" s="161">
        <f>SUM(V21:V28)</f>
        <v>12.94</v>
      </c>
      <c r="W20" s="161"/>
      <c r="AG20" t="s">
        <v>108</v>
      </c>
    </row>
    <row r="21" spans="1:60" ht="20.399999999999999" outlineLevel="1" x14ac:dyDescent="0.25">
      <c r="A21" s="168">
        <v>4</v>
      </c>
      <c r="B21" s="169" t="s">
        <v>126</v>
      </c>
      <c r="C21" s="184" t="s">
        <v>127</v>
      </c>
      <c r="D21" s="185" t="s">
        <v>111</v>
      </c>
      <c r="E21" s="171">
        <v>21.6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6.1600000000000005E-3</v>
      </c>
      <c r="O21" s="171">
        <f>ROUND(E21*N21,2)</f>
        <v>0.13</v>
      </c>
      <c r="P21" s="171">
        <v>0</v>
      </c>
      <c r="Q21" s="171">
        <f>ROUND(E21*P21,2)</f>
        <v>0</v>
      </c>
      <c r="R21" s="171"/>
      <c r="S21" s="171" t="s">
        <v>112</v>
      </c>
      <c r="T21" s="172" t="s">
        <v>112</v>
      </c>
      <c r="U21" s="160">
        <v>0.42500000000000004</v>
      </c>
      <c r="V21" s="160">
        <f>ROUND(E21*U21,2)</f>
        <v>9.18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0" t="s">
        <v>129</v>
      </c>
      <c r="D22" s="191"/>
      <c r="E22" s="192">
        <v>21.6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68">
        <v>5</v>
      </c>
      <c r="B23" s="169" t="s">
        <v>130</v>
      </c>
      <c r="C23" s="184" t="s">
        <v>131</v>
      </c>
      <c r="D23" s="185" t="s">
        <v>111</v>
      </c>
      <c r="E23" s="171">
        <v>10.55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4.2100000000000002E-3</v>
      </c>
      <c r="O23" s="171">
        <f>ROUND(E23*N23,2)</f>
        <v>0.04</v>
      </c>
      <c r="P23" s="171">
        <v>0</v>
      </c>
      <c r="Q23" s="171">
        <f>ROUND(E23*P23,2)</f>
        <v>0</v>
      </c>
      <c r="R23" s="171"/>
      <c r="S23" s="171" t="s">
        <v>132</v>
      </c>
      <c r="T23" s="172" t="s">
        <v>112</v>
      </c>
      <c r="U23" s="160">
        <v>0.35600000000000004</v>
      </c>
      <c r="V23" s="160">
        <f>ROUND(E23*U23,2)</f>
        <v>3.76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90" t="s">
        <v>133</v>
      </c>
      <c r="D24" s="191"/>
      <c r="E24" s="192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0" t="s">
        <v>134</v>
      </c>
      <c r="D25" s="191"/>
      <c r="E25" s="192">
        <v>1.35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0" t="s">
        <v>135</v>
      </c>
      <c r="D26" s="191"/>
      <c r="E26" s="192">
        <v>1.2000000000000002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115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68">
        <v>6</v>
      </c>
      <c r="B27" s="169" t="s">
        <v>136</v>
      </c>
      <c r="C27" s="184" t="s">
        <v>137</v>
      </c>
      <c r="D27" s="185" t="s">
        <v>138</v>
      </c>
      <c r="E27" s="171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0.35931000000000002</v>
      </c>
      <c r="O27" s="171">
        <f>ROUND(E27*N27,2)</f>
        <v>0.36</v>
      </c>
      <c r="P27" s="171">
        <v>0.49320000000000003</v>
      </c>
      <c r="Q27" s="171">
        <f>ROUND(E27*P27,2)</f>
        <v>0.49</v>
      </c>
      <c r="R27" s="171"/>
      <c r="S27" s="171" t="s">
        <v>112</v>
      </c>
      <c r="T27" s="172" t="s">
        <v>139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60" t="s">
        <v>140</v>
      </c>
      <c r="D28" s="261"/>
      <c r="E28" s="261"/>
      <c r="F28" s="261"/>
      <c r="G28" s="26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141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5">
      <c r="A29" s="162" t="s">
        <v>107</v>
      </c>
      <c r="B29" s="163" t="s">
        <v>70</v>
      </c>
      <c r="C29" s="186" t="s">
        <v>71</v>
      </c>
      <c r="D29" s="187"/>
      <c r="E29" s="166"/>
      <c r="F29" s="166"/>
      <c r="G29" s="166">
        <f>SUMIF(AG30:AG34,"&lt;&gt;NOR",G30:G34)</f>
        <v>0</v>
      </c>
      <c r="H29" s="166"/>
      <c r="I29" s="166">
        <f>SUM(I30:I34)</f>
        <v>0</v>
      </c>
      <c r="J29" s="166"/>
      <c r="K29" s="166">
        <f>SUM(K30:K34)</f>
        <v>0</v>
      </c>
      <c r="L29" s="166"/>
      <c r="M29" s="166">
        <f>SUM(M30:M34)</f>
        <v>0</v>
      </c>
      <c r="N29" s="166"/>
      <c r="O29" s="166">
        <f>SUM(O30:O34)</f>
        <v>0</v>
      </c>
      <c r="P29" s="166"/>
      <c r="Q29" s="166">
        <f>SUM(Q30:Q34)</f>
        <v>38</v>
      </c>
      <c r="R29" s="166"/>
      <c r="S29" s="166"/>
      <c r="T29" s="167"/>
      <c r="U29" s="161"/>
      <c r="V29" s="161">
        <f>SUM(V30:V34)</f>
        <v>34.56</v>
      </c>
      <c r="W29" s="161"/>
      <c r="AG29" t="s">
        <v>108</v>
      </c>
    </row>
    <row r="30" spans="1:60" outlineLevel="1" x14ac:dyDescent="0.25">
      <c r="A30" s="168">
        <v>7</v>
      </c>
      <c r="B30" s="169" t="s">
        <v>142</v>
      </c>
      <c r="C30" s="184" t="s">
        <v>143</v>
      </c>
      <c r="D30" s="185" t="s">
        <v>138</v>
      </c>
      <c r="E30" s="171">
        <v>38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1</v>
      </c>
      <c r="Q30" s="171">
        <f>ROUND(E30*P30,2)</f>
        <v>38</v>
      </c>
      <c r="R30" s="171"/>
      <c r="S30" s="171" t="s">
        <v>112</v>
      </c>
      <c r="T30" s="172" t="s">
        <v>112</v>
      </c>
      <c r="U30" s="160">
        <v>0.90960000000000008</v>
      </c>
      <c r="V30" s="160">
        <f>ROUND(E30*U30,2)</f>
        <v>34.56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260" t="s">
        <v>231</v>
      </c>
      <c r="D31" s="261"/>
      <c r="E31" s="261"/>
      <c r="F31" s="261"/>
      <c r="G31" s="261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141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70" t="s">
        <v>232</v>
      </c>
      <c r="D32" s="271"/>
      <c r="E32" s="271"/>
      <c r="F32" s="271"/>
      <c r="G32" s="27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141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270" t="s">
        <v>233</v>
      </c>
      <c r="D33" s="271"/>
      <c r="E33" s="271"/>
      <c r="F33" s="271"/>
      <c r="G33" s="27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141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1" outlineLevel="1" x14ac:dyDescent="0.25">
      <c r="A34" s="158"/>
      <c r="B34" s="159"/>
      <c r="C34" s="270" t="s">
        <v>144</v>
      </c>
      <c r="D34" s="271"/>
      <c r="E34" s="271"/>
      <c r="F34" s="271"/>
      <c r="G34" s="271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141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3" t="str">
        <f>C34</f>
        <v>Okna jsou do zdi kotvená, a tudíž nebude pro odbornou firmu tuto práci provést s minimálním poškozením ostění.</v>
      </c>
      <c r="BB34" s="151"/>
      <c r="BC34" s="151"/>
      <c r="BD34" s="151"/>
      <c r="BE34" s="151"/>
      <c r="BF34" s="151"/>
      <c r="BG34" s="151"/>
      <c r="BH34" s="151"/>
    </row>
    <row r="35" spans="1:60" x14ac:dyDescent="0.25">
      <c r="A35" s="162" t="s">
        <v>107</v>
      </c>
      <c r="B35" s="163" t="s">
        <v>72</v>
      </c>
      <c r="C35" s="186" t="s">
        <v>73</v>
      </c>
      <c r="D35" s="187"/>
      <c r="E35" s="166"/>
      <c r="F35" s="166"/>
      <c r="G35" s="166">
        <f>SUMIF(AG36:AG53,"&lt;&gt;NOR",G36:G53)</f>
        <v>0</v>
      </c>
      <c r="H35" s="166"/>
      <c r="I35" s="166">
        <f>SUM(I36:I53)</f>
        <v>0</v>
      </c>
      <c r="J35" s="166"/>
      <c r="K35" s="166">
        <f>SUM(K36:K53)</f>
        <v>0</v>
      </c>
      <c r="L35" s="166"/>
      <c r="M35" s="166">
        <f>SUM(M36:M53)</f>
        <v>0</v>
      </c>
      <c r="N35" s="166"/>
      <c r="O35" s="166">
        <f>SUM(O36:O53)</f>
        <v>0.12</v>
      </c>
      <c r="P35" s="166"/>
      <c r="Q35" s="166">
        <f>SUM(Q36:Q53)</f>
        <v>0.06</v>
      </c>
      <c r="R35" s="166"/>
      <c r="S35" s="166"/>
      <c r="T35" s="167"/>
      <c r="U35" s="161"/>
      <c r="V35" s="161">
        <f>SUM(V36:V53)</f>
        <v>0</v>
      </c>
      <c r="W35" s="161"/>
      <c r="AG35" t="s">
        <v>108</v>
      </c>
    </row>
    <row r="36" spans="1:60" outlineLevel="1" x14ac:dyDescent="0.25">
      <c r="A36" s="174">
        <v>8</v>
      </c>
      <c r="B36" s="175" t="s">
        <v>145</v>
      </c>
      <c r="C36" s="193" t="s">
        <v>146</v>
      </c>
      <c r="D36" s="194" t="s">
        <v>0</v>
      </c>
      <c r="E36" s="177">
        <v>4008.03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/>
      <c r="S36" s="177" t="s">
        <v>112</v>
      </c>
      <c r="T36" s="178" t="s">
        <v>112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68">
        <v>9</v>
      </c>
      <c r="B37" s="169" t="s">
        <v>147</v>
      </c>
      <c r="C37" s="184" t="s">
        <v>148</v>
      </c>
      <c r="D37" s="185" t="s">
        <v>111</v>
      </c>
      <c r="E37" s="171">
        <v>23.180000000000003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3.9600000000000008E-3</v>
      </c>
      <c r="O37" s="171">
        <f>ROUND(E37*N37,2)</f>
        <v>0.09</v>
      </c>
      <c r="P37" s="171">
        <v>0</v>
      </c>
      <c r="Q37" s="171">
        <f>ROUND(E37*P37,2)</f>
        <v>0</v>
      </c>
      <c r="R37" s="171"/>
      <c r="S37" s="171" t="s">
        <v>112</v>
      </c>
      <c r="T37" s="172" t="s">
        <v>112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0" t="s">
        <v>149</v>
      </c>
      <c r="D38" s="191"/>
      <c r="E38" s="192">
        <v>23.180000000000003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115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68">
        <v>10</v>
      </c>
      <c r="B39" s="169" t="s">
        <v>150</v>
      </c>
      <c r="C39" s="184" t="s">
        <v>151</v>
      </c>
      <c r="D39" s="185" t="s">
        <v>111</v>
      </c>
      <c r="E39" s="171">
        <v>33.580000000000005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1.8100000000000002E-3</v>
      </c>
      <c r="Q39" s="171">
        <f>ROUND(E39*P39,2)</f>
        <v>0.06</v>
      </c>
      <c r="R39" s="171"/>
      <c r="S39" s="171" t="s">
        <v>112</v>
      </c>
      <c r="T39" s="172" t="s">
        <v>112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260" t="s">
        <v>152</v>
      </c>
      <c r="D40" s="261"/>
      <c r="E40" s="261"/>
      <c r="F40" s="261"/>
      <c r="G40" s="261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141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1" outlineLevel="1" x14ac:dyDescent="0.25">
      <c r="A41" s="158"/>
      <c r="B41" s="159"/>
      <c r="C41" s="270" t="s">
        <v>153</v>
      </c>
      <c r="D41" s="271"/>
      <c r="E41" s="271"/>
      <c r="F41" s="271"/>
      <c r="G41" s="271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141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3" t="str">
        <f>C41</f>
        <v>Svislé přemístění ze 2. NP, nebo 1. PP, vodorovné vnitrostaveništní přemístění do 30 m, odvoz na skládku do 10 km. Bez poplatku za skládku.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0" t="s">
        <v>154</v>
      </c>
      <c r="D42" s="191"/>
      <c r="E42" s="192">
        <v>23.180000000000003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0" t="s">
        <v>155</v>
      </c>
      <c r="D43" s="191"/>
      <c r="E43" s="192">
        <v>7.9200000000000008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115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0" t="s">
        <v>156</v>
      </c>
      <c r="D44" s="191"/>
      <c r="E44" s="192">
        <v>1.28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115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0" t="s">
        <v>157</v>
      </c>
      <c r="D45" s="191"/>
      <c r="E45" s="192">
        <v>1.2000000000000002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115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8">
        <v>11</v>
      </c>
      <c r="B46" s="169" t="s">
        <v>158</v>
      </c>
      <c r="C46" s="184" t="s">
        <v>159</v>
      </c>
      <c r="D46" s="185" t="s">
        <v>111</v>
      </c>
      <c r="E46" s="171">
        <v>6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2.5400000000000002E-3</v>
      </c>
      <c r="O46" s="171">
        <f>ROUND(E46*N46,2)</f>
        <v>0.02</v>
      </c>
      <c r="P46" s="171">
        <v>0</v>
      </c>
      <c r="Q46" s="171">
        <f>ROUND(E46*P46,2)</f>
        <v>0</v>
      </c>
      <c r="R46" s="171"/>
      <c r="S46" s="171" t="s">
        <v>132</v>
      </c>
      <c r="T46" s="172" t="s">
        <v>160</v>
      </c>
      <c r="U46" s="160">
        <v>0</v>
      </c>
      <c r="V46" s="160">
        <f>ROUND(E46*U46,2)</f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0" t="s">
        <v>161</v>
      </c>
      <c r="D47" s="191"/>
      <c r="E47" s="192">
        <v>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115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68">
        <v>12</v>
      </c>
      <c r="B48" s="169" t="s">
        <v>162</v>
      </c>
      <c r="C48" s="184" t="s">
        <v>163</v>
      </c>
      <c r="D48" s="185" t="s">
        <v>111</v>
      </c>
      <c r="E48" s="171">
        <v>1.28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2.99E-3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132</v>
      </c>
      <c r="T48" s="172" t="s">
        <v>160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0" t="s">
        <v>164</v>
      </c>
      <c r="D49" s="191"/>
      <c r="E49" s="192">
        <v>1.28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115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68">
        <v>13</v>
      </c>
      <c r="B50" s="169" t="s">
        <v>165</v>
      </c>
      <c r="C50" s="184" t="s">
        <v>166</v>
      </c>
      <c r="D50" s="185" t="s">
        <v>111</v>
      </c>
      <c r="E50" s="171">
        <v>1.2000000000000002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2.99E-3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132</v>
      </c>
      <c r="T50" s="172" t="s">
        <v>160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0" t="s">
        <v>167</v>
      </c>
      <c r="D51" s="191"/>
      <c r="E51" s="192">
        <v>1.2000000000000002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115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68">
        <v>14</v>
      </c>
      <c r="B52" s="169" t="s">
        <v>168</v>
      </c>
      <c r="C52" s="184" t="s">
        <v>169</v>
      </c>
      <c r="D52" s="185" t="s">
        <v>111</v>
      </c>
      <c r="E52" s="171">
        <v>1.9200000000000002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3.9600000000000008E-3</v>
      </c>
      <c r="O52" s="171">
        <f>ROUND(E52*N52,2)</f>
        <v>0.01</v>
      </c>
      <c r="P52" s="171">
        <v>0</v>
      </c>
      <c r="Q52" s="171">
        <f>ROUND(E52*P52,2)</f>
        <v>0</v>
      </c>
      <c r="R52" s="171"/>
      <c r="S52" s="171" t="s">
        <v>132</v>
      </c>
      <c r="T52" s="172" t="s">
        <v>160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0" t="s">
        <v>170</v>
      </c>
      <c r="D53" s="191"/>
      <c r="E53" s="192">
        <v>1.9200000000000002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115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5">
      <c r="A54" s="162" t="s">
        <v>107</v>
      </c>
      <c r="B54" s="163" t="s">
        <v>74</v>
      </c>
      <c r="C54" s="186" t="s">
        <v>75</v>
      </c>
      <c r="D54" s="187"/>
      <c r="E54" s="166"/>
      <c r="F54" s="166"/>
      <c r="G54" s="166">
        <f>SUMIF(AG55:AG78,"&lt;&gt;NOR",G55:G78)</f>
        <v>0</v>
      </c>
      <c r="H54" s="166"/>
      <c r="I54" s="166">
        <f>SUM(I55:I78)</f>
        <v>0</v>
      </c>
      <c r="J54" s="166"/>
      <c r="K54" s="166">
        <f>SUM(K55:K78)</f>
        <v>0</v>
      </c>
      <c r="L54" s="166"/>
      <c r="M54" s="166">
        <f>SUM(M55:M78)</f>
        <v>0</v>
      </c>
      <c r="N54" s="166"/>
      <c r="O54" s="166">
        <f>SUM(O55:O78)</f>
        <v>2.3299999999999996</v>
      </c>
      <c r="P54" s="166"/>
      <c r="Q54" s="166">
        <f>SUM(Q55:Q78)</f>
        <v>1.22</v>
      </c>
      <c r="R54" s="166"/>
      <c r="S54" s="166"/>
      <c r="T54" s="167"/>
      <c r="U54" s="161"/>
      <c r="V54" s="161">
        <f>SUM(V55:V78)</f>
        <v>37.68</v>
      </c>
      <c r="W54" s="161"/>
      <c r="AG54" t="s">
        <v>108</v>
      </c>
    </row>
    <row r="55" spans="1:60" outlineLevel="1" x14ac:dyDescent="0.25">
      <c r="A55" s="168">
        <v>15</v>
      </c>
      <c r="B55" s="169" t="s">
        <v>171</v>
      </c>
      <c r="C55" s="184" t="s">
        <v>172</v>
      </c>
      <c r="D55" s="185" t="s">
        <v>111</v>
      </c>
      <c r="E55" s="171">
        <v>5.8000000000000007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2.0000000000000002E-5</v>
      </c>
      <c r="O55" s="171">
        <f>ROUND(E55*N55,2)</f>
        <v>0</v>
      </c>
      <c r="P55" s="171">
        <v>0</v>
      </c>
      <c r="Q55" s="171">
        <f>ROUND(E55*P55,2)</f>
        <v>0</v>
      </c>
      <c r="R55" s="171"/>
      <c r="S55" s="171" t="s">
        <v>112</v>
      </c>
      <c r="T55" s="172" t="s">
        <v>112</v>
      </c>
      <c r="U55" s="160">
        <v>0.75700000000000001</v>
      </c>
      <c r="V55" s="160">
        <f>ROUND(E55*U55,2)</f>
        <v>4.3899999999999997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260" t="s">
        <v>173</v>
      </c>
      <c r="D56" s="261"/>
      <c r="E56" s="261"/>
      <c r="F56" s="261"/>
      <c r="G56" s="261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141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0" t="s">
        <v>174</v>
      </c>
      <c r="D57" s="191"/>
      <c r="E57" s="192">
        <v>5.8000000000000007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115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4">
        <v>16</v>
      </c>
      <c r="B58" s="175" t="s">
        <v>175</v>
      </c>
      <c r="C58" s="193" t="s">
        <v>176</v>
      </c>
      <c r="D58" s="194" t="s">
        <v>0</v>
      </c>
      <c r="E58" s="177">
        <v>4306.5300000000007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7"/>
      <c r="S58" s="177" t="s">
        <v>112</v>
      </c>
      <c r="T58" s="178" t="s">
        <v>112</v>
      </c>
      <c r="U58" s="160">
        <v>0</v>
      </c>
      <c r="V58" s="160">
        <f>ROUND(E58*U58,2)</f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128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4">
        <v>17</v>
      </c>
      <c r="B59" s="175" t="s">
        <v>177</v>
      </c>
      <c r="C59" s="193" t="s">
        <v>178</v>
      </c>
      <c r="D59" s="194" t="s">
        <v>138</v>
      </c>
      <c r="E59" s="177">
        <v>38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2.8000000000000003E-4</v>
      </c>
      <c r="O59" s="177">
        <f>ROUND(E59*N59,2)</f>
        <v>0.01</v>
      </c>
      <c r="P59" s="177">
        <v>0</v>
      </c>
      <c r="Q59" s="177">
        <f>ROUND(E59*P59,2)</f>
        <v>0</v>
      </c>
      <c r="R59" s="177"/>
      <c r="S59" s="177" t="s">
        <v>132</v>
      </c>
      <c r="T59" s="178" t="s">
        <v>112</v>
      </c>
      <c r="U59" s="160">
        <v>0.876</v>
      </c>
      <c r="V59" s="160">
        <f>ROUND(E59*U59,2)</f>
        <v>33.29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0.399999999999999" outlineLevel="1" x14ac:dyDescent="0.25">
      <c r="A60" s="168">
        <v>18</v>
      </c>
      <c r="B60" s="169" t="s">
        <v>179</v>
      </c>
      <c r="C60" s="184" t="s">
        <v>180</v>
      </c>
      <c r="D60" s="185" t="s">
        <v>138</v>
      </c>
      <c r="E60" s="171">
        <v>24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6.0110000000000004E-2</v>
      </c>
      <c r="O60" s="171">
        <f>ROUND(E60*N60,2)</f>
        <v>1.44</v>
      </c>
      <c r="P60" s="171">
        <v>0</v>
      </c>
      <c r="Q60" s="171">
        <f>ROUND(E60*P60,2)</f>
        <v>0</v>
      </c>
      <c r="R60" s="171"/>
      <c r="S60" s="171" t="s">
        <v>132</v>
      </c>
      <c r="T60" s="172" t="s">
        <v>160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60" t="s">
        <v>181</v>
      </c>
      <c r="D61" s="261"/>
      <c r="E61" s="261"/>
      <c r="F61" s="261"/>
      <c r="G61" s="261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141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270" t="s">
        <v>182</v>
      </c>
      <c r="D62" s="271"/>
      <c r="E62" s="271"/>
      <c r="F62" s="271"/>
      <c r="G62" s="271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141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270" t="s">
        <v>183</v>
      </c>
      <c r="D63" s="271"/>
      <c r="E63" s="271"/>
      <c r="F63" s="271"/>
      <c r="G63" s="27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141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0.399999999999999" outlineLevel="1" x14ac:dyDescent="0.25">
      <c r="A64" s="174">
        <v>19</v>
      </c>
      <c r="B64" s="175" t="s">
        <v>184</v>
      </c>
      <c r="C64" s="193" t="s">
        <v>185</v>
      </c>
      <c r="D64" s="194" t="s">
        <v>138</v>
      </c>
      <c r="E64" s="177">
        <v>10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6.0110000000000004E-2</v>
      </c>
      <c r="O64" s="177">
        <f>ROUND(E64*N64,2)</f>
        <v>0.6</v>
      </c>
      <c r="P64" s="177">
        <v>0</v>
      </c>
      <c r="Q64" s="177">
        <f>ROUND(E64*P64,2)</f>
        <v>0</v>
      </c>
      <c r="R64" s="177"/>
      <c r="S64" s="177" t="s">
        <v>132</v>
      </c>
      <c r="T64" s="178" t="s">
        <v>160</v>
      </c>
      <c r="U64" s="160">
        <v>0</v>
      </c>
      <c r="V64" s="160">
        <f>ROUND(E64*U64,2)</f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0.399999999999999" outlineLevel="1" x14ac:dyDescent="0.25">
      <c r="A65" s="174">
        <v>20</v>
      </c>
      <c r="B65" s="175" t="s">
        <v>186</v>
      </c>
      <c r="C65" s="193" t="s">
        <v>187</v>
      </c>
      <c r="D65" s="194" t="s">
        <v>138</v>
      </c>
      <c r="E65" s="177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4.9100000000000005E-2</v>
      </c>
      <c r="O65" s="177">
        <f>ROUND(E65*N65,2)</f>
        <v>0.05</v>
      </c>
      <c r="P65" s="177">
        <v>0</v>
      </c>
      <c r="Q65" s="177">
        <f>ROUND(E65*P65,2)</f>
        <v>0</v>
      </c>
      <c r="R65" s="177"/>
      <c r="S65" s="177" t="s">
        <v>132</v>
      </c>
      <c r="T65" s="178" t="s">
        <v>160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30.6" outlineLevel="1" x14ac:dyDescent="0.25">
      <c r="A66" s="174">
        <v>21</v>
      </c>
      <c r="B66" s="175" t="s">
        <v>188</v>
      </c>
      <c r="C66" s="193" t="s">
        <v>189</v>
      </c>
      <c r="D66" s="194" t="s">
        <v>138</v>
      </c>
      <c r="E66" s="177">
        <v>3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1.2000000000000001E-3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132</v>
      </c>
      <c r="T66" s="178" t="s">
        <v>160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68">
        <v>22</v>
      </c>
      <c r="B67" s="169" t="s">
        <v>190</v>
      </c>
      <c r="C67" s="184" t="s">
        <v>191</v>
      </c>
      <c r="D67" s="185" t="s">
        <v>111</v>
      </c>
      <c r="E67" s="171">
        <v>37.450000000000003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0</v>
      </c>
      <c r="O67" s="171">
        <f>ROUND(E67*N67,2)</f>
        <v>0</v>
      </c>
      <c r="P67" s="171">
        <v>3.2650000000000005E-2</v>
      </c>
      <c r="Q67" s="171">
        <f>ROUND(E67*P67,2)</f>
        <v>1.22</v>
      </c>
      <c r="R67" s="171"/>
      <c r="S67" s="171" t="s">
        <v>132</v>
      </c>
      <c r="T67" s="172" t="s">
        <v>139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60" t="s">
        <v>152</v>
      </c>
      <c r="D68" s="261"/>
      <c r="E68" s="261"/>
      <c r="F68" s="261"/>
      <c r="G68" s="261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141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1" outlineLevel="1" x14ac:dyDescent="0.25">
      <c r="A69" s="158"/>
      <c r="B69" s="159"/>
      <c r="C69" s="270" t="s">
        <v>153</v>
      </c>
      <c r="D69" s="271"/>
      <c r="E69" s="271"/>
      <c r="F69" s="271"/>
      <c r="G69" s="27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141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3" t="str">
        <f>C69</f>
        <v>Svislé přemístění ze 2. NP, nebo 1. PP, vodorovné vnitrostaveništní přemístění do 30 m, odvoz na skládku do 10 km. Bez poplatku za skládku.</v>
      </c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0" t="s">
        <v>192</v>
      </c>
      <c r="D70" s="191"/>
      <c r="E70" s="192">
        <v>37.450000000000003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68">
        <v>23</v>
      </c>
      <c r="B71" s="169" t="s">
        <v>193</v>
      </c>
      <c r="C71" s="184" t="s">
        <v>194</v>
      </c>
      <c r="D71" s="185" t="s">
        <v>122</v>
      </c>
      <c r="E71" s="171">
        <v>49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3.82E-3</v>
      </c>
      <c r="O71" s="171">
        <f>ROUND(E71*N71,2)</f>
        <v>0.19</v>
      </c>
      <c r="P71" s="171">
        <v>0</v>
      </c>
      <c r="Q71" s="171">
        <f>ROUND(E71*P71,2)</f>
        <v>0</v>
      </c>
      <c r="R71" s="171" t="s">
        <v>195</v>
      </c>
      <c r="S71" s="171" t="s">
        <v>112</v>
      </c>
      <c r="T71" s="172" t="s">
        <v>112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196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190" t="s">
        <v>197</v>
      </c>
      <c r="D72" s="191"/>
      <c r="E72" s="192">
        <v>34.56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0" t="s">
        <v>198</v>
      </c>
      <c r="D73" s="191"/>
      <c r="E73" s="192">
        <v>11.200000000000001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115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0" t="s">
        <v>199</v>
      </c>
      <c r="D74" s="191"/>
      <c r="E74" s="192">
        <v>2.16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0" t="s">
        <v>200</v>
      </c>
      <c r="D75" s="191"/>
      <c r="E75" s="192">
        <v>1.08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115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68">
        <v>24</v>
      </c>
      <c r="B76" s="169" t="s">
        <v>201</v>
      </c>
      <c r="C76" s="184" t="s">
        <v>202</v>
      </c>
      <c r="D76" s="185" t="s">
        <v>138</v>
      </c>
      <c r="E76" s="171">
        <v>1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4.4000000000000004E-2</v>
      </c>
      <c r="O76" s="171">
        <f>ROUND(E76*N76,2)</f>
        <v>0.04</v>
      </c>
      <c r="P76" s="171">
        <v>0</v>
      </c>
      <c r="Q76" s="171">
        <f>ROUND(E76*P76,2)</f>
        <v>0</v>
      </c>
      <c r="R76" s="171"/>
      <c r="S76" s="171" t="s">
        <v>132</v>
      </c>
      <c r="T76" s="172" t="s">
        <v>160</v>
      </c>
      <c r="U76" s="160">
        <v>0</v>
      </c>
      <c r="V76" s="160">
        <f>ROUND(E76*U76,2)</f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196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260" t="s">
        <v>234</v>
      </c>
      <c r="D77" s="261"/>
      <c r="E77" s="261"/>
      <c r="F77" s="261"/>
      <c r="G77" s="26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141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70" t="s">
        <v>203</v>
      </c>
      <c r="D78" s="271"/>
      <c r="E78" s="271"/>
      <c r="F78" s="271"/>
      <c r="G78" s="271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141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5">
      <c r="A79" s="162" t="s">
        <v>107</v>
      </c>
      <c r="B79" s="163" t="s">
        <v>76</v>
      </c>
      <c r="C79" s="186" t="s">
        <v>77</v>
      </c>
      <c r="D79" s="187"/>
      <c r="E79" s="166"/>
      <c r="F79" s="166"/>
      <c r="G79" s="166">
        <f>SUMIF(AG80:AG81,"&lt;&gt;NOR",G80:G81)</f>
        <v>0</v>
      </c>
      <c r="H79" s="166"/>
      <c r="I79" s="166">
        <f>SUM(I80:I81)</f>
        <v>0</v>
      </c>
      <c r="J79" s="166"/>
      <c r="K79" s="166">
        <f>SUM(K80:K81)</f>
        <v>0</v>
      </c>
      <c r="L79" s="166"/>
      <c r="M79" s="166">
        <f>SUM(M80:M81)</f>
        <v>0</v>
      </c>
      <c r="N79" s="166"/>
      <c r="O79" s="166">
        <f>SUM(O80:O81)</f>
        <v>0.11</v>
      </c>
      <c r="P79" s="166"/>
      <c r="Q79" s="166">
        <f>SUM(Q80:Q81)</f>
        <v>0</v>
      </c>
      <c r="R79" s="166"/>
      <c r="S79" s="166"/>
      <c r="T79" s="167"/>
      <c r="U79" s="161"/>
      <c r="V79" s="161">
        <f>SUM(V80:V81)</f>
        <v>4.05</v>
      </c>
      <c r="W79" s="161"/>
      <c r="AG79" t="s">
        <v>108</v>
      </c>
    </row>
    <row r="80" spans="1:60" outlineLevel="1" x14ac:dyDescent="0.25">
      <c r="A80" s="168">
        <v>25</v>
      </c>
      <c r="B80" s="169" t="s">
        <v>204</v>
      </c>
      <c r="C80" s="184" t="s">
        <v>205</v>
      </c>
      <c r="D80" s="185" t="s">
        <v>122</v>
      </c>
      <c r="E80" s="171">
        <v>300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3.5000000000000005E-4</v>
      </c>
      <c r="O80" s="171">
        <f>ROUND(E80*N80,2)</f>
        <v>0.11</v>
      </c>
      <c r="P80" s="171">
        <v>0</v>
      </c>
      <c r="Q80" s="171">
        <f>ROUND(E80*P80,2)</f>
        <v>0</v>
      </c>
      <c r="R80" s="171"/>
      <c r="S80" s="171" t="s">
        <v>112</v>
      </c>
      <c r="T80" s="172" t="s">
        <v>112</v>
      </c>
      <c r="U80" s="160">
        <v>1.3500000000000002E-2</v>
      </c>
      <c r="V80" s="160">
        <f>ROUND(E80*U80,2)</f>
        <v>4.05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260" t="s">
        <v>206</v>
      </c>
      <c r="D81" s="261"/>
      <c r="E81" s="261"/>
      <c r="F81" s="261"/>
      <c r="G81" s="261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141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5">
      <c r="A82" s="162" t="s">
        <v>107</v>
      </c>
      <c r="B82" s="163" t="s">
        <v>78</v>
      </c>
      <c r="C82" s="186" t="s">
        <v>79</v>
      </c>
      <c r="D82" s="187"/>
      <c r="E82" s="166"/>
      <c r="F82" s="166"/>
      <c r="G82" s="166">
        <f>SUMIF(AG83:AG89,"&lt;&gt;NOR",G83:G89)</f>
        <v>0</v>
      </c>
      <c r="H82" s="166"/>
      <c r="I82" s="166">
        <f>SUM(I83:I89)</f>
        <v>0</v>
      </c>
      <c r="J82" s="166"/>
      <c r="K82" s="166">
        <f>SUM(K83:K89)</f>
        <v>0</v>
      </c>
      <c r="L82" s="166"/>
      <c r="M82" s="166">
        <f>SUM(M83:M89)</f>
        <v>0</v>
      </c>
      <c r="N82" s="166"/>
      <c r="O82" s="166">
        <f>SUM(O83:O89)</f>
        <v>0</v>
      </c>
      <c r="P82" s="166"/>
      <c r="Q82" s="166">
        <f>SUM(Q83:Q89)</f>
        <v>0</v>
      </c>
      <c r="R82" s="166"/>
      <c r="S82" s="166"/>
      <c r="T82" s="167"/>
      <c r="U82" s="161"/>
      <c r="V82" s="161">
        <f>SUM(V83:V89)</f>
        <v>6.5600000000000005</v>
      </c>
      <c r="W82" s="161"/>
      <c r="AG82" t="s">
        <v>108</v>
      </c>
    </row>
    <row r="83" spans="1:60" outlineLevel="1" x14ac:dyDescent="0.25">
      <c r="A83" s="174">
        <v>26</v>
      </c>
      <c r="B83" s="175" t="s">
        <v>207</v>
      </c>
      <c r="C83" s="193" t="s">
        <v>208</v>
      </c>
      <c r="D83" s="194" t="s">
        <v>209</v>
      </c>
      <c r="E83" s="177">
        <f>0.56+0.7+0.49+3.8</f>
        <v>5.55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112</v>
      </c>
      <c r="T83" s="178" t="s">
        <v>112</v>
      </c>
      <c r="U83" s="160">
        <v>1.1400000000000001</v>
      </c>
      <c r="V83" s="160">
        <f>ROUND(E83*U83,2)</f>
        <v>6.33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74">
        <v>27</v>
      </c>
      <c r="B84" s="175" t="s">
        <v>210</v>
      </c>
      <c r="C84" s="193" t="s">
        <v>211</v>
      </c>
      <c r="D84" s="194" t="s">
        <v>209</v>
      </c>
      <c r="E84" s="177">
        <f>0.56+0.7+0.49+3.8</f>
        <v>5.55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7"/>
      <c r="S84" s="177" t="s">
        <v>112</v>
      </c>
      <c r="T84" s="178" t="s">
        <v>112</v>
      </c>
      <c r="U84" s="160">
        <v>4.2000000000000003E-2</v>
      </c>
      <c r="V84" s="160">
        <f>ROUND(E84*U84,2)</f>
        <v>0.23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68">
        <v>28</v>
      </c>
      <c r="B85" s="169" t="s">
        <v>212</v>
      </c>
      <c r="C85" s="184" t="s">
        <v>213</v>
      </c>
      <c r="D85" s="185" t="s">
        <v>209</v>
      </c>
      <c r="E85" s="171">
        <f>SUM(E86)</f>
        <v>111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/>
      <c r="S85" s="171" t="s">
        <v>112</v>
      </c>
      <c r="T85" s="172" t="s">
        <v>112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0" t="s">
        <v>214</v>
      </c>
      <c r="D86" s="191"/>
      <c r="E86" s="195">
        <f>20*5.55</f>
        <v>111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115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4">
        <v>29</v>
      </c>
      <c r="B87" s="175" t="s">
        <v>215</v>
      </c>
      <c r="C87" s="193" t="s">
        <v>216</v>
      </c>
      <c r="D87" s="194" t="s">
        <v>209</v>
      </c>
      <c r="E87" s="177">
        <f>0.7+0.56+0.49</f>
        <v>1.75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112</v>
      </c>
      <c r="T87" s="178" t="s">
        <v>112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68">
        <v>30</v>
      </c>
      <c r="B88" s="169" t="s">
        <v>217</v>
      </c>
      <c r="C88" s="184" t="s">
        <v>218</v>
      </c>
      <c r="D88" s="185" t="s">
        <v>209</v>
      </c>
      <c r="E88" s="171">
        <v>3.8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1"/>
      <c r="S88" s="171" t="s">
        <v>112</v>
      </c>
      <c r="T88" s="172" t="s">
        <v>112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128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0"/>
      <c r="D89" s="191"/>
      <c r="E89" s="192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115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5">
      <c r="A90" s="5"/>
      <c r="B90" s="6"/>
      <c r="C90" s="181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v>15</v>
      </c>
      <c r="AF90">
        <v>21</v>
      </c>
    </row>
    <row r="91" spans="1:60" x14ac:dyDescent="0.25">
      <c r="A91" s="154"/>
      <c r="B91" s="155" t="s">
        <v>31</v>
      </c>
      <c r="C91" s="182"/>
      <c r="D91" s="156"/>
      <c r="E91" s="157"/>
      <c r="F91" s="157"/>
      <c r="G91" s="179">
        <f>G8+G17+G20+G29+G35+G54+G79+G82</f>
        <v>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E91">
        <f>SUMIF(L7:L89,AE90,G7:G89)</f>
        <v>0</v>
      </c>
      <c r="AF91">
        <f>SUMIF(L7:L89,AF90,G7:G89)</f>
        <v>0</v>
      </c>
      <c r="AG91" t="s">
        <v>219</v>
      </c>
    </row>
    <row r="92" spans="1:60" x14ac:dyDescent="0.25">
      <c r="A92" s="269" t="s">
        <v>220</v>
      </c>
      <c r="B92" s="269"/>
      <c r="C92" s="181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60" ht="26.4" x14ac:dyDescent="0.25">
      <c r="A93" s="5"/>
      <c r="B93" s="6" t="s">
        <v>221</v>
      </c>
      <c r="C93" s="181" t="s">
        <v>222</v>
      </c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G93" t="s">
        <v>223</v>
      </c>
    </row>
    <row r="94" spans="1:60" ht="26.4" x14ac:dyDescent="0.25">
      <c r="A94" s="5"/>
      <c r="B94" s="6" t="s">
        <v>224</v>
      </c>
      <c r="C94" s="181" t="s">
        <v>225</v>
      </c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G94" t="s">
        <v>226</v>
      </c>
    </row>
    <row r="95" spans="1:60" x14ac:dyDescent="0.25">
      <c r="A95" s="5"/>
      <c r="B95" s="6"/>
      <c r="C95" s="181" t="s">
        <v>227</v>
      </c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G95" t="s">
        <v>228</v>
      </c>
    </row>
    <row r="96" spans="1:60" x14ac:dyDescent="0.25">
      <c r="A96" s="5"/>
      <c r="B96" s="6"/>
      <c r="C96" s="181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33" x14ac:dyDescent="0.25">
      <c r="A97" s="5"/>
      <c r="B97" s="6"/>
      <c r="C97" s="181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33" x14ac:dyDescent="0.25">
      <c r="A98" s="5"/>
      <c r="B98" s="6"/>
      <c r="C98" s="181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33" x14ac:dyDescent="0.25">
      <c r="A99" s="246" t="s">
        <v>229</v>
      </c>
      <c r="B99" s="246"/>
      <c r="C99" s="247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5">
      <c r="A100" s="248"/>
      <c r="B100" s="249"/>
      <c r="C100" s="250"/>
      <c r="D100" s="249"/>
      <c r="E100" s="249"/>
      <c r="F100" s="249"/>
      <c r="G100" s="25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AG100" t="s">
        <v>230</v>
      </c>
    </row>
    <row r="101" spans="1:33" x14ac:dyDescent="0.25">
      <c r="A101" s="252"/>
      <c r="B101" s="253"/>
      <c r="C101" s="254"/>
      <c r="D101" s="253"/>
      <c r="E101" s="253"/>
      <c r="F101" s="253"/>
      <c r="G101" s="25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5">
      <c r="A102" s="252"/>
      <c r="B102" s="253"/>
      <c r="C102" s="254"/>
      <c r="D102" s="253"/>
      <c r="E102" s="253"/>
      <c r="F102" s="253"/>
      <c r="G102" s="25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33" x14ac:dyDescent="0.25">
      <c r="A103" s="252"/>
      <c r="B103" s="253"/>
      <c r="C103" s="254"/>
      <c r="D103" s="253"/>
      <c r="E103" s="253"/>
      <c r="F103" s="253"/>
      <c r="G103" s="25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33" x14ac:dyDescent="0.25">
      <c r="A104" s="256"/>
      <c r="B104" s="257"/>
      <c r="C104" s="258"/>
      <c r="D104" s="257"/>
      <c r="E104" s="257"/>
      <c r="F104" s="257"/>
      <c r="G104" s="25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33" x14ac:dyDescent="0.25">
      <c r="A105" s="5"/>
      <c r="B105" s="6"/>
      <c r="C105" s="181"/>
      <c r="D105" s="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33" x14ac:dyDescent="0.25">
      <c r="C106" s="183"/>
      <c r="D106" s="142"/>
      <c r="AG106" t="s">
        <v>235</v>
      </c>
    </row>
    <row r="107" spans="1:33" x14ac:dyDescent="0.25">
      <c r="D107" s="142"/>
    </row>
    <row r="108" spans="1:33" x14ac:dyDescent="0.25">
      <c r="D108" s="142"/>
    </row>
    <row r="109" spans="1:33" x14ac:dyDescent="0.25">
      <c r="D109" s="142"/>
    </row>
    <row r="110" spans="1:33" x14ac:dyDescent="0.25">
      <c r="D110" s="142"/>
    </row>
    <row r="111" spans="1:33" x14ac:dyDescent="0.25">
      <c r="D111" s="142"/>
    </row>
    <row r="112" spans="1:33" x14ac:dyDescent="0.25">
      <c r="D112" s="142"/>
    </row>
    <row r="113" spans="4:4" x14ac:dyDescent="0.25">
      <c r="D113" s="142"/>
    </row>
    <row r="114" spans="4:4" x14ac:dyDescent="0.25">
      <c r="D114" s="142"/>
    </row>
    <row r="115" spans="4:4" x14ac:dyDescent="0.25">
      <c r="D115" s="142"/>
    </row>
    <row r="116" spans="4:4" x14ac:dyDescent="0.25">
      <c r="D116" s="142"/>
    </row>
    <row r="117" spans="4:4" x14ac:dyDescent="0.25">
      <c r="D117" s="142"/>
    </row>
    <row r="118" spans="4:4" x14ac:dyDescent="0.25">
      <c r="D118" s="142"/>
    </row>
    <row r="119" spans="4:4" x14ac:dyDescent="0.25">
      <c r="D119" s="142"/>
    </row>
    <row r="120" spans="4:4" x14ac:dyDescent="0.25">
      <c r="D120" s="142"/>
    </row>
    <row r="121" spans="4:4" x14ac:dyDescent="0.25">
      <c r="D121" s="142"/>
    </row>
    <row r="122" spans="4:4" x14ac:dyDescent="0.25">
      <c r="D122" s="142"/>
    </row>
    <row r="123" spans="4:4" x14ac:dyDescent="0.25">
      <c r="D123" s="142"/>
    </row>
    <row r="124" spans="4:4" x14ac:dyDescent="0.25">
      <c r="D124" s="142"/>
    </row>
    <row r="125" spans="4:4" x14ac:dyDescent="0.25">
      <c r="D125" s="142"/>
    </row>
    <row r="126" spans="4:4" x14ac:dyDescent="0.25">
      <c r="D126" s="142"/>
    </row>
    <row r="127" spans="4:4" x14ac:dyDescent="0.25">
      <c r="D127" s="142"/>
    </row>
    <row r="128" spans="4:4" x14ac:dyDescent="0.25">
      <c r="D128" s="142"/>
    </row>
    <row r="129" spans="4:4" x14ac:dyDescent="0.25">
      <c r="D129" s="142"/>
    </row>
    <row r="130" spans="4:4" x14ac:dyDescent="0.25">
      <c r="D130" s="142"/>
    </row>
    <row r="131" spans="4:4" x14ac:dyDescent="0.25">
      <c r="D131" s="142"/>
    </row>
    <row r="132" spans="4:4" x14ac:dyDescent="0.25">
      <c r="D132" s="142"/>
    </row>
    <row r="133" spans="4:4" x14ac:dyDescent="0.25">
      <c r="D133" s="142"/>
    </row>
    <row r="134" spans="4:4" x14ac:dyDescent="0.25">
      <c r="D134" s="142"/>
    </row>
    <row r="135" spans="4:4" x14ac:dyDescent="0.25">
      <c r="D135" s="142"/>
    </row>
    <row r="136" spans="4:4" x14ac:dyDescent="0.25">
      <c r="D136" s="142"/>
    </row>
    <row r="137" spans="4:4" x14ac:dyDescent="0.25">
      <c r="D137" s="142"/>
    </row>
    <row r="138" spans="4:4" x14ac:dyDescent="0.25">
      <c r="D138" s="142"/>
    </row>
    <row r="139" spans="4:4" x14ac:dyDescent="0.25">
      <c r="D139" s="142"/>
    </row>
    <row r="140" spans="4:4" x14ac:dyDescent="0.25">
      <c r="D140" s="142"/>
    </row>
    <row r="141" spans="4:4" x14ac:dyDescent="0.25">
      <c r="D141" s="142"/>
    </row>
    <row r="142" spans="4:4" x14ac:dyDescent="0.25">
      <c r="D142" s="142"/>
    </row>
    <row r="143" spans="4:4" x14ac:dyDescent="0.25">
      <c r="D143" s="142"/>
    </row>
    <row r="144" spans="4:4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mergeCells count="23">
    <mergeCell ref="A100:G104"/>
    <mergeCell ref="C28:G28"/>
    <mergeCell ref="C31:G31"/>
    <mergeCell ref="C32:G32"/>
    <mergeCell ref="C33:G33"/>
    <mergeCell ref="C34:G34"/>
    <mergeCell ref="C40:G40"/>
    <mergeCell ref="C41:G41"/>
    <mergeCell ref="C56:G56"/>
    <mergeCell ref="C61:G61"/>
    <mergeCell ref="A99:C99"/>
    <mergeCell ref="A1:G1"/>
    <mergeCell ref="C2:G2"/>
    <mergeCell ref="C3:G3"/>
    <mergeCell ref="C4:G4"/>
    <mergeCell ref="A92:B92"/>
    <mergeCell ref="C62:G62"/>
    <mergeCell ref="C63:G63"/>
    <mergeCell ref="C68:G68"/>
    <mergeCell ref="C69:G69"/>
    <mergeCell ref="C77:G77"/>
    <mergeCell ref="C78:G78"/>
    <mergeCell ref="C81:G8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2 1 Naklady</vt:lpstr>
      <vt:lpstr>1 1 Stavební část 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Stavební část '!Názvy_tisku</vt:lpstr>
      <vt:lpstr>'2 1 Naklady'!Názvy_tisku</vt:lpstr>
      <vt:lpstr>oadresa</vt:lpstr>
      <vt:lpstr>Stavba!Objednatel</vt:lpstr>
      <vt:lpstr>Stavba!Objekt</vt:lpstr>
      <vt:lpstr>'1 1 Stavební část '!Oblast_tisku</vt:lpstr>
      <vt:lpstr>'2 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Hálová</dc:creator>
  <cp:lastModifiedBy>Hálová Jiřina</cp:lastModifiedBy>
  <cp:lastPrinted>2014-02-28T09:52:57Z</cp:lastPrinted>
  <dcterms:created xsi:type="dcterms:W3CDTF">2009-04-08T07:15:50Z</dcterms:created>
  <dcterms:modified xsi:type="dcterms:W3CDTF">2019-07-10T09:32:11Z</dcterms:modified>
</cp:coreProperties>
</file>