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37 - Oprava střechy MŠ u..." sheetId="2" r:id="rId2"/>
    <sheet name="Pokyny pro vyplnění" sheetId="3" r:id="rId3"/>
  </sheets>
  <definedNames>
    <definedName name="_xlnm.Print_Area" localSheetId="0">'Rekapitulace stavby'!$D$4:$AO$36,'Rekapitulace stavby'!$C$42:$AQ$56</definedName>
    <definedName name="_xlnm._FilterDatabase" localSheetId="1" hidden="1">'037 - Oprava střechy MŠ u...'!$C$86:$K$300</definedName>
    <definedName name="_xlnm.Print_Area" localSheetId="1">'037 - Oprava střechy MŠ u...'!$C$4:$J$37,'037 - Oprava střechy MŠ u...'!$C$43:$J$70,'037 - Oprava střechy MŠ u...'!$C$76:$K$300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'037 - Oprava střechy MŠ u...'!$86:$86</definedName>
  </definedNames>
  <calcPr fullCalcOnLoad="1"/>
</workbook>
</file>

<file path=xl/sharedStrings.xml><?xml version="1.0" encoding="utf-8"?>
<sst xmlns="http://schemas.openxmlformats.org/spreadsheetml/2006/main" count="2886" uniqueCount="771">
  <si>
    <t>Export Komplet</t>
  </si>
  <si>
    <t>VZ</t>
  </si>
  <si>
    <t>2.0</t>
  </si>
  <si>
    <t>ZAMOK</t>
  </si>
  <si>
    <t>False</t>
  </si>
  <si>
    <t>{ff88d6ae-05e6-411f-b667-55b29149d338}</t>
  </si>
  <si>
    <t>0,01</t>
  </si>
  <si>
    <t>21</t>
  </si>
  <si>
    <t>15</t>
  </si>
  <si>
    <t>REKAPITULACE STAVBY</t>
  </si>
  <si>
    <t>v ---  níže se nacházejí doplnkové a pomocné údaje k sestavám  --- v</t>
  </si>
  <si>
    <t>Návod na vyplnění</t>
  </si>
  <si>
    <t>0,001</t>
  </si>
  <si>
    <t>Kód:</t>
  </si>
  <si>
    <t>037</t>
  </si>
  <si>
    <t>Měnit lze pouze buňky se žlutým podbarvením!
1) v Rekapitulaci stavby vyplňte údaje o Uchazeči (přenesou se do ostatních sestav i v jiných listech)
2) na vybraných listech vyplňte v sestavě Soupis prací ceny u položek</t>
  </si>
  <si>
    <t>Stavba:</t>
  </si>
  <si>
    <t>Oprava střechy MŠ ul. Dlouhá 112 v Křešicích</t>
  </si>
  <si>
    <t>KSO:</t>
  </si>
  <si>
    <t/>
  </si>
  <si>
    <t>CC-CZ:</t>
  </si>
  <si>
    <t>Místo:</t>
  </si>
  <si>
    <t>p.č.116, k.ú.Křešice u Děčína</t>
  </si>
  <si>
    <t>Datum:</t>
  </si>
  <si>
    <t>5. 8. 2019</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</si>
  <si>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</si>
  <si>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</si>
  <si>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</si>
  <si>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</si>
  <si>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</si>
  <si>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</si>
  <si>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</si>
  <si>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</si>
  <si>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</si>
  <si>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</si>
  <si>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</si>
  <si>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</si>
  <si>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</si>
  <si>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</si>
  <si>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</si>
  <si>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</si>
  <si>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</si>
  <si>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</si>
  <si>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</si>
  <si>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</si>
  <si>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</si>
  <si>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</si>
  <si>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</si>
  <si>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</si>
  <si>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</si>
  <si>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</si>
  <si>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</si>
  <si>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</si>
  <si>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</si>
  <si>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</si>
  <si>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</si>
  <si>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</si>
  <si>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</si>
  <si>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</si>
  <si>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</si>
  <si>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</si>
  <si>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</si>
  <si>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</si>
  <si>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</si>
  <si>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</si>
  <si>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</si>
  <si>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</si>
  <si>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</si>
  <si>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</si>
  <si>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</si>
  <si>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</si>
  <si>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</si>
  <si>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</si>
  <si>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</si>
  <si>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</si>
  <si>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</si>
  <si>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</si>
  <si>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</si>
  <si>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</si>
  <si>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</si>
  <si>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</si>
  <si>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</si>
  <si>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</si>
  <si>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</si>
  <si>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</si>
  <si>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</si>
  <si>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</si>
  <si>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</si>
  <si>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</si>
  <si>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62 - Úprava povrchů vnějších</t>
  </si>
  <si>
    <t xml:space="preserve">    94 - Lešení</t>
  </si>
  <si>
    <t xml:space="preserve">    96 - Bourání konstrukcí</t>
  </si>
  <si>
    <t xml:space="preserve">    997 - Přesun sutě</t>
  </si>
  <si>
    <t xml:space="preserve">    998 - Přesun hmot</t>
  </si>
  <si>
    <t>PSV - Práce a dodávky PSV</t>
  </si>
  <si>
    <t xml:space="preserve">    741 - Elektroinstalace - silnoproud</t>
  </si>
  <si>
    <t xml:space="preserve">    762 - Konstrukce tesařské</t>
  </si>
  <si>
    <t xml:space="preserve">    764 - Konstrukce klempířské</t>
  </si>
  <si>
    <t xml:space="preserve">    765 - Krytina skládaná</t>
  </si>
  <si>
    <t xml:space="preserve">    783 - Dokončovací práce - nátěry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</si>
  <si>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</si>
  <si>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</si>
  <si>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</si>
  <si>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</si>
  <si>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</si>
  <si>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</si>
  <si>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</si>
  <si>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</si>
  <si>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</si>
  <si>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</si>
  <si>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</si>
  <si>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</si>
  <si>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</si>
  <si>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</si>
  <si>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</si>
  <si>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</si>
  <si>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</si>
  <si>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</si>
  <si>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62</t>
  </si>
  <si>
    <t>Úprava povrchů vnějších</t>
  </si>
  <si>
    <t>K</t>
  </si>
  <si>
    <t>985131311</t>
  </si>
  <si>
    <t>Očištění ploch stěn komína ocelovými kartáči</t>
  </si>
  <si>
    <t>m2</t>
  </si>
  <si>
    <t>CS ÚRS 2019 01</t>
  </si>
  <si>
    <t>4</t>
  </si>
  <si>
    <t>-1193243010</t>
  </si>
  <si>
    <t>PSC</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</si>
  <si>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</si>
  <si>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VV</t>
  </si>
  <si>
    <t>"nadstřešní část komína v délce 6 m"4*1,30*6,00</t>
  </si>
  <si>
    <t>622252002</t>
  </si>
  <si>
    <t>Montáž lišt ostatních stěnových, dilatačních apod. lepených do tmelu</t>
  </si>
  <si>
    <t>m</t>
  </si>
  <si>
    <t>1056350011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</si>
  <si>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</si>
  <si>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"nadstřešní část komína v délce 6 m"4*6,00</t>
  </si>
  <si>
    <t>3</t>
  </si>
  <si>
    <t>M</t>
  </si>
  <si>
    <t>59051486</t>
  </si>
  <si>
    <t>lišta rohová PVC 10/15cm s tkaninou</t>
  </si>
  <si>
    <t>8</t>
  </si>
  <si>
    <t>1701727222</t>
  </si>
  <si>
    <t>24*1,05 'Přepočtené koeficientem množství</t>
  </si>
  <si>
    <t>623131121</t>
  </si>
  <si>
    <t>Podkladní a spojovací vrstva vnějších omítaných ploch penetrace akrylát-silikonová nanášená ručně pilířů nebo sloupů</t>
  </si>
  <si>
    <t>-1983252353</t>
  </si>
  <si>
    <t>5</t>
  </si>
  <si>
    <t>623142001</t>
  </si>
  <si>
    <t>Potažení vnějších ploch pletivem v ploše nebo pruzích, na plném podkladu sklovláknitým vtlačením do tmelu pilířů nebo sloupů</t>
  </si>
  <si>
    <t>886371263</t>
  </si>
  <si>
    <t xml:space="preserve">Poznámka k souboru cen:
1. V cenách -2001 jsou započteny i náklady na tmel.
</t>
  </si>
  <si>
    <t>6</t>
  </si>
  <si>
    <t>623521011</t>
  </si>
  <si>
    <t>Omítka tenkovrstvá silikátová vnějších ploch probarvená, včetně penetrace podkladu zrnitá, tloušťky 1,5 mm pilířů nebo sloupů</t>
  </si>
  <si>
    <t>-2075710203</t>
  </si>
  <si>
    <t>94</t>
  </si>
  <si>
    <t>Lešení</t>
  </si>
  <si>
    <t>7</t>
  </si>
  <si>
    <t>941211112</t>
  </si>
  <si>
    <t>Montáž lešení řadového rámového lehkého pracovního s podlahami s provozním zatížením tř. 3 do 200 kg/m2 šířky tř. SW06 přes 0,6 do 0,9 m, výšky přes 10 do 25 m</t>
  </si>
  <si>
    <t>-1002218424</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</si>
  <si>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</si>
  <si>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(12,52+13,00+2,00)*2*8,50</t>
  </si>
  <si>
    <t>4*2,00*6,00</t>
  </si>
  <si>
    <t>Součet</t>
  </si>
  <si>
    <t>941211211</t>
  </si>
  <si>
    <t>Montáž lešení řadového rámového lehkého pracovního s podlahami s provozním zatížením tř. 3 do 200 kg/m2 Příplatek za první a každý další den použití lešení k ceně -1111 nebo -1112</t>
  </si>
  <si>
    <t>-1885932225</t>
  </si>
  <si>
    <t>515,84*30 'Přepočtené koeficientem množství</t>
  </si>
  <si>
    <t>9</t>
  </si>
  <si>
    <t>941211812</t>
  </si>
  <si>
    <t>Demontáž lešení řadového rámového lehkého pracovního s provozním zatížením tř. 3 do 200 kg/m2 šířky tř. SW06 přes 0,6 do 0,9 m, výšky přes 10 do 25 m</t>
  </si>
  <si>
    <t>-519260309</t>
  </si>
  <si>
    <t xml:space="preserve">Poznámka k souboru cen:
1. Demontáž lešení řadového rámového lehkého výšky přes 40 m se oceňuje individuálně.
</t>
  </si>
  <si>
    <t>10</t>
  </si>
  <si>
    <t>944511111</t>
  </si>
  <si>
    <t>Montáž ochranné sítě zavěšené na konstrukci lešení z textilie z umělých vláken</t>
  </si>
  <si>
    <t>-1709748738</t>
  </si>
  <si>
    <t xml:space="preserve">Poznámka k souboru cen:
1. V cenách nejsou započteny náklady na lešení potřebné pro zavěšení sítí; toto lešení se oceňuje příslušnými cenami lešení.
</t>
  </si>
  <si>
    <t>11</t>
  </si>
  <si>
    <t>944511211</t>
  </si>
  <si>
    <t>Montáž ochranné sítě Příplatek za první a každý další den použití sítě k ceně -1111</t>
  </si>
  <si>
    <t>1423206458</t>
  </si>
  <si>
    <t>12</t>
  </si>
  <si>
    <t>944511811</t>
  </si>
  <si>
    <t>Demontáž ochranné sítě zavěšené na konstrukci lešení z textilie z umělých vláken</t>
  </si>
  <si>
    <t>-581633117</t>
  </si>
  <si>
    <t>96</t>
  </si>
  <si>
    <t>Bourání konstrukcí</t>
  </si>
  <si>
    <t>13</t>
  </si>
  <si>
    <t>762331922</t>
  </si>
  <si>
    <t>Vázané konstrukce krovů vyřezání části střešní vazby průřezové plochy řeziva přes 120 do 224 cm2, délky vyřezané části krovového prvku přes 3 do 5 m</t>
  </si>
  <si>
    <t>-2013814060</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</si>
  <si>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</si>
  <si>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"opravy - odhad výměry"15,00</t>
  </si>
  <si>
    <t>14</t>
  </si>
  <si>
    <t>762341932</t>
  </si>
  <si>
    <t>Bednění a laťování střech vyřezání jednotlivých otvorů bez rozebrání krytiny v bednění z prken tl. do 32 mm, otvoru plochy jednotlivě přes 1 do 4 m2</t>
  </si>
  <si>
    <t>44193415</t>
  </si>
  <si>
    <t xml:space="preserve">Poznámka k souboru cen:
1. U položek vyřezání otvorů v bednění -1931 až -1963 se množství měrných jednotek určuje v m součtem délek jednotlivých řezů.
</t>
  </si>
  <si>
    <t>"opravy - odhad výměry"10,00*4</t>
  </si>
  <si>
    <t>764001841</t>
  </si>
  <si>
    <t>Demontáž klempířských konstrukcí krytiny ze šablon do suti</t>
  </si>
  <si>
    <t>46880878</t>
  </si>
  <si>
    <t>16</t>
  </si>
  <si>
    <t>764001891</t>
  </si>
  <si>
    <t>Demontáž klempířských konstrukcí oplechování úžlabí do suti</t>
  </si>
  <si>
    <t>-740727280</t>
  </si>
  <si>
    <t>17</t>
  </si>
  <si>
    <t>764002801</t>
  </si>
  <si>
    <t>Demontáž klempířských konstrukcí závětrné lišty do suti</t>
  </si>
  <si>
    <t>-1610492229</t>
  </si>
  <si>
    <t>18</t>
  </si>
  <si>
    <t>764002812</t>
  </si>
  <si>
    <t>Demontáž klempířských konstrukcí okapového plechu do suti, v krytině skládané</t>
  </si>
  <si>
    <t>-501432587</t>
  </si>
  <si>
    <t>19</t>
  </si>
  <si>
    <t>764002821</t>
  </si>
  <si>
    <t>Demontáž klempířských konstrukcí střešního výlezu do suti</t>
  </si>
  <si>
    <t>kus</t>
  </si>
  <si>
    <t>-349558064</t>
  </si>
  <si>
    <t>20</t>
  </si>
  <si>
    <t>764004821</t>
  </si>
  <si>
    <t>Demontáž klempířských konstrukcí žlabu nástřešního do suti</t>
  </si>
  <si>
    <t>-429129805</t>
  </si>
  <si>
    <t>764004861</t>
  </si>
  <si>
    <t>Demontáž klempířských konstrukcí svodu do suti</t>
  </si>
  <si>
    <t>-1693226162</t>
  </si>
  <si>
    <t>6*9,00</t>
  </si>
  <si>
    <t>22</t>
  </si>
  <si>
    <t>976075211</t>
  </si>
  <si>
    <t>Vybourání kovových madel, zábradlí, dvířek, zděří, kotevních želez ocelových kotevních želez, hmotnosti do 20 kg</t>
  </si>
  <si>
    <t>t</t>
  </si>
  <si>
    <t>468878228</t>
  </si>
  <si>
    <t>"zbytky stříšky a oplechování hlavy komína"4*0,001</t>
  </si>
  <si>
    <t>997</t>
  </si>
  <si>
    <t>Přesun sutě</t>
  </si>
  <si>
    <t>23</t>
  </si>
  <si>
    <t>997013214</t>
  </si>
  <si>
    <t>Vnitrostaveništní doprava suti a vybouraných hmot vodorovně do 50 m svisle ručně (nošením po schodech) pro budovy a haly výšky přes 12 do 15 m</t>
  </si>
  <si>
    <t>2030246456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</si>
  <si>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</si>
  <si>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24</t>
  </si>
  <si>
    <t>997013501</t>
  </si>
  <si>
    <t>Odvoz suti a vybouraných hmot na skládku nebo meziskládku se složením, na vzdálenost do 1 km</t>
  </si>
  <si>
    <t>1921045355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</si>
  <si>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</si>
  <si>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25</t>
  </si>
  <si>
    <t>997013509</t>
  </si>
  <si>
    <t>Odvoz suti a vybouraných hmot na skládku nebo meziskládku se složením, na vzdálenost Příplatek k ceně za každý další i započatý 1 km přes 1 km</t>
  </si>
  <si>
    <t>893066512</t>
  </si>
  <si>
    <t>1,935*14 'Přepočtené koeficientem množství</t>
  </si>
  <si>
    <t>26</t>
  </si>
  <si>
    <t>997013511</t>
  </si>
  <si>
    <t>Odvoz suti a vybouraných hmot z meziskládky na skládku s naložením a se složením, na vzdálenost do 1 km</t>
  </si>
  <si>
    <t>-722144317</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</si>
  <si>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</si>
  <si>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27</t>
  </si>
  <si>
    <t>94620170</t>
  </si>
  <si>
    <t>poplatek za uložení stavebního odpadu dřevěného zatříděného kódem 107 201</t>
  </si>
  <si>
    <t>91650623</t>
  </si>
  <si>
    <t>28</t>
  </si>
  <si>
    <t>94620250</t>
  </si>
  <si>
    <t>poplatek za uložení směsného stavebního a demoličního odpadu zatříděného kódem 107 904</t>
  </si>
  <si>
    <t>-1964243837</t>
  </si>
  <si>
    <t>998</t>
  </si>
  <si>
    <t>Přesun hmot</t>
  </si>
  <si>
    <t>29</t>
  </si>
  <si>
    <t>998018003</t>
  </si>
  <si>
    <t>Přesun hmot pro budovy občanské výstavby, bydlení, výrobu a služby ruční - bez užití mechanizace vodorovná dopravní vzdálenost do 100 m pro budovy s jakoukoliv nosnou konstrukcí výšky přes 12 do 24 m</t>
  </si>
  <si>
    <t>-137804876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</si>
  <si>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</si>
  <si>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</si>
  <si>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</si>
  <si>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741</t>
  </si>
  <si>
    <t>Elektroinstalace - silnoproud</t>
  </si>
  <si>
    <t>30</t>
  </si>
  <si>
    <t>74141 - R</t>
  </si>
  <si>
    <t>Demontáž stávajícího a provedení nového hromosvodu včetně revize</t>
  </si>
  <si>
    <t>kpl</t>
  </si>
  <si>
    <t>R-položka</t>
  </si>
  <si>
    <t>-715582961</t>
  </si>
  <si>
    <t>P</t>
  </si>
  <si>
    <t>Poznámka k položce:
Měrné jednotky:
- vedení na střešní části: 60 m
- vedení na fasádě: 40 m
Nový hromosvod bude proveden podle příslušných ČSN včetně revize</t>
  </si>
  <si>
    <t>762</t>
  </si>
  <si>
    <t>Konstrukce tesařské</t>
  </si>
  <si>
    <t>31</t>
  </si>
  <si>
    <t>762332922</t>
  </si>
  <si>
    <t>Vázané konstrukce krovů doplnění části střešní vazby z hranolů, nebo hranolků (materiál v ceně), průřezové plochy přes 120 do 224 cm2</t>
  </si>
  <si>
    <t>219377132</t>
  </si>
  <si>
    <t>32</t>
  </si>
  <si>
    <t>762342311</t>
  </si>
  <si>
    <t>Bednění a laťování montáž laťování střech složitých sklonu do 60° při osové vzdálenosti latí do 150 mm</t>
  </si>
  <si>
    <t>1944813605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</si>
  <si>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</si>
  <si>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33</t>
  </si>
  <si>
    <t>762342441</t>
  </si>
  <si>
    <t>Bednění a laťování montáž lišt trojúhelníkových nebo kontralatí</t>
  </si>
  <si>
    <t>5462004</t>
  </si>
  <si>
    <t>2*15*8,50</t>
  </si>
  <si>
    <t>34</t>
  </si>
  <si>
    <t>60514114</t>
  </si>
  <si>
    <t>řezivo jehličnaté lať impregnovaná dl 4 m</t>
  </si>
  <si>
    <t>m3</t>
  </si>
  <si>
    <t>-1130867602</t>
  </si>
  <si>
    <t>"laťování"217,00*7,60*0,04*0,06</t>
  </si>
  <si>
    <t>"kontralatě"255,00*0,04*0,06</t>
  </si>
  <si>
    <t>4,57*1,08 'Přepočtené koeficientem množství</t>
  </si>
  <si>
    <t>35</t>
  </si>
  <si>
    <t>762343912</t>
  </si>
  <si>
    <t>Bednění a laťování střech zabednění jednotlivých otvorů ve střeše prkny tl. do 32 mm (materiál v ceně), otvoru plochy jednotlivě přes 1 do 4 m2</t>
  </si>
  <si>
    <t>-1841854392</t>
  </si>
  <si>
    <t>Poznámka k položce:
opravy - odhad výměry 10 %</t>
  </si>
  <si>
    <t>217*0,1 'Přepočtené koeficientem množství</t>
  </si>
  <si>
    <t>36</t>
  </si>
  <si>
    <t>762395000</t>
  </si>
  <si>
    <t>Spojovací prostředky krovů, bednění a laťování, nadstřešních konstrukcí svory, prkna, hřebíky, pásová ocel, vruty</t>
  </si>
  <si>
    <t>644866420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</si>
  <si>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</si>
  <si>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37</t>
  </si>
  <si>
    <t>998762103</t>
  </si>
  <si>
    <t>Přesun hmot pro konstrukce tesařské stanovený z hmotnosti přesunovaného materiálu vodorovná dopravní vzdálenost do 50 m v objektech výšky přes 12 do 24 m</t>
  </si>
  <si>
    <t>-1445688173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</si>
  <si>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</si>
  <si>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</si>
  <si>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</si>
  <si>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38</t>
  </si>
  <si>
    <t>764212612</t>
  </si>
  <si>
    <t>Oplechování střešních prvků z pozinkovaného plechu s povrchovou úpravou úžlabí rš 1000 mm</t>
  </si>
  <si>
    <t>1284333515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</si>
  <si>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</si>
  <si>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39</t>
  </si>
  <si>
    <t>764212636</t>
  </si>
  <si>
    <t>Oplechování střešních prvků z pozinkovaného plechu s povrchovou úpravou štítu závětrnou lištou rš 500 mm</t>
  </si>
  <si>
    <t>1916704008</t>
  </si>
  <si>
    <t>40</t>
  </si>
  <si>
    <t>764212661</t>
  </si>
  <si>
    <t>Oplechování střešních prvků z pozinkovaného plechu s povrchovou úpravou okapu okapovým plechem střechy rovné rš 150 mm</t>
  </si>
  <si>
    <t>-815095911</t>
  </si>
  <si>
    <t>41</t>
  </si>
  <si>
    <t>764212667</t>
  </si>
  <si>
    <t>Oplechování střešních prvků z pozinkovaného plechu s povrchovou úpravou okapu okapovým plechem střechy rovné rš 670 mm</t>
  </si>
  <si>
    <t>232561193</t>
  </si>
  <si>
    <t>42</t>
  </si>
  <si>
    <t>7642584-R</t>
  </si>
  <si>
    <t>D+M oplechování komínové hlavy včetně ukončení průduchu z nerezového plechu</t>
  </si>
  <si>
    <t>-915546121</t>
  </si>
  <si>
    <t>Poznámka k položce:
Materiál:
- plech nerezový 2,8 m2
- ukončení průduchu nerez hlavicí D300</t>
  </si>
  <si>
    <t>43</t>
  </si>
  <si>
    <t>7642585-R</t>
  </si>
  <si>
    <t>Montáž komínové stříšky</t>
  </si>
  <si>
    <t>-243009434</t>
  </si>
  <si>
    <t>44</t>
  </si>
  <si>
    <t>HLZ.456151</t>
  </si>
  <si>
    <t xml:space="preserve">Komínová stříška Napoleon pro jeden průduch D300 - nerez HUN 0,5 </t>
  </si>
  <si>
    <t>1616597197</t>
  </si>
  <si>
    <t>45</t>
  </si>
  <si>
    <t>764311415</t>
  </si>
  <si>
    <t>Lemování zdí z pozinkovaného plechu boční nebo horní rovné, střech s krytinou skládanou mimo prejzovou rš 400 mm</t>
  </si>
  <si>
    <t>-1372238354</t>
  </si>
  <si>
    <t>"podstřešky"6*1,50</t>
  </si>
  <si>
    <t>"komín"1,30+2*0,80</t>
  </si>
  <si>
    <t>46</t>
  </si>
  <si>
    <t>764314656</t>
  </si>
  <si>
    <t>Lemování sloupků komínových lávek z pozinkovaného plechu s povrchovou úpravou s podložkou, střech s krytinou skládanou mimo prejzovou nebo z plechu rš 500 x 500 mm</t>
  </si>
  <si>
    <t>-17477936</t>
  </si>
  <si>
    <t>47</t>
  </si>
  <si>
    <t>764513409</t>
  </si>
  <si>
    <t>Žlab nadokapní (nástřešní) z pozinkovaného plechu oblého tvaru, včetně háků, čel a hrdel rš 800 mm</t>
  </si>
  <si>
    <t>250367356</t>
  </si>
  <si>
    <t xml:space="preserve">Poznámka k souboru cen:
1. V cenách nejsou započteny náklady na oplechování okapního plechu, tyto se oceňují položkami souboru cen 764 21-.4. Oplechování střešních prvků z pozinkovaného plechu.
</t>
  </si>
  <si>
    <t>48</t>
  </si>
  <si>
    <t>764513429</t>
  </si>
  <si>
    <t>Žlab nadokapní (nástřešní) z pozinkovaného plechu Příplatek k cenám za zvýšenou pracnost při provedení rohu nebo koutu rš 800 mm</t>
  </si>
  <si>
    <t>896716956</t>
  </si>
  <si>
    <t>49</t>
  </si>
  <si>
    <t>764518622</t>
  </si>
  <si>
    <t>Svod z pozinkovaného plechu s upraveným povrchem včetně objímek, kolen a odskoků kruhový, průměru 100 mm</t>
  </si>
  <si>
    <t>-1431546861</t>
  </si>
  <si>
    <t>50</t>
  </si>
  <si>
    <t>998764103</t>
  </si>
  <si>
    <t>Přesun hmot pro konstrukce klempířské stanovený z hmotnosti přesunovaného materiálu vodorovná dopravní vzdálenost do 50 m v objektech výšky přes 12 do 24 m</t>
  </si>
  <si>
    <t>190805273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</si>
  <si>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</si>
  <si>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</si>
  <si>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</si>
  <si>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51</t>
  </si>
  <si>
    <t>765123111</t>
  </si>
  <si>
    <t>Krytina vlánnocementová skládaná sklonu střechy do 30° prvky okapové hrany ochranný pás plastový</t>
  </si>
  <si>
    <t>-1781784613</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</si>
  <si>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</si>
  <si>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Poznámka k položce:
D+M Ochranný pás proti ptákům</t>
  </si>
  <si>
    <t>52</t>
  </si>
  <si>
    <t>765131061</t>
  </si>
  <si>
    <t>Montáž vláknocementové krytiny skládané sklonu střechy do 30° jednoduché krytí ze šablon, počet desek přes 10 do 20 ks/m2</t>
  </si>
  <si>
    <t>151527013</t>
  </si>
  <si>
    <t xml:space="preserve">Poznámka k souboru cen:
1. V cenách jsou započteny i náklady na přiřezání desek.
2. V cenách nejsou započteny náklady na klempířské konstrukce, tyto se oceňují cenami katalogu 800-764 Konstrukce klempířské.
3. Montáž střešních doplňků (větracích, prostupových apod.) se oceňuje cenami části A02.
</t>
  </si>
  <si>
    <t>89</t>
  </si>
  <si>
    <t>765131151</t>
  </si>
  <si>
    <t>Montáž vláknocementové krytiny skládané sklonu střechy do 30° lemování štítové hrany jednoduché z desek</t>
  </si>
  <si>
    <t>-158106863</t>
  </si>
  <si>
    <t>"lemování štítové hrany"40,00</t>
  </si>
  <si>
    <t>53</t>
  </si>
  <si>
    <t>765131171</t>
  </si>
  <si>
    <t>Montáž vláknocementové krytiny skládané sklonu střechy do 30° nárožní hrany z hřebenáčů</t>
  </si>
  <si>
    <t>1342989488</t>
  </si>
  <si>
    <t>54</t>
  </si>
  <si>
    <t>765131191</t>
  </si>
  <si>
    <t>Montáž vláknocementové krytiny skládané sklonu střechy do 30° hřebene z hřebenáčů</t>
  </si>
  <si>
    <t>-1622022047</t>
  </si>
  <si>
    <t>55</t>
  </si>
  <si>
    <t>765131201</t>
  </si>
  <si>
    <t>Montáž vláknocementové krytiny skládané sklonu střechy do 30° úžlabí přiřezáním desek podél oplechování</t>
  </si>
  <si>
    <t>-1217626936</t>
  </si>
  <si>
    <t>32*2 'Přepočtené koeficientem množství</t>
  </si>
  <si>
    <t>56</t>
  </si>
  <si>
    <t>765131281</t>
  </si>
  <si>
    <t>Montáž vláknocementové krytiny skládané Příplatek k cenám za sklon přes 30° na laťování</t>
  </si>
  <si>
    <t>-902649549</t>
  </si>
  <si>
    <t>57</t>
  </si>
  <si>
    <t>59160252</t>
  </si>
  <si>
    <t>krytina vláknocementová s buničinou a umělými vlákny černá 400x400x5,2mm</t>
  </si>
  <si>
    <t>942477491</t>
  </si>
  <si>
    <t>Poznámka k položce:
Požadovaný materiál:
CEMBRIT HORAL - Vláknocementová střešní krytina Česká šablona Černá, matný povrch - upřesnění barvy s investorem
Odkaz na konkrétní výrobek, materiál, technologii či obchodní firmu či název - má se za to, že se jedná o vymezení požadovaných vlastností materiálu. V tomto případě je účastník oprávněn v nabídce uvést i jiné rovnocenné řešení</t>
  </si>
  <si>
    <t>"plocha"2192</t>
  </si>
  <si>
    <t>"lemování štítové hrany"40,00*3</t>
  </si>
  <si>
    <t>"lemování nároží "2*23,00*6</t>
  </si>
  <si>
    <t>"lemování hřebene "2*19,00*3</t>
  </si>
  <si>
    <t>58</t>
  </si>
  <si>
    <t>59161005</t>
  </si>
  <si>
    <t>hřebíky konvexní D 9x2,8x37mm příslušenství vláknocementové střešní krytiny</t>
  </si>
  <si>
    <t>100 kus</t>
  </si>
  <si>
    <t>-1752847346</t>
  </si>
  <si>
    <t>"krytina v ploše"217,00*0,202</t>
  </si>
  <si>
    <t>"ukončení okap"35,00*0,06</t>
  </si>
  <si>
    <t>"ukončení závětrná lišta"40,00*0,06</t>
  </si>
  <si>
    <t>"nároží"23,00*0,06</t>
  </si>
  <si>
    <t>59</t>
  </si>
  <si>
    <t>59161003</t>
  </si>
  <si>
    <t>spona vichrová D 2x20mm pro vláknocementové krytiny</t>
  </si>
  <si>
    <t>-497679812</t>
  </si>
  <si>
    <t>"krytina v ploše"217,00*0,101</t>
  </si>
  <si>
    <t>"ukončení okap"35,00*0,03</t>
  </si>
  <si>
    <t>"ukončení závětrná lišta"40,00*0,03</t>
  </si>
  <si>
    <t>"nároží"23,00*0,03</t>
  </si>
  <si>
    <t>60</t>
  </si>
  <si>
    <t>59164502</t>
  </si>
  <si>
    <t>hřebenáč kónický vláknocementový černý</t>
  </si>
  <si>
    <t>-750208924</t>
  </si>
  <si>
    <t>"hřeben"19,00*2,5</t>
  </si>
  <si>
    <t>"nároží"23,00*2,5</t>
  </si>
  <si>
    <t>61</t>
  </si>
  <si>
    <t>59160750</t>
  </si>
  <si>
    <t>hřebenáč rozbočovací 300x300mm v barvách krytiny</t>
  </si>
  <si>
    <t>-983123966</t>
  </si>
  <si>
    <t>59164513</t>
  </si>
  <si>
    <t>hřebenáč ukončení v barvách krytiny</t>
  </si>
  <si>
    <t>1591347440</t>
  </si>
  <si>
    <t>63</t>
  </si>
  <si>
    <t>59161171</t>
  </si>
  <si>
    <t>držák hřebenových nárožních latí 30mm</t>
  </si>
  <si>
    <t>557476469</t>
  </si>
  <si>
    <t>"hřeben"19,00*1,5</t>
  </si>
  <si>
    <t>"nároží"23,00*1,5</t>
  </si>
  <si>
    <t>64</t>
  </si>
  <si>
    <t>59161146</t>
  </si>
  <si>
    <t>příchytka hřebenáče 16x75 mm příslušenství vláknocementové krytiny</t>
  </si>
  <si>
    <t>-964091096</t>
  </si>
  <si>
    <t>"hřeben"19,00*3,5</t>
  </si>
  <si>
    <t>"nároží"23,00*3,5</t>
  </si>
  <si>
    <t>65</t>
  </si>
  <si>
    <t>59164704</t>
  </si>
  <si>
    <t>šroub do dřeva 5,65x110mm</t>
  </si>
  <si>
    <t>-1686027450</t>
  </si>
  <si>
    <t>"hřeben"19,00*0,04</t>
  </si>
  <si>
    <t>"nároží"23,00*0,04</t>
  </si>
  <si>
    <t>66</t>
  </si>
  <si>
    <t>-1072230663</t>
  </si>
  <si>
    <t>"hřeben"19,00*0,00263</t>
  </si>
  <si>
    <t>"nároží"23,00*0,00263</t>
  </si>
  <si>
    <t>67</t>
  </si>
  <si>
    <t>765135001</t>
  </si>
  <si>
    <t>Montáž střešních doplňků vláknocementové krytiny skládané speciálních desek větracích hlavic, ventilačních prostupů, anténních prostupů, prostupových hlavic, kovových univerzálních apod., plochy jednotlivě do 0,2 m2</t>
  </si>
  <si>
    <t>119460151</t>
  </si>
  <si>
    <t>68</t>
  </si>
  <si>
    <t>59161148</t>
  </si>
  <si>
    <t>hlavice větrací plast pro šablony vláknocementové krytiny</t>
  </si>
  <si>
    <t>-1626015594</t>
  </si>
  <si>
    <t>Poznámka k položce:
Větrací hlavice Oriko/CV100 v barvě krytiny
Odkaz na konkrétní výrobek, materiál, technologii či obchodní firmu či název - má se za to, že se jedná o vymezení požadovaných vlastností materiálu. V tomto případě je účastník oprávněn v nabídce uvést i jiné rovnocenné řešení</t>
  </si>
  <si>
    <t>69</t>
  </si>
  <si>
    <t>59161150</t>
  </si>
  <si>
    <t>prostup ventilační k větrání sanity 400x400mm D 110mm pro šablony vláknocementové krytiny</t>
  </si>
  <si>
    <t>-915667271</t>
  </si>
  <si>
    <t>Poznámka k položce:
Ventilační prostup SL
Odkaz na konkrétní výrobek, materiál, technologii či obchodní firmu či název - má se za to, že se jedná o vymezení požadovaných vlastností materiálu. V tomto případě je účastník oprávněn v nabídce uvést i jiné rovnocenné řešení</t>
  </si>
  <si>
    <t>70</t>
  </si>
  <si>
    <t>59161152</t>
  </si>
  <si>
    <t>prostup anténní pro krytinu vláknocementovou plast 400x400mm Dmax 60mm</t>
  </si>
  <si>
    <t>505871144</t>
  </si>
  <si>
    <t>Poznámka k položce:
Anténní prostup AZ 16
Odkaz na konkrétní výrobek, materiál, technologii či obchodní firmu či název - má se za to, že se jedná o vymezení požadovaných vlastností materiálu. V tomto případě je účastník oprávněn v nabídce uvést i jiné rovnocenné řešení</t>
  </si>
  <si>
    <t>71</t>
  </si>
  <si>
    <t>765135013</t>
  </si>
  <si>
    <t>Montáž střešních doplňků vláknocementové krytiny skládané střešních výlezů, plochy jednotlivě přes 0,25 do 1,0 m2</t>
  </si>
  <si>
    <t>594647711</t>
  </si>
  <si>
    <t>72</t>
  </si>
  <si>
    <t>59161155</t>
  </si>
  <si>
    <t>výlez na střechu 750x830mm prosklený plech Pz v barvě vláknocementové krytiny</t>
  </si>
  <si>
    <t>-1707315648</t>
  </si>
  <si>
    <t>73</t>
  </si>
  <si>
    <t>765191013</t>
  </si>
  <si>
    <t>Montáž pojistné hydroizolační fólie kladené ve sklonu přes 20° volně na bednění nebo tepelnou izolaci</t>
  </si>
  <si>
    <t>2037656124</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</si>
  <si>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</si>
  <si>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74</t>
  </si>
  <si>
    <t>28329030</t>
  </si>
  <si>
    <t>fólie kontaktní difuzně propustná pro doplňkovou hydroizolační vrstvu, monolitická třívrstvá PES/PP 150-160g/m2, integrovaná samolepící páska</t>
  </si>
  <si>
    <t>-625314059</t>
  </si>
  <si>
    <t>217*1,2 'Přepočtené koeficientem množství</t>
  </si>
  <si>
    <t>75</t>
  </si>
  <si>
    <t>765191091</t>
  </si>
  <si>
    <t>Montáž pojistné hydroizolační fólie Příplatek k cenám montáže na bednění nebo tepelnou izolaci za sklon přes 30°</t>
  </si>
  <si>
    <t>1858076239</t>
  </si>
  <si>
    <t>76</t>
  </si>
  <si>
    <t>998765103</t>
  </si>
  <si>
    <t>Přesun hmot pro krytiny skládané stanovený z hmotnosti přesunovaného materiálu vodorovná dopravní vzdálenost do 50 m na objektech výšky přes 12 do 24 m</t>
  </si>
  <si>
    <t>-1089819902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</si>
  <si>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</si>
  <si>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</si>
  <si>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Dokončovací práce - nátěry</t>
  </si>
  <si>
    <t>77</t>
  </si>
  <si>
    <t>783201403</t>
  </si>
  <si>
    <t>Příprava podkladu tesařských konstrukcí před provedením nátěru oprášení</t>
  </si>
  <si>
    <t>665489865</t>
  </si>
  <si>
    <t>"podlaha komínové lávky"3,00*1,00*2</t>
  </si>
  <si>
    <t>78</t>
  </si>
  <si>
    <t>783213101</t>
  </si>
  <si>
    <t>Napouštěcí nátěr tesařských konstrukcí zabudovaných do konstrukce jednonásobný syntetický</t>
  </si>
  <si>
    <t>-1792120585</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</si>
  <si>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</si>
  <si>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79</t>
  </si>
  <si>
    <t>783218111</t>
  </si>
  <si>
    <t>Lazurovací nátěr tesařských konstrukcí dvojnásobný syntetický</t>
  </si>
  <si>
    <t>1740623450</t>
  </si>
  <si>
    <t>80</t>
  </si>
  <si>
    <t>783301303</t>
  </si>
  <si>
    <t>Příprava podkladu zámečnických konstrukcí před provedením nátěru odrezivění odrezovačem bezoplachovým</t>
  </si>
  <si>
    <t>-882439947</t>
  </si>
  <si>
    <t>"oc.konstrukce komínové lávky"2*3,00*0,50</t>
  </si>
  <si>
    <t>"oc.zábradlí komínové lávky"6,00*PI*0,05</t>
  </si>
  <si>
    <t>"oc.žebřík komínu"(2*4,00+5*2,00)*PI*0,05</t>
  </si>
  <si>
    <t>81</t>
  </si>
  <si>
    <t>783314201</t>
  </si>
  <si>
    <t>Základní antikorozní nátěr zámečnických konstrukcí jednonásobný syntetický standardní</t>
  </si>
  <si>
    <t>68309419</t>
  </si>
  <si>
    <t>82</t>
  </si>
  <si>
    <t>783315101</t>
  </si>
  <si>
    <t>Mezinátěr zámečnických konstrukcí jednonásobný syntetický standardní</t>
  </si>
  <si>
    <t>-2140206958</t>
  </si>
  <si>
    <t>83</t>
  </si>
  <si>
    <t>783317101</t>
  </si>
  <si>
    <t>Krycí nátěr (email) zámečnických konstrukcí jednonásobný syntetický standardní</t>
  </si>
  <si>
    <t>-226011987</t>
  </si>
  <si>
    <t>84</t>
  </si>
  <si>
    <t>783414101</t>
  </si>
  <si>
    <t>Základní nátěr klempířských konstrukcí jednonásobný syntetický</t>
  </si>
  <si>
    <t>252313908</t>
  </si>
  <si>
    <t>"nástřešní žlab"39,00*1,20</t>
  </si>
  <si>
    <t>86</t>
  </si>
  <si>
    <t>783415101</t>
  </si>
  <si>
    <t>Mezinátěr klempířských konstrukcí jednonásobný syntetický standardní</t>
  </si>
  <si>
    <t>2030485602</t>
  </si>
  <si>
    <t>88</t>
  </si>
  <si>
    <t>783417101</t>
  </si>
  <si>
    <t>Krycí nátěr (email) klempířských konstrukcí jednonásobný syntetický standardní</t>
  </si>
  <si>
    <t>1849520344</t>
  </si>
  <si>
    <t>VRN</t>
  </si>
  <si>
    <t>Vedlejší rozpočtové náklady</t>
  </si>
  <si>
    <t>VRN3</t>
  </si>
  <si>
    <t>Zařízení staveniště</t>
  </si>
  <si>
    <t>87</t>
  </si>
  <si>
    <t>033103000</t>
  </si>
  <si>
    <t>Připojení energií, vody</t>
  </si>
  <si>
    <t>1024</t>
  </si>
  <si>
    <t>-1128478510</t>
  </si>
  <si>
    <t>Poznámka k položce:
- zřízení odběrného místa vody, podružný vodoměr
- zřízení odběrného místa elektřiny, podružný elektroměr</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</si>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</sst>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8" fillId="0" borderId="28" xfId="0" applyFont="1" applyBorder="1" applyAlignment="1">
      <alignment horizontal="left" wrapText="1"/>
    </xf>
    <xf numFmtId="0" fontId="12"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2" fillId="0" borderId="29" xfId="0" applyFont="1" applyBorder="1" applyAlignment="1">
      <alignment vertical="center" wrapText="1"/>
    </xf>
    <xf numFmtId="0" fontId="40"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7" fillId="0" borderId="0" xfId="0" applyFont="1" applyBorder="1" applyAlignment="1">
      <alignment horizontal="center" vertical="center"/>
    </xf>
    <xf numFmtId="0" fontId="12"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2" fillId="0" borderId="29" xfId="0" applyFont="1" applyBorder="1" applyAlignment="1">
      <alignment horizontal="left" vertical="center"/>
    </xf>
    <xf numFmtId="0" fontId="40"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2" fillId="0" borderId="0" xfId="0" applyFont="1" applyBorder="1" applyAlignment="1">
      <alignment horizontal="left" vertical="center" wrapText="1"/>
    </xf>
    <xf numFmtId="0" fontId="39"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33</v>
      </c>
      <c r="AO16" s="21"/>
      <c r="AP16" s="21"/>
      <c r="AQ16" s="21"/>
      <c r="AR16" s="19"/>
      <c r="BE16" s="30"/>
      <c r="BS16" s="16" t="s">
        <v>4</v>
      </c>
    </row>
    <row r="17" spans="2:7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35</v>
      </c>
      <c r="AO17" s="21"/>
      <c r="AP17" s="21"/>
      <c r="AQ17" s="21"/>
      <c r="AR17" s="19"/>
      <c r="BE17" s="30"/>
      <c r="BS17" s="16" t="s">
        <v>36</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51"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42"/>
      <c r="BE28" s="30"/>
    </row>
    <row r="29" spans="2:57" s="2" customFormat="1" ht="14.4" customHeight="1">
      <c r="B29" s="44"/>
      <c r="C29" s="45"/>
      <c r="D29" s="31" t="s">
        <v>45</v>
      </c>
      <c r="E29" s="45"/>
      <c r="F29" s="31" t="s">
        <v>46</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47</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48</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49</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50</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51</v>
      </c>
      <c r="E35" s="52"/>
      <c r="F35" s="52"/>
      <c r="G35" s="52"/>
      <c r="H35" s="52"/>
      <c r="I35" s="52"/>
      <c r="J35" s="52"/>
      <c r="K35" s="52"/>
      <c r="L35" s="52"/>
      <c r="M35" s="52"/>
      <c r="N35" s="52"/>
      <c r="O35" s="52"/>
      <c r="P35" s="52"/>
      <c r="Q35" s="52"/>
      <c r="R35" s="52"/>
      <c r="S35" s="52"/>
      <c r="T35" s="53" t="s">
        <v>52</v>
      </c>
      <c r="U35" s="52"/>
      <c r="V35" s="52"/>
      <c r="W35" s="52"/>
      <c r="X35" s="54" t="s">
        <v>53</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037</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Oprava střechy MŠ ul. Dlouhá 112 v Křešicích</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p.č.116, k.ú.Křešice u Děčína</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5. 8. 2019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15" customHeight="1">
      <c r="B49" s="37"/>
      <c r="C49" s="31" t="s">
        <v>25</v>
      </c>
      <c r="D49" s="38"/>
      <c r="E49" s="38"/>
      <c r="F49" s="38"/>
      <c r="G49" s="38"/>
      <c r="H49" s="38"/>
      <c r="I49" s="38"/>
      <c r="J49" s="38"/>
      <c r="K49" s="38"/>
      <c r="L49" s="62" t="str">
        <f>IF(E11="","",E11)</f>
        <v>Statutární město Děčín</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71" t="str">
        <f>IF(E17="","",E17)</f>
        <v>Vladimír Vidai</v>
      </c>
      <c r="AN49" s="62"/>
      <c r="AO49" s="62"/>
      <c r="AP49" s="62"/>
      <c r="AQ49" s="38"/>
      <c r="AR49" s="42"/>
      <c r="AS49" s="72" t="s">
        <v>55</v>
      </c>
      <c r="AT49" s="73"/>
      <c r="AU49" s="74"/>
      <c r="AV49" s="74"/>
      <c r="AW49" s="74"/>
      <c r="AX49" s="74"/>
      <c r="AY49" s="74"/>
      <c r="AZ49" s="74"/>
      <c r="BA49" s="74"/>
      <c r="BB49" s="74"/>
      <c r="BC49" s="74"/>
      <c r="BD49" s="75"/>
    </row>
    <row r="50" spans="2:56" s="1" customFormat="1" ht="15.15" customHeight="1">
      <c r="B50" s="37"/>
      <c r="C50" s="31" t="s">
        <v>30</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37</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56</v>
      </c>
      <c r="D52" s="85"/>
      <c r="E52" s="85"/>
      <c r="F52" s="85"/>
      <c r="G52" s="85"/>
      <c r="H52" s="86"/>
      <c r="I52" s="87" t="s">
        <v>57</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58</v>
      </c>
      <c r="AH52" s="85"/>
      <c r="AI52" s="85"/>
      <c r="AJ52" s="85"/>
      <c r="AK52" s="85"/>
      <c r="AL52" s="85"/>
      <c r="AM52" s="85"/>
      <c r="AN52" s="87" t="s">
        <v>59</v>
      </c>
      <c r="AO52" s="85"/>
      <c r="AP52" s="85"/>
      <c r="AQ52" s="89" t="s">
        <v>60</v>
      </c>
      <c r="AR52" s="42"/>
      <c r="AS52" s="90" t="s">
        <v>61</v>
      </c>
      <c r="AT52" s="91" t="s">
        <v>62</v>
      </c>
      <c r="AU52" s="91" t="s">
        <v>63</v>
      </c>
      <c r="AV52" s="91" t="s">
        <v>64</v>
      </c>
      <c r="AW52" s="91" t="s">
        <v>65</v>
      </c>
      <c r="AX52" s="91" t="s">
        <v>66</v>
      </c>
      <c r="AY52" s="91" t="s">
        <v>67</v>
      </c>
      <c r="AZ52" s="91" t="s">
        <v>68</v>
      </c>
      <c r="BA52" s="91" t="s">
        <v>69</v>
      </c>
      <c r="BB52" s="91" t="s">
        <v>70</v>
      </c>
      <c r="BC52" s="91" t="s">
        <v>71</v>
      </c>
      <c r="BD52" s="92" t="s">
        <v>72</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73</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19</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S54" s="107" t="s">
        <v>74</v>
      </c>
      <c r="BT54" s="107" t="s">
        <v>75</v>
      </c>
      <c r="BV54" s="107" t="s">
        <v>76</v>
      </c>
      <c r="BW54" s="107" t="s">
        <v>5</v>
      </c>
      <c r="BX54" s="107" t="s">
        <v>77</v>
      </c>
      <c r="CL54" s="107" t="s">
        <v>19</v>
      </c>
    </row>
    <row r="55" spans="1:90" s="6" customFormat="1" ht="27" customHeight="1">
      <c r="A55" s="108" t="s">
        <v>78</v>
      </c>
      <c r="B55" s="109"/>
      <c r="C55" s="110"/>
      <c r="D55" s="111" t="s">
        <v>14</v>
      </c>
      <c r="E55" s="111"/>
      <c r="F55" s="111"/>
      <c r="G55" s="111"/>
      <c r="H55" s="111"/>
      <c r="I55" s="112"/>
      <c r="J55" s="111" t="s">
        <v>17</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'037 - Oprava střechy MŠ u...'!J28</f>
        <v>0</v>
      </c>
      <c r="AH55" s="112"/>
      <c r="AI55" s="112"/>
      <c r="AJ55" s="112"/>
      <c r="AK55" s="112"/>
      <c r="AL55" s="112"/>
      <c r="AM55" s="112"/>
      <c r="AN55" s="113">
        <f>SUM(AG55,AT55)</f>
        <v>0</v>
      </c>
      <c r="AO55" s="112"/>
      <c r="AP55" s="112"/>
      <c r="AQ55" s="114" t="s">
        <v>79</v>
      </c>
      <c r="AR55" s="115"/>
      <c r="AS55" s="116">
        <v>0</v>
      </c>
      <c r="AT55" s="117">
        <f>ROUND(SUM(AV55:AW55),2)</f>
        <v>0</v>
      </c>
      <c r="AU55" s="118">
        <f>'037 - Oprava střechy MŠ u...'!P87</f>
        <v>0</v>
      </c>
      <c r="AV55" s="117">
        <f>'037 - Oprava střechy MŠ u...'!J31</f>
        <v>0</v>
      </c>
      <c r="AW55" s="117">
        <f>'037 - Oprava střechy MŠ u...'!J32</f>
        <v>0</v>
      </c>
      <c r="AX55" s="117">
        <f>'037 - Oprava střechy MŠ u...'!J33</f>
        <v>0</v>
      </c>
      <c r="AY55" s="117">
        <f>'037 - Oprava střechy MŠ u...'!J34</f>
        <v>0</v>
      </c>
      <c r="AZ55" s="117">
        <f>'037 - Oprava střechy MŠ u...'!F31</f>
        <v>0</v>
      </c>
      <c r="BA55" s="117">
        <f>'037 - Oprava střechy MŠ u...'!F32</f>
        <v>0</v>
      </c>
      <c r="BB55" s="117">
        <f>'037 - Oprava střechy MŠ u...'!F33</f>
        <v>0</v>
      </c>
      <c r="BC55" s="117">
        <f>'037 - Oprava střechy MŠ u...'!F34</f>
        <v>0</v>
      </c>
      <c r="BD55" s="119">
        <f>'037 - Oprava střechy MŠ u...'!F35</f>
        <v>0</v>
      </c>
      <c r="BT55" s="120" t="s">
        <v>80</v>
      </c>
      <c r="BU55" s="120" t="s">
        <v>81</v>
      </c>
      <c r="BV55" s="120" t="s">
        <v>76</v>
      </c>
      <c r="BW55" s="120" t="s">
        <v>5</v>
      </c>
      <c r="BX55" s="120" t="s">
        <v>77</v>
      </c>
      <c r="CL55" s="120"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037 - Oprava střechy MŠ 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5</v>
      </c>
    </row>
    <row r="3" spans="2:46" ht="6.95" customHeight="1">
      <c r="B3" s="122"/>
      <c r="C3" s="123"/>
      <c r="D3" s="123"/>
      <c r="E3" s="123"/>
      <c r="F3" s="123"/>
      <c r="G3" s="123"/>
      <c r="H3" s="123"/>
      <c r="I3" s="124"/>
      <c r="J3" s="123"/>
      <c r="K3" s="123"/>
      <c r="L3" s="19"/>
      <c r="AT3" s="16" t="s">
        <v>82</v>
      </c>
    </row>
    <row r="4" spans="2:46" ht="24.95" customHeight="1">
      <c r="B4" s="19"/>
      <c r="D4" s="125" t="s">
        <v>83</v>
      </c>
      <c r="L4" s="19"/>
      <c r="M4" s="126" t="s">
        <v>10</v>
      </c>
      <c r="AT4" s="16" t="s">
        <v>4</v>
      </c>
    </row>
    <row r="5" spans="2:12" ht="6.95" customHeight="1">
      <c r="B5" s="19"/>
      <c r="L5" s="19"/>
    </row>
    <row r="6" spans="2:12" s="1" customFormat="1" ht="12" customHeight="1">
      <c r="B6" s="42"/>
      <c r="D6" s="127" t="s">
        <v>16</v>
      </c>
      <c r="I6" s="128"/>
      <c r="L6" s="42"/>
    </row>
    <row r="7" spans="2:12" s="1" customFormat="1" ht="36.95" customHeight="1">
      <c r="B7" s="42"/>
      <c r="E7" s="129" t="s">
        <v>17</v>
      </c>
      <c r="F7" s="1"/>
      <c r="G7" s="1"/>
      <c r="H7" s="1"/>
      <c r="I7" s="128"/>
      <c r="L7" s="42"/>
    </row>
    <row r="8" spans="2:12" s="1" customFormat="1" ht="12">
      <c r="B8" s="42"/>
      <c r="I8" s="128"/>
      <c r="L8" s="42"/>
    </row>
    <row r="9" spans="2:12" s="1" customFormat="1" ht="12" customHeight="1">
      <c r="B9" s="42"/>
      <c r="D9" s="127" t="s">
        <v>18</v>
      </c>
      <c r="F9" s="130" t="s">
        <v>19</v>
      </c>
      <c r="I9" s="131" t="s">
        <v>20</v>
      </c>
      <c r="J9" s="130" t="s">
        <v>19</v>
      </c>
      <c r="L9" s="42"/>
    </row>
    <row r="10" spans="2:12" s="1" customFormat="1" ht="12" customHeight="1">
      <c r="B10" s="42"/>
      <c r="D10" s="127" t="s">
        <v>21</v>
      </c>
      <c r="F10" s="130" t="s">
        <v>22</v>
      </c>
      <c r="I10" s="131" t="s">
        <v>23</v>
      </c>
      <c r="J10" s="132" t="str">
        <f>'Rekapitulace stavby'!AN8</f>
        <v>5. 8. 2019</v>
      </c>
      <c r="L10" s="42"/>
    </row>
    <row r="11" spans="2:12" s="1" customFormat="1" ht="10.8" customHeight="1">
      <c r="B11" s="42"/>
      <c r="I11" s="128"/>
      <c r="L11" s="42"/>
    </row>
    <row r="12" spans="2:12" s="1" customFormat="1" ht="12" customHeight="1">
      <c r="B12" s="42"/>
      <c r="D12" s="127" t="s">
        <v>25</v>
      </c>
      <c r="I12" s="131" t="s">
        <v>26</v>
      </c>
      <c r="J12" s="130" t="s">
        <v>27</v>
      </c>
      <c r="L12" s="42"/>
    </row>
    <row r="13" spans="2:12" s="1" customFormat="1" ht="18" customHeight="1">
      <c r="B13" s="42"/>
      <c r="E13" s="130" t="s">
        <v>28</v>
      </c>
      <c r="I13" s="131" t="s">
        <v>29</v>
      </c>
      <c r="J13" s="130" t="s">
        <v>19</v>
      </c>
      <c r="L13" s="42"/>
    </row>
    <row r="14" spans="2:12" s="1" customFormat="1" ht="6.95" customHeight="1">
      <c r="B14" s="42"/>
      <c r="I14" s="128"/>
      <c r="L14" s="42"/>
    </row>
    <row r="15" spans="2:12" s="1" customFormat="1" ht="12" customHeight="1">
      <c r="B15" s="42"/>
      <c r="D15" s="127" t="s">
        <v>30</v>
      </c>
      <c r="I15" s="131" t="s">
        <v>26</v>
      </c>
      <c r="J15" s="32" t="str">
        <f>'Rekapitulace stavby'!AN13</f>
        <v>Vyplň údaj</v>
      </c>
      <c r="L15" s="42"/>
    </row>
    <row r="16" spans="2:12" s="1" customFormat="1" ht="18" customHeight="1">
      <c r="B16" s="42"/>
      <c r="E16" s="32" t="str">
        <f>'Rekapitulace stavby'!E14</f>
        <v>Vyplň údaj</v>
      </c>
      <c r="F16" s="130"/>
      <c r="G16" s="130"/>
      <c r="H16" s="130"/>
      <c r="I16" s="131" t="s">
        <v>29</v>
      </c>
      <c r="J16" s="32" t="str">
        <f>'Rekapitulace stavby'!AN14</f>
        <v>Vyplň údaj</v>
      </c>
      <c r="L16" s="42"/>
    </row>
    <row r="17" spans="2:12" s="1" customFormat="1" ht="6.95" customHeight="1">
      <c r="B17" s="42"/>
      <c r="I17" s="128"/>
      <c r="L17" s="42"/>
    </row>
    <row r="18" spans="2:12" s="1" customFormat="1" ht="12" customHeight="1">
      <c r="B18" s="42"/>
      <c r="D18" s="127" t="s">
        <v>32</v>
      </c>
      <c r="I18" s="131" t="s">
        <v>26</v>
      </c>
      <c r="J18" s="130" t="s">
        <v>33</v>
      </c>
      <c r="L18" s="42"/>
    </row>
    <row r="19" spans="2:12" s="1" customFormat="1" ht="18" customHeight="1">
      <c r="B19" s="42"/>
      <c r="E19" s="130" t="s">
        <v>34</v>
      </c>
      <c r="I19" s="131" t="s">
        <v>29</v>
      </c>
      <c r="J19" s="130" t="s">
        <v>35</v>
      </c>
      <c r="L19" s="42"/>
    </row>
    <row r="20" spans="2:12" s="1" customFormat="1" ht="6.95" customHeight="1">
      <c r="B20" s="42"/>
      <c r="I20" s="128"/>
      <c r="L20" s="42"/>
    </row>
    <row r="21" spans="2:12" s="1" customFormat="1" ht="12" customHeight="1">
      <c r="B21" s="42"/>
      <c r="D21" s="127" t="s">
        <v>37</v>
      </c>
      <c r="I21" s="131" t="s">
        <v>26</v>
      </c>
      <c r="J21" s="130" t="str">
        <f>IF('Rekapitulace stavby'!AN19="","",'Rekapitulace stavby'!AN19)</f>
        <v/>
      </c>
      <c r="L21" s="42"/>
    </row>
    <row r="22" spans="2:12" s="1" customFormat="1" ht="18" customHeight="1">
      <c r="B22" s="42"/>
      <c r="E22" s="130" t="str">
        <f>IF('Rekapitulace stavby'!E20="","",'Rekapitulace stavby'!E20)</f>
        <v xml:space="preserve"> </v>
      </c>
      <c r="I22" s="131" t="s">
        <v>29</v>
      </c>
      <c r="J22" s="130" t="str">
        <f>IF('Rekapitulace stavby'!AN20="","",'Rekapitulace stavby'!AN20)</f>
        <v/>
      </c>
      <c r="L22" s="42"/>
    </row>
    <row r="23" spans="2:12" s="1" customFormat="1" ht="6.95" customHeight="1">
      <c r="B23" s="42"/>
      <c r="I23" s="128"/>
      <c r="L23" s="42"/>
    </row>
    <row r="24" spans="2:12" s="1" customFormat="1" ht="12" customHeight="1">
      <c r="B24" s="42"/>
      <c r="D24" s="127" t="s">
        <v>39</v>
      </c>
      <c r="I24" s="128"/>
      <c r="L24" s="42"/>
    </row>
    <row r="25" spans="2:12" s="7" customFormat="1" ht="51" customHeight="1">
      <c r="B25" s="133"/>
      <c r="E25" s="134" t="s">
        <v>40</v>
      </c>
      <c r="F25" s="134"/>
      <c r="G25" s="134"/>
      <c r="H25" s="134"/>
      <c r="I25" s="135"/>
      <c r="L25" s="133"/>
    </row>
    <row r="26" spans="2:12" s="1" customFormat="1" ht="6.95" customHeight="1">
      <c r="B26" s="42"/>
      <c r="I26" s="128"/>
      <c r="L26" s="42"/>
    </row>
    <row r="27" spans="2:12" s="1" customFormat="1" ht="6.95" customHeight="1">
      <c r="B27" s="42"/>
      <c r="D27" s="74"/>
      <c r="E27" s="74"/>
      <c r="F27" s="74"/>
      <c r="G27" s="74"/>
      <c r="H27" s="74"/>
      <c r="I27" s="136"/>
      <c r="J27" s="74"/>
      <c r="K27" s="74"/>
      <c r="L27" s="42"/>
    </row>
    <row r="28" spans="2:12" s="1" customFormat="1" ht="25.4" customHeight="1">
      <c r="B28" s="42"/>
      <c r="D28" s="137" t="s">
        <v>41</v>
      </c>
      <c r="I28" s="128"/>
      <c r="J28" s="138">
        <f>ROUND(J87,2)</f>
        <v>0</v>
      </c>
      <c r="L28" s="42"/>
    </row>
    <row r="29" spans="2:12" s="1" customFormat="1" ht="6.95" customHeight="1">
      <c r="B29" s="42"/>
      <c r="D29" s="74"/>
      <c r="E29" s="74"/>
      <c r="F29" s="74"/>
      <c r="G29" s="74"/>
      <c r="H29" s="74"/>
      <c r="I29" s="136"/>
      <c r="J29" s="74"/>
      <c r="K29" s="74"/>
      <c r="L29" s="42"/>
    </row>
    <row r="30" spans="2:12" s="1" customFormat="1" ht="14.4" customHeight="1">
      <c r="B30" s="42"/>
      <c r="F30" s="139" t="s">
        <v>43</v>
      </c>
      <c r="I30" s="140" t="s">
        <v>42</v>
      </c>
      <c r="J30" s="139" t="s">
        <v>44</v>
      </c>
      <c r="L30" s="42"/>
    </row>
    <row r="31" spans="2:12" s="1" customFormat="1" ht="14.4" customHeight="1">
      <c r="B31" s="42"/>
      <c r="D31" s="141" t="s">
        <v>45</v>
      </c>
      <c r="E31" s="127" t="s">
        <v>46</v>
      </c>
      <c r="F31" s="142">
        <f>ROUND((SUM(BE87:BE300)),2)</f>
        <v>0</v>
      </c>
      <c r="I31" s="143">
        <v>0.21</v>
      </c>
      <c r="J31" s="142">
        <f>ROUND(((SUM(BE87:BE300))*I31),2)</f>
        <v>0</v>
      </c>
      <c r="L31" s="42"/>
    </row>
    <row r="32" spans="2:12" s="1" customFormat="1" ht="14.4" customHeight="1">
      <c r="B32" s="42"/>
      <c r="E32" s="127" t="s">
        <v>47</v>
      </c>
      <c r="F32" s="142">
        <f>ROUND((SUM(BF87:BF300)),2)</f>
        <v>0</v>
      </c>
      <c r="I32" s="143">
        <v>0.15</v>
      </c>
      <c r="J32" s="142">
        <f>ROUND(((SUM(BF87:BF300))*I32),2)</f>
        <v>0</v>
      </c>
      <c r="L32" s="42"/>
    </row>
    <row r="33" spans="2:12" s="1" customFormat="1" ht="14.4" customHeight="1" hidden="1">
      <c r="B33" s="42"/>
      <c r="E33" s="127" t="s">
        <v>48</v>
      </c>
      <c r="F33" s="142">
        <f>ROUND((SUM(BG87:BG300)),2)</f>
        <v>0</v>
      </c>
      <c r="I33" s="143">
        <v>0.21</v>
      </c>
      <c r="J33" s="142">
        <f>0</f>
        <v>0</v>
      </c>
      <c r="L33" s="42"/>
    </row>
    <row r="34" spans="2:12" s="1" customFormat="1" ht="14.4" customHeight="1" hidden="1">
      <c r="B34" s="42"/>
      <c r="E34" s="127" t="s">
        <v>49</v>
      </c>
      <c r="F34" s="142">
        <f>ROUND((SUM(BH87:BH300)),2)</f>
        <v>0</v>
      </c>
      <c r="I34" s="143">
        <v>0.15</v>
      </c>
      <c r="J34" s="142">
        <f>0</f>
        <v>0</v>
      </c>
      <c r="L34" s="42"/>
    </row>
    <row r="35" spans="2:12" s="1" customFormat="1" ht="14.4" customHeight="1" hidden="1">
      <c r="B35" s="42"/>
      <c r="E35" s="127" t="s">
        <v>50</v>
      </c>
      <c r="F35" s="142">
        <f>ROUND((SUM(BI87:BI300)),2)</f>
        <v>0</v>
      </c>
      <c r="I35" s="143">
        <v>0</v>
      </c>
      <c r="J35" s="142">
        <f>0</f>
        <v>0</v>
      </c>
      <c r="L35" s="42"/>
    </row>
    <row r="36" spans="2:12" s="1" customFormat="1" ht="6.95" customHeight="1">
      <c r="B36" s="42"/>
      <c r="I36" s="128"/>
      <c r="L36" s="42"/>
    </row>
    <row r="37" spans="2:12" s="1" customFormat="1" ht="25.4" customHeight="1">
      <c r="B37" s="42"/>
      <c r="C37" s="144"/>
      <c r="D37" s="145" t="s">
        <v>51</v>
      </c>
      <c r="E37" s="146"/>
      <c r="F37" s="146"/>
      <c r="G37" s="147" t="s">
        <v>52</v>
      </c>
      <c r="H37" s="148" t="s">
        <v>53</v>
      </c>
      <c r="I37" s="149"/>
      <c r="J37" s="150">
        <f>SUM(J28:J35)</f>
        <v>0</v>
      </c>
      <c r="K37" s="151"/>
      <c r="L37" s="42"/>
    </row>
    <row r="38" spans="2:12" s="1" customFormat="1" ht="14.4" customHeight="1">
      <c r="B38" s="152"/>
      <c r="C38" s="153"/>
      <c r="D38" s="153"/>
      <c r="E38" s="153"/>
      <c r="F38" s="153"/>
      <c r="G38" s="153"/>
      <c r="H38" s="153"/>
      <c r="I38" s="154"/>
      <c r="J38" s="153"/>
      <c r="K38" s="153"/>
      <c r="L38" s="42"/>
    </row>
    <row r="42" spans="2:12" s="1" customFormat="1" ht="6.95" customHeight="1">
      <c r="B42" s="155"/>
      <c r="C42" s="156"/>
      <c r="D42" s="156"/>
      <c r="E42" s="156"/>
      <c r="F42" s="156"/>
      <c r="G42" s="156"/>
      <c r="H42" s="156"/>
      <c r="I42" s="157"/>
      <c r="J42" s="156"/>
      <c r="K42" s="156"/>
      <c r="L42" s="42"/>
    </row>
    <row r="43" spans="2:12" s="1" customFormat="1" ht="24.95" customHeight="1">
      <c r="B43" s="37"/>
      <c r="C43" s="22" t="s">
        <v>84</v>
      </c>
      <c r="D43" s="38"/>
      <c r="E43" s="38"/>
      <c r="F43" s="38"/>
      <c r="G43" s="38"/>
      <c r="H43" s="38"/>
      <c r="I43" s="128"/>
      <c r="J43" s="38"/>
      <c r="K43" s="38"/>
      <c r="L43" s="42"/>
    </row>
    <row r="44" spans="2:12" s="1" customFormat="1" ht="6.95" customHeight="1">
      <c r="B44" s="37"/>
      <c r="C44" s="38"/>
      <c r="D44" s="38"/>
      <c r="E44" s="38"/>
      <c r="F44" s="38"/>
      <c r="G44" s="38"/>
      <c r="H44" s="38"/>
      <c r="I44" s="128"/>
      <c r="J44" s="38"/>
      <c r="K44" s="38"/>
      <c r="L44" s="42"/>
    </row>
    <row r="45" spans="2:12" s="1" customFormat="1" ht="12" customHeight="1">
      <c r="B45" s="37"/>
      <c r="C45" s="31" t="s">
        <v>16</v>
      </c>
      <c r="D45" s="38"/>
      <c r="E45" s="38"/>
      <c r="F45" s="38"/>
      <c r="G45" s="38"/>
      <c r="H45" s="38"/>
      <c r="I45" s="128"/>
      <c r="J45" s="38"/>
      <c r="K45" s="38"/>
      <c r="L45" s="42"/>
    </row>
    <row r="46" spans="2:12" s="1" customFormat="1" ht="16.5" customHeight="1">
      <c r="B46" s="37"/>
      <c r="C46" s="38"/>
      <c r="D46" s="38"/>
      <c r="E46" s="67" t="str">
        <f>E7</f>
        <v>Oprava střechy MŠ ul. Dlouhá 112 v Křešicích</v>
      </c>
      <c r="F46" s="38"/>
      <c r="G46" s="38"/>
      <c r="H46" s="38"/>
      <c r="I46" s="128"/>
      <c r="J46" s="38"/>
      <c r="K46" s="38"/>
      <c r="L46" s="42"/>
    </row>
    <row r="47" spans="2:12" s="1" customFormat="1" ht="6.95" customHeight="1">
      <c r="B47" s="37"/>
      <c r="C47" s="38"/>
      <c r="D47" s="38"/>
      <c r="E47" s="38"/>
      <c r="F47" s="38"/>
      <c r="G47" s="38"/>
      <c r="H47" s="38"/>
      <c r="I47" s="128"/>
      <c r="J47" s="38"/>
      <c r="K47" s="38"/>
      <c r="L47" s="42"/>
    </row>
    <row r="48" spans="2:12" s="1" customFormat="1" ht="12" customHeight="1">
      <c r="B48" s="37"/>
      <c r="C48" s="31" t="s">
        <v>21</v>
      </c>
      <c r="D48" s="38"/>
      <c r="E48" s="38"/>
      <c r="F48" s="26" t="str">
        <f>F10</f>
        <v>p.č.116, k.ú.Křešice u Děčína</v>
      </c>
      <c r="G48" s="38"/>
      <c r="H48" s="38"/>
      <c r="I48" s="131" t="s">
        <v>23</v>
      </c>
      <c r="J48" s="70" t="str">
        <f>IF(J10="","",J10)</f>
        <v>5. 8. 2019</v>
      </c>
      <c r="K48" s="38"/>
      <c r="L48" s="42"/>
    </row>
    <row r="49" spans="2:12" s="1" customFormat="1" ht="6.95" customHeight="1">
      <c r="B49" s="37"/>
      <c r="C49" s="38"/>
      <c r="D49" s="38"/>
      <c r="E49" s="38"/>
      <c r="F49" s="38"/>
      <c r="G49" s="38"/>
      <c r="H49" s="38"/>
      <c r="I49" s="128"/>
      <c r="J49" s="38"/>
      <c r="K49" s="38"/>
      <c r="L49" s="42"/>
    </row>
    <row r="50" spans="2:12" s="1" customFormat="1" ht="15.15" customHeight="1">
      <c r="B50" s="37"/>
      <c r="C50" s="31" t="s">
        <v>25</v>
      </c>
      <c r="D50" s="38"/>
      <c r="E50" s="38"/>
      <c r="F50" s="26" t="str">
        <f>E13</f>
        <v>Statutární město Děčín</v>
      </c>
      <c r="G50" s="38"/>
      <c r="H50" s="38"/>
      <c r="I50" s="131" t="s">
        <v>32</v>
      </c>
      <c r="J50" s="35" t="str">
        <f>E19</f>
        <v>Vladimír Vidai</v>
      </c>
      <c r="K50" s="38"/>
      <c r="L50" s="42"/>
    </row>
    <row r="51" spans="2:12" s="1" customFormat="1" ht="15.15" customHeight="1">
      <c r="B51" s="37"/>
      <c r="C51" s="31" t="s">
        <v>30</v>
      </c>
      <c r="D51" s="38"/>
      <c r="E51" s="38"/>
      <c r="F51" s="26" t="str">
        <f>IF(E16="","",E16)</f>
        <v>Vyplň údaj</v>
      </c>
      <c r="G51" s="38"/>
      <c r="H51" s="38"/>
      <c r="I51" s="131" t="s">
        <v>37</v>
      </c>
      <c r="J51" s="35" t="str">
        <f>E22</f>
        <v xml:space="preserve"> </v>
      </c>
      <c r="K51" s="38"/>
      <c r="L51" s="42"/>
    </row>
    <row r="52" spans="2:12" s="1" customFormat="1" ht="10.3" customHeight="1">
      <c r="B52" s="37"/>
      <c r="C52" s="38"/>
      <c r="D52" s="38"/>
      <c r="E52" s="38"/>
      <c r="F52" s="38"/>
      <c r="G52" s="38"/>
      <c r="H52" s="38"/>
      <c r="I52" s="128"/>
      <c r="J52" s="38"/>
      <c r="K52" s="38"/>
      <c r="L52" s="42"/>
    </row>
    <row r="53" spans="2:12" s="1" customFormat="1" ht="29.25" customHeight="1">
      <c r="B53" s="37"/>
      <c r="C53" s="158" t="s">
        <v>85</v>
      </c>
      <c r="D53" s="159"/>
      <c r="E53" s="159"/>
      <c r="F53" s="159"/>
      <c r="G53" s="159"/>
      <c r="H53" s="159"/>
      <c r="I53" s="160"/>
      <c r="J53" s="161" t="s">
        <v>86</v>
      </c>
      <c r="K53" s="159"/>
      <c r="L53" s="42"/>
    </row>
    <row r="54" spans="2:12" s="1" customFormat="1" ht="10.3" customHeight="1">
      <c r="B54" s="37"/>
      <c r="C54" s="38"/>
      <c r="D54" s="38"/>
      <c r="E54" s="38"/>
      <c r="F54" s="38"/>
      <c r="G54" s="38"/>
      <c r="H54" s="38"/>
      <c r="I54" s="128"/>
      <c r="J54" s="38"/>
      <c r="K54" s="38"/>
      <c r="L54" s="42"/>
    </row>
    <row r="55" spans="2:47" s="1" customFormat="1" ht="22.8" customHeight="1">
      <c r="B55" s="37"/>
      <c r="C55" s="162" t="s">
        <v>73</v>
      </c>
      <c r="D55" s="38"/>
      <c r="E55" s="38"/>
      <c r="F55" s="38"/>
      <c r="G55" s="38"/>
      <c r="H55" s="38"/>
      <c r="I55" s="128"/>
      <c r="J55" s="100">
        <f>J87</f>
        <v>0</v>
      </c>
      <c r="K55" s="38"/>
      <c r="L55" s="42"/>
      <c r="AU55" s="16" t="s">
        <v>87</v>
      </c>
    </row>
    <row r="56" spans="2:12" s="8" customFormat="1" ht="24.95" customHeight="1">
      <c r="B56" s="163"/>
      <c r="C56" s="164"/>
      <c r="D56" s="165" t="s">
        <v>88</v>
      </c>
      <c r="E56" s="166"/>
      <c r="F56" s="166"/>
      <c r="G56" s="166"/>
      <c r="H56" s="166"/>
      <c r="I56" s="167"/>
      <c r="J56" s="168">
        <f>J88</f>
        <v>0</v>
      </c>
      <c r="K56" s="164"/>
      <c r="L56" s="169"/>
    </row>
    <row r="57" spans="2:12" s="9" customFormat="1" ht="19.9" customHeight="1">
      <c r="B57" s="170"/>
      <c r="C57" s="171"/>
      <c r="D57" s="172" t="s">
        <v>89</v>
      </c>
      <c r="E57" s="173"/>
      <c r="F57" s="173"/>
      <c r="G57" s="173"/>
      <c r="H57" s="173"/>
      <c r="I57" s="174"/>
      <c r="J57" s="175">
        <f>J89</f>
        <v>0</v>
      </c>
      <c r="K57" s="171"/>
      <c r="L57" s="176"/>
    </row>
    <row r="58" spans="2:12" s="9" customFormat="1" ht="19.9" customHeight="1">
      <c r="B58" s="170"/>
      <c r="C58" s="171"/>
      <c r="D58" s="172" t="s">
        <v>90</v>
      </c>
      <c r="E58" s="173"/>
      <c r="F58" s="173"/>
      <c r="G58" s="173"/>
      <c r="H58" s="173"/>
      <c r="I58" s="174"/>
      <c r="J58" s="175">
        <f>J103</f>
        <v>0</v>
      </c>
      <c r="K58" s="171"/>
      <c r="L58" s="176"/>
    </row>
    <row r="59" spans="2:12" s="9" customFormat="1" ht="19.9" customHeight="1">
      <c r="B59" s="170"/>
      <c r="C59" s="171"/>
      <c r="D59" s="172" t="s">
        <v>91</v>
      </c>
      <c r="E59" s="173"/>
      <c r="F59" s="173"/>
      <c r="G59" s="173"/>
      <c r="H59" s="173"/>
      <c r="I59" s="174"/>
      <c r="J59" s="175">
        <f>J120</f>
        <v>0</v>
      </c>
      <c r="K59" s="171"/>
      <c r="L59" s="176"/>
    </row>
    <row r="60" spans="2:12" s="9" customFormat="1" ht="19.9" customHeight="1">
      <c r="B60" s="170"/>
      <c r="C60" s="171"/>
      <c r="D60" s="172" t="s">
        <v>92</v>
      </c>
      <c r="E60" s="173"/>
      <c r="F60" s="173"/>
      <c r="G60" s="173"/>
      <c r="H60" s="173"/>
      <c r="I60" s="174"/>
      <c r="J60" s="175">
        <f>J137</f>
        <v>0</v>
      </c>
      <c r="K60" s="171"/>
      <c r="L60" s="176"/>
    </row>
    <row r="61" spans="2:12" s="9" customFormat="1" ht="19.9" customHeight="1">
      <c r="B61" s="170"/>
      <c r="C61" s="171"/>
      <c r="D61" s="172" t="s">
        <v>93</v>
      </c>
      <c r="E61" s="173"/>
      <c r="F61" s="173"/>
      <c r="G61" s="173"/>
      <c r="H61" s="173"/>
      <c r="I61" s="174"/>
      <c r="J61" s="175">
        <f>J149</f>
        <v>0</v>
      </c>
      <c r="K61" s="171"/>
      <c r="L61" s="176"/>
    </row>
    <row r="62" spans="2:12" s="8" customFormat="1" ht="24.95" customHeight="1">
      <c r="B62" s="163"/>
      <c r="C62" s="164"/>
      <c r="D62" s="165" t="s">
        <v>94</v>
      </c>
      <c r="E62" s="166"/>
      <c r="F62" s="166"/>
      <c r="G62" s="166"/>
      <c r="H62" s="166"/>
      <c r="I62" s="167"/>
      <c r="J62" s="168">
        <f>J152</f>
        <v>0</v>
      </c>
      <c r="K62" s="164"/>
      <c r="L62" s="169"/>
    </row>
    <row r="63" spans="2:12" s="9" customFormat="1" ht="19.9" customHeight="1">
      <c r="B63" s="170"/>
      <c r="C63" s="171"/>
      <c r="D63" s="172" t="s">
        <v>95</v>
      </c>
      <c r="E63" s="173"/>
      <c r="F63" s="173"/>
      <c r="G63" s="173"/>
      <c r="H63" s="173"/>
      <c r="I63" s="174"/>
      <c r="J63" s="175">
        <f>J153</f>
        <v>0</v>
      </c>
      <c r="K63" s="171"/>
      <c r="L63" s="176"/>
    </row>
    <row r="64" spans="2:12" s="9" customFormat="1" ht="19.9" customHeight="1">
      <c r="B64" s="170"/>
      <c r="C64" s="171"/>
      <c r="D64" s="172" t="s">
        <v>96</v>
      </c>
      <c r="E64" s="173"/>
      <c r="F64" s="173"/>
      <c r="G64" s="173"/>
      <c r="H64" s="173"/>
      <c r="I64" s="174"/>
      <c r="J64" s="175">
        <f>J156</f>
        <v>0</v>
      </c>
      <c r="K64" s="171"/>
      <c r="L64" s="176"/>
    </row>
    <row r="65" spans="2:12" s="9" customFormat="1" ht="19.9" customHeight="1">
      <c r="B65" s="170"/>
      <c r="C65" s="171"/>
      <c r="D65" s="172" t="s">
        <v>97</v>
      </c>
      <c r="E65" s="173"/>
      <c r="F65" s="173"/>
      <c r="G65" s="173"/>
      <c r="H65" s="173"/>
      <c r="I65" s="174"/>
      <c r="J65" s="175">
        <f>J178</f>
        <v>0</v>
      </c>
      <c r="K65" s="171"/>
      <c r="L65" s="176"/>
    </row>
    <row r="66" spans="2:12" s="9" customFormat="1" ht="19.9" customHeight="1">
      <c r="B66" s="170"/>
      <c r="C66" s="171"/>
      <c r="D66" s="172" t="s">
        <v>98</v>
      </c>
      <c r="E66" s="173"/>
      <c r="F66" s="173"/>
      <c r="G66" s="173"/>
      <c r="H66" s="173"/>
      <c r="I66" s="174"/>
      <c r="J66" s="175">
        <f>J203</f>
        <v>0</v>
      </c>
      <c r="K66" s="171"/>
      <c r="L66" s="176"/>
    </row>
    <row r="67" spans="2:12" s="9" customFormat="1" ht="19.9" customHeight="1">
      <c r="B67" s="170"/>
      <c r="C67" s="171"/>
      <c r="D67" s="172" t="s">
        <v>99</v>
      </c>
      <c r="E67" s="173"/>
      <c r="F67" s="173"/>
      <c r="G67" s="173"/>
      <c r="H67" s="173"/>
      <c r="I67" s="174"/>
      <c r="J67" s="175">
        <f>J279</f>
        <v>0</v>
      </c>
      <c r="K67" s="171"/>
      <c r="L67" s="176"/>
    </row>
    <row r="68" spans="2:12" s="8" customFormat="1" ht="24.95" customHeight="1">
      <c r="B68" s="163"/>
      <c r="C68" s="164"/>
      <c r="D68" s="165" t="s">
        <v>100</v>
      </c>
      <c r="E68" s="166"/>
      <c r="F68" s="166"/>
      <c r="G68" s="166"/>
      <c r="H68" s="166"/>
      <c r="I68" s="167"/>
      <c r="J68" s="168">
        <f>J297</f>
        <v>0</v>
      </c>
      <c r="K68" s="164"/>
      <c r="L68" s="169"/>
    </row>
    <row r="69" spans="2:12" s="9" customFormat="1" ht="19.9" customHeight="1">
      <c r="B69" s="170"/>
      <c r="C69" s="171"/>
      <c r="D69" s="172" t="s">
        <v>101</v>
      </c>
      <c r="E69" s="173"/>
      <c r="F69" s="173"/>
      <c r="G69" s="173"/>
      <c r="H69" s="173"/>
      <c r="I69" s="174"/>
      <c r="J69" s="175">
        <f>J298</f>
        <v>0</v>
      </c>
      <c r="K69" s="171"/>
      <c r="L69" s="176"/>
    </row>
    <row r="70" spans="2:12" s="1" customFormat="1" ht="21.8" customHeight="1">
      <c r="B70" s="37"/>
      <c r="C70" s="38"/>
      <c r="D70" s="38"/>
      <c r="E70" s="38"/>
      <c r="F70" s="38"/>
      <c r="G70" s="38"/>
      <c r="H70" s="38"/>
      <c r="I70" s="128"/>
      <c r="J70" s="38"/>
      <c r="K70" s="38"/>
      <c r="L70" s="42"/>
    </row>
    <row r="71" spans="2:12" s="1" customFormat="1" ht="6.95" customHeight="1">
      <c r="B71" s="57"/>
      <c r="C71" s="58"/>
      <c r="D71" s="58"/>
      <c r="E71" s="58"/>
      <c r="F71" s="58"/>
      <c r="G71" s="58"/>
      <c r="H71" s="58"/>
      <c r="I71" s="154"/>
      <c r="J71" s="58"/>
      <c r="K71" s="58"/>
      <c r="L71" s="42"/>
    </row>
    <row r="75" spans="2:12" s="1" customFormat="1" ht="6.95" customHeight="1">
      <c r="B75" s="59"/>
      <c r="C75" s="60"/>
      <c r="D75" s="60"/>
      <c r="E75" s="60"/>
      <c r="F75" s="60"/>
      <c r="G75" s="60"/>
      <c r="H75" s="60"/>
      <c r="I75" s="157"/>
      <c r="J75" s="60"/>
      <c r="K75" s="60"/>
      <c r="L75" s="42"/>
    </row>
    <row r="76" spans="2:12" s="1" customFormat="1" ht="24.95" customHeight="1">
      <c r="B76" s="37"/>
      <c r="C76" s="22" t="s">
        <v>102</v>
      </c>
      <c r="D76" s="38"/>
      <c r="E76" s="38"/>
      <c r="F76" s="38"/>
      <c r="G76" s="38"/>
      <c r="H76" s="38"/>
      <c r="I76" s="128"/>
      <c r="J76" s="38"/>
      <c r="K76" s="38"/>
      <c r="L76" s="42"/>
    </row>
    <row r="77" spans="2:12" s="1" customFormat="1" ht="6.95" customHeight="1">
      <c r="B77" s="37"/>
      <c r="C77" s="38"/>
      <c r="D77" s="38"/>
      <c r="E77" s="38"/>
      <c r="F77" s="38"/>
      <c r="G77" s="38"/>
      <c r="H77" s="38"/>
      <c r="I77" s="128"/>
      <c r="J77" s="38"/>
      <c r="K77" s="38"/>
      <c r="L77" s="42"/>
    </row>
    <row r="78" spans="2:12" s="1" customFormat="1" ht="12" customHeight="1">
      <c r="B78" s="37"/>
      <c r="C78" s="31" t="s">
        <v>16</v>
      </c>
      <c r="D78" s="38"/>
      <c r="E78" s="38"/>
      <c r="F78" s="38"/>
      <c r="G78" s="38"/>
      <c r="H78" s="38"/>
      <c r="I78" s="128"/>
      <c r="J78" s="38"/>
      <c r="K78" s="38"/>
      <c r="L78" s="42"/>
    </row>
    <row r="79" spans="2:12" s="1" customFormat="1" ht="16.5" customHeight="1">
      <c r="B79" s="37"/>
      <c r="C79" s="38"/>
      <c r="D79" s="38"/>
      <c r="E79" s="67" t="str">
        <f>E7</f>
        <v>Oprava střechy MŠ ul. Dlouhá 112 v Křešicích</v>
      </c>
      <c r="F79" s="38"/>
      <c r="G79" s="38"/>
      <c r="H79" s="38"/>
      <c r="I79" s="128"/>
      <c r="J79" s="38"/>
      <c r="K79" s="38"/>
      <c r="L79" s="42"/>
    </row>
    <row r="80" spans="2:12" s="1" customFormat="1" ht="6.95" customHeight="1">
      <c r="B80" s="37"/>
      <c r="C80" s="38"/>
      <c r="D80" s="38"/>
      <c r="E80" s="38"/>
      <c r="F80" s="38"/>
      <c r="G80" s="38"/>
      <c r="H80" s="38"/>
      <c r="I80" s="128"/>
      <c r="J80" s="38"/>
      <c r="K80" s="38"/>
      <c r="L80" s="42"/>
    </row>
    <row r="81" spans="2:12" s="1" customFormat="1" ht="12" customHeight="1">
      <c r="B81" s="37"/>
      <c r="C81" s="31" t="s">
        <v>21</v>
      </c>
      <c r="D81" s="38"/>
      <c r="E81" s="38"/>
      <c r="F81" s="26" t="str">
        <f>F10</f>
        <v>p.č.116, k.ú.Křešice u Děčína</v>
      </c>
      <c r="G81" s="38"/>
      <c r="H81" s="38"/>
      <c r="I81" s="131" t="s">
        <v>23</v>
      </c>
      <c r="J81" s="70" t="str">
        <f>IF(J10="","",J10)</f>
        <v>5. 8. 2019</v>
      </c>
      <c r="K81" s="38"/>
      <c r="L81" s="42"/>
    </row>
    <row r="82" spans="2:12" s="1" customFormat="1" ht="6.95" customHeight="1">
      <c r="B82" s="37"/>
      <c r="C82" s="38"/>
      <c r="D82" s="38"/>
      <c r="E82" s="38"/>
      <c r="F82" s="38"/>
      <c r="G82" s="38"/>
      <c r="H82" s="38"/>
      <c r="I82" s="128"/>
      <c r="J82" s="38"/>
      <c r="K82" s="38"/>
      <c r="L82" s="42"/>
    </row>
    <row r="83" spans="2:12" s="1" customFormat="1" ht="15.15" customHeight="1">
      <c r="B83" s="37"/>
      <c r="C83" s="31" t="s">
        <v>25</v>
      </c>
      <c r="D83" s="38"/>
      <c r="E83" s="38"/>
      <c r="F83" s="26" t="str">
        <f>E13</f>
        <v>Statutární město Děčín</v>
      </c>
      <c r="G83" s="38"/>
      <c r="H83" s="38"/>
      <c r="I83" s="131" t="s">
        <v>32</v>
      </c>
      <c r="J83" s="35" t="str">
        <f>E19</f>
        <v>Vladimír Vidai</v>
      </c>
      <c r="K83" s="38"/>
      <c r="L83" s="42"/>
    </row>
    <row r="84" spans="2:12" s="1" customFormat="1" ht="15.15" customHeight="1">
      <c r="B84" s="37"/>
      <c r="C84" s="31" t="s">
        <v>30</v>
      </c>
      <c r="D84" s="38"/>
      <c r="E84" s="38"/>
      <c r="F84" s="26" t="str">
        <f>IF(E16="","",E16)</f>
        <v>Vyplň údaj</v>
      </c>
      <c r="G84" s="38"/>
      <c r="H84" s="38"/>
      <c r="I84" s="131" t="s">
        <v>37</v>
      </c>
      <c r="J84" s="35" t="str">
        <f>E22</f>
        <v xml:space="preserve"> </v>
      </c>
      <c r="K84" s="38"/>
      <c r="L84" s="42"/>
    </row>
    <row r="85" spans="2:12" s="1" customFormat="1" ht="10.3" customHeight="1">
      <c r="B85" s="37"/>
      <c r="C85" s="38"/>
      <c r="D85" s="38"/>
      <c r="E85" s="38"/>
      <c r="F85" s="38"/>
      <c r="G85" s="38"/>
      <c r="H85" s="38"/>
      <c r="I85" s="128"/>
      <c r="J85" s="38"/>
      <c r="K85" s="38"/>
      <c r="L85" s="42"/>
    </row>
    <row r="86" spans="2:20" s="10" customFormat="1" ht="29.25" customHeight="1">
      <c r="B86" s="177"/>
      <c r="C86" s="178" t="s">
        <v>103</v>
      </c>
      <c r="D86" s="179" t="s">
        <v>60</v>
      </c>
      <c r="E86" s="179" t="s">
        <v>56</v>
      </c>
      <c r="F86" s="179" t="s">
        <v>57</v>
      </c>
      <c r="G86" s="179" t="s">
        <v>104</v>
      </c>
      <c r="H86" s="179" t="s">
        <v>105</v>
      </c>
      <c r="I86" s="180" t="s">
        <v>106</v>
      </c>
      <c r="J86" s="179" t="s">
        <v>86</v>
      </c>
      <c r="K86" s="181" t="s">
        <v>107</v>
      </c>
      <c r="L86" s="182"/>
      <c r="M86" s="90" t="s">
        <v>19</v>
      </c>
      <c r="N86" s="91" t="s">
        <v>45</v>
      </c>
      <c r="O86" s="91" t="s">
        <v>108</v>
      </c>
      <c r="P86" s="91" t="s">
        <v>109</v>
      </c>
      <c r="Q86" s="91" t="s">
        <v>110</v>
      </c>
      <c r="R86" s="91" t="s">
        <v>111</v>
      </c>
      <c r="S86" s="91" t="s">
        <v>112</v>
      </c>
      <c r="T86" s="92" t="s">
        <v>113</v>
      </c>
    </row>
    <row r="87" spans="2:63" s="1" customFormat="1" ht="22.8" customHeight="1">
      <c r="B87" s="37"/>
      <c r="C87" s="97" t="s">
        <v>114</v>
      </c>
      <c r="D87" s="38"/>
      <c r="E87" s="38"/>
      <c r="F87" s="38"/>
      <c r="G87" s="38"/>
      <c r="H87" s="38"/>
      <c r="I87" s="128"/>
      <c r="J87" s="183">
        <f>BK87</f>
        <v>0</v>
      </c>
      <c r="K87" s="38"/>
      <c r="L87" s="42"/>
      <c r="M87" s="93"/>
      <c r="N87" s="94"/>
      <c r="O87" s="94"/>
      <c r="P87" s="184">
        <f>P88+P152+P297</f>
        <v>0</v>
      </c>
      <c r="Q87" s="94"/>
      <c r="R87" s="184">
        <f>R88+R152+R297</f>
        <v>10.678162920000002</v>
      </c>
      <c r="S87" s="94"/>
      <c r="T87" s="185">
        <f>T88+T152+T297</f>
        <v>1.93504</v>
      </c>
      <c r="AT87" s="16" t="s">
        <v>74</v>
      </c>
      <c r="AU87" s="16" t="s">
        <v>87</v>
      </c>
      <c r="BK87" s="186">
        <f>BK88+BK152+BK297</f>
        <v>0</v>
      </c>
    </row>
    <row r="88" spans="2:63" s="11" customFormat="1" ht="25.9" customHeight="1">
      <c r="B88" s="187"/>
      <c r="C88" s="188"/>
      <c r="D88" s="189" t="s">
        <v>74</v>
      </c>
      <c r="E88" s="190" t="s">
        <v>115</v>
      </c>
      <c r="F88" s="190" t="s">
        <v>116</v>
      </c>
      <c r="G88" s="188"/>
      <c r="H88" s="188"/>
      <c r="I88" s="191"/>
      <c r="J88" s="192">
        <f>BK88</f>
        <v>0</v>
      </c>
      <c r="K88" s="188"/>
      <c r="L88" s="193"/>
      <c r="M88" s="194"/>
      <c r="N88" s="195"/>
      <c r="O88" s="195"/>
      <c r="P88" s="196">
        <f>P89+P103+P120+P137+P149</f>
        <v>0</v>
      </c>
      <c r="Q88" s="195"/>
      <c r="R88" s="196">
        <f>R89+R103+R120+R137+R149</f>
        <v>0.23607599999999998</v>
      </c>
      <c r="S88" s="195"/>
      <c r="T88" s="197">
        <f>T89+T103+T120+T137+T149</f>
        <v>1.93504</v>
      </c>
      <c r="AR88" s="198" t="s">
        <v>80</v>
      </c>
      <c r="AT88" s="199" t="s">
        <v>74</v>
      </c>
      <c r="AU88" s="199" t="s">
        <v>75</v>
      </c>
      <c r="AY88" s="198" t="s">
        <v>117</v>
      </c>
      <c r="BK88" s="200">
        <f>BK89+BK103+BK120+BK137+BK149</f>
        <v>0</v>
      </c>
    </row>
    <row r="89" spans="2:63" s="11" customFormat="1" ht="22.8" customHeight="1">
      <c r="B89" s="187"/>
      <c r="C89" s="188"/>
      <c r="D89" s="189" t="s">
        <v>74</v>
      </c>
      <c r="E89" s="201" t="s">
        <v>118</v>
      </c>
      <c r="F89" s="201" t="s">
        <v>119</v>
      </c>
      <c r="G89" s="188"/>
      <c r="H89" s="188"/>
      <c r="I89" s="191"/>
      <c r="J89" s="202">
        <f>BK89</f>
        <v>0</v>
      </c>
      <c r="K89" s="188"/>
      <c r="L89" s="193"/>
      <c r="M89" s="194"/>
      <c r="N89" s="195"/>
      <c r="O89" s="195"/>
      <c r="P89" s="196">
        <f>SUM(P90:P102)</f>
        <v>0</v>
      </c>
      <c r="Q89" s="195"/>
      <c r="R89" s="196">
        <f>SUM(R90:R102)</f>
        <v>0.23607599999999998</v>
      </c>
      <c r="S89" s="195"/>
      <c r="T89" s="197">
        <f>SUM(T90:T102)</f>
        <v>0</v>
      </c>
      <c r="AR89" s="198" t="s">
        <v>80</v>
      </c>
      <c r="AT89" s="199" t="s">
        <v>74</v>
      </c>
      <c r="AU89" s="199" t="s">
        <v>80</v>
      </c>
      <c r="AY89" s="198" t="s">
        <v>117</v>
      </c>
      <c r="BK89" s="200">
        <f>SUM(BK90:BK102)</f>
        <v>0</v>
      </c>
    </row>
    <row r="90" spans="2:65" s="1" customFormat="1" ht="16.5" customHeight="1">
      <c r="B90" s="37"/>
      <c r="C90" s="203" t="s">
        <v>80</v>
      </c>
      <c r="D90" s="203" t="s">
        <v>120</v>
      </c>
      <c r="E90" s="204" t="s">
        <v>121</v>
      </c>
      <c r="F90" s="205" t="s">
        <v>122</v>
      </c>
      <c r="G90" s="206" t="s">
        <v>123</v>
      </c>
      <c r="H90" s="207">
        <v>31.2</v>
      </c>
      <c r="I90" s="208"/>
      <c r="J90" s="209">
        <f>ROUND(I90*H90,2)</f>
        <v>0</v>
      </c>
      <c r="K90" s="205" t="s">
        <v>124</v>
      </c>
      <c r="L90" s="42"/>
      <c r="M90" s="210" t="s">
        <v>19</v>
      </c>
      <c r="N90" s="211" t="s">
        <v>46</v>
      </c>
      <c r="O90" s="82"/>
      <c r="P90" s="212">
        <f>O90*H90</f>
        <v>0</v>
      </c>
      <c r="Q90" s="212">
        <v>0</v>
      </c>
      <c r="R90" s="212">
        <f>Q90*H90</f>
        <v>0</v>
      </c>
      <c r="S90" s="212">
        <v>0</v>
      </c>
      <c r="T90" s="213">
        <f>S90*H90</f>
        <v>0</v>
      </c>
      <c r="AR90" s="214" t="s">
        <v>125</v>
      </c>
      <c r="AT90" s="214" t="s">
        <v>120</v>
      </c>
      <c r="AU90" s="214" t="s">
        <v>82</v>
      </c>
      <c r="AY90" s="16" t="s">
        <v>117</v>
      </c>
      <c r="BE90" s="215">
        <f>IF(N90="základní",J90,0)</f>
        <v>0</v>
      </c>
      <c r="BF90" s="215">
        <f>IF(N90="snížená",J90,0)</f>
        <v>0</v>
      </c>
      <c r="BG90" s="215">
        <f>IF(N90="zákl. přenesená",J90,0)</f>
        <v>0</v>
      </c>
      <c r="BH90" s="215">
        <f>IF(N90="sníž. přenesená",J90,0)</f>
        <v>0</v>
      </c>
      <c r="BI90" s="215">
        <f>IF(N90="nulová",J90,0)</f>
        <v>0</v>
      </c>
      <c r="BJ90" s="16" t="s">
        <v>80</v>
      </c>
      <c r="BK90" s="215">
        <f>ROUND(I90*H90,2)</f>
        <v>0</v>
      </c>
      <c r="BL90" s="16" t="s">
        <v>125</v>
      </c>
      <c r="BM90" s="214" t="s">
        <v>126</v>
      </c>
    </row>
    <row r="91" spans="2:47" s="1" customFormat="1" ht="12">
      <c r="B91" s="37"/>
      <c r="C91" s="38"/>
      <c r="D91" s="216" t="s">
        <v>127</v>
      </c>
      <c r="E91" s="38"/>
      <c r="F91" s="217" t="s">
        <v>128</v>
      </c>
      <c r="G91" s="38"/>
      <c r="H91" s="38"/>
      <c r="I91" s="128"/>
      <c r="J91" s="38"/>
      <c r="K91" s="38"/>
      <c r="L91" s="42"/>
      <c r="M91" s="218"/>
      <c r="N91" s="82"/>
      <c r="O91" s="82"/>
      <c r="P91" s="82"/>
      <c r="Q91" s="82"/>
      <c r="R91" s="82"/>
      <c r="S91" s="82"/>
      <c r="T91" s="83"/>
      <c r="AT91" s="16" t="s">
        <v>127</v>
      </c>
      <c r="AU91" s="16" t="s">
        <v>82</v>
      </c>
    </row>
    <row r="92" spans="2:51" s="12" customFormat="1" ht="12">
      <c r="B92" s="219"/>
      <c r="C92" s="220"/>
      <c r="D92" s="216" t="s">
        <v>129</v>
      </c>
      <c r="E92" s="221" t="s">
        <v>19</v>
      </c>
      <c r="F92" s="222" t="s">
        <v>130</v>
      </c>
      <c r="G92" s="220"/>
      <c r="H92" s="223">
        <v>31.2</v>
      </c>
      <c r="I92" s="224"/>
      <c r="J92" s="220"/>
      <c r="K92" s="220"/>
      <c r="L92" s="225"/>
      <c r="M92" s="226"/>
      <c r="N92" s="227"/>
      <c r="O92" s="227"/>
      <c r="P92" s="227"/>
      <c r="Q92" s="227"/>
      <c r="R92" s="227"/>
      <c r="S92" s="227"/>
      <c r="T92" s="228"/>
      <c r="AT92" s="229" t="s">
        <v>129</v>
      </c>
      <c r="AU92" s="229" t="s">
        <v>82</v>
      </c>
      <c r="AV92" s="12" t="s">
        <v>82</v>
      </c>
      <c r="AW92" s="12" t="s">
        <v>36</v>
      </c>
      <c r="AX92" s="12" t="s">
        <v>80</v>
      </c>
      <c r="AY92" s="229" t="s">
        <v>117</v>
      </c>
    </row>
    <row r="93" spans="2:65" s="1" customFormat="1" ht="16.5" customHeight="1">
      <c r="B93" s="37"/>
      <c r="C93" s="203" t="s">
        <v>82</v>
      </c>
      <c r="D93" s="203" t="s">
        <v>120</v>
      </c>
      <c r="E93" s="204" t="s">
        <v>131</v>
      </c>
      <c r="F93" s="205" t="s">
        <v>132</v>
      </c>
      <c r="G93" s="206" t="s">
        <v>133</v>
      </c>
      <c r="H93" s="207">
        <v>24</v>
      </c>
      <c r="I93" s="208"/>
      <c r="J93" s="209">
        <f>ROUND(I93*H93,2)</f>
        <v>0</v>
      </c>
      <c r="K93" s="205" t="s">
        <v>124</v>
      </c>
      <c r="L93" s="42"/>
      <c r="M93" s="210" t="s">
        <v>19</v>
      </c>
      <c r="N93" s="211" t="s">
        <v>46</v>
      </c>
      <c r="O93" s="82"/>
      <c r="P93" s="212">
        <f>O93*H93</f>
        <v>0</v>
      </c>
      <c r="Q93" s="212">
        <v>0.00025</v>
      </c>
      <c r="R93" s="212">
        <f>Q93*H93</f>
        <v>0.006</v>
      </c>
      <c r="S93" s="212">
        <v>0</v>
      </c>
      <c r="T93" s="213">
        <f>S93*H93</f>
        <v>0</v>
      </c>
      <c r="AR93" s="214" t="s">
        <v>125</v>
      </c>
      <c r="AT93" s="214" t="s">
        <v>120</v>
      </c>
      <c r="AU93" s="214" t="s">
        <v>82</v>
      </c>
      <c r="AY93" s="16" t="s">
        <v>117</v>
      </c>
      <c r="BE93" s="215">
        <f>IF(N93="základní",J93,0)</f>
        <v>0</v>
      </c>
      <c r="BF93" s="215">
        <f>IF(N93="snížená",J93,0)</f>
        <v>0</v>
      </c>
      <c r="BG93" s="215">
        <f>IF(N93="zákl. přenesená",J93,0)</f>
        <v>0</v>
      </c>
      <c r="BH93" s="215">
        <f>IF(N93="sníž. přenesená",J93,0)</f>
        <v>0</v>
      </c>
      <c r="BI93" s="215">
        <f>IF(N93="nulová",J93,0)</f>
        <v>0</v>
      </c>
      <c r="BJ93" s="16" t="s">
        <v>80</v>
      </c>
      <c r="BK93" s="215">
        <f>ROUND(I93*H93,2)</f>
        <v>0</v>
      </c>
      <c r="BL93" s="16" t="s">
        <v>125</v>
      </c>
      <c r="BM93" s="214" t="s">
        <v>134</v>
      </c>
    </row>
    <row r="94" spans="2:47" s="1" customFormat="1" ht="12">
      <c r="B94" s="37"/>
      <c r="C94" s="38"/>
      <c r="D94" s="216" t="s">
        <v>127</v>
      </c>
      <c r="E94" s="38"/>
      <c r="F94" s="217" t="s">
        <v>135</v>
      </c>
      <c r="G94" s="38"/>
      <c r="H94" s="38"/>
      <c r="I94" s="128"/>
      <c r="J94" s="38"/>
      <c r="K94" s="38"/>
      <c r="L94" s="42"/>
      <c r="M94" s="218"/>
      <c r="N94" s="82"/>
      <c r="O94" s="82"/>
      <c r="P94" s="82"/>
      <c r="Q94" s="82"/>
      <c r="R94" s="82"/>
      <c r="S94" s="82"/>
      <c r="T94" s="83"/>
      <c r="AT94" s="16" t="s">
        <v>127</v>
      </c>
      <c r="AU94" s="16" t="s">
        <v>82</v>
      </c>
    </row>
    <row r="95" spans="2:51" s="12" customFormat="1" ht="12">
      <c r="B95" s="219"/>
      <c r="C95" s="220"/>
      <c r="D95" s="216" t="s">
        <v>129</v>
      </c>
      <c r="E95" s="221" t="s">
        <v>19</v>
      </c>
      <c r="F95" s="222" t="s">
        <v>136</v>
      </c>
      <c r="G95" s="220"/>
      <c r="H95" s="223">
        <v>24</v>
      </c>
      <c r="I95" s="224"/>
      <c r="J95" s="220"/>
      <c r="K95" s="220"/>
      <c r="L95" s="225"/>
      <c r="M95" s="226"/>
      <c r="N95" s="227"/>
      <c r="O95" s="227"/>
      <c r="P95" s="227"/>
      <c r="Q95" s="227"/>
      <c r="R95" s="227"/>
      <c r="S95" s="227"/>
      <c r="T95" s="228"/>
      <c r="AT95" s="229" t="s">
        <v>129</v>
      </c>
      <c r="AU95" s="229" t="s">
        <v>82</v>
      </c>
      <c r="AV95" s="12" t="s">
        <v>82</v>
      </c>
      <c r="AW95" s="12" t="s">
        <v>36</v>
      </c>
      <c r="AX95" s="12" t="s">
        <v>80</v>
      </c>
      <c r="AY95" s="229" t="s">
        <v>117</v>
      </c>
    </row>
    <row r="96" spans="2:65" s="1" customFormat="1" ht="16.5" customHeight="1">
      <c r="B96" s="37"/>
      <c r="C96" s="230" t="s">
        <v>137</v>
      </c>
      <c r="D96" s="230" t="s">
        <v>138</v>
      </c>
      <c r="E96" s="231" t="s">
        <v>139</v>
      </c>
      <c r="F96" s="232" t="s">
        <v>140</v>
      </c>
      <c r="G96" s="233" t="s">
        <v>133</v>
      </c>
      <c r="H96" s="234">
        <v>25.2</v>
      </c>
      <c r="I96" s="235"/>
      <c r="J96" s="236">
        <f>ROUND(I96*H96,2)</f>
        <v>0</v>
      </c>
      <c r="K96" s="232" t="s">
        <v>124</v>
      </c>
      <c r="L96" s="237"/>
      <c r="M96" s="238" t="s">
        <v>19</v>
      </c>
      <c r="N96" s="239" t="s">
        <v>46</v>
      </c>
      <c r="O96" s="82"/>
      <c r="P96" s="212">
        <f>O96*H96</f>
        <v>0</v>
      </c>
      <c r="Q96" s="212">
        <v>3E-05</v>
      </c>
      <c r="R96" s="212">
        <f>Q96*H96</f>
        <v>0.0007559999999999999</v>
      </c>
      <c r="S96" s="212">
        <v>0</v>
      </c>
      <c r="T96" s="213">
        <f>S96*H96</f>
        <v>0</v>
      </c>
      <c r="AR96" s="214" t="s">
        <v>141</v>
      </c>
      <c r="AT96" s="214" t="s">
        <v>138</v>
      </c>
      <c r="AU96" s="214" t="s">
        <v>82</v>
      </c>
      <c r="AY96" s="16" t="s">
        <v>117</v>
      </c>
      <c r="BE96" s="215">
        <f>IF(N96="základní",J96,0)</f>
        <v>0</v>
      </c>
      <c r="BF96" s="215">
        <f>IF(N96="snížená",J96,0)</f>
        <v>0</v>
      </c>
      <c r="BG96" s="215">
        <f>IF(N96="zákl. přenesená",J96,0)</f>
        <v>0</v>
      </c>
      <c r="BH96" s="215">
        <f>IF(N96="sníž. přenesená",J96,0)</f>
        <v>0</v>
      </c>
      <c r="BI96" s="215">
        <f>IF(N96="nulová",J96,0)</f>
        <v>0</v>
      </c>
      <c r="BJ96" s="16" t="s">
        <v>80</v>
      </c>
      <c r="BK96" s="215">
        <f>ROUND(I96*H96,2)</f>
        <v>0</v>
      </c>
      <c r="BL96" s="16" t="s">
        <v>125</v>
      </c>
      <c r="BM96" s="214" t="s">
        <v>142</v>
      </c>
    </row>
    <row r="97" spans="2:51" s="12" customFormat="1" ht="12">
      <c r="B97" s="219"/>
      <c r="C97" s="220"/>
      <c r="D97" s="216" t="s">
        <v>129</v>
      </c>
      <c r="E97" s="220"/>
      <c r="F97" s="222" t="s">
        <v>143</v>
      </c>
      <c r="G97" s="220"/>
      <c r="H97" s="223">
        <v>25.2</v>
      </c>
      <c r="I97" s="224"/>
      <c r="J97" s="220"/>
      <c r="K97" s="220"/>
      <c r="L97" s="225"/>
      <c r="M97" s="226"/>
      <c r="N97" s="227"/>
      <c r="O97" s="227"/>
      <c r="P97" s="227"/>
      <c r="Q97" s="227"/>
      <c r="R97" s="227"/>
      <c r="S97" s="227"/>
      <c r="T97" s="228"/>
      <c r="AT97" s="229" t="s">
        <v>129</v>
      </c>
      <c r="AU97" s="229" t="s">
        <v>82</v>
      </c>
      <c r="AV97" s="12" t="s">
        <v>82</v>
      </c>
      <c r="AW97" s="12" t="s">
        <v>4</v>
      </c>
      <c r="AX97" s="12" t="s">
        <v>80</v>
      </c>
      <c r="AY97" s="229" t="s">
        <v>117</v>
      </c>
    </row>
    <row r="98" spans="2:65" s="1" customFormat="1" ht="24" customHeight="1">
      <c r="B98" s="37"/>
      <c r="C98" s="203" t="s">
        <v>125</v>
      </c>
      <c r="D98" s="203" t="s">
        <v>120</v>
      </c>
      <c r="E98" s="204" t="s">
        <v>144</v>
      </c>
      <c r="F98" s="205" t="s">
        <v>145</v>
      </c>
      <c r="G98" s="206" t="s">
        <v>123</v>
      </c>
      <c r="H98" s="207">
        <v>31.2</v>
      </c>
      <c r="I98" s="208"/>
      <c r="J98" s="209">
        <f>ROUND(I98*H98,2)</f>
        <v>0</v>
      </c>
      <c r="K98" s="205" t="s">
        <v>124</v>
      </c>
      <c r="L98" s="42"/>
      <c r="M98" s="210" t="s">
        <v>19</v>
      </c>
      <c r="N98" s="211" t="s">
        <v>46</v>
      </c>
      <c r="O98" s="82"/>
      <c r="P98" s="212">
        <f>O98*H98</f>
        <v>0</v>
      </c>
      <c r="Q98" s="212">
        <v>0.00026</v>
      </c>
      <c r="R98" s="212">
        <f>Q98*H98</f>
        <v>0.008112</v>
      </c>
      <c r="S98" s="212">
        <v>0</v>
      </c>
      <c r="T98" s="213">
        <f>S98*H98</f>
        <v>0</v>
      </c>
      <c r="AR98" s="214" t="s">
        <v>125</v>
      </c>
      <c r="AT98" s="214" t="s">
        <v>120</v>
      </c>
      <c r="AU98" s="214" t="s">
        <v>82</v>
      </c>
      <c r="AY98" s="16" t="s">
        <v>117</v>
      </c>
      <c r="BE98" s="215">
        <f>IF(N98="základní",J98,0)</f>
        <v>0</v>
      </c>
      <c r="BF98" s="215">
        <f>IF(N98="snížená",J98,0)</f>
        <v>0</v>
      </c>
      <c r="BG98" s="215">
        <f>IF(N98="zákl. přenesená",J98,0)</f>
        <v>0</v>
      </c>
      <c r="BH98" s="215">
        <f>IF(N98="sníž. přenesená",J98,0)</f>
        <v>0</v>
      </c>
      <c r="BI98" s="215">
        <f>IF(N98="nulová",J98,0)</f>
        <v>0</v>
      </c>
      <c r="BJ98" s="16" t="s">
        <v>80</v>
      </c>
      <c r="BK98" s="215">
        <f>ROUND(I98*H98,2)</f>
        <v>0</v>
      </c>
      <c r="BL98" s="16" t="s">
        <v>125</v>
      </c>
      <c r="BM98" s="214" t="s">
        <v>146</v>
      </c>
    </row>
    <row r="99" spans="2:51" s="12" customFormat="1" ht="12">
      <c r="B99" s="219"/>
      <c r="C99" s="220"/>
      <c r="D99" s="216" t="s">
        <v>129</v>
      </c>
      <c r="E99" s="221" t="s">
        <v>19</v>
      </c>
      <c r="F99" s="222" t="s">
        <v>130</v>
      </c>
      <c r="G99" s="220"/>
      <c r="H99" s="223">
        <v>31.2</v>
      </c>
      <c r="I99" s="224"/>
      <c r="J99" s="220"/>
      <c r="K99" s="220"/>
      <c r="L99" s="225"/>
      <c r="M99" s="226"/>
      <c r="N99" s="227"/>
      <c r="O99" s="227"/>
      <c r="P99" s="227"/>
      <c r="Q99" s="227"/>
      <c r="R99" s="227"/>
      <c r="S99" s="227"/>
      <c r="T99" s="228"/>
      <c r="AT99" s="229" t="s">
        <v>129</v>
      </c>
      <c r="AU99" s="229" t="s">
        <v>82</v>
      </c>
      <c r="AV99" s="12" t="s">
        <v>82</v>
      </c>
      <c r="AW99" s="12" t="s">
        <v>36</v>
      </c>
      <c r="AX99" s="12" t="s">
        <v>80</v>
      </c>
      <c r="AY99" s="229" t="s">
        <v>117</v>
      </c>
    </row>
    <row r="100" spans="2:65" s="1" customFormat="1" ht="24" customHeight="1">
      <c r="B100" s="37"/>
      <c r="C100" s="203" t="s">
        <v>147</v>
      </c>
      <c r="D100" s="203" t="s">
        <v>120</v>
      </c>
      <c r="E100" s="204" t="s">
        <v>148</v>
      </c>
      <c r="F100" s="205" t="s">
        <v>149</v>
      </c>
      <c r="G100" s="206" t="s">
        <v>123</v>
      </c>
      <c r="H100" s="207">
        <v>31.2</v>
      </c>
      <c r="I100" s="208"/>
      <c r="J100" s="209">
        <f>ROUND(I100*H100,2)</f>
        <v>0</v>
      </c>
      <c r="K100" s="205" t="s">
        <v>124</v>
      </c>
      <c r="L100" s="42"/>
      <c r="M100" s="210" t="s">
        <v>19</v>
      </c>
      <c r="N100" s="211" t="s">
        <v>46</v>
      </c>
      <c r="O100" s="82"/>
      <c r="P100" s="212">
        <f>O100*H100</f>
        <v>0</v>
      </c>
      <c r="Q100" s="212">
        <v>0.00441</v>
      </c>
      <c r="R100" s="212">
        <f>Q100*H100</f>
        <v>0.137592</v>
      </c>
      <c r="S100" s="212">
        <v>0</v>
      </c>
      <c r="T100" s="213">
        <f>S100*H100</f>
        <v>0</v>
      </c>
      <c r="AR100" s="214" t="s">
        <v>125</v>
      </c>
      <c r="AT100" s="214" t="s">
        <v>120</v>
      </c>
      <c r="AU100" s="214" t="s">
        <v>82</v>
      </c>
      <c r="AY100" s="16" t="s">
        <v>117</v>
      </c>
      <c r="BE100" s="215">
        <f>IF(N100="základní",J100,0)</f>
        <v>0</v>
      </c>
      <c r="BF100" s="215">
        <f>IF(N100="snížená",J100,0)</f>
        <v>0</v>
      </c>
      <c r="BG100" s="215">
        <f>IF(N100="zákl. přenesená",J100,0)</f>
        <v>0</v>
      </c>
      <c r="BH100" s="215">
        <f>IF(N100="sníž. přenesená",J100,0)</f>
        <v>0</v>
      </c>
      <c r="BI100" s="215">
        <f>IF(N100="nulová",J100,0)</f>
        <v>0</v>
      </c>
      <c r="BJ100" s="16" t="s">
        <v>80</v>
      </c>
      <c r="BK100" s="215">
        <f>ROUND(I100*H100,2)</f>
        <v>0</v>
      </c>
      <c r="BL100" s="16" t="s">
        <v>125</v>
      </c>
      <c r="BM100" s="214" t="s">
        <v>150</v>
      </c>
    </row>
    <row r="101" spans="2:47" s="1" customFormat="1" ht="12">
      <c r="B101" s="37"/>
      <c r="C101" s="38"/>
      <c r="D101" s="216" t="s">
        <v>127</v>
      </c>
      <c r="E101" s="38"/>
      <c r="F101" s="217" t="s">
        <v>151</v>
      </c>
      <c r="G101" s="38"/>
      <c r="H101" s="38"/>
      <c r="I101" s="128"/>
      <c r="J101" s="38"/>
      <c r="K101" s="38"/>
      <c r="L101" s="42"/>
      <c r="M101" s="218"/>
      <c r="N101" s="82"/>
      <c r="O101" s="82"/>
      <c r="P101" s="82"/>
      <c r="Q101" s="82"/>
      <c r="R101" s="82"/>
      <c r="S101" s="82"/>
      <c r="T101" s="83"/>
      <c r="AT101" s="16" t="s">
        <v>127</v>
      </c>
      <c r="AU101" s="16" t="s">
        <v>82</v>
      </c>
    </row>
    <row r="102" spans="2:65" s="1" customFormat="1" ht="24" customHeight="1">
      <c r="B102" s="37"/>
      <c r="C102" s="203" t="s">
        <v>152</v>
      </c>
      <c r="D102" s="203" t="s">
        <v>120</v>
      </c>
      <c r="E102" s="204" t="s">
        <v>153</v>
      </c>
      <c r="F102" s="205" t="s">
        <v>154</v>
      </c>
      <c r="G102" s="206" t="s">
        <v>123</v>
      </c>
      <c r="H102" s="207">
        <v>31.2</v>
      </c>
      <c r="I102" s="208"/>
      <c r="J102" s="209">
        <f>ROUND(I102*H102,2)</f>
        <v>0</v>
      </c>
      <c r="K102" s="205" t="s">
        <v>124</v>
      </c>
      <c r="L102" s="42"/>
      <c r="M102" s="210" t="s">
        <v>19</v>
      </c>
      <c r="N102" s="211" t="s">
        <v>46</v>
      </c>
      <c r="O102" s="82"/>
      <c r="P102" s="212">
        <f>O102*H102</f>
        <v>0</v>
      </c>
      <c r="Q102" s="212">
        <v>0.00268</v>
      </c>
      <c r="R102" s="212">
        <f>Q102*H102</f>
        <v>0.083616</v>
      </c>
      <c r="S102" s="212">
        <v>0</v>
      </c>
      <c r="T102" s="213">
        <f>S102*H102</f>
        <v>0</v>
      </c>
      <c r="AR102" s="214" t="s">
        <v>125</v>
      </c>
      <c r="AT102" s="214" t="s">
        <v>120</v>
      </c>
      <c r="AU102" s="214" t="s">
        <v>82</v>
      </c>
      <c r="AY102" s="16" t="s">
        <v>117</v>
      </c>
      <c r="BE102" s="215">
        <f>IF(N102="základní",J102,0)</f>
        <v>0</v>
      </c>
      <c r="BF102" s="215">
        <f>IF(N102="snížená",J102,0)</f>
        <v>0</v>
      </c>
      <c r="BG102" s="215">
        <f>IF(N102="zákl. přenesená",J102,0)</f>
        <v>0</v>
      </c>
      <c r="BH102" s="215">
        <f>IF(N102="sníž. přenesená",J102,0)</f>
        <v>0</v>
      </c>
      <c r="BI102" s="215">
        <f>IF(N102="nulová",J102,0)</f>
        <v>0</v>
      </c>
      <c r="BJ102" s="16" t="s">
        <v>80</v>
      </c>
      <c r="BK102" s="215">
        <f>ROUND(I102*H102,2)</f>
        <v>0</v>
      </c>
      <c r="BL102" s="16" t="s">
        <v>125</v>
      </c>
      <c r="BM102" s="214" t="s">
        <v>155</v>
      </c>
    </row>
    <row r="103" spans="2:63" s="11" customFormat="1" ht="22.8" customHeight="1">
      <c r="B103" s="187"/>
      <c r="C103" s="188"/>
      <c r="D103" s="189" t="s">
        <v>74</v>
      </c>
      <c r="E103" s="201" t="s">
        <v>156</v>
      </c>
      <c r="F103" s="201" t="s">
        <v>157</v>
      </c>
      <c r="G103" s="188"/>
      <c r="H103" s="188"/>
      <c r="I103" s="191"/>
      <c r="J103" s="202">
        <f>BK103</f>
        <v>0</v>
      </c>
      <c r="K103" s="188"/>
      <c r="L103" s="193"/>
      <c r="M103" s="194"/>
      <c r="N103" s="195"/>
      <c r="O103" s="195"/>
      <c r="P103" s="196">
        <f>SUM(P104:P119)</f>
        <v>0</v>
      </c>
      <c r="Q103" s="195"/>
      <c r="R103" s="196">
        <f>SUM(R104:R119)</f>
        <v>0</v>
      </c>
      <c r="S103" s="195"/>
      <c r="T103" s="197">
        <f>SUM(T104:T119)</f>
        <v>0</v>
      </c>
      <c r="AR103" s="198" t="s">
        <v>80</v>
      </c>
      <c r="AT103" s="199" t="s">
        <v>74</v>
      </c>
      <c r="AU103" s="199" t="s">
        <v>80</v>
      </c>
      <c r="AY103" s="198" t="s">
        <v>117</v>
      </c>
      <c r="BK103" s="200">
        <f>SUM(BK104:BK119)</f>
        <v>0</v>
      </c>
    </row>
    <row r="104" spans="2:65" s="1" customFormat="1" ht="24" customHeight="1">
      <c r="B104" s="37"/>
      <c r="C104" s="203" t="s">
        <v>158</v>
      </c>
      <c r="D104" s="203" t="s">
        <v>120</v>
      </c>
      <c r="E104" s="204" t="s">
        <v>159</v>
      </c>
      <c r="F104" s="205" t="s">
        <v>160</v>
      </c>
      <c r="G104" s="206" t="s">
        <v>123</v>
      </c>
      <c r="H104" s="207">
        <v>515.84</v>
      </c>
      <c r="I104" s="208"/>
      <c r="J104" s="209">
        <f>ROUND(I104*H104,2)</f>
        <v>0</v>
      </c>
      <c r="K104" s="205" t="s">
        <v>124</v>
      </c>
      <c r="L104" s="42"/>
      <c r="M104" s="210" t="s">
        <v>19</v>
      </c>
      <c r="N104" s="211" t="s">
        <v>46</v>
      </c>
      <c r="O104" s="82"/>
      <c r="P104" s="212">
        <f>O104*H104</f>
        <v>0</v>
      </c>
      <c r="Q104" s="212">
        <v>0</v>
      </c>
      <c r="R104" s="212">
        <f>Q104*H104</f>
        <v>0</v>
      </c>
      <c r="S104" s="212">
        <v>0</v>
      </c>
      <c r="T104" s="213">
        <f>S104*H104</f>
        <v>0</v>
      </c>
      <c r="AR104" s="214" t="s">
        <v>125</v>
      </c>
      <c r="AT104" s="214" t="s">
        <v>120</v>
      </c>
      <c r="AU104" s="214" t="s">
        <v>82</v>
      </c>
      <c r="AY104" s="16" t="s">
        <v>117</v>
      </c>
      <c r="BE104" s="215">
        <f>IF(N104="základní",J104,0)</f>
        <v>0</v>
      </c>
      <c r="BF104" s="215">
        <f>IF(N104="snížená",J104,0)</f>
        <v>0</v>
      </c>
      <c r="BG104" s="215">
        <f>IF(N104="zákl. přenesená",J104,0)</f>
        <v>0</v>
      </c>
      <c r="BH104" s="215">
        <f>IF(N104="sníž. přenesená",J104,0)</f>
        <v>0</v>
      </c>
      <c r="BI104" s="215">
        <f>IF(N104="nulová",J104,0)</f>
        <v>0</v>
      </c>
      <c r="BJ104" s="16" t="s">
        <v>80</v>
      </c>
      <c r="BK104" s="215">
        <f>ROUND(I104*H104,2)</f>
        <v>0</v>
      </c>
      <c r="BL104" s="16" t="s">
        <v>125</v>
      </c>
      <c r="BM104" s="214" t="s">
        <v>161</v>
      </c>
    </row>
    <row r="105" spans="2:47" s="1" customFormat="1" ht="12">
      <c r="B105" s="37"/>
      <c r="C105" s="38"/>
      <c r="D105" s="216" t="s">
        <v>127</v>
      </c>
      <c r="E105" s="38"/>
      <c r="F105" s="217" t="s">
        <v>162</v>
      </c>
      <c r="G105" s="38"/>
      <c r="H105" s="38"/>
      <c r="I105" s="128"/>
      <c r="J105" s="38"/>
      <c r="K105" s="38"/>
      <c r="L105" s="42"/>
      <c r="M105" s="218"/>
      <c r="N105" s="82"/>
      <c r="O105" s="82"/>
      <c r="P105" s="82"/>
      <c r="Q105" s="82"/>
      <c r="R105" s="82"/>
      <c r="S105" s="82"/>
      <c r="T105" s="83"/>
      <c r="AT105" s="16" t="s">
        <v>127</v>
      </c>
      <c r="AU105" s="16" t="s">
        <v>82</v>
      </c>
    </row>
    <row r="106" spans="2:51" s="12" customFormat="1" ht="12">
      <c r="B106" s="219"/>
      <c r="C106" s="220"/>
      <c r="D106" s="216" t="s">
        <v>129</v>
      </c>
      <c r="E106" s="221" t="s">
        <v>19</v>
      </c>
      <c r="F106" s="222" t="s">
        <v>163</v>
      </c>
      <c r="G106" s="220"/>
      <c r="H106" s="223">
        <v>467.84</v>
      </c>
      <c r="I106" s="224"/>
      <c r="J106" s="220"/>
      <c r="K106" s="220"/>
      <c r="L106" s="225"/>
      <c r="M106" s="226"/>
      <c r="N106" s="227"/>
      <c r="O106" s="227"/>
      <c r="P106" s="227"/>
      <c r="Q106" s="227"/>
      <c r="R106" s="227"/>
      <c r="S106" s="227"/>
      <c r="T106" s="228"/>
      <c r="AT106" s="229" t="s">
        <v>129</v>
      </c>
      <c r="AU106" s="229" t="s">
        <v>82</v>
      </c>
      <c r="AV106" s="12" t="s">
        <v>82</v>
      </c>
      <c r="AW106" s="12" t="s">
        <v>36</v>
      </c>
      <c r="AX106" s="12" t="s">
        <v>75</v>
      </c>
      <c r="AY106" s="229" t="s">
        <v>117</v>
      </c>
    </row>
    <row r="107" spans="2:51" s="12" customFormat="1" ht="12">
      <c r="B107" s="219"/>
      <c r="C107" s="220"/>
      <c r="D107" s="216" t="s">
        <v>129</v>
      </c>
      <c r="E107" s="221" t="s">
        <v>19</v>
      </c>
      <c r="F107" s="222" t="s">
        <v>164</v>
      </c>
      <c r="G107" s="220"/>
      <c r="H107" s="223">
        <v>48</v>
      </c>
      <c r="I107" s="224"/>
      <c r="J107" s="220"/>
      <c r="K107" s="220"/>
      <c r="L107" s="225"/>
      <c r="M107" s="226"/>
      <c r="N107" s="227"/>
      <c r="O107" s="227"/>
      <c r="P107" s="227"/>
      <c r="Q107" s="227"/>
      <c r="R107" s="227"/>
      <c r="S107" s="227"/>
      <c r="T107" s="228"/>
      <c r="AT107" s="229" t="s">
        <v>129</v>
      </c>
      <c r="AU107" s="229" t="s">
        <v>82</v>
      </c>
      <c r="AV107" s="12" t="s">
        <v>82</v>
      </c>
      <c r="AW107" s="12" t="s">
        <v>36</v>
      </c>
      <c r="AX107" s="12" t="s">
        <v>75</v>
      </c>
      <c r="AY107" s="229" t="s">
        <v>117</v>
      </c>
    </row>
    <row r="108" spans="2:51" s="13" customFormat="1" ht="12">
      <c r="B108" s="240"/>
      <c r="C108" s="241"/>
      <c r="D108" s="216" t="s">
        <v>129</v>
      </c>
      <c r="E108" s="242" t="s">
        <v>19</v>
      </c>
      <c r="F108" s="243" t="s">
        <v>165</v>
      </c>
      <c r="G108" s="241"/>
      <c r="H108" s="244">
        <v>515.8399999999999</v>
      </c>
      <c r="I108" s="245"/>
      <c r="J108" s="241"/>
      <c r="K108" s="241"/>
      <c r="L108" s="246"/>
      <c r="M108" s="247"/>
      <c r="N108" s="248"/>
      <c r="O108" s="248"/>
      <c r="P108" s="248"/>
      <c r="Q108" s="248"/>
      <c r="R108" s="248"/>
      <c r="S108" s="248"/>
      <c r="T108" s="249"/>
      <c r="AT108" s="250" t="s">
        <v>129</v>
      </c>
      <c r="AU108" s="250" t="s">
        <v>82</v>
      </c>
      <c r="AV108" s="13" t="s">
        <v>125</v>
      </c>
      <c r="AW108" s="13" t="s">
        <v>36</v>
      </c>
      <c r="AX108" s="13" t="s">
        <v>80</v>
      </c>
      <c r="AY108" s="250" t="s">
        <v>117</v>
      </c>
    </row>
    <row r="109" spans="2:65" s="1" customFormat="1" ht="24" customHeight="1">
      <c r="B109" s="37"/>
      <c r="C109" s="203" t="s">
        <v>141</v>
      </c>
      <c r="D109" s="203" t="s">
        <v>120</v>
      </c>
      <c r="E109" s="204" t="s">
        <v>166</v>
      </c>
      <c r="F109" s="205" t="s">
        <v>167</v>
      </c>
      <c r="G109" s="206" t="s">
        <v>123</v>
      </c>
      <c r="H109" s="207">
        <v>15475.2</v>
      </c>
      <c r="I109" s="208"/>
      <c r="J109" s="209">
        <f>ROUND(I109*H109,2)</f>
        <v>0</v>
      </c>
      <c r="K109" s="205" t="s">
        <v>124</v>
      </c>
      <c r="L109" s="42"/>
      <c r="M109" s="210" t="s">
        <v>19</v>
      </c>
      <c r="N109" s="211" t="s">
        <v>46</v>
      </c>
      <c r="O109" s="82"/>
      <c r="P109" s="212">
        <f>O109*H109</f>
        <v>0</v>
      </c>
      <c r="Q109" s="212">
        <v>0</v>
      </c>
      <c r="R109" s="212">
        <f>Q109*H109</f>
        <v>0</v>
      </c>
      <c r="S109" s="212">
        <v>0</v>
      </c>
      <c r="T109" s="213">
        <f>S109*H109</f>
        <v>0</v>
      </c>
      <c r="AR109" s="214" t="s">
        <v>125</v>
      </c>
      <c r="AT109" s="214" t="s">
        <v>120</v>
      </c>
      <c r="AU109" s="214" t="s">
        <v>82</v>
      </c>
      <c r="AY109" s="16" t="s">
        <v>117</v>
      </c>
      <c r="BE109" s="215">
        <f>IF(N109="základní",J109,0)</f>
        <v>0</v>
      </c>
      <c r="BF109" s="215">
        <f>IF(N109="snížená",J109,0)</f>
        <v>0</v>
      </c>
      <c r="BG109" s="215">
        <f>IF(N109="zákl. přenesená",J109,0)</f>
        <v>0</v>
      </c>
      <c r="BH109" s="215">
        <f>IF(N109="sníž. přenesená",J109,0)</f>
        <v>0</v>
      </c>
      <c r="BI109" s="215">
        <f>IF(N109="nulová",J109,0)</f>
        <v>0</v>
      </c>
      <c r="BJ109" s="16" t="s">
        <v>80</v>
      </c>
      <c r="BK109" s="215">
        <f>ROUND(I109*H109,2)</f>
        <v>0</v>
      </c>
      <c r="BL109" s="16" t="s">
        <v>125</v>
      </c>
      <c r="BM109" s="214" t="s">
        <v>168</v>
      </c>
    </row>
    <row r="110" spans="2:47" s="1" customFormat="1" ht="12">
      <c r="B110" s="37"/>
      <c r="C110" s="38"/>
      <c r="D110" s="216" t="s">
        <v>127</v>
      </c>
      <c r="E110" s="38"/>
      <c r="F110" s="217" t="s">
        <v>162</v>
      </c>
      <c r="G110" s="38"/>
      <c r="H110" s="38"/>
      <c r="I110" s="128"/>
      <c r="J110" s="38"/>
      <c r="K110" s="38"/>
      <c r="L110" s="42"/>
      <c r="M110" s="218"/>
      <c r="N110" s="82"/>
      <c r="O110" s="82"/>
      <c r="P110" s="82"/>
      <c r="Q110" s="82"/>
      <c r="R110" s="82"/>
      <c r="S110" s="82"/>
      <c r="T110" s="83"/>
      <c r="AT110" s="16" t="s">
        <v>127</v>
      </c>
      <c r="AU110" s="16" t="s">
        <v>82</v>
      </c>
    </row>
    <row r="111" spans="2:51" s="12" customFormat="1" ht="12">
      <c r="B111" s="219"/>
      <c r="C111" s="220"/>
      <c r="D111" s="216" t="s">
        <v>129</v>
      </c>
      <c r="E111" s="220"/>
      <c r="F111" s="222" t="s">
        <v>169</v>
      </c>
      <c r="G111" s="220"/>
      <c r="H111" s="223">
        <v>15475.2</v>
      </c>
      <c r="I111" s="224"/>
      <c r="J111" s="220"/>
      <c r="K111" s="220"/>
      <c r="L111" s="225"/>
      <c r="M111" s="226"/>
      <c r="N111" s="227"/>
      <c r="O111" s="227"/>
      <c r="P111" s="227"/>
      <c r="Q111" s="227"/>
      <c r="R111" s="227"/>
      <c r="S111" s="227"/>
      <c r="T111" s="228"/>
      <c r="AT111" s="229" t="s">
        <v>129</v>
      </c>
      <c r="AU111" s="229" t="s">
        <v>82</v>
      </c>
      <c r="AV111" s="12" t="s">
        <v>82</v>
      </c>
      <c r="AW111" s="12" t="s">
        <v>4</v>
      </c>
      <c r="AX111" s="12" t="s">
        <v>80</v>
      </c>
      <c r="AY111" s="229" t="s">
        <v>117</v>
      </c>
    </row>
    <row r="112" spans="2:65" s="1" customFormat="1" ht="24" customHeight="1">
      <c r="B112" s="37"/>
      <c r="C112" s="203" t="s">
        <v>170</v>
      </c>
      <c r="D112" s="203" t="s">
        <v>120</v>
      </c>
      <c r="E112" s="204" t="s">
        <v>171</v>
      </c>
      <c r="F112" s="205" t="s">
        <v>172</v>
      </c>
      <c r="G112" s="206" t="s">
        <v>123</v>
      </c>
      <c r="H112" s="207">
        <v>515.84</v>
      </c>
      <c r="I112" s="208"/>
      <c r="J112" s="209">
        <f>ROUND(I112*H112,2)</f>
        <v>0</v>
      </c>
      <c r="K112" s="205" t="s">
        <v>124</v>
      </c>
      <c r="L112" s="42"/>
      <c r="M112" s="210" t="s">
        <v>19</v>
      </c>
      <c r="N112" s="211" t="s">
        <v>46</v>
      </c>
      <c r="O112" s="82"/>
      <c r="P112" s="212">
        <f>O112*H112</f>
        <v>0</v>
      </c>
      <c r="Q112" s="212">
        <v>0</v>
      </c>
      <c r="R112" s="212">
        <f>Q112*H112</f>
        <v>0</v>
      </c>
      <c r="S112" s="212">
        <v>0</v>
      </c>
      <c r="T112" s="213">
        <f>S112*H112</f>
        <v>0</v>
      </c>
      <c r="AR112" s="214" t="s">
        <v>125</v>
      </c>
      <c r="AT112" s="214" t="s">
        <v>120</v>
      </c>
      <c r="AU112" s="214" t="s">
        <v>82</v>
      </c>
      <c r="AY112" s="16" t="s">
        <v>117</v>
      </c>
      <c r="BE112" s="215">
        <f>IF(N112="základní",J112,0)</f>
        <v>0</v>
      </c>
      <c r="BF112" s="215">
        <f>IF(N112="snížená",J112,0)</f>
        <v>0</v>
      </c>
      <c r="BG112" s="215">
        <f>IF(N112="zákl. přenesená",J112,0)</f>
        <v>0</v>
      </c>
      <c r="BH112" s="215">
        <f>IF(N112="sníž. přenesená",J112,0)</f>
        <v>0</v>
      </c>
      <c r="BI112" s="215">
        <f>IF(N112="nulová",J112,0)</f>
        <v>0</v>
      </c>
      <c r="BJ112" s="16" t="s">
        <v>80</v>
      </c>
      <c r="BK112" s="215">
        <f>ROUND(I112*H112,2)</f>
        <v>0</v>
      </c>
      <c r="BL112" s="16" t="s">
        <v>125</v>
      </c>
      <c r="BM112" s="214" t="s">
        <v>173</v>
      </c>
    </row>
    <row r="113" spans="2:47" s="1" customFormat="1" ht="12">
      <c r="B113" s="37"/>
      <c r="C113" s="38"/>
      <c r="D113" s="216" t="s">
        <v>127</v>
      </c>
      <c r="E113" s="38"/>
      <c r="F113" s="217" t="s">
        <v>174</v>
      </c>
      <c r="G113" s="38"/>
      <c r="H113" s="38"/>
      <c r="I113" s="128"/>
      <c r="J113" s="38"/>
      <c r="K113" s="38"/>
      <c r="L113" s="42"/>
      <c r="M113" s="218"/>
      <c r="N113" s="82"/>
      <c r="O113" s="82"/>
      <c r="P113" s="82"/>
      <c r="Q113" s="82"/>
      <c r="R113" s="82"/>
      <c r="S113" s="82"/>
      <c r="T113" s="83"/>
      <c r="AT113" s="16" t="s">
        <v>127</v>
      </c>
      <c r="AU113" s="16" t="s">
        <v>82</v>
      </c>
    </row>
    <row r="114" spans="2:65" s="1" customFormat="1" ht="16.5" customHeight="1">
      <c r="B114" s="37"/>
      <c r="C114" s="203" t="s">
        <v>175</v>
      </c>
      <c r="D114" s="203" t="s">
        <v>120</v>
      </c>
      <c r="E114" s="204" t="s">
        <v>176</v>
      </c>
      <c r="F114" s="205" t="s">
        <v>177</v>
      </c>
      <c r="G114" s="206" t="s">
        <v>123</v>
      </c>
      <c r="H114" s="207">
        <v>515.84</v>
      </c>
      <c r="I114" s="208"/>
      <c r="J114" s="209">
        <f>ROUND(I114*H114,2)</f>
        <v>0</v>
      </c>
      <c r="K114" s="205" t="s">
        <v>124</v>
      </c>
      <c r="L114" s="42"/>
      <c r="M114" s="210" t="s">
        <v>19</v>
      </c>
      <c r="N114" s="211" t="s">
        <v>46</v>
      </c>
      <c r="O114" s="82"/>
      <c r="P114" s="212">
        <f>O114*H114</f>
        <v>0</v>
      </c>
      <c r="Q114" s="212">
        <v>0</v>
      </c>
      <c r="R114" s="212">
        <f>Q114*H114</f>
        <v>0</v>
      </c>
      <c r="S114" s="212">
        <v>0</v>
      </c>
      <c r="T114" s="213">
        <f>S114*H114</f>
        <v>0</v>
      </c>
      <c r="AR114" s="214" t="s">
        <v>125</v>
      </c>
      <c r="AT114" s="214" t="s">
        <v>120</v>
      </c>
      <c r="AU114" s="214" t="s">
        <v>82</v>
      </c>
      <c r="AY114" s="16" t="s">
        <v>117</v>
      </c>
      <c r="BE114" s="215">
        <f>IF(N114="základní",J114,0)</f>
        <v>0</v>
      </c>
      <c r="BF114" s="215">
        <f>IF(N114="snížená",J114,0)</f>
        <v>0</v>
      </c>
      <c r="BG114" s="215">
        <f>IF(N114="zákl. přenesená",J114,0)</f>
        <v>0</v>
      </c>
      <c r="BH114" s="215">
        <f>IF(N114="sníž. přenesená",J114,0)</f>
        <v>0</v>
      </c>
      <c r="BI114" s="215">
        <f>IF(N114="nulová",J114,0)</f>
        <v>0</v>
      </c>
      <c r="BJ114" s="16" t="s">
        <v>80</v>
      </c>
      <c r="BK114" s="215">
        <f>ROUND(I114*H114,2)</f>
        <v>0</v>
      </c>
      <c r="BL114" s="16" t="s">
        <v>125</v>
      </c>
      <c r="BM114" s="214" t="s">
        <v>178</v>
      </c>
    </row>
    <row r="115" spans="2:47" s="1" customFormat="1" ht="12">
      <c r="B115" s="37"/>
      <c r="C115" s="38"/>
      <c r="D115" s="216" t="s">
        <v>127</v>
      </c>
      <c r="E115" s="38"/>
      <c r="F115" s="217" t="s">
        <v>179</v>
      </c>
      <c r="G115" s="38"/>
      <c r="H115" s="38"/>
      <c r="I115" s="128"/>
      <c r="J115" s="38"/>
      <c r="K115" s="38"/>
      <c r="L115" s="42"/>
      <c r="M115" s="218"/>
      <c r="N115" s="82"/>
      <c r="O115" s="82"/>
      <c r="P115" s="82"/>
      <c r="Q115" s="82"/>
      <c r="R115" s="82"/>
      <c r="S115" s="82"/>
      <c r="T115" s="83"/>
      <c r="AT115" s="16" t="s">
        <v>127</v>
      </c>
      <c r="AU115" s="16" t="s">
        <v>82</v>
      </c>
    </row>
    <row r="116" spans="2:65" s="1" customFormat="1" ht="16.5" customHeight="1">
      <c r="B116" s="37"/>
      <c r="C116" s="203" t="s">
        <v>180</v>
      </c>
      <c r="D116" s="203" t="s">
        <v>120</v>
      </c>
      <c r="E116" s="204" t="s">
        <v>181</v>
      </c>
      <c r="F116" s="205" t="s">
        <v>182</v>
      </c>
      <c r="G116" s="206" t="s">
        <v>123</v>
      </c>
      <c r="H116" s="207">
        <v>15475.2</v>
      </c>
      <c r="I116" s="208"/>
      <c r="J116" s="209">
        <f>ROUND(I116*H116,2)</f>
        <v>0</v>
      </c>
      <c r="K116" s="205" t="s">
        <v>124</v>
      </c>
      <c r="L116" s="42"/>
      <c r="M116" s="210" t="s">
        <v>19</v>
      </c>
      <c r="N116" s="211" t="s">
        <v>46</v>
      </c>
      <c r="O116" s="82"/>
      <c r="P116" s="212">
        <f>O116*H116</f>
        <v>0</v>
      </c>
      <c r="Q116" s="212">
        <v>0</v>
      </c>
      <c r="R116" s="212">
        <f>Q116*H116</f>
        <v>0</v>
      </c>
      <c r="S116" s="212">
        <v>0</v>
      </c>
      <c r="T116" s="213">
        <f>S116*H116</f>
        <v>0</v>
      </c>
      <c r="AR116" s="214" t="s">
        <v>125</v>
      </c>
      <c r="AT116" s="214" t="s">
        <v>120</v>
      </c>
      <c r="AU116" s="214" t="s">
        <v>82</v>
      </c>
      <c r="AY116" s="16" t="s">
        <v>117</v>
      </c>
      <c r="BE116" s="215">
        <f>IF(N116="základní",J116,0)</f>
        <v>0</v>
      </c>
      <c r="BF116" s="215">
        <f>IF(N116="snížená",J116,0)</f>
        <v>0</v>
      </c>
      <c r="BG116" s="215">
        <f>IF(N116="zákl. přenesená",J116,0)</f>
        <v>0</v>
      </c>
      <c r="BH116" s="215">
        <f>IF(N116="sníž. přenesená",J116,0)</f>
        <v>0</v>
      </c>
      <c r="BI116" s="215">
        <f>IF(N116="nulová",J116,0)</f>
        <v>0</v>
      </c>
      <c r="BJ116" s="16" t="s">
        <v>80</v>
      </c>
      <c r="BK116" s="215">
        <f>ROUND(I116*H116,2)</f>
        <v>0</v>
      </c>
      <c r="BL116" s="16" t="s">
        <v>125</v>
      </c>
      <c r="BM116" s="214" t="s">
        <v>183</v>
      </c>
    </row>
    <row r="117" spans="2:47" s="1" customFormat="1" ht="12">
      <c r="B117" s="37"/>
      <c r="C117" s="38"/>
      <c r="D117" s="216" t="s">
        <v>127</v>
      </c>
      <c r="E117" s="38"/>
      <c r="F117" s="217" t="s">
        <v>179</v>
      </c>
      <c r="G117" s="38"/>
      <c r="H117" s="38"/>
      <c r="I117" s="128"/>
      <c r="J117" s="38"/>
      <c r="K117" s="38"/>
      <c r="L117" s="42"/>
      <c r="M117" s="218"/>
      <c r="N117" s="82"/>
      <c r="O117" s="82"/>
      <c r="P117" s="82"/>
      <c r="Q117" s="82"/>
      <c r="R117" s="82"/>
      <c r="S117" s="82"/>
      <c r="T117" s="83"/>
      <c r="AT117" s="16" t="s">
        <v>127</v>
      </c>
      <c r="AU117" s="16" t="s">
        <v>82</v>
      </c>
    </row>
    <row r="118" spans="2:51" s="12" customFormat="1" ht="12">
      <c r="B118" s="219"/>
      <c r="C118" s="220"/>
      <c r="D118" s="216" t="s">
        <v>129</v>
      </c>
      <c r="E118" s="220"/>
      <c r="F118" s="222" t="s">
        <v>169</v>
      </c>
      <c r="G118" s="220"/>
      <c r="H118" s="223">
        <v>15475.2</v>
      </c>
      <c r="I118" s="224"/>
      <c r="J118" s="220"/>
      <c r="K118" s="220"/>
      <c r="L118" s="225"/>
      <c r="M118" s="226"/>
      <c r="N118" s="227"/>
      <c r="O118" s="227"/>
      <c r="P118" s="227"/>
      <c r="Q118" s="227"/>
      <c r="R118" s="227"/>
      <c r="S118" s="227"/>
      <c r="T118" s="228"/>
      <c r="AT118" s="229" t="s">
        <v>129</v>
      </c>
      <c r="AU118" s="229" t="s">
        <v>82</v>
      </c>
      <c r="AV118" s="12" t="s">
        <v>82</v>
      </c>
      <c r="AW118" s="12" t="s">
        <v>4</v>
      </c>
      <c r="AX118" s="12" t="s">
        <v>80</v>
      </c>
      <c r="AY118" s="229" t="s">
        <v>117</v>
      </c>
    </row>
    <row r="119" spans="2:65" s="1" customFormat="1" ht="16.5" customHeight="1">
      <c r="B119" s="37"/>
      <c r="C119" s="203" t="s">
        <v>184</v>
      </c>
      <c r="D119" s="203" t="s">
        <v>120</v>
      </c>
      <c r="E119" s="204" t="s">
        <v>185</v>
      </c>
      <c r="F119" s="205" t="s">
        <v>186</v>
      </c>
      <c r="G119" s="206" t="s">
        <v>123</v>
      </c>
      <c r="H119" s="207">
        <v>515.84</v>
      </c>
      <c r="I119" s="208"/>
      <c r="J119" s="209">
        <f>ROUND(I119*H119,2)</f>
        <v>0</v>
      </c>
      <c r="K119" s="205" t="s">
        <v>124</v>
      </c>
      <c r="L119" s="42"/>
      <c r="M119" s="210" t="s">
        <v>19</v>
      </c>
      <c r="N119" s="211" t="s">
        <v>46</v>
      </c>
      <c r="O119" s="82"/>
      <c r="P119" s="212">
        <f>O119*H119</f>
        <v>0</v>
      </c>
      <c r="Q119" s="212">
        <v>0</v>
      </c>
      <c r="R119" s="212">
        <f>Q119*H119</f>
        <v>0</v>
      </c>
      <c r="S119" s="212">
        <v>0</v>
      </c>
      <c r="T119" s="213">
        <f>S119*H119</f>
        <v>0</v>
      </c>
      <c r="AR119" s="214" t="s">
        <v>125</v>
      </c>
      <c r="AT119" s="214" t="s">
        <v>120</v>
      </c>
      <c r="AU119" s="214" t="s">
        <v>82</v>
      </c>
      <c r="AY119" s="16" t="s">
        <v>117</v>
      </c>
      <c r="BE119" s="215">
        <f>IF(N119="základní",J119,0)</f>
        <v>0</v>
      </c>
      <c r="BF119" s="215">
        <f>IF(N119="snížená",J119,0)</f>
        <v>0</v>
      </c>
      <c r="BG119" s="215">
        <f>IF(N119="zákl. přenesená",J119,0)</f>
        <v>0</v>
      </c>
      <c r="BH119" s="215">
        <f>IF(N119="sníž. přenesená",J119,0)</f>
        <v>0</v>
      </c>
      <c r="BI119" s="215">
        <f>IF(N119="nulová",J119,0)</f>
        <v>0</v>
      </c>
      <c r="BJ119" s="16" t="s">
        <v>80</v>
      </c>
      <c r="BK119" s="215">
        <f>ROUND(I119*H119,2)</f>
        <v>0</v>
      </c>
      <c r="BL119" s="16" t="s">
        <v>125</v>
      </c>
      <c r="BM119" s="214" t="s">
        <v>187</v>
      </c>
    </row>
    <row r="120" spans="2:63" s="11" customFormat="1" ht="22.8" customHeight="1">
      <c r="B120" s="187"/>
      <c r="C120" s="188"/>
      <c r="D120" s="189" t="s">
        <v>74</v>
      </c>
      <c r="E120" s="201" t="s">
        <v>188</v>
      </c>
      <c r="F120" s="201" t="s">
        <v>189</v>
      </c>
      <c r="G120" s="188"/>
      <c r="H120" s="188"/>
      <c r="I120" s="191"/>
      <c r="J120" s="202">
        <f>BK120</f>
        <v>0</v>
      </c>
      <c r="K120" s="188"/>
      <c r="L120" s="193"/>
      <c r="M120" s="194"/>
      <c r="N120" s="195"/>
      <c r="O120" s="195"/>
      <c r="P120" s="196">
        <f>SUM(P121:P136)</f>
        <v>0</v>
      </c>
      <c r="Q120" s="195"/>
      <c r="R120" s="196">
        <f>SUM(R121:R136)</f>
        <v>0</v>
      </c>
      <c r="S120" s="195"/>
      <c r="T120" s="197">
        <f>SUM(T121:T136)</f>
        <v>1.93504</v>
      </c>
      <c r="AR120" s="198" t="s">
        <v>80</v>
      </c>
      <c r="AT120" s="199" t="s">
        <v>74</v>
      </c>
      <c r="AU120" s="199" t="s">
        <v>80</v>
      </c>
      <c r="AY120" s="198" t="s">
        <v>117</v>
      </c>
      <c r="BK120" s="200">
        <f>SUM(BK121:BK136)</f>
        <v>0</v>
      </c>
    </row>
    <row r="121" spans="2:65" s="1" customFormat="1" ht="24" customHeight="1">
      <c r="B121" s="37"/>
      <c r="C121" s="203" t="s">
        <v>190</v>
      </c>
      <c r="D121" s="203" t="s">
        <v>120</v>
      </c>
      <c r="E121" s="204" t="s">
        <v>191</v>
      </c>
      <c r="F121" s="205" t="s">
        <v>192</v>
      </c>
      <c r="G121" s="206" t="s">
        <v>133</v>
      </c>
      <c r="H121" s="207">
        <v>15</v>
      </c>
      <c r="I121" s="208"/>
      <c r="J121" s="209">
        <f>ROUND(I121*H121,2)</f>
        <v>0</v>
      </c>
      <c r="K121" s="205" t="s">
        <v>124</v>
      </c>
      <c r="L121" s="42"/>
      <c r="M121" s="210" t="s">
        <v>19</v>
      </c>
      <c r="N121" s="211" t="s">
        <v>46</v>
      </c>
      <c r="O121" s="82"/>
      <c r="P121" s="212">
        <f>O121*H121</f>
        <v>0</v>
      </c>
      <c r="Q121" s="212">
        <v>0</v>
      </c>
      <c r="R121" s="212">
        <f>Q121*H121</f>
        <v>0</v>
      </c>
      <c r="S121" s="212">
        <v>0.01232</v>
      </c>
      <c r="T121" s="213">
        <f>S121*H121</f>
        <v>0.1848</v>
      </c>
      <c r="AR121" s="214" t="s">
        <v>125</v>
      </c>
      <c r="AT121" s="214" t="s">
        <v>120</v>
      </c>
      <c r="AU121" s="214" t="s">
        <v>82</v>
      </c>
      <c r="AY121" s="16" t="s">
        <v>117</v>
      </c>
      <c r="BE121" s="215">
        <f>IF(N121="základní",J121,0)</f>
        <v>0</v>
      </c>
      <c r="BF121" s="215">
        <f>IF(N121="snížená",J121,0)</f>
        <v>0</v>
      </c>
      <c r="BG121" s="215">
        <f>IF(N121="zákl. přenesená",J121,0)</f>
        <v>0</v>
      </c>
      <c r="BH121" s="215">
        <f>IF(N121="sníž. přenesená",J121,0)</f>
        <v>0</v>
      </c>
      <c r="BI121" s="215">
        <f>IF(N121="nulová",J121,0)</f>
        <v>0</v>
      </c>
      <c r="BJ121" s="16" t="s">
        <v>80</v>
      </c>
      <c r="BK121" s="215">
        <f>ROUND(I121*H121,2)</f>
        <v>0</v>
      </c>
      <c r="BL121" s="16" t="s">
        <v>125</v>
      </c>
      <c r="BM121" s="214" t="s">
        <v>193</v>
      </c>
    </row>
    <row r="122" spans="2:47" s="1" customFormat="1" ht="12">
      <c r="B122" s="37"/>
      <c r="C122" s="38"/>
      <c r="D122" s="216" t="s">
        <v>127</v>
      </c>
      <c r="E122" s="38"/>
      <c r="F122" s="217" t="s">
        <v>194</v>
      </c>
      <c r="G122" s="38"/>
      <c r="H122" s="38"/>
      <c r="I122" s="128"/>
      <c r="J122" s="38"/>
      <c r="K122" s="38"/>
      <c r="L122" s="42"/>
      <c r="M122" s="218"/>
      <c r="N122" s="82"/>
      <c r="O122" s="82"/>
      <c r="P122" s="82"/>
      <c r="Q122" s="82"/>
      <c r="R122" s="82"/>
      <c r="S122" s="82"/>
      <c r="T122" s="83"/>
      <c r="AT122" s="16" t="s">
        <v>127</v>
      </c>
      <c r="AU122" s="16" t="s">
        <v>82</v>
      </c>
    </row>
    <row r="123" spans="2:51" s="12" customFormat="1" ht="12">
      <c r="B123" s="219"/>
      <c r="C123" s="220"/>
      <c r="D123" s="216" t="s">
        <v>129</v>
      </c>
      <c r="E123" s="221" t="s">
        <v>19</v>
      </c>
      <c r="F123" s="222" t="s">
        <v>195</v>
      </c>
      <c r="G123" s="220"/>
      <c r="H123" s="223">
        <v>15</v>
      </c>
      <c r="I123" s="224"/>
      <c r="J123" s="220"/>
      <c r="K123" s="220"/>
      <c r="L123" s="225"/>
      <c r="M123" s="226"/>
      <c r="N123" s="227"/>
      <c r="O123" s="227"/>
      <c r="P123" s="227"/>
      <c r="Q123" s="227"/>
      <c r="R123" s="227"/>
      <c r="S123" s="227"/>
      <c r="T123" s="228"/>
      <c r="AT123" s="229" t="s">
        <v>129</v>
      </c>
      <c r="AU123" s="229" t="s">
        <v>82</v>
      </c>
      <c r="AV123" s="12" t="s">
        <v>82</v>
      </c>
      <c r="AW123" s="12" t="s">
        <v>36</v>
      </c>
      <c r="AX123" s="12" t="s">
        <v>80</v>
      </c>
      <c r="AY123" s="229" t="s">
        <v>117</v>
      </c>
    </row>
    <row r="124" spans="2:65" s="1" customFormat="1" ht="24" customHeight="1">
      <c r="B124" s="37"/>
      <c r="C124" s="203" t="s">
        <v>196</v>
      </c>
      <c r="D124" s="203" t="s">
        <v>120</v>
      </c>
      <c r="E124" s="204" t="s">
        <v>197</v>
      </c>
      <c r="F124" s="205" t="s">
        <v>198</v>
      </c>
      <c r="G124" s="206" t="s">
        <v>133</v>
      </c>
      <c r="H124" s="207">
        <v>40</v>
      </c>
      <c r="I124" s="208"/>
      <c r="J124" s="209">
        <f>ROUND(I124*H124,2)</f>
        <v>0</v>
      </c>
      <c r="K124" s="205" t="s">
        <v>124</v>
      </c>
      <c r="L124" s="42"/>
      <c r="M124" s="210" t="s">
        <v>19</v>
      </c>
      <c r="N124" s="211" t="s">
        <v>46</v>
      </c>
      <c r="O124" s="82"/>
      <c r="P124" s="212">
        <f>O124*H124</f>
        <v>0</v>
      </c>
      <c r="Q124" s="212">
        <v>0</v>
      </c>
      <c r="R124" s="212">
        <f>Q124*H124</f>
        <v>0</v>
      </c>
      <c r="S124" s="212">
        <v>0.0088</v>
      </c>
      <c r="T124" s="213">
        <f>S124*H124</f>
        <v>0.35200000000000004</v>
      </c>
      <c r="AR124" s="214" t="s">
        <v>125</v>
      </c>
      <c r="AT124" s="214" t="s">
        <v>120</v>
      </c>
      <c r="AU124" s="214" t="s">
        <v>82</v>
      </c>
      <c r="AY124" s="16" t="s">
        <v>117</v>
      </c>
      <c r="BE124" s="215">
        <f>IF(N124="základní",J124,0)</f>
        <v>0</v>
      </c>
      <c r="BF124" s="215">
        <f>IF(N124="snížená",J124,0)</f>
        <v>0</v>
      </c>
      <c r="BG124" s="215">
        <f>IF(N124="zákl. přenesená",J124,0)</f>
        <v>0</v>
      </c>
      <c r="BH124" s="215">
        <f>IF(N124="sníž. přenesená",J124,0)</f>
        <v>0</v>
      </c>
      <c r="BI124" s="215">
        <f>IF(N124="nulová",J124,0)</f>
        <v>0</v>
      </c>
      <c r="BJ124" s="16" t="s">
        <v>80</v>
      </c>
      <c r="BK124" s="215">
        <f>ROUND(I124*H124,2)</f>
        <v>0</v>
      </c>
      <c r="BL124" s="16" t="s">
        <v>125</v>
      </c>
      <c r="BM124" s="214" t="s">
        <v>199</v>
      </c>
    </row>
    <row r="125" spans="2:47" s="1" customFormat="1" ht="12">
      <c r="B125" s="37"/>
      <c r="C125" s="38"/>
      <c r="D125" s="216" t="s">
        <v>127</v>
      </c>
      <c r="E125" s="38"/>
      <c r="F125" s="217" t="s">
        <v>200</v>
      </c>
      <c r="G125" s="38"/>
      <c r="H125" s="38"/>
      <c r="I125" s="128"/>
      <c r="J125" s="38"/>
      <c r="K125" s="38"/>
      <c r="L125" s="42"/>
      <c r="M125" s="218"/>
      <c r="N125" s="82"/>
      <c r="O125" s="82"/>
      <c r="P125" s="82"/>
      <c r="Q125" s="82"/>
      <c r="R125" s="82"/>
      <c r="S125" s="82"/>
      <c r="T125" s="83"/>
      <c r="AT125" s="16" t="s">
        <v>127</v>
      </c>
      <c r="AU125" s="16" t="s">
        <v>82</v>
      </c>
    </row>
    <row r="126" spans="2:51" s="12" customFormat="1" ht="12">
      <c r="B126" s="219"/>
      <c r="C126" s="220"/>
      <c r="D126" s="216" t="s">
        <v>129</v>
      </c>
      <c r="E126" s="221" t="s">
        <v>19</v>
      </c>
      <c r="F126" s="222" t="s">
        <v>201</v>
      </c>
      <c r="G126" s="220"/>
      <c r="H126" s="223">
        <v>40</v>
      </c>
      <c r="I126" s="224"/>
      <c r="J126" s="220"/>
      <c r="K126" s="220"/>
      <c r="L126" s="225"/>
      <c r="M126" s="226"/>
      <c r="N126" s="227"/>
      <c r="O126" s="227"/>
      <c r="P126" s="227"/>
      <c r="Q126" s="227"/>
      <c r="R126" s="227"/>
      <c r="S126" s="227"/>
      <c r="T126" s="228"/>
      <c r="AT126" s="229" t="s">
        <v>129</v>
      </c>
      <c r="AU126" s="229" t="s">
        <v>82</v>
      </c>
      <c r="AV126" s="12" t="s">
        <v>82</v>
      </c>
      <c r="AW126" s="12" t="s">
        <v>36</v>
      </c>
      <c r="AX126" s="12" t="s">
        <v>80</v>
      </c>
      <c r="AY126" s="229" t="s">
        <v>117</v>
      </c>
    </row>
    <row r="127" spans="2:65" s="1" customFormat="1" ht="16.5" customHeight="1">
      <c r="B127" s="37"/>
      <c r="C127" s="203" t="s">
        <v>8</v>
      </c>
      <c r="D127" s="203" t="s">
        <v>120</v>
      </c>
      <c r="E127" s="204" t="s">
        <v>202</v>
      </c>
      <c r="F127" s="205" t="s">
        <v>203</v>
      </c>
      <c r="G127" s="206" t="s">
        <v>123</v>
      </c>
      <c r="H127" s="207">
        <v>217</v>
      </c>
      <c r="I127" s="208"/>
      <c r="J127" s="209">
        <f>ROUND(I127*H127,2)</f>
        <v>0</v>
      </c>
      <c r="K127" s="205" t="s">
        <v>124</v>
      </c>
      <c r="L127" s="42"/>
      <c r="M127" s="210" t="s">
        <v>19</v>
      </c>
      <c r="N127" s="211" t="s">
        <v>46</v>
      </c>
      <c r="O127" s="82"/>
      <c r="P127" s="212">
        <f>O127*H127</f>
        <v>0</v>
      </c>
      <c r="Q127" s="212">
        <v>0</v>
      </c>
      <c r="R127" s="212">
        <f>Q127*H127</f>
        <v>0</v>
      </c>
      <c r="S127" s="212">
        <v>0.00312</v>
      </c>
      <c r="T127" s="213">
        <f>S127*H127</f>
        <v>0.67704</v>
      </c>
      <c r="AR127" s="214" t="s">
        <v>125</v>
      </c>
      <c r="AT127" s="214" t="s">
        <v>120</v>
      </c>
      <c r="AU127" s="214" t="s">
        <v>82</v>
      </c>
      <c r="AY127" s="16" t="s">
        <v>117</v>
      </c>
      <c r="BE127" s="215">
        <f>IF(N127="základní",J127,0)</f>
        <v>0</v>
      </c>
      <c r="BF127" s="215">
        <f>IF(N127="snížená",J127,0)</f>
        <v>0</v>
      </c>
      <c r="BG127" s="215">
        <f>IF(N127="zákl. přenesená",J127,0)</f>
        <v>0</v>
      </c>
      <c r="BH127" s="215">
        <f>IF(N127="sníž. přenesená",J127,0)</f>
        <v>0</v>
      </c>
      <c r="BI127" s="215">
        <f>IF(N127="nulová",J127,0)</f>
        <v>0</v>
      </c>
      <c r="BJ127" s="16" t="s">
        <v>80</v>
      </c>
      <c r="BK127" s="215">
        <f>ROUND(I127*H127,2)</f>
        <v>0</v>
      </c>
      <c r="BL127" s="16" t="s">
        <v>125</v>
      </c>
      <c r="BM127" s="214" t="s">
        <v>204</v>
      </c>
    </row>
    <row r="128" spans="2:65" s="1" customFormat="1" ht="16.5" customHeight="1">
      <c r="B128" s="37"/>
      <c r="C128" s="203" t="s">
        <v>205</v>
      </c>
      <c r="D128" s="203" t="s">
        <v>120</v>
      </c>
      <c r="E128" s="204" t="s">
        <v>206</v>
      </c>
      <c r="F128" s="205" t="s">
        <v>207</v>
      </c>
      <c r="G128" s="206" t="s">
        <v>133</v>
      </c>
      <c r="H128" s="207">
        <v>32</v>
      </c>
      <c r="I128" s="208"/>
      <c r="J128" s="209">
        <f>ROUND(I128*H128,2)</f>
        <v>0</v>
      </c>
      <c r="K128" s="205" t="s">
        <v>124</v>
      </c>
      <c r="L128" s="42"/>
      <c r="M128" s="210" t="s">
        <v>19</v>
      </c>
      <c r="N128" s="211" t="s">
        <v>46</v>
      </c>
      <c r="O128" s="82"/>
      <c r="P128" s="212">
        <f>O128*H128</f>
        <v>0</v>
      </c>
      <c r="Q128" s="212">
        <v>0</v>
      </c>
      <c r="R128" s="212">
        <f>Q128*H128</f>
        <v>0</v>
      </c>
      <c r="S128" s="212">
        <v>0.00348</v>
      </c>
      <c r="T128" s="213">
        <f>S128*H128</f>
        <v>0.11136</v>
      </c>
      <c r="AR128" s="214" t="s">
        <v>125</v>
      </c>
      <c r="AT128" s="214" t="s">
        <v>120</v>
      </c>
      <c r="AU128" s="214" t="s">
        <v>82</v>
      </c>
      <c r="AY128" s="16" t="s">
        <v>117</v>
      </c>
      <c r="BE128" s="215">
        <f>IF(N128="základní",J128,0)</f>
        <v>0</v>
      </c>
      <c r="BF128" s="215">
        <f>IF(N128="snížená",J128,0)</f>
        <v>0</v>
      </c>
      <c r="BG128" s="215">
        <f>IF(N128="zákl. přenesená",J128,0)</f>
        <v>0</v>
      </c>
      <c r="BH128" s="215">
        <f>IF(N128="sníž. přenesená",J128,0)</f>
        <v>0</v>
      </c>
      <c r="BI128" s="215">
        <f>IF(N128="nulová",J128,0)</f>
        <v>0</v>
      </c>
      <c r="BJ128" s="16" t="s">
        <v>80</v>
      </c>
      <c r="BK128" s="215">
        <f>ROUND(I128*H128,2)</f>
        <v>0</v>
      </c>
      <c r="BL128" s="16" t="s">
        <v>125</v>
      </c>
      <c r="BM128" s="214" t="s">
        <v>208</v>
      </c>
    </row>
    <row r="129" spans="2:65" s="1" customFormat="1" ht="16.5" customHeight="1">
      <c r="B129" s="37"/>
      <c r="C129" s="203" t="s">
        <v>209</v>
      </c>
      <c r="D129" s="203" t="s">
        <v>120</v>
      </c>
      <c r="E129" s="204" t="s">
        <v>210</v>
      </c>
      <c r="F129" s="205" t="s">
        <v>211</v>
      </c>
      <c r="G129" s="206" t="s">
        <v>133</v>
      </c>
      <c r="H129" s="207">
        <v>40</v>
      </c>
      <c r="I129" s="208"/>
      <c r="J129" s="209">
        <f>ROUND(I129*H129,2)</f>
        <v>0</v>
      </c>
      <c r="K129" s="205" t="s">
        <v>124</v>
      </c>
      <c r="L129" s="42"/>
      <c r="M129" s="210" t="s">
        <v>19</v>
      </c>
      <c r="N129" s="211" t="s">
        <v>46</v>
      </c>
      <c r="O129" s="82"/>
      <c r="P129" s="212">
        <f>O129*H129</f>
        <v>0</v>
      </c>
      <c r="Q129" s="212">
        <v>0</v>
      </c>
      <c r="R129" s="212">
        <f>Q129*H129</f>
        <v>0</v>
      </c>
      <c r="S129" s="212">
        <v>0.0017</v>
      </c>
      <c r="T129" s="213">
        <f>S129*H129</f>
        <v>0.06799999999999999</v>
      </c>
      <c r="AR129" s="214" t="s">
        <v>125</v>
      </c>
      <c r="AT129" s="214" t="s">
        <v>120</v>
      </c>
      <c r="AU129" s="214" t="s">
        <v>82</v>
      </c>
      <c r="AY129" s="16" t="s">
        <v>117</v>
      </c>
      <c r="BE129" s="215">
        <f>IF(N129="základní",J129,0)</f>
        <v>0</v>
      </c>
      <c r="BF129" s="215">
        <f>IF(N129="snížená",J129,0)</f>
        <v>0</v>
      </c>
      <c r="BG129" s="215">
        <f>IF(N129="zákl. přenesená",J129,0)</f>
        <v>0</v>
      </c>
      <c r="BH129" s="215">
        <f>IF(N129="sníž. přenesená",J129,0)</f>
        <v>0</v>
      </c>
      <c r="BI129" s="215">
        <f>IF(N129="nulová",J129,0)</f>
        <v>0</v>
      </c>
      <c r="BJ129" s="16" t="s">
        <v>80</v>
      </c>
      <c r="BK129" s="215">
        <f>ROUND(I129*H129,2)</f>
        <v>0</v>
      </c>
      <c r="BL129" s="16" t="s">
        <v>125</v>
      </c>
      <c r="BM129" s="214" t="s">
        <v>212</v>
      </c>
    </row>
    <row r="130" spans="2:65" s="1" customFormat="1" ht="16.5" customHeight="1">
      <c r="B130" s="37"/>
      <c r="C130" s="203" t="s">
        <v>213</v>
      </c>
      <c r="D130" s="203" t="s">
        <v>120</v>
      </c>
      <c r="E130" s="204" t="s">
        <v>214</v>
      </c>
      <c r="F130" s="205" t="s">
        <v>215</v>
      </c>
      <c r="G130" s="206" t="s">
        <v>133</v>
      </c>
      <c r="H130" s="207">
        <v>35</v>
      </c>
      <c r="I130" s="208"/>
      <c r="J130" s="209">
        <f>ROUND(I130*H130,2)</f>
        <v>0</v>
      </c>
      <c r="K130" s="205" t="s">
        <v>124</v>
      </c>
      <c r="L130" s="42"/>
      <c r="M130" s="210" t="s">
        <v>19</v>
      </c>
      <c r="N130" s="211" t="s">
        <v>46</v>
      </c>
      <c r="O130" s="82"/>
      <c r="P130" s="212">
        <f>O130*H130</f>
        <v>0</v>
      </c>
      <c r="Q130" s="212">
        <v>0</v>
      </c>
      <c r="R130" s="212">
        <f>Q130*H130</f>
        <v>0</v>
      </c>
      <c r="S130" s="212">
        <v>0.00177</v>
      </c>
      <c r="T130" s="213">
        <f>S130*H130</f>
        <v>0.061950000000000005</v>
      </c>
      <c r="AR130" s="214" t="s">
        <v>125</v>
      </c>
      <c r="AT130" s="214" t="s">
        <v>120</v>
      </c>
      <c r="AU130" s="214" t="s">
        <v>82</v>
      </c>
      <c r="AY130" s="16" t="s">
        <v>117</v>
      </c>
      <c r="BE130" s="215">
        <f>IF(N130="základní",J130,0)</f>
        <v>0</v>
      </c>
      <c r="BF130" s="215">
        <f>IF(N130="snížená",J130,0)</f>
        <v>0</v>
      </c>
      <c r="BG130" s="215">
        <f>IF(N130="zákl. přenesená",J130,0)</f>
        <v>0</v>
      </c>
      <c r="BH130" s="215">
        <f>IF(N130="sníž. přenesená",J130,0)</f>
        <v>0</v>
      </c>
      <c r="BI130" s="215">
        <f>IF(N130="nulová",J130,0)</f>
        <v>0</v>
      </c>
      <c r="BJ130" s="16" t="s">
        <v>80</v>
      </c>
      <c r="BK130" s="215">
        <f>ROUND(I130*H130,2)</f>
        <v>0</v>
      </c>
      <c r="BL130" s="16" t="s">
        <v>125</v>
      </c>
      <c r="BM130" s="214" t="s">
        <v>216</v>
      </c>
    </row>
    <row r="131" spans="2:65" s="1" customFormat="1" ht="16.5" customHeight="1">
      <c r="B131" s="37"/>
      <c r="C131" s="203" t="s">
        <v>217</v>
      </c>
      <c r="D131" s="203" t="s">
        <v>120</v>
      </c>
      <c r="E131" s="204" t="s">
        <v>218</v>
      </c>
      <c r="F131" s="205" t="s">
        <v>219</v>
      </c>
      <c r="G131" s="206" t="s">
        <v>220</v>
      </c>
      <c r="H131" s="207">
        <v>3</v>
      </c>
      <c r="I131" s="208"/>
      <c r="J131" s="209">
        <f>ROUND(I131*H131,2)</f>
        <v>0</v>
      </c>
      <c r="K131" s="205" t="s">
        <v>124</v>
      </c>
      <c r="L131" s="42"/>
      <c r="M131" s="210" t="s">
        <v>19</v>
      </c>
      <c r="N131" s="211" t="s">
        <v>46</v>
      </c>
      <c r="O131" s="82"/>
      <c r="P131" s="212">
        <f>O131*H131</f>
        <v>0</v>
      </c>
      <c r="Q131" s="212">
        <v>0</v>
      </c>
      <c r="R131" s="212">
        <f>Q131*H131</f>
        <v>0</v>
      </c>
      <c r="S131" s="212">
        <v>0.00906</v>
      </c>
      <c r="T131" s="213">
        <f>S131*H131</f>
        <v>0.027180000000000003</v>
      </c>
      <c r="AR131" s="214" t="s">
        <v>125</v>
      </c>
      <c r="AT131" s="214" t="s">
        <v>120</v>
      </c>
      <c r="AU131" s="214" t="s">
        <v>82</v>
      </c>
      <c r="AY131" s="16" t="s">
        <v>117</v>
      </c>
      <c r="BE131" s="215">
        <f>IF(N131="základní",J131,0)</f>
        <v>0</v>
      </c>
      <c r="BF131" s="215">
        <f>IF(N131="snížená",J131,0)</f>
        <v>0</v>
      </c>
      <c r="BG131" s="215">
        <f>IF(N131="zákl. přenesená",J131,0)</f>
        <v>0</v>
      </c>
      <c r="BH131" s="215">
        <f>IF(N131="sníž. přenesená",J131,0)</f>
        <v>0</v>
      </c>
      <c r="BI131" s="215">
        <f>IF(N131="nulová",J131,0)</f>
        <v>0</v>
      </c>
      <c r="BJ131" s="16" t="s">
        <v>80</v>
      </c>
      <c r="BK131" s="215">
        <f>ROUND(I131*H131,2)</f>
        <v>0</v>
      </c>
      <c r="BL131" s="16" t="s">
        <v>125</v>
      </c>
      <c r="BM131" s="214" t="s">
        <v>221</v>
      </c>
    </row>
    <row r="132" spans="2:65" s="1" customFormat="1" ht="16.5" customHeight="1">
      <c r="B132" s="37"/>
      <c r="C132" s="203" t="s">
        <v>222</v>
      </c>
      <c r="D132" s="203" t="s">
        <v>120</v>
      </c>
      <c r="E132" s="204" t="s">
        <v>223</v>
      </c>
      <c r="F132" s="205" t="s">
        <v>224</v>
      </c>
      <c r="G132" s="206" t="s">
        <v>133</v>
      </c>
      <c r="H132" s="207">
        <v>39</v>
      </c>
      <c r="I132" s="208"/>
      <c r="J132" s="209">
        <f>ROUND(I132*H132,2)</f>
        <v>0</v>
      </c>
      <c r="K132" s="205" t="s">
        <v>124</v>
      </c>
      <c r="L132" s="42"/>
      <c r="M132" s="210" t="s">
        <v>19</v>
      </c>
      <c r="N132" s="211" t="s">
        <v>46</v>
      </c>
      <c r="O132" s="82"/>
      <c r="P132" s="212">
        <f>O132*H132</f>
        <v>0</v>
      </c>
      <c r="Q132" s="212">
        <v>0</v>
      </c>
      <c r="R132" s="212">
        <f>Q132*H132</f>
        <v>0</v>
      </c>
      <c r="S132" s="212">
        <v>0.00605</v>
      </c>
      <c r="T132" s="213">
        <f>S132*H132</f>
        <v>0.23595</v>
      </c>
      <c r="AR132" s="214" t="s">
        <v>125</v>
      </c>
      <c r="AT132" s="214" t="s">
        <v>120</v>
      </c>
      <c r="AU132" s="214" t="s">
        <v>82</v>
      </c>
      <c r="AY132" s="16" t="s">
        <v>117</v>
      </c>
      <c r="BE132" s="215">
        <f>IF(N132="základní",J132,0)</f>
        <v>0</v>
      </c>
      <c r="BF132" s="215">
        <f>IF(N132="snížená",J132,0)</f>
        <v>0</v>
      </c>
      <c r="BG132" s="215">
        <f>IF(N132="zákl. přenesená",J132,0)</f>
        <v>0</v>
      </c>
      <c r="BH132" s="215">
        <f>IF(N132="sníž. přenesená",J132,0)</f>
        <v>0</v>
      </c>
      <c r="BI132" s="215">
        <f>IF(N132="nulová",J132,0)</f>
        <v>0</v>
      </c>
      <c r="BJ132" s="16" t="s">
        <v>80</v>
      </c>
      <c r="BK132" s="215">
        <f>ROUND(I132*H132,2)</f>
        <v>0</v>
      </c>
      <c r="BL132" s="16" t="s">
        <v>125</v>
      </c>
      <c r="BM132" s="214" t="s">
        <v>225</v>
      </c>
    </row>
    <row r="133" spans="2:65" s="1" customFormat="1" ht="16.5" customHeight="1">
      <c r="B133" s="37"/>
      <c r="C133" s="203" t="s">
        <v>7</v>
      </c>
      <c r="D133" s="203" t="s">
        <v>120</v>
      </c>
      <c r="E133" s="204" t="s">
        <v>226</v>
      </c>
      <c r="F133" s="205" t="s">
        <v>227</v>
      </c>
      <c r="G133" s="206" t="s">
        <v>133</v>
      </c>
      <c r="H133" s="207">
        <v>54</v>
      </c>
      <c r="I133" s="208"/>
      <c r="J133" s="209">
        <f>ROUND(I133*H133,2)</f>
        <v>0</v>
      </c>
      <c r="K133" s="205" t="s">
        <v>124</v>
      </c>
      <c r="L133" s="42"/>
      <c r="M133" s="210" t="s">
        <v>19</v>
      </c>
      <c r="N133" s="211" t="s">
        <v>46</v>
      </c>
      <c r="O133" s="82"/>
      <c r="P133" s="212">
        <f>O133*H133</f>
        <v>0</v>
      </c>
      <c r="Q133" s="212">
        <v>0</v>
      </c>
      <c r="R133" s="212">
        <f>Q133*H133</f>
        <v>0</v>
      </c>
      <c r="S133" s="212">
        <v>0.00394</v>
      </c>
      <c r="T133" s="213">
        <f>S133*H133</f>
        <v>0.21276</v>
      </c>
      <c r="AR133" s="214" t="s">
        <v>125</v>
      </c>
      <c r="AT133" s="214" t="s">
        <v>120</v>
      </c>
      <c r="AU133" s="214" t="s">
        <v>82</v>
      </c>
      <c r="AY133" s="16" t="s">
        <v>117</v>
      </c>
      <c r="BE133" s="215">
        <f>IF(N133="základní",J133,0)</f>
        <v>0</v>
      </c>
      <c r="BF133" s="215">
        <f>IF(N133="snížená",J133,0)</f>
        <v>0</v>
      </c>
      <c r="BG133" s="215">
        <f>IF(N133="zákl. přenesená",J133,0)</f>
        <v>0</v>
      </c>
      <c r="BH133" s="215">
        <f>IF(N133="sníž. přenesená",J133,0)</f>
        <v>0</v>
      </c>
      <c r="BI133" s="215">
        <f>IF(N133="nulová",J133,0)</f>
        <v>0</v>
      </c>
      <c r="BJ133" s="16" t="s">
        <v>80</v>
      </c>
      <c r="BK133" s="215">
        <f>ROUND(I133*H133,2)</f>
        <v>0</v>
      </c>
      <c r="BL133" s="16" t="s">
        <v>125</v>
      </c>
      <c r="BM133" s="214" t="s">
        <v>228</v>
      </c>
    </row>
    <row r="134" spans="2:51" s="12" customFormat="1" ht="12">
      <c r="B134" s="219"/>
      <c r="C134" s="220"/>
      <c r="D134" s="216" t="s">
        <v>129</v>
      </c>
      <c r="E134" s="221" t="s">
        <v>19</v>
      </c>
      <c r="F134" s="222" t="s">
        <v>229</v>
      </c>
      <c r="G134" s="220"/>
      <c r="H134" s="223">
        <v>54</v>
      </c>
      <c r="I134" s="224"/>
      <c r="J134" s="220"/>
      <c r="K134" s="220"/>
      <c r="L134" s="225"/>
      <c r="M134" s="226"/>
      <c r="N134" s="227"/>
      <c r="O134" s="227"/>
      <c r="P134" s="227"/>
      <c r="Q134" s="227"/>
      <c r="R134" s="227"/>
      <c r="S134" s="227"/>
      <c r="T134" s="228"/>
      <c r="AT134" s="229" t="s">
        <v>129</v>
      </c>
      <c r="AU134" s="229" t="s">
        <v>82</v>
      </c>
      <c r="AV134" s="12" t="s">
        <v>82</v>
      </c>
      <c r="AW134" s="12" t="s">
        <v>36</v>
      </c>
      <c r="AX134" s="12" t="s">
        <v>80</v>
      </c>
      <c r="AY134" s="229" t="s">
        <v>117</v>
      </c>
    </row>
    <row r="135" spans="2:65" s="1" customFormat="1" ht="24" customHeight="1">
      <c r="B135" s="37"/>
      <c r="C135" s="203" t="s">
        <v>230</v>
      </c>
      <c r="D135" s="203" t="s">
        <v>120</v>
      </c>
      <c r="E135" s="204" t="s">
        <v>231</v>
      </c>
      <c r="F135" s="205" t="s">
        <v>232</v>
      </c>
      <c r="G135" s="206" t="s">
        <v>233</v>
      </c>
      <c r="H135" s="207">
        <v>0.004</v>
      </c>
      <c r="I135" s="208"/>
      <c r="J135" s="209">
        <f>ROUND(I135*H135,2)</f>
        <v>0</v>
      </c>
      <c r="K135" s="205" t="s">
        <v>124</v>
      </c>
      <c r="L135" s="42"/>
      <c r="M135" s="210" t="s">
        <v>19</v>
      </c>
      <c r="N135" s="211" t="s">
        <v>46</v>
      </c>
      <c r="O135" s="82"/>
      <c r="P135" s="212">
        <f>O135*H135</f>
        <v>0</v>
      </c>
      <c r="Q135" s="212">
        <v>0</v>
      </c>
      <c r="R135" s="212">
        <f>Q135*H135</f>
        <v>0</v>
      </c>
      <c r="S135" s="212">
        <v>1</v>
      </c>
      <c r="T135" s="213">
        <f>S135*H135</f>
        <v>0.004</v>
      </c>
      <c r="AR135" s="214" t="s">
        <v>125</v>
      </c>
      <c r="AT135" s="214" t="s">
        <v>120</v>
      </c>
      <c r="AU135" s="214" t="s">
        <v>82</v>
      </c>
      <c r="AY135" s="16" t="s">
        <v>117</v>
      </c>
      <c r="BE135" s="215">
        <f>IF(N135="základní",J135,0)</f>
        <v>0</v>
      </c>
      <c r="BF135" s="215">
        <f>IF(N135="snížená",J135,0)</f>
        <v>0</v>
      </c>
      <c r="BG135" s="215">
        <f>IF(N135="zákl. přenesená",J135,0)</f>
        <v>0</v>
      </c>
      <c r="BH135" s="215">
        <f>IF(N135="sníž. přenesená",J135,0)</f>
        <v>0</v>
      </c>
      <c r="BI135" s="215">
        <f>IF(N135="nulová",J135,0)</f>
        <v>0</v>
      </c>
      <c r="BJ135" s="16" t="s">
        <v>80</v>
      </c>
      <c r="BK135" s="215">
        <f>ROUND(I135*H135,2)</f>
        <v>0</v>
      </c>
      <c r="BL135" s="16" t="s">
        <v>125</v>
      </c>
      <c r="BM135" s="214" t="s">
        <v>234</v>
      </c>
    </row>
    <row r="136" spans="2:51" s="12" customFormat="1" ht="12">
      <c r="B136" s="219"/>
      <c r="C136" s="220"/>
      <c r="D136" s="216" t="s">
        <v>129</v>
      </c>
      <c r="E136" s="221" t="s">
        <v>19</v>
      </c>
      <c r="F136" s="222" t="s">
        <v>235</v>
      </c>
      <c r="G136" s="220"/>
      <c r="H136" s="223">
        <v>0.004</v>
      </c>
      <c r="I136" s="224"/>
      <c r="J136" s="220"/>
      <c r="K136" s="220"/>
      <c r="L136" s="225"/>
      <c r="M136" s="226"/>
      <c r="N136" s="227"/>
      <c r="O136" s="227"/>
      <c r="P136" s="227"/>
      <c r="Q136" s="227"/>
      <c r="R136" s="227"/>
      <c r="S136" s="227"/>
      <c r="T136" s="228"/>
      <c r="AT136" s="229" t="s">
        <v>129</v>
      </c>
      <c r="AU136" s="229" t="s">
        <v>82</v>
      </c>
      <c r="AV136" s="12" t="s">
        <v>82</v>
      </c>
      <c r="AW136" s="12" t="s">
        <v>36</v>
      </c>
      <c r="AX136" s="12" t="s">
        <v>80</v>
      </c>
      <c r="AY136" s="229" t="s">
        <v>117</v>
      </c>
    </row>
    <row r="137" spans="2:63" s="11" customFormat="1" ht="22.8" customHeight="1">
      <c r="B137" s="187"/>
      <c r="C137" s="188"/>
      <c r="D137" s="189" t="s">
        <v>74</v>
      </c>
      <c r="E137" s="201" t="s">
        <v>236</v>
      </c>
      <c r="F137" s="201" t="s">
        <v>237</v>
      </c>
      <c r="G137" s="188"/>
      <c r="H137" s="188"/>
      <c r="I137" s="191"/>
      <c r="J137" s="202">
        <f>BK137</f>
        <v>0</v>
      </c>
      <c r="K137" s="188"/>
      <c r="L137" s="193"/>
      <c r="M137" s="194"/>
      <c r="N137" s="195"/>
      <c r="O137" s="195"/>
      <c r="P137" s="196">
        <f>SUM(P138:P148)</f>
        <v>0</v>
      </c>
      <c r="Q137" s="195"/>
      <c r="R137" s="196">
        <f>SUM(R138:R148)</f>
        <v>0</v>
      </c>
      <c r="S137" s="195"/>
      <c r="T137" s="197">
        <f>SUM(T138:T148)</f>
        <v>0</v>
      </c>
      <c r="AR137" s="198" t="s">
        <v>80</v>
      </c>
      <c r="AT137" s="199" t="s">
        <v>74</v>
      </c>
      <c r="AU137" s="199" t="s">
        <v>80</v>
      </c>
      <c r="AY137" s="198" t="s">
        <v>117</v>
      </c>
      <c r="BK137" s="200">
        <f>SUM(BK138:BK148)</f>
        <v>0</v>
      </c>
    </row>
    <row r="138" spans="2:65" s="1" customFormat="1" ht="24" customHeight="1">
      <c r="B138" s="37"/>
      <c r="C138" s="203" t="s">
        <v>238</v>
      </c>
      <c r="D138" s="203" t="s">
        <v>120</v>
      </c>
      <c r="E138" s="204" t="s">
        <v>239</v>
      </c>
      <c r="F138" s="205" t="s">
        <v>240</v>
      </c>
      <c r="G138" s="206" t="s">
        <v>233</v>
      </c>
      <c r="H138" s="207">
        <v>1.935</v>
      </c>
      <c r="I138" s="208"/>
      <c r="J138" s="209">
        <f>ROUND(I138*H138,2)</f>
        <v>0</v>
      </c>
      <c r="K138" s="205" t="s">
        <v>124</v>
      </c>
      <c r="L138" s="42"/>
      <c r="M138" s="210" t="s">
        <v>19</v>
      </c>
      <c r="N138" s="211" t="s">
        <v>46</v>
      </c>
      <c r="O138" s="82"/>
      <c r="P138" s="212">
        <f>O138*H138</f>
        <v>0</v>
      </c>
      <c r="Q138" s="212">
        <v>0</v>
      </c>
      <c r="R138" s="212">
        <f>Q138*H138</f>
        <v>0</v>
      </c>
      <c r="S138" s="212">
        <v>0</v>
      </c>
      <c r="T138" s="213">
        <f>S138*H138</f>
        <v>0</v>
      </c>
      <c r="AR138" s="214" t="s">
        <v>125</v>
      </c>
      <c r="AT138" s="214" t="s">
        <v>120</v>
      </c>
      <c r="AU138" s="214" t="s">
        <v>82</v>
      </c>
      <c r="AY138" s="16" t="s">
        <v>117</v>
      </c>
      <c r="BE138" s="215">
        <f>IF(N138="základní",J138,0)</f>
        <v>0</v>
      </c>
      <c r="BF138" s="215">
        <f>IF(N138="snížená",J138,0)</f>
        <v>0</v>
      </c>
      <c r="BG138" s="215">
        <f>IF(N138="zákl. přenesená",J138,0)</f>
        <v>0</v>
      </c>
      <c r="BH138" s="215">
        <f>IF(N138="sníž. přenesená",J138,0)</f>
        <v>0</v>
      </c>
      <c r="BI138" s="215">
        <f>IF(N138="nulová",J138,0)</f>
        <v>0</v>
      </c>
      <c r="BJ138" s="16" t="s">
        <v>80</v>
      </c>
      <c r="BK138" s="215">
        <f>ROUND(I138*H138,2)</f>
        <v>0</v>
      </c>
      <c r="BL138" s="16" t="s">
        <v>125</v>
      </c>
      <c r="BM138" s="214" t="s">
        <v>241</v>
      </c>
    </row>
    <row r="139" spans="2:47" s="1" customFormat="1" ht="12">
      <c r="B139" s="37"/>
      <c r="C139" s="38"/>
      <c r="D139" s="216" t="s">
        <v>127</v>
      </c>
      <c r="E139" s="38"/>
      <c r="F139" s="217" t="s">
        <v>242</v>
      </c>
      <c r="G139" s="38"/>
      <c r="H139" s="38"/>
      <c r="I139" s="128"/>
      <c r="J139" s="38"/>
      <c r="K139" s="38"/>
      <c r="L139" s="42"/>
      <c r="M139" s="218"/>
      <c r="N139" s="82"/>
      <c r="O139" s="82"/>
      <c r="P139" s="82"/>
      <c r="Q139" s="82"/>
      <c r="R139" s="82"/>
      <c r="S139" s="82"/>
      <c r="T139" s="83"/>
      <c r="AT139" s="16" t="s">
        <v>127</v>
      </c>
      <c r="AU139" s="16" t="s">
        <v>82</v>
      </c>
    </row>
    <row r="140" spans="2:65" s="1" customFormat="1" ht="16.5" customHeight="1">
      <c r="B140" s="37"/>
      <c r="C140" s="203" t="s">
        <v>243</v>
      </c>
      <c r="D140" s="203" t="s">
        <v>120</v>
      </c>
      <c r="E140" s="204" t="s">
        <v>244</v>
      </c>
      <c r="F140" s="205" t="s">
        <v>245</v>
      </c>
      <c r="G140" s="206" t="s">
        <v>233</v>
      </c>
      <c r="H140" s="207">
        <v>1.935</v>
      </c>
      <c r="I140" s="208"/>
      <c r="J140" s="209">
        <f>ROUND(I140*H140,2)</f>
        <v>0</v>
      </c>
      <c r="K140" s="205" t="s">
        <v>124</v>
      </c>
      <c r="L140" s="42"/>
      <c r="M140" s="210" t="s">
        <v>19</v>
      </c>
      <c r="N140" s="211" t="s">
        <v>46</v>
      </c>
      <c r="O140" s="82"/>
      <c r="P140" s="212">
        <f>O140*H140</f>
        <v>0</v>
      </c>
      <c r="Q140" s="212">
        <v>0</v>
      </c>
      <c r="R140" s="212">
        <f>Q140*H140</f>
        <v>0</v>
      </c>
      <c r="S140" s="212">
        <v>0</v>
      </c>
      <c r="T140" s="213">
        <f>S140*H140</f>
        <v>0</v>
      </c>
      <c r="AR140" s="214" t="s">
        <v>125</v>
      </c>
      <c r="AT140" s="214" t="s">
        <v>120</v>
      </c>
      <c r="AU140" s="214" t="s">
        <v>82</v>
      </c>
      <c r="AY140" s="16" t="s">
        <v>117</v>
      </c>
      <c r="BE140" s="215">
        <f>IF(N140="základní",J140,0)</f>
        <v>0</v>
      </c>
      <c r="BF140" s="215">
        <f>IF(N140="snížená",J140,0)</f>
        <v>0</v>
      </c>
      <c r="BG140" s="215">
        <f>IF(N140="zákl. přenesená",J140,0)</f>
        <v>0</v>
      </c>
      <c r="BH140" s="215">
        <f>IF(N140="sníž. přenesená",J140,0)</f>
        <v>0</v>
      </c>
      <c r="BI140" s="215">
        <f>IF(N140="nulová",J140,0)</f>
        <v>0</v>
      </c>
      <c r="BJ140" s="16" t="s">
        <v>80</v>
      </c>
      <c r="BK140" s="215">
        <f>ROUND(I140*H140,2)</f>
        <v>0</v>
      </c>
      <c r="BL140" s="16" t="s">
        <v>125</v>
      </c>
      <c r="BM140" s="214" t="s">
        <v>246</v>
      </c>
    </row>
    <row r="141" spans="2:47" s="1" customFormat="1" ht="12">
      <c r="B141" s="37"/>
      <c r="C141" s="38"/>
      <c r="D141" s="216" t="s">
        <v>127</v>
      </c>
      <c r="E141" s="38"/>
      <c r="F141" s="217" t="s">
        <v>247</v>
      </c>
      <c r="G141" s="38"/>
      <c r="H141" s="38"/>
      <c r="I141" s="128"/>
      <c r="J141" s="38"/>
      <c r="K141" s="38"/>
      <c r="L141" s="42"/>
      <c r="M141" s="218"/>
      <c r="N141" s="82"/>
      <c r="O141" s="82"/>
      <c r="P141" s="82"/>
      <c r="Q141" s="82"/>
      <c r="R141" s="82"/>
      <c r="S141" s="82"/>
      <c r="T141" s="83"/>
      <c r="AT141" s="16" t="s">
        <v>127</v>
      </c>
      <c r="AU141" s="16" t="s">
        <v>82</v>
      </c>
    </row>
    <row r="142" spans="2:65" s="1" customFormat="1" ht="24" customHeight="1">
      <c r="B142" s="37"/>
      <c r="C142" s="203" t="s">
        <v>248</v>
      </c>
      <c r="D142" s="203" t="s">
        <v>120</v>
      </c>
      <c r="E142" s="204" t="s">
        <v>249</v>
      </c>
      <c r="F142" s="205" t="s">
        <v>250</v>
      </c>
      <c r="G142" s="206" t="s">
        <v>233</v>
      </c>
      <c r="H142" s="207">
        <v>27.09</v>
      </c>
      <c r="I142" s="208"/>
      <c r="J142" s="209">
        <f>ROUND(I142*H142,2)</f>
        <v>0</v>
      </c>
      <c r="K142" s="205" t="s">
        <v>124</v>
      </c>
      <c r="L142" s="42"/>
      <c r="M142" s="210" t="s">
        <v>19</v>
      </c>
      <c r="N142" s="211" t="s">
        <v>46</v>
      </c>
      <c r="O142" s="82"/>
      <c r="P142" s="212">
        <f>O142*H142</f>
        <v>0</v>
      </c>
      <c r="Q142" s="212">
        <v>0</v>
      </c>
      <c r="R142" s="212">
        <f>Q142*H142</f>
        <v>0</v>
      </c>
      <c r="S142" s="212">
        <v>0</v>
      </c>
      <c r="T142" s="213">
        <f>S142*H142</f>
        <v>0</v>
      </c>
      <c r="AR142" s="214" t="s">
        <v>125</v>
      </c>
      <c r="AT142" s="214" t="s">
        <v>120</v>
      </c>
      <c r="AU142" s="214" t="s">
        <v>82</v>
      </c>
      <c r="AY142" s="16" t="s">
        <v>117</v>
      </c>
      <c r="BE142" s="215">
        <f>IF(N142="základní",J142,0)</f>
        <v>0</v>
      </c>
      <c r="BF142" s="215">
        <f>IF(N142="snížená",J142,0)</f>
        <v>0</v>
      </c>
      <c r="BG142" s="215">
        <f>IF(N142="zákl. přenesená",J142,0)</f>
        <v>0</v>
      </c>
      <c r="BH142" s="215">
        <f>IF(N142="sníž. přenesená",J142,0)</f>
        <v>0</v>
      </c>
      <c r="BI142" s="215">
        <f>IF(N142="nulová",J142,0)</f>
        <v>0</v>
      </c>
      <c r="BJ142" s="16" t="s">
        <v>80</v>
      </c>
      <c r="BK142" s="215">
        <f>ROUND(I142*H142,2)</f>
        <v>0</v>
      </c>
      <c r="BL142" s="16" t="s">
        <v>125</v>
      </c>
      <c r="BM142" s="214" t="s">
        <v>251</v>
      </c>
    </row>
    <row r="143" spans="2:47" s="1" customFormat="1" ht="12">
      <c r="B143" s="37"/>
      <c r="C143" s="38"/>
      <c r="D143" s="216" t="s">
        <v>127</v>
      </c>
      <c r="E143" s="38"/>
      <c r="F143" s="217" t="s">
        <v>247</v>
      </c>
      <c r="G143" s="38"/>
      <c r="H143" s="38"/>
      <c r="I143" s="128"/>
      <c r="J143" s="38"/>
      <c r="K143" s="38"/>
      <c r="L143" s="42"/>
      <c r="M143" s="218"/>
      <c r="N143" s="82"/>
      <c r="O143" s="82"/>
      <c r="P143" s="82"/>
      <c r="Q143" s="82"/>
      <c r="R143" s="82"/>
      <c r="S143" s="82"/>
      <c r="T143" s="83"/>
      <c r="AT143" s="16" t="s">
        <v>127</v>
      </c>
      <c r="AU143" s="16" t="s">
        <v>82</v>
      </c>
    </row>
    <row r="144" spans="2:51" s="12" customFormat="1" ht="12">
      <c r="B144" s="219"/>
      <c r="C144" s="220"/>
      <c r="D144" s="216" t="s">
        <v>129</v>
      </c>
      <c r="E144" s="220"/>
      <c r="F144" s="222" t="s">
        <v>252</v>
      </c>
      <c r="G144" s="220"/>
      <c r="H144" s="223">
        <v>27.09</v>
      </c>
      <c r="I144" s="224"/>
      <c r="J144" s="220"/>
      <c r="K144" s="220"/>
      <c r="L144" s="225"/>
      <c r="M144" s="226"/>
      <c r="N144" s="227"/>
      <c r="O144" s="227"/>
      <c r="P144" s="227"/>
      <c r="Q144" s="227"/>
      <c r="R144" s="227"/>
      <c r="S144" s="227"/>
      <c r="T144" s="228"/>
      <c r="AT144" s="229" t="s">
        <v>129</v>
      </c>
      <c r="AU144" s="229" t="s">
        <v>82</v>
      </c>
      <c r="AV144" s="12" t="s">
        <v>82</v>
      </c>
      <c r="AW144" s="12" t="s">
        <v>4</v>
      </c>
      <c r="AX144" s="12" t="s">
        <v>80</v>
      </c>
      <c r="AY144" s="229" t="s">
        <v>117</v>
      </c>
    </row>
    <row r="145" spans="2:65" s="1" customFormat="1" ht="16.5" customHeight="1">
      <c r="B145" s="37"/>
      <c r="C145" s="203" t="s">
        <v>253</v>
      </c>
      <c r="D145" s="203" t="s">
        <v>120</v>
      </c>
      <c r="E145" s="204" t="s">
        <v>254</v>
      </c>
      <c r="F145" s="205" t="s">
        <v>255</v>
      </c>
      <c r="G145" s="206" t="s">
        <v>233</v>
      </c>
      <c r="H145" s="207">
        <v>1.935</v>
      </c>
      <c r="I145" s="208"/>
      <c r="J145" s="209">
        <f>ROUND(I145*H145,2)</f>
        <v>0</v>
      </c>
      <c r="K145" s="205" t="s">
        <v>124</v>
      </c>
      <c r="L145" s="42"/>
      <c r="M145" s="210" t="s">
        <v>19</v>
      </c>
      <c r="N145" s="211" t="s">
        <v>46</v>
      </c>
      <c r="O145" s="82"/>
      <c r="P145" s="212">
        <f>O145*H145</f>
        <v>0</v>
      </c>
      <c r="Q145" s="212">
        <v>0</v>
      </c>
      <c r="R145" s="212">
        <f>Q145*H145</f>
        <v>0</v>
      </c>
      <c r="S145" s="212">
        <v>0</v>
      </c>
      <c r="T145" s="213">
        <f>S145*H145</f>
        <v>0</v>
      </c>
      <c r="AR145" s="214" t="s">
        <v>125</v>
      </c>
      <c r="AT145" s="214" t="s">
        <v>120</v>
      </c>
      <c r="AU145" s="214" t="s">
        <v>82</v>
      </c>
      <c r="AY145" s="16" t="s">
        <v>117</v>
      </c>
      <c r="BE145" s="215">
        <f>IF(N145="základní",J145,0)</f>
        <v>0</v>
      </c>
      <c r="BF145" s="215">
        <f>IF(N145="snížená",J145,0)</f>
        <v>0</v>
      </c>
      <c r="BG145" s="215">
        <f>IF(N145="zákl. přenesená",J145,0)</f>
        <v>0</v>
      </c>
      <c r="BH145" s="215">
        <f>IF(N145="sníž. přenesená",J145,0)</f>
        <v>0</v>
      </c>
      <c r="BI145" s="215">
        <f>IF(N145="nulová",J145,0)</f>
        <v>0</v>
      </c>
      <c r="BJ145" s="16" t="s">
        <v>80</v>
      </c>
      <c r="BK145" s="215">
        <f>ROUND(I145*H145,2)</f>
        <v>0</v>
      </c>
      <c r="BL145" s="16" t="s">
        <v>125</v>
      </c>
      <c r="BM145" s="214" t="s">
        <v>256</v>
      </c>
    </row>
    <row r="146" spans="2:47" s="1" customFormat="1" ht="12">
      <c r="B146" s="37"/>
      <c r="C146" s="38"/>
      <c r="D146" s="216" t="s">
        <v>127</v>
      </c>
      <c r="E146" s="38"/>
      <c r="F146" s="217" t="s">
        <v>257</v>
      </c>
      <c r="G146" s="38"/>
      <c r="H146" s="38"/>
      <c r="I146" s="128"/>
      <c r="J146" s="38"/>
      <c r="K146" s="38"/>
      <c r="L146" s="42"/>
      <c r="M146" s="218"/>
      <c r="N146" s="82"/>
      <c r="O146" s="82"/>
      <c r="P146" s="82"/>
      <c r="Q146" s="82"/>
      <c r="R146" s="82"/>
      <c r="S146" s="82"/>
      <c r="T146" s="83"/>
      <c r="AT146" s="16" t="s">
        <v>127</v>
      </c>
      <c r="AU146" s="16" t="s">
        <v>82</v>
      </c>
    </row>
    <row r="147" spans="2:65" s="1" customFormat="1" ht="16.5" customHeight="1">
      <c r="B147" s="37"/>
      <c r="C147" s="230" t="s">
        <v>258</v>
      </c>
      <c r="D147" s="230" t="s">
        <v>138</v>
      </c>
      <c r="E147" s="231" t="s">
        <v>259</v>
      </c>
      <c r="F147" s="232" t="s">
        <v>260</v>
      </c>
      <c r="G147" s="233" t="s">
        <v>233</v>
      </c>
      <c r="H147" s="234">
        <v>0.537</v>
      </c>
      <c r="I147" s="235"/>
      <c r="J147" s="236">
        <f>ROUND(I147*H147,2)</f>
        <v>0</v>
      </c>
      <c r="K147" s="232" t="s">
        <v>124</v>
      </c>
      <c r="L147" s="237"/>
      <c r="M147" s="238" t="s">
        <v>19</v>
      </c>
      <c r="N147" s="239" t="s">
        <v>46</v>
      </c>
      <c r="O147" s="82"/>
      <c r="P147" s="212">
        <f>O147*H147</f>
        <v>0</v>
      </c>
      <c r="Q147" s="212">
        <v>0</v>
      </c>
      <c r="R147" s="212">
        <f>Q147*H147</f>
        <v>0</v>
      </c>
      <c r="S147" s="212">
        <v>0</v>
      </c>
      <c r="T147" s="213">
        <f>S147*H147</f>
        <v>0</v>
      </c>
      <c r="AR147" s="214" t="s">
        <v>141</v>
      </c>
      <c r="AT147" s="214" t="s">
        <v>138</v>
      </c>
      <c r="AU147" s="214" t="s">
        <v>82</v>
      </c>
      <c r="AY147" s="16" t="s">
        <v>117</v>
      </c>
      <c r="BE147" s="215">
        <f>IF(N147="základní",J147,0)</f>
        <v>0</v>
      </c>
      <c r="BF147" s="215">
        <f>IF(N147="snížená",J147,0)</f>
        <v>0</v>
      </c>
      <c r="BG147" s="215">
        <f>IF(N147="zákl. přenesená",J147,0)</f>
        <v>0</v>
      </c>
      <c r="BH147" s="215">
        <f>IF(N147="sníž. přenesená",J147,0)</f>
        <v>0</v>
      </c>
      <c r="BI147" s="215">
        <f>IF(N147="nulová",J147,0)</f>
        <v>0</v>
      </c>
      <c r="BJ147" s="16" t="s">
        <v>80</v>
      </c>
      <c r="BK147" s="215">
        <f>ROUND(I147*H147,2)</f>
        <v>0</v>
      </c>
      <c r="BL147" s="16" t="s">
        <v>125</v>
      </c>
      <c r="BM147" s="214" t="s">
        <v>261</v>
      </c>
    </row>
    <row r="148" spans="2:65" s="1" customFormat="1" ht="16.5" customHeight="1">
      <c r="B148" s="37"/>
      <c r="C148" s="230" t="s">
        <v>262</v>
      </c>
      <c r="D148" s="230" t="s">
        <v>138</v>
      </c>
      <c r="E148" s="231" t="s">
        <v>263</v>
      </c>
      <c r="F148" s="232" t="s">
        <v>264</v>
      </c>
      <c r="G148" s="233" t="s">
        <v>233</v>
      </c>
      <c r="H148" s="234">
        <v>1.398</v>
      </c>
      <c r="I148" s="235"/>
      <c r="J148" s="236">
        <f>ROUND(I148*H148,2)</f>
        <v>0</v>
      </c>
      <c r="K148" s="232" t="s">
        <v>124</v>
      </c>
      <c r="L148" s="237"/>
      <c r="M148" s="238" t="s">
        <v>19</v>
      </c>
      <c r="N148" s="239" t="s">
        <v>46</v>
      </c>
      <c r="O148" s="82"/>
      <c r="P148" s="212">
        <f>O148*H148</f>
        <v>0</v>
      </c>
      <c r="Q148" s="212">
        <v>0</v>
      </c>
      <c r="R148" s="212">
        <f>Q148*H148</f>
        <v>0</v>
      </c>
      <c r="S148" s="212">
        <v>0</v>
      </c>
      <c r="T148" s="213">
        <f>S148*H148</f>
        <v>0</v>
      </c>
      <c r="AR148" s="214" t="s">
        <v>141</v>
      </c>
      <c r="AT148" s="214" t="s">
        <v>138</v>
      </c>
      <c r="AU148" s="214" t="s">
        <v>82</v>
      </c>
      <c r="AY148" s="16" t="s">
        <v>117</v>
      </c>
      <c r="BE148" s="215">
        <f>IF(N148="základní",J148,0)</f>
        <v>0</v>
      </c>
      <c r="BF148" s="215">
        <f>IF(N148="snížená",J148,0)</f>
        <v>0</v>
      </c>
      <c r="BG148" s="215">
        <f>IF(N148="zákl. přenesená",J148,0)</f>
        <v>0</v>
      </c>
      <c r="BH148" s="215">
        <f>IF(N148="sníž. přenesená",J148,0)</f>
        <v>0</v>
      </c>
      <c r="BI148" s="215">
        <f>IF(N148="nulová",J148,0)</f>
        <v>0</v>
      </c>
      <c r="BJ148" s="16" t="s">
        <v>80</v>
      </c>
      <c r="BK148" s="215">
        <f>ROUND(I148*H148,2)</f>
        <v>0</v>
      </c>
      <c r="BL148" s="16" t="s">
        <v>125</v>
      </c>
      <c r="BM148" s="214" t="s">
        <v>265</v>
      </c>
    </row>
    <row r="149" spans="2:63" s="11" customFormat="1" ht="22.8" customHeight="1">
      <c r="B149" s="187"/>
      <c r="C149" s="188"/>
      <c r="D149" s="189" t="s">
        <v>74</v>
      </c>
      <c r="E149" s="201" t="s">
        <v>266</v>
      </c>
      <c r="F149" s="201" t="s">
        <v>267</v>
      </c>
      <c r="G149" s="188"/>
      <c r="H149" s="188"/>
      <c r="I149" s="191"/>
      <c r="J149" s="202">
        <f>BK149</f>
        <v>0</v>
      </c>
      <c r="K149" s="188"/>
      <c r="L149" s="193"/>
      <c r="M149" s="194"/>
      <c r="N149" s="195"/>
      <c r="O149" s="195"/>
      <c r="P149" s="196">
        <f>SUM(P150:P151)</f>
        <v>0</v>
      </c>
      <c r="Q149" s="195"/>
      <c r="R149" s="196">
        <f>SUM(R150:R151)</f>
        <v>0</v>
      </c>
      <c r="S149" s="195"/>
      <c r="T149" s="197">
        <f>SUM(T150:T151)</f>
        <v>0</v>
      </c>
      <c r="AR149" s="198" t="s">
        <v>80</v>
      </c>
      <c r="AT149" s="199" t="s">
        <v>74</v>
      </c>
      <c r="AU149" s="199" t="s">
        <v>80</v>
      </c>
      <c r="AY149" s="198" t="s">
        <v>117</v>
      </c>
      <c r="BK149" s="200">
        <f>SUM(BK150:BK151)</f>
        <v>0</v>
      </c>
    </row>
    <row r="150" spans="2:65" s="1" customFormat="1" ht="24" customHeight="1">
      <c r="B150" s="37"/>
      <c r="C150" s="203" t="s">
        <v>268</v>
      </c>
      <c r="D150" s="203" t="s">
        <v>120</v>
      </c>
      <c r="E150" s="204" t="s">
        <v>269</v>
      </c>
      <c r="F150" s="205" t="s">
        <v>270</v>
      </c>
      <c r="G150" s="206" t="s">
        <v>233</v>
      </c>
      <c r="H150" s="207">
        <v>0.236</v>
      </c>
      <c r="I150" s="208"/>
      <c r="J150" s="209">
        <f>ROUND(I150*H150,2)</f>
        <v>0</v>
      </c>
      <c r="K150" s="205" t="s">
        <v>124</v>
      </c>
      <c r="L150" s="42"/>
      <c r="M150" s="210" t="s">
        <v>19</v>
      </c>
      <c r="N150" s="211" t="s">
        <v>46</v>
      </c>
      <c r="O150" s="82"/>
      <c r="P150" s="212">
        <f>O150*H150</f>
        <v>0</v>
      </c>
      <c r="Q150" s="212">
        <v>0</v>
      </c>
      <c r="R150" s="212">
        <f>Q150*H150</f>
        <v>0</v>
      </c>
      <c r="S150" s="212">
        <v>0</v>
      </c>
      <c r="T150" s="213">
        <f>S150*H150</f>
        <v>0</v>
      </c>
      <c r="AR150" s="214" t="s">
        <v>125</v>
      </c>
      <c r="AT150" s="214" t="s">
        <v>120</v>
      </c>
      <c r="AU150" s="214" t="s">
        <v>82</v>
      </c>
      <c r="AY150" s="16" t="s">
        <v>117</v>
      </c>
      <c r="BE150" s="215">
        <f>IF(N150="základní",J150,0)</f>
        <v>0</v>
      </c>
      <c r="BF150" s="215">
        <f>IF(N150="snížená",J150,0)</f>
        <v>0</v>
      </c>
      <c r="BG150" s="215">
        <f>IF(N150="zákl. přenesená",J150,0)</f>
        <v>0</v>
      </c>
      <c r="BH150" s="215">
        <f>IF(N150="sníž. přenesená",J150,0)</f>
        <v>0</v>
      </c>
      <c r="BI150" s="215">
        <f>IF(N150="nulová",J150,0)</f>
        <v>0</v>
      </c>
      <c r="BJ150" s="16" t="s">
        <v>80</v>
      </c>
      <c r="BK150" s="215">
        <f>ROUND(I150*H150,2)</f>
        <v>0</v>
      </c>
      <c r="BL150" s="16" t="s">
        <v>125</v>
      </c>
      <c r="BM150" s="214" t="s">
        <v>271</v>
      </c>
    </row>
    <row r="151" spans="2:47" s="1" customFormat="1" ht="12">
      <c r="B151" s="37"/>
      <c r="C151" s="38"/>
      <c r="D151" s="216" t="s">
        <v>127</v>
      </c>
      <c r="E151" s="38"/>
      <c r="F151" s="217" t="s">
        <v>272</v>
      </c>
      <c r="G151" s="38"/>
      <c r="H151" s="38"/>
      <c r="I151" s="128"/>
      <c r="J151" s="38"/>
      <c r="K151" s="38"/>
      <c r="L151" s="42"/>
      <c r="M151" s="218"/>
      <c r="N151" s="82"/>
      <c r="O151" s="82"/>
      <c r="P151" s="82"/>
      <c r="Q151" s="82"/>
      <c r="R151" s="82"/>
      <c r="S151" s="82"/>
      <c r="T151" s="83"/>
      <c r="AT151" s="16" t="s">
        <v>127</v>
      </c>
      <c r="AU151" s="16" t="s">
        <v>82</v>
      </c>
    </row>
    <row r="152" spans="2:63" s="11" customFormat="1" ht="25.9" customHeight="1">
      <c r="B152" s="187"/>
      <c r="C152" s="188"/>
      <c r="D152" s="189" t="s">
        <v>74</v>
      </c>
      <c r="E152" s="190" t="s">
        <v>273</v>
      </c>
      <c r="F152" s="190" t="s">
        <v>274</v>
      </c>
      <c r="G152" s="188"/>
      <c r="H152" s="188"/>
      <c r="I152" s="191"/>
      <c r="J152" s="192">
        <f>BK152</f>
        <v>0</v>
      </c>
      <c r="K152" s="188"/>
      <c r="L152" s="193"/>
      <c r="M152" s="194"/>
      <c r="N152" s="195"/>
      <c r="O152" s="195"/>
      <c r="P152" s="196">
        <f>P153+P156+P178+P203+P279</f>
        <v>0</v>
      </c>
      <c r="Q152" s="195"/>
      <c r="R152" s="196">
        <f>R153+R156+R178+R203+R279</f>
        <v>10.442086920000001</v>
      </c>
      <c r="S152" s="195"/>
      <c r="T152" s="197">
        <f>T153+T156+T178+T203+T279</f>
        <v>0</v>
      </c>
      <c r="AR152" s="198" t="s">
        <v>82</v>
      </c>
      <c r="AT152" s="199" t="s">
        <v>74</v>
      </c>
      <c r="AU152" s="199" t="s">
        <v>75</v>
      </c>
      <c r="AY152" s="198" t="s">
        <v>117</v>
      </c>
      <c r="BK152" s="200">
        <f>BK153+BK156+BK178+BK203+BK279</f>
        <v>0</v>
      </c>
    </row>
    <row r="153" spans="2:63" s="11" customFormat="1" ht="22.8" customHeight="1">
      <c r="B153" s="187"/>
      <c r="C153" s="188"/>
      <c r="D153" s="189" t="s">
        <v>74</v>
      </c>
      <c r="E153" s="201" t="s">
        <v>275</v>
      </c>
      <c r="F153" s="201" t="s">
        <v>276</v>
      </c>
      <c r="G153" s="188"/>
      <c r="H153" s="188"/>
      <c r="I153" s="191"/>
      <c r="J153" s="202">
        <f>BK153</f>
        <v>0</v>
      </c>
      <c r="K153" s="188"/>
      <c r="L153" s="193"/>
      <c r="M153" s="194"/>
      <c r="N153" s="195"/>
      <c r="O153" s="195"/>
      <c r="P153" s="196">
        <f>SUM(P154:P155)</f>
        <v>0</v>
      </c>
      <c r="Q153" s="195"/>
      <c r="R153" s="196">
        <f>SUM(R154:R155)</f>
        <v>0</v>
      </c>
      <c r="S153" s="195"/>
      <c r="T153" s="197">
        <f>SUM(T154:T155)</f>
        <v>0</v>
      </c>
      <c r="AR153" s="198" t="s">
        <v>82</v>
      </c>
      <c r="AT153" s="199" t="s">
        <v>74</v>
      </c>
      <c r="AU153" s="199" t="s">
        <v>80</v>
      </c>
      <c r="AY153" s="198" t="s">
        <v>117</v>
      </c>
      <c r="BK153" s="200">
        <f>SUM(BK154:BK155)</f>
        <v>0</v>
      </c>
    </row>
    <row r="154" spans="2:65" s="1" customFormat="1" ht="16.5" customHeight="1">
      <c r="B154" s="37"/>
      <c r="C154" s="203" t="s">
        <v>277</v>
      </c>
      <c r="D154" s="203" t="s">
        <v>120</v>
      </c>
      <c r="E154" s="204" t="s">
        <v>278</v>
      </c>
      <c r="F154" s="205" t="s">
        <v>279</v>
      </c>
      <c r="G154" s="206" t="s">
        <v>280</v>
      </c>
      <c r="H154" s="207">
        <v>1</v>
      </c>
      <c r="I154" s="208"/>
      <c r="J154" s="209">
        <f>ROUND(I154*H154,2)</f>
        <v>0</v>
      </c>
      <c r="K154" s="205" t="s">
        <v>281</v>
      </c>
      <c r="L154" s="42"/>
      <c r="M154" s="210" t="s">
        <v>19</v>
      </c>
      <c r="N154" s="211" t="s">
        <v>46</v>
      </c>
      <c r="O154" s="82"/>
      <c r="P154" s="212">
        <f>O154*H154</f>
        <v>0</v>
      </c>
      <c r="Q154" s="212">
        <v>0</v>
      </c>
      <c r="R154" s="212">
        <f>Q154*H154</f>
        <v>0</v>
      </c>
      <c r="S154" s="212">
        <v>0</v>
      </c>
      <c r="T154" s="213">
        <f>S154*H154</f>
        <v>0</v>
      </c>
      <c r="AR154" s="214" t="s">
        <v>205</v>
      </c>
      <c r="AT154" s="214" t="s">
        <v>120</v>
      </c>
      <c r="AU154" s="214" t="s">
        <v>82</v>
      </c>
      <c r="AY154" s="16" t="s">
        <v>117</v>
      </c>
      <c r="BE154" s="215">
        <f>IF(N154="základní",J154,0)</f>
        <v>0</v>
      </c>
      <c r="BF154" s="215">
        <f>IF(N154="snížená",J154,0)</f>
        <v>0</v>
      </c>
      <c r="BG154" s="215">
        <f>IF(N154="zákl. přenesená",J154,0)</f>
        <v>0</v>
      </c>
      <c r="BH154" s="215">
        <f>IF(N154="sníž. přenesená",J154,0)</f>
        <v>0</v>
      </c>
      <c r="BI154" s="215">
        <f>IF(N154="nulová",J154,0)</f>
        <v>0</v>
      </c>
      <c r="BJ154" s="16" t="s">
        <v>80</v>
      </c>
      <c r="BK154" s="215">
        <f>ROUND(I154*H154,2)</f>
        <v>0</v>
      </c>
      <c r="BL154" s="16" t="s">
        <v>205</v>
      </c>
      <c r="BM154" s="214" t="s">
        <v>282</v>
      </c>
    </row>
    <row r="155" spans="2:47" s="1" customFormat="1" ht="12">
      <c r="B155" s="37"/>
      <c r="C155" s="38"/>
      <c r="D155" s="216" t="s">
        <v>283</v>
      </c>
      <c r="E155" s="38"/>
      <c r="F155" s="217" t="s">
        <v>284</v>
      </c>
      <c r="G155" s="38"/>
      <c r="H155" s="38"/>
      <c r="I155" s="128"/>
      <c r="J155" s="38"/>
      <c r="K155" s="38"/>
      <c r="L155" s="42"/>
      <c r="M155" s="218"/>
      <c r="N155" s="82"/>
      <c r="O155" s="82"/>
      <c r="P155" s="82"/>
      <c r="Q155" s="82"/>
      <c r="R155" s="82"/>
      <c r="S155" s="82"/>
      <c r="T155" s="83"/>
      <c r="AT155" s="16" t="s">
        <v>283</v>
      </c>
      <c r="AU155" s="16" t="s">
        <v>82</v>
      </c>
    </row>
    <row r="156" spans="2:63" s="11" customFormat="1" ht="22.8" customHeight="1">
      <c r="B156" s="187"/>
      <c r="C156" s="188"/>
      <c r="D156" s="189" t="s">
        <v>74</v>
      </c>
      <c r="E156" s="201" t="s">
        <v>285</v>
      </c>
      <c r="F156" s="201" t="s">
        <v>286</v>
      </c>
      <c r="G156" s="188"/>
      <c r="H156" s="188"/>
      <c r="I156" s="191"/>
      <c r="J156" s="202">
        <f>BK156</f>
        <v>0</v>
      </c>
      <c r="K156" s="188"/>
      <c r="L156" s="193"/>
      <c r="M156" s="194"/>
      <c r="N156" s="195"/>
      <c r="O156" s="195"/>
      <c r="P156" s="196">
        <f>SUM(P157:P177)</f>
        <v>0</v>
      </c>
      <c r="Q156" s="195"/>
      <c r="R156" s="196">
        <f>SUM(R157:R177)</f>
        <v>3.45688632</v>
      </c>
      <c r="S156" s="195"/>
      <c r="T156" s="197">
        <f>SUM(T157:T177)</f>
        <v>0</v>
      </c>
      <c r="AR156" s="198" t="s">
        <v>82</v>
      </c>
      <c r="AT156" s="199" t="s">
        <v>74</v>
      </c>
      <c r="AU156" s="199" t="s">
        <v>80</v>
      </c>
      <c r="AY156" s="198" t="s">
        <v>117</v>
      </c>
      <c r="BK156" s="200">
        <f>SUM(BK157:BK177)</f>
        <v>0</v>
      </c>
    </row>
    <row r="157" spans="2:65" s="1" customFormat="1" ht="24" customHeight="1">
      <c r="B157" s="37"/>
      <c r="C157" s="203" t="s">
        <v>287</v>
      </c>
      <c r="D157" s="203" t="s">
        <v>120</v>
      </c>
      <c r="E157" s="204" t="s">
        <v>288</v>
      </c>
      <c r="F157" s="205" t="s">
        <v>289</v>
      </c>
      <c r="G157" s="206" t="s">
        <v>133</v>
      </c>
      <c r="H157" s="207">
        <v>15</v>
      </c>
      <c r="I157" s="208"/>
      <c r="J157" s="209">
        <f>ROUND(I157*H157,2)</f>
        <v>0</v>
      </c>
      <c r="K157" s="205" t="s">
        <v>124</v>
      </c>
      <c r="L157" s="42"/>
      <c r="M157" s="210" t="s">
        <v>19</v>
      </c>
      <c r="N157" s="211" t="s">
        <v>46</v>
      </c>
      <c r="O157" s="82"/>
      <c r="P157" s="212">
        <f>O157*H157</f>
        <v>0</v>
      </c>
      <c r="Q157" s="212">
        <v>0.01363</v>
      </c>
      <c r="R157" s="212">
        <f>Q157*H157</f>
        <v>0.20445</v>
      </c>
      <c r="S157" s="212">
        <v>0</v>
      </c>
      <c r="T157" s="213">
        <f>S157*H157</f>
        <v>0</v>
      </c>
      <c r="AR157" s="214" t="s">
        <v>205</v>
      </c>
      <c r="AT157" s="214" t="s">
        <v>120</v>
      </c>
      <c r="AU157" s="214" t="s">
        <v>82</v>
      </c>
      <c r="AY157" s="16" t="s">
        <v>117</v>
      </c>
      <c r="BE157" s="215">
        <f>IF(N157="základní",J157,0)</f>
        <v>0</v>
      </c>
      <c r="BF157" s="215">
        <f>IF(N157="snížená",J157,0)</f>
        <v>0</v>
      </c>
      <c r="BG157" s="215">
        <f>IF(N157="zákl. přenesená",J157,0)</f>
        <v>0</v>
      </c>
      <c r="BH157" s="215">
        <f>IF(N157="sníž. přenesená",J157,0)</f>
        <v>0</v>
      </c>
      <c r="BI157" s="215">
        <f>IF(N157="nulová",J157,0)</f>
        <v>0</v>
      </c>
      <c r="BJ157" s="16" t="s">
        <v>80</v>
      </c>
      <c r="BK157" s="215">
        <f>ROUND(I157*H157,2)</f>
        <v>0</v>
      </c>
      <c r="BL157" s="16" t="s">
        <v>205</v>
      </c>
      <c r="BM157" s="214" t="s">
        <v>290</v>
      </c>
    </row>
    <row r="158" spans="2:47" s="1" customFormat="1" ht="12">
      <c r="B158" s="37"/>
      <c r="C158" s="38"/>
      <c r="D158" s="216" t="s">
        <v>127</v>
      </c>
      <c r="E158" s="38"/>
      <c r="F158" s="217" t="s">
        <v>194</v>
      </c>
      <c r="G158" s="38"/>
      <c r="H158" s="38"/>
      <c r="I158" s="128"/>
      <c r="J158" s="38"/>
      <c r="K158" s="38"/>
      <c r="L158" s="42"/>
      <c r="M158" s="218"/>
      <c r="N158" s="82"/>
      <c r="O158" s="82"/>
      <c r="P158" s="82"/>
      <c r="Q158" s="82"/>
      <c r="R158" s="82"/>
      <c r="S158" s="82"/>
      <c r="T158" s="83"/>
      <c r="AT158" s="16" t="s">
        <v>127</v>
      </c>
      <c r="AU158" s="16" t="s">
        <v>82</v>
      </c>
    </row>
    <row r="159" spans="2:51" s="12" customFormat="1" ht="12">
      <c r="B159" s="219"/>
      <c r="C159" s="220"/>
      <c r="D159" s="216" t="s">
        <v>129</v>
      </c>
      <c r="E159" s="221" t="s">
        <v>19</v>
      </c>
      <c r="F159" s="222" t="s">
        <v>195</v>
      </c>
      <c r="G159" s="220"/>
      <c r="H159" s="223">
        <v>15</v>
      </c>
      <c r="I159" s="224"/>
      <c r="J159" s="220"/>
      <c r="K159" s="220"/>
      <c r="L159" s="225"/>
      <c r="M159" s="226"/>
      <c r="N159" s="227"/>
      <c r="O159" s="227"/>
      <c r="P159" s="227"/>
      <c r="Q159" s="227"/>
      <c r="R159" s="227"/>
      <c r="S159" s="227"/>
      <c r="T159" s="228"/>
      <c r="AT159" s="229" t="s">
        <v>129</v>
      </c>
      <c r="AU159" s="229" t="s">
        <v>82</v>
      </c>
      <c r="AV159" s="12" t="s">
        <v>82</v>
      </c>
      <c r="AW159" s="12" t="s">
        <v>36</v>
      </c>
      <c r="AX159" s="12" t="s">
        <v>80</v>
      </c>
      <c r="AY159" s="229" t="s">
        <v>117</v>
      </c>
    </row>
    <row r="160" spans="2:65" s="1" customFormat="1" ht="16.5" customHeight="1">
      <c r="B160" s="37"/>
      <c r="C160" s="203" t="s">
        <v>291</v>
      </c>
      <c r="D160" s="203" t="s">
        <v>120</v>
      </c>
      <c r="E160" s="204" t="s">
        <v>292</v>
      </c>
      <c r="F160" s="205" t="s">
        <v>293</v>
      </c>
      <c r="G160" s="206" t="s">
        <v>123</v>
      </c>
      <c r="H160" s="207">
        <v>217</v>
      </c>
      <c r="I160" s="208"/>
      <c r="J160" s="209">
        <f>ROUND(I160*H160,2)</f>
        <v>0</v>
      </c>
      <c r="K160" s="205" t="s">
        <v>124</v>
      </c>
      <c r="L160" s="42"/>
      <c r="M160" s="210" t="s">
        <v>19</v>
      </c>
      <c r="N160" s="211" t="s">
        <v>46</v>
      </c>
      <c r="O160" s="82"/>
      <c r="P160" s="212">
        <f>O160*H160</f>
        <v>0</v>
      </c>
      <c r="Q160" s="212">
        <v>0</v>
      </c>
      <c r="R160" s="212">
        <f>Q160*H160</f>
        <v>0</v>
      </c>
      <c r="S160" s="212">
        <v>0</v>
      </c>
      <c r="T160" s="213">
        <f>S160*H160</f>
        <v>0</v>
      </c>
      <c r="AR160" s="214" t="s">
        <v>205</v>
      </c>
      <c r="AT160" s="214" t="s">
        <v>120</v>
      </c>
      <c r="AU160" s="214" t="s">
        <v>82</v>
      </c>
      <c r="AY160" s="16" t="s">
        <v>117</v>
      </c>
      <c r="BE160" s="215">
        <f>IF(N160="základní",J160,0)</f>
        <v>0</v>
      </c>
      <c r="BF160" s="215">
        <f>IF(N160="snížená",J160,0)</f>
        <v>0</v>
      </c>
      <c r="BG160" s="215">
        <f>IF(N160="zákl. přenesená",J160,0)</f>
        <v>0</v>
      </c>
      <c r="BH160" s="215">
        <f>IF(N160="sníž. přenesená",J160,0)</f>
        <v>0</v>
      </c>
      <c r="BI160" s="215">
        <f>IF(N160="nulová",J160,0)</f>
        <v>0</v>
      </c>
      <c r="BJ160" s="16" t="s">
        <v>80</v>
      </c>
      <c r="BK160" s="215">
        <f>ROUND(I160*H160,2)</f>
        <v>0</v>
      </c>
      <c r="BL160" s="16" t="s">
        <v>205</v>
      </c>
      <c r="BM160" s="214" t="s">
        <v>294</v>
      </c>
    </row>
    <row r="161" spans="2:47" s="1" customFormat="1" ht="12">
      <c r="B161" s="37"/>
      <c r="C161" s="38"/>
      <c r="D161" s="216" t="s">
        <v>127</v>
      </c>
      <c r="E161" s="38"/>
      <c r="F161" s="217" t="s">
        <v>295</v>
      </c>
      <c r="G161" s="38"/>
      <c r="H161" s="38"/>
      <c r="I161" s="128"/>
      <c r="J161" s="38"/>
      <c r="K161" s="38"/>
      <c r="L161" s="42"/>
      <c r="M161" s="218"/>
      <c r="N161" s="82"/>
      <c r="O161" s="82"/>
      <c r="P161" s="82"/>
      <c r="Q161" s="82"/>
      <c r="R161" s="82"/>
      <c r="S161" s="82"/>
      <c r="T161" s="83"/>
      <c r="AT161" s="16" t="s">
        <v>127</v>
      </c>
      <c r="AU161" s="16" t="s">
        <v>82</v>
      </c>
    </row>
    <row r="162" spans="2:65" s="1" customFormat="1" ht="16.5" customHeight="1">
      <c r="B162" s="37"/>
      <c r="C162" s="203" t="s">
        <v>296</v>
      </c>
      <c r="D162" s="203" t="s">
        <v>120</v>
      </c>
      <c r="E162" s="204" t="s">
        <v>297</v>
      </c>
      <c r="F162" s="205" t="s">
        <v>298</v>
      </c>
      <c r="G162" s="206" t="s">
        <v>133</v>
      </c>
      <c r="H162" s="207">
        <v>255</v>
      </c>
      <c r="I162" s="208"/>
      <c r="J162" s="209">
        <f>ROUND(I162*H162,2)</f>
        <v>0</v>
      </c>
      <c r="K162" s="205" t="s">
        <v>124</v>
      </c>
      <c r="L162" s="42"/>
      <c r="M162" s="210" t="s">
        <v>19</v>
      </c>
      <c r="N162" s="211" t="s">
        <v>46</v>
      </c>
      <c r="O162" s="82"/>
      <c r="P162" s="212">
        <f>O162*H162</f>
        <v>0</v>
      </c>
      <c r="Q162" s="212">
        <v>0</v>
      </c>
      <c r="R162" s="212">
        <f>Q162*H162</f>
        <v>0</v>
      </c>
      <c r="S162" s="212">
        <v>0</v>
      </c>
      <c r="T162" s="213">
        <f>S162*H162</f>
        <v>0</v>
      </c>
      <c r="AR162" s="214" t="s">
        <v>205</v>
      </c>
      <c r="AT162" s="214" t="s">
        <v>120</v>
      </c>
      <c r="AU162" s="214" t="s">
        <v>82</v>
      </c>
      <c r="AY162" s="16" t="s">
        <v>117</v>
      </c>
      <c r="BE162" s="215">
        <f>IF(N162="základní",J162,0)</f>
        <v>0</v>
      </c>
      <c r="BF162" s="215">
        <f>IF(N162="snížená",J162,0)</f>
        <v>0</v>
      </c>
      <c r="BG162" s="215">
        <f>IF(N162="zákl. přenesená",J162,0)</f>
        <v>0</v>
      </c>
      <c r="BH162" s="215">
        <f>IF(N162="sníž. přenesená",J162,0)</f>
        <v>0</v>
      </c>
      <c r="BI162" s="215">
        <f>IF(N162="nulová",J162,0)</f>
        <v>0</v>
      </c>
      <c r="BJ162" s="16" t="s">
        <v>80</v>
      </c>
      <c r="BK162" s="215">
        <f>ROUND(I162*H162,2)</f>
        <v>0</v>
      </c>
      <c r="BL162" s="16" t="s">
        <v>205</v>
      </c>
      <c r="BM162" s="214" t="s">
        <v>299</v>
      </c>
    </row>
    <row r="163" spans="2:47" s="1" customFormat="1" ht="12">
      <c r="B163" s="37"/>
      <c r="C163" s="38"/>
      <c r="D163" s="216" t="s">
        <v>127</v>
      </c>
      <c r="E163" s="38"/>
      <c r="F163" s="217" t="s">
        <v>295</v>
      </c>
      <c r="G163" s="38"/>
      <c r="H163" s="38"/>
      <c r="I163" s="128"/>
      <c r="J163" s="38"/>
      <c r="K163" s="38"/>
      <c r="L163" s="42"/>
      <c r="M163" s="218"/>
      <c r="N163" s="82"/>
      <c r="O163" s="82"/>
      <c r="P163" s="82"/>
      <c r="Q163" s="82"/>
      <c r="R163" s="82"/>
      <c r="S163" s="82"/>
      <c r="T163" s="83"/>
      <c r="AT163" s="16" t="s">
        <v>127</v>
      </c>
      <c r="AU163" s="16" t="s">
        <v>82</v>
      </c>
    </row>
    <row r="164" spans="2:51" s="12" customFormat="1" ht="12">
      <c r="B164" s="219"/>
      <c r="C164" s="220"/>
      <c r="D164" s="216" t="s">
        <v>129</v>
      </c>
      <c r="E164" s="221" t="s">
        <v>19</v>
      </c>
      <c r="F164" s="222" t="s">
        <v>300</v>
      </c>
      <c r="G164" s="220"/>
      <c r="H164" s="223">
        <v>255</v>
      </c>
      <c r="I164" s="224"/>
      <c r="J164" s="220"/>
      <c r="K164" s="220"/>
      <c r="L164" s="225"/>
      <c r="M164" s="226"/>
      <c r="N164" s="227"/>
      <c r="O164" s="227"/>
      <c r="P164" s="227"/>
      <c r="Q164" s="227"/>
      <c r="R164" s="227"/>
      <c r="S164" s="227"/>
      <c r="T164" s="228"/>
      <c r="AT164" s="229" t="s">
        <v>129</v>
      </c>
      <c r="AU164" s="229" t="s">
        <v>82</v>
      </c>
      <c r="AV164" s="12" t="s">
        <v>82</v>
      </c>
      <c r="AW164" s="12" t="s">
        <v>36</v>
      </c>
      <c r="AX164" s="12" t="s">
        <v>80</v>
      </c>
      <c r="AY164" s="229" t="s">
        <v>117</v>
      </c>
    </row>
    <row r="165" spans="2:65" s="1" customFormat="1" ht="16.5" customHeight="1">
      <c r="B165" s="37"/>
      <c r="C165" s="230" t="s">
        <v>301</v>
      </c>
      <c r="D165" s="230" t="s">
        <v>138</v>
      </c>
      <c r="E165" s="231" t="s">
        <v>302</v>
      </c>
      <c r="F165" s="232" t="s">
        <v>303</v>
      </c>
      <c r="G165" s="233" t="s">
        <v>304</v>
      </c>
      <c r="H165" s="234">
        <v>4.936</v>
      </c>
      <c r="I165" s="235"/>
      <c r="J165" s="236">
        <f>ROUND(I165*H165,2)</f>
        <v>0</v>
      </c>
      <c r="K165" s="232" t="s">
        <v>124</v>
      </c>
      <c r="L165" s="237"/>
      <c r="M165" s="238" t="s">
        <v>19</v>
      </c>
      <c r="N165" s="239" t="s">
        <v>46</v>
      </c>
      <c r="O165" s="82"/>
      <c r="P165" s="212">
        <f>O165*H165</f>
        <v>0</v>
      </c>
      <c r="Q165" s="212">
        <v>0.55</v>
      </c>
      <c r="R165" s="212">
        <f>Q165*H165</f>
        <v>2.7148000000000003</v>
      </c>
      <c r="S165" s="212">
        <v>0</v>
      </c>
      <c r="T165" s="213">
        <f>S165*H165</f>
        <v>0</v>
      </c>
      <c r="AR165" s="214" t="s">
        <v>291</v>
      </c>
      <c r="AT165" s="214" t="s">
        <v>138</v>
      </c>
      <c r="AU165" s="214" t="s">
        <v>82</v>
      </c>
      <c r="AY165" s="16" t="s">
        <v>117</v>
      </c>
      <c r="BE165" s="215">
        <f>IF(N165="základní",J165,0)</f>
        <v>0</v>
      </c>
      <c r="BF165" s="215">
        <f>IF(N165="snížená",J165,0)</f>
        <v>0</v>
      </c>
      <c r="BG165" s="215">
        <f>IF(N165="zákl. přenesená",J165,0)</f>
        <v>0</v>
      </c>
      <c r="BH165" s="215">
        <f>IF(N165="sníž. přenesená",J165,0)</f>
        <v>0</v>
      </c>
      <c r="BI165" s="215">
        <f>IF(N165="nulová",J165,0)</f>
        <v>0</v>
      </c>
      <c r="BJ165" s="16" t="s">
        <v>80</v>
      </c>
      <c r="BK165" s="215">
        <f>ROUND(I165*H165,2)</f>
        <v>0</v>
      </c>
      <c r="BL165" s="16" t="s">
        <v>205</v>
      </c>
      <c r="BM165" s="214" t="s">
        <v>305</v>
      </c>
    </row>
    <row r="166" spans="2:51" s="12" customFormat="1" ht="12">
      <c r="B166" s="219"/>
      <c r="C166" s="220"/>
      <c r="D166" s="216" t="s">
        <v>129</v>
      </c>
      <c r="E166" s="221" t="s">
        <v>19</v>
      </c>
      <c r="F166" s="222" t="s">
        <v>306</v>
      </c>
      <c r="G166" s="220"/>
      <c r="H166" s="223">
        <v>3.958</v>
      </c>
      <c r="I166" s="224"/>
      <c r="J166" s="220"/>
      <c r="K166" s="220"/>
      <c r="L166" s="225"/>
      <c r="M166" s="226"/>
      <c r="N166" s="227"/>
      <c r="O166" s="227"/>
      <c r="P166" s="227"/>
      <c r="Q166" s="227"/>
      <c r="R166" s="227"/>
      <c r="S166" s="227"/>
      <c r="T166" s="228"/>
      <c r="AT166" s="229" t="s">
        <v>129</v>
      </c>
      <c r="AU166" s="229" t="s">
        <v>82</v>
      </c>
      <c r="AV166" s="12" t="s">
        <v>82</v>
      </c>
      <c r="AW166" s="12" t="s">
        <v>36</v>
      </c>
      <c r="AX166" s="12" t="s">
        <v>75</v>
      </c>
      <c r="AY166" s="229" t="s">
        <v>117</v>
      </c>
    </row>
    <row r="167" spans="2:51" s="12" customFormat="1" ht="12">
      <c r="B167" s="219"/>
      <c r="C167" s="220"/>
      <c r="D167" s="216" t="s">
        <v>129</v>
      </c>
      <c r="E167" s="221" t="s">
        <v>19</v>
      </c>
      <c r="F167" s="222" t="s">
        <v>307</v>
      </c>
      <c r="G167" s="220"/>
      <c r="H167" s="223">
        <v>0.612</v>
      </c>
      <c r="I167" s="224"/>
      <c r="J167" s="220"/>
      <c r="K167" s="220"/>
      <c r="L167" s="225"/>
      <c r="M167" s="226"/>
      <c r="N167" s="227"/>
      <c r="O167" s="227"/>
      <c r="P167" s="227"/>
      <c r="Q167" s="227"/>
      <c r="R167" s="227"/>
      <c r="S167" s="227"/>
      <c r="T167" s="228"/>
      <c r="AT167" s="229" t="s">
        <v>129</v>
      </c>
      <c r="AU167" s="229" t="s">
        <v>82</v>
      </c>
      <c r="AV167" s="12" t="s">
        <v>82</v>
      </c>
      <c r="AW167" s="12" t="s">
        <v>36</v>
      </c>
      <c r="AX167" s="12" t="s">
        <v>75</v>
      </c>
      <c r="AY167" s="229" t="s">
        <v>117</v>
      </c>
    </row>
    <row r="168" spans="2:51" s="13" customFormat="1" ht="12">
      <c r="B168" s="240"/>
      <c r="C168" s="241"/>
      <c r="D168" s="216" t="s">
        <v>129</v>
      </c>
      <c r="E168" s="242" t="s">
        <v>19</v>
      </c>
      <c r="F168" s="243" t="s">
        <v>165</v>
      </c>
      <c r="G168" s="241"/>
      <c r="H168" s="244">
        <v>4.57</v>
      </c>
      <c r="I168" s="245"/>
      <c r="J168" s="241"/>
      <c r="K168" s="241"/>
      <c r="L168" s="246"/>
      <c r="M168" s="247"/>
      <c r="N168" s="248"/>
      <c r="O168" s="248"/>
      <c r="P168" s="248"/>
      <c r="Q168" s="248"/>
      <c r="R168" s="248"/>
      <c r="S168" s="248"/>
      <c r="T168" s="249"/>
      <c r="AT168" s="250" t="s">
        <v>129</v>
      </c>
      <c r="AU168" s="250" t="s">
        <v>82</v>
      </c>
      <c r="AV168" s="13" t="s">
        <v>125</v>
      </c>
      <c r="AW168" s="13" t="s">
        <v>36</v>
      </c>
      <c r="AX168" s="13" t="s">
        <v>80</v>
      </c>
      <c r="AY168" s="250" t="s">
        <v>117</v>
      </c>
    </row>
    <row r="169" spans="2:51" s="12" customFormat="1" ht="12">
      <c r="B169" s="219"/>
      <c r="C169" s="220"/>
      <c r="D169" s="216" t="s">
        <v>129</v>
      </c>
      <c r="E169" s="220"/>
      <c r="F169" s="222" t="s">
        <v>308</v>
      </c>
      <c r="G169" s="220"/>
      <c r="H169" s="223">
        <v>4.936</v>
      </c>
      <c r="I169" s="224"/>
      <c r="J169" s="220"/>
      <c r="K169" s="220"/>
      <c r="L169" s="225"/>
      <c r="M169" s="226"/>
      <c r="N169" s="227"/>
      <c r="O169" s="227"/>
      <c r="P169" s="227"/>
      <c r="Q169" s="227"/>
      <c r="R169" s="227"/>
      <c r="S169" s="227"/>
      <c r="T169" s="228"/>
      <c r="AT169" s="229" t="s">
        <v>129</v>
      </c>
      <c r="AU169" s="229" t="s">
        <v>82</v>
      </c>
      <c r="AV169" s="12" t="s">
        <v>82</v>
      </c>
      <c r="AW169" s="12" t="s">
        <v>4</v>
      </c>
      <c r="AX169" s="12" t="s">
        <v>80</v>
      </c>
      <c r="AY169" s="229" t="s">
        <v>117</v>
      </c>
    </row>
    <row r="170" spans="2:65" s="1" customFormat="1" ht="24" customHeight="1">
      <c r="B170" s="37"/>
      <c r="C170" s="203" t="s">
        <v>309</v>
      </c>
      <c r="D170" s="203" t="s">
        <v>120</v>
      </c>
      <c r="E170" s="204" t="s">
        <v>310</v>
      </c>
      <c r="F170" s="205" t="s">
        <v>311</v>
      </c>
      <c r="G170" s="206" t="s">
        <v>123</v>
      </c>
      <c r="H170" s="207">
        <v>21.7</v>
      </c>
      <c r="I170" s="208"/>
      <c r="J170" s="209">
        <f>ROUND(I170*H170,2)</f>
        <v>0</v>
      </c>
      <c r="K170" s="205" t="s">
        <v>124</v>
      </c>
      <c r="L170" s="42"/>
      <c r="M170" s="210" t="s">
        <v>19</v>
      </c>
      <c r="N170" s="211" t="s">
        <v>46</v>
      </c>
      <c r="O170" s="82"/>
      <c r="P170" s="212">
        <f>O170*H170</f>
        <v>0</v>
      </c>
      <c r="Q170" s="212">
        <v>0.01946</v>
      </c>
      <c r="R170" s="212">
        <f>Q170*H170</f>
        <v>0.42228200000000005</v>
      </c>
      <c r="S170" s="212">
        <v>0</v>
      </c>
      <c r="T170" s="213">
        <f>S170*H170</f>
        <v>0</v>
      </c>
      <c r="AR170" s="214" t="s">
        <v>205</v>
      </c>
      <c r="AT170" s="214" t="s">
        <v>120</v>
      </c>
      <c r="AU170" s="214" t="s">
        <v>82</v>
      </c>
      <c r="AY170" s="16" t="s">
        <v>117</v>
      </c>
      <c r="BE170" s="215">
        <f>IF(N170="základní",J170,0)</f>
        <v>0</v>
      </c>
      <c r="BF170" s="215">
        <f>IF(N170="snížená",J170,0)</f>
        <v>0</v>
      </c>
      <c r="BG170" s="215">
        <f>IF(N170="zákl. přenesená",J170,0)</f>
        <v>0</v>
      </c>
      <c r="BH170" s="215">
        <f>IF(N170="sníž. přenesená",J170,0)</f>
        <v>0</v>
      </c>
      <c r="BI170" s="215">
        <f>IF(N170="nulová",J170,0)</f>
        <v>0</v>
      </c>
      <c r="BJ170" s="16" t="s">
        <v>80</v>
      </c>
      <c r="BK170" s="215">
        <f>ROUND(I170*H170,2)</f>
        <v>0</v>
      </c>
      <c r="BL170" s="16" t="s">
        <v>205</v>
      </c>
      <c r="BM170" s="214" t="s">
        <v>312</v>
      </c>
    </row>
    <row r="171" spans="2:47" s="1" customFormat="1" ht="12">
      <c r="B171" s="37"/>
      <c r="C171" s="38"/>
      <c r="D171" s="216" t="s">
        <v>127</v>
      </c>
      <c r="E171" s="38"/>
      <c r="F171" s="217" t="s">
        <v>200</v>
      </c>
      <c r="G171" s="38"/>
      <c r="H171" s="38"/>
      <c r="I171" s="128"/>
      <c r="J171" s="38"/>
      <c r="K171" s="38"/>
      <c r="L171" s="42"/>
      <c r="M171" s="218"/>
      <c r="N171" s="82"/>
      <c r="O171" s="82"/>
      <c r="P171" s="82"/>
      <c r="Q171" s="82"/>
      <c r="R171" s="82"/>
      <c r="S171" s="82"/>
      <c r="T171" s="83"/>
      <c r="AT171" s="16" t="s">
        <v>127</v>
      </c>
      <c r="AU171" s="16" t="s">
        <v>82</v>
      </c>
    </row>
    <row r="172" spans="2:47" s="1" customFormat="1" ht="12">
      <c r="B172" s="37"/>
      <c r="C172" s="38"/>
      <c r="D172" s="216" t="s">
        <v>283</v>
      </c>
      <c r="E172" s="38"/>
      <c r="F172" s="217" t="s">
        <v>313</v>
      </c>
      <c r="G172" s="38"/>
      <c r="H172" s="38"/>
      <c r="I172" s="128"/>
      <c r="J172" s="38"/>
      <c r="K172" s="38"/>
      <c r="L172" s="42"/>
      <c r="M172" s="218"/>
      <c r="N172" s="82"/>
      <c r="O172" s="82"/>
      <c r="P172" s="82"/>
      <c r="Q172" s="82"/>
      <c r="R172" s="82"/>
      <c r="S172" s="82"/>
      <c r="T172" s="83"/>
      <c r="AT172" s="16" t="s">
        <v>283</v>
      </c>
      <c r="AU172" s="16" t="s">
        <v>82</v>
      </c>
    </row>
    <row r="173" spans="2:51" s="12" customFormat="1" ht="12">
      <c r="B173" s="219"/>
      <c r="C173" s="220"/>
      <c r="D173" s="216" t="s">
        <v>129</v>
      </c>
      <c r="E173" s="220"/>
      <c r="F173" s="222" t="s">
        <v>314</v>
      </c>
      <c r="G173" s="220"/>
      <c r="H173" s="223">
        <v>21.7</v>
      </c>
      <c r="I173" s="224"/>
      <c r="J173" s="220"/>
      <c r="K173" s="220"/>
      <c r="L173" s="225"/>
      <c r="M173" s="226"/>
      <c r="N173" s="227"/>
      <c r="O173" s="227"/>
      <c r="P173" s="227"/>
      <c r="Q173" s="227"/>
      <c r="R173" s="227"/>
      <c r="S173" s="227"/>
      <c r="T173" s="228"/>
      <c r="AT173" s="229" t="s">
        <v>129</v>
      </c>
      <c r="AU173" s="229" t="s">
        <v>82</v>
      </c>
      <c r="AV173" s="12" t="s">
        <v>82</v>
      </c>
      <c r="AW173" s="12" t="s">
        <v>4</v>
      </c>
      <c r="AX173" s="12" t="s">
        <v>80</v>
      </c>
      <c r="AY173" s="229" t="s">
        <v>117</v>
      </c>
    </row>
    <row r="174" spans="2:65" s="1" customFormat="1" ht="24" customHeight="1">
      <c r="B174" s="37"/>
      <c r="C174" s="203" t="s">
        <v>315</v>
      </c>
      <c r="D174" s="203" t="s">
        <v>120</v>
      </c>
      <c r="E174" s="204" t="s">
        <v>316</v>
      </c>
      <c r="F174" s="205" t="s">
        <v>317</v>
      </c>
      <c r="G174" s="206" t="s">
        <v>304</v>
      </c>
      <c r="H174" s="207">
        <v>4.936</v>
      </c>
      <c r="I174" s="208"/>
      <c r="J174" s="209">
        <f>ROUND(I174*H174,2)</f>
        <v>0</v>
      </c>
      <c r="K174" s="205" t="s">
        <v>124</v>
      </c>
      <c r="L174" s="42"/>
      <c r="M174" s="210" t="s">
        <v>19</v>
      </c>
      <c r="N174" s="211" t="s">
        <v>46</v>
      </c>
      <c r="O174" s="82"/>
      <c r="P174" s="212">
        <f>O174*H174</f>
        <v>0</v>
      </c>
      <c r="Q174" s="212">
        <v>0.02337</v>
      </c>
      <c r="R174" s="212">
        <f>Q174*H174</f>
        <v>0.11535432</v>
      </c>
      <c r="S174" s="212">
        <v>0</v>
      </c>
      <c r="T174" s="213">
        <f>S174*H174</f>
        <v>0</v>
      </c>
      <c r="AR174" s="214" t="s">
        <v>205</v>
      </c>
      <c r="AT174" s="214" t="s">
        <v>120</v>
      </c>
      <c r="AU174" s="214" t="s">
        <v>82</v>
      </c>
      <c r="AY174" s="16" t="s">
        <v>117</v>
      </c>
      <c r="BE174" s="215">
        <f>IF(N174="základní",J174,0)</f>
        <v>0</v>
      </c>
      <c r="BF174" s="215">
        <f>IF(N174="snížená",J174,0)</f>
        <v>0</v>
      </c>
      <c r="BG174" s="215">
        <f>IF(N174="zákl. přenesená",J174,0)</f>
        <v>0</v>
      </c>
      <c r="BH174" s="215">
        <f>IF(N174="sníž. přenesená",J174,0)</f>
        <v>0</v>
      </c>
      <c r="BI174" s="215">
        <f>IF(N174="nulová",J174,0)</f>
        <v>0</v>
      </c>
      <c r="BJ174" s="16" t="s">
        <v>80</v>
      </c>
      <c r="BK174" s="215">
        <f>ROUND(I174*H174,2)</f>
        <v>0</v>
      </c>
      <c r="BL174" s="16" t="s">
        <v>205</v>
      </c>
      <c r="BM174" s="214" t="s">
        <v>318</v>
      </c>
    </row>
    <row r="175" spans="2:47" s="1" customFormat="1" ht="12">
      <c r="B175" s="37"/>
      <c r="C175" s="38"/>
      <c r="D175" s="216" t="s">
        <v>127</v>
      </c>
      <c r="E175" s="38"/>
      <c r="F175" s="217" t="s">
        <v>319</v>
      </c>
      <c r="G175" s="38"/>
      <c r="H175" s="38"/>
      <c r="I175" s="128"/>
      <c r="J175" s="38"/>
      <c r="K175" s="38"/>
      <c r="L175" s="42"/>
      <c r="M175" s="218"/>
      <c r="N175" s="82"/>
      <c r="O175" s="82"/>
      <c r="P175" s="82"/>
      <c r="Q175" s="82"/>
      <c r="R175" s="82"/>
      <c r="S175" s="82"/>
      <c r="T175" s="83"/>
      <c r="AT175" s="16" t="s">
        <v>127</v>
      </c>
      <c r="AU175" s="16" t="s">
        <v>82</v>
      </c>
    </row>
    <row r="176" spans="2:65" s="1" customFormat="1" ht="24" customHeight="1">
      <c r="B176" s="37"/>
      <c r="C176" s="203" t="s">
        <v>320</v>
      </c>
      <c r="D176" s="203" t="s">
        <v>120</v>
      </c>
      <c r="E176" s="204" t="s">
        <v>321</v>
      </c>
      <c r="F176" s="205" t="s">
        <v>322</v>
      </c>
      <c r="G176" s="206" t="s">
        <v>233</v>
      </c>
      <c r="H176" s="207">
        <v>3.457</v>
      </c>
      <c r="I176" s="208"/>
      <c r="J176" s="209">
        <f>ROUND(I176*H176,2)</f>
        <v>0</v>
      </c>
      <c r="K176" s="205" t="s">
        <v>124</v>
      </c>
      <c r="L176" s="42"/>
      <c r="M176" s="210" t="s">
        <v>19</v>
      </c>
      <c r="N176" s="211" t="s">
        <v>46</v>
      </c>
      <c r="O176" s="82"/>
      <c r="P176" s="212">
        <f>O176*H176</f>
        <v>0</v>
      </c>
      <c r="Q176" s="212">
        <v>0</v>
      </c>
      <c r="R176" s="212">
        <f>Q176*H176</f>
        <v>0</v>
      </c>
      <c r="S176" s="212">
        <v>0</v>
      </c>
      <c r="T176" s="213">
        <f>S176*H176</f>
        <v>0</v>
      </c>
      <c r="AR176" s="214" t="s">
        <v>205</v>
      </c>
      <c r="AT176" s="214" t="s">
        <v>120</v>
      </c>
      <c r="AU176" s="214" t="s">
        <v>82</v>
      </c>
      <c r="AY176" s="16" t="s">
        <v>117</v>
      </c>
      <c r="BE176" s="215">
        <f>IF(N176="základní",J176,0)</f>
        <v>0</v>
      </c>
      <c r="BF176" s="215">
        <f>IF(N176="snížená",J176,0)</f>
        <v>0</v>
      </c>
      <c r="BG176" s="215">
        <f>IF(N176="zákl. přenesená",J176,0)</f>
        <v>0</v>
      </c>
      <c r="BH176" s="215">
        <f>IF(N176="sníž. přenesená",J176,0)</f>
        <v>0</v>
      </c>
      <c r="BI176" s="215">
        <f>IF(N176="nulová",J176,0)</f>
        <v>0</v>
      </c>
      <c r="BJ176" s="16" t="s">
        <v>80</v>
      </c>
      <c r="BK176" s="215">
        <f>ROUND(I176*H176,2)</f>
        <v>0</v>
      </c>
      <c r="BL176" s="16" t="s">
        <v>205</v>
      </c>
      <c r="BM176" s="214" t="s">
        <v>323</v>
      </c>
    </row>
    <row r="177" spans="2:47" s="1" customFormat="1" ht="12">
      <c r="B177" s="37"/>
      <c r="C177" s="38"/>
      <c r="D177" s="216" t="s">
        <v>127</v>
      </c>
      <c r="E177" s="38"/>
      <c r="F177" s="217" t="s">
        <v>324</v>
      </c>
      <c r="G177" s="38"/>
      <c r="H177" s="38"/>
      <c r="I177" s="128"/>
      <c r="J177" s="38"/>
      <c r="K177" s="38"/>
      <c r="L177" s="42"/>
      <c r="M177" s="218"/>
      <c r="N177" s="82"/>
      <c r="O177" s="82"/>
      <c r="P177" s="82"/>
      <c r="Q177" s="82"/>
      <c r="R177" s="82"/>
      <c r="S177" s="82"/>
      <c r="T177" s="83"/>
      <c r="AT177" s="16" t="s">
        <v>127</v>
      </c>
      <c r="AU177" s="16" t="s">
        <v>82</v>
      </c>
    </row>
    <row r="178" spans="2:63" s="11" customFormat="1" ht="22.8" customHeight="1">
      <c r="B178" s="187"/>
      <c r="C178" s="188"/>
      <c r="D178" s="189" t="s">
        <v>74</v>
      </c>
      <c r="E178" s="201" t="s">
        <v>325</v>
      </c>
      <c r="F178" s="201" t="s">
        <v>326</v>
      </c>
      <c r="G178" s="188"/>
      <c r="H178" s="188"/>
      <c r="I178" s="191"/>
      <c r="J178" s="202">
        <f>BK178</f>
        <v>0</v>
      </c>
      <c r="K178" s="188"/>
      <c r="L178" s="193"/>
      <c r="M178" s="194"/>
      <c r="N178" s="195"/>
      <c r="O178" s="195"/>
      <c r="P178" s="196">
        <f>SUM(P179:P202)</f>
        <v>0</v>
      </c>
      <c r="Q178" s="195"/>
      <c r="R178" s="196">
        <f>SUM(R179:R202)</f>
        <v>1.121805</v>
      </c>
      <c r="S178" s="195"/>
      <c r="T178" s="197">
        <f>SUM(T179:T202)</f>
        <v>0</v>
      </c>
      <c r="AR178" s="198" t="s">
        <v>82</v>
      </c>
      <c r="AT178" s="199" t="s">
        <v>74</v>
      </c>
      <c r="AU178" s="199" t="s">
        <v>80</v>
      </c>
      <c r="AY178" s="198" t="s">
        <v>117</v>
      </c>
      <c r="BK178" s="200">
        <f>SUM(BK179:BK202)</f>
        <v>0</v>
      </c>
    </row>
    <row r="179" spans="2:65" s="1" customFormat="1" ht="16.5" customHeight="1">
      <c r="B179" s="37"/>
      <c r="C179" s="203" t="s">
        <v>327</v>
      </c>
      <c r="D179" s="203" t="s">
        <v>120</v>
      </c>
      <c r="E179" s="204" t="s">
        <v>328</v>
      </c>
      <c r="F179" s="205" t="s">
        <v>329</v>
      </c>
      <c r="G179" s="206" t="s">
        <v>133</v>
      </c>
      <c r="H179" s="207">
        <v>32</v>
      </c>
      <c r="I179" s="208"/>
      <c r="J179" s="209">
        <f>ROUND(I179*H179,2)</f>
        <v>0</v>
      </c>
      <c r="K179" s="205" t="s">
        <v>124</v>
      </c>
      <c r="L179" s="42"/>
      <c r="M179" s="210" t="s">
        <v>19</v>
      </c>
      <c r="N179" s="211" t="s">
        <v>46</v>
      </c>
      <c r="O179" s="82"/>
      <c r="P179" s="212">
        <f>O179*H179</f>
        <v>0</v>
      </c>
      <c r="Q179" s="212">
        <v>0.0087</v>
      </c>
      <c r="R179" s="212">
        <f>Q179*H179</f>
        <v>0.2784</v>
      </c>
      <c r="S179" s="212">
        <v>0</v>
      </c>
      <c r="T179" s="213">
        <f>S179*H179</f>
        <v>0</v>
      </c>
      <c r="AR179" s="214" t="s">
        <v>205</v>
      </c>
      <c r="AT179" s="214" t="s">
        <v>120</v>
      </c>
      <c r="AU179" s="214" t="s">
        <v>82</v>
      </c>
      <c r="AY179" s="16" t="s">
        <v>117</v>
      </c>
      <c r="BE179" s="215">
        <f>IF(N179="základní",J179,0)</f>
        <v>0</v>
      </c>
      <c r="BF179" s="215">
        <f>IF(N179="snížená",J179,0)</f>
        <v>0</v>
      </c>
      <c r="BG179" s="215">
        <f>IF(N179="zákl. přenesená",J179,0)</f>
        <v>0</v>
      </c>
      <c r="BH179" s="215">
        <f>IF(N179="sníž. přenesená",J179,0)</f>
        <v>0</v>
      </c>
      <c r="BI179" s="215">
        <f>IF(N179="nulová",J179,0)</f>
        <v>0</v>
      </c>
      <c r="BJ179" s="16" t="s">
        <v>80</v>
      </c>
      <c r="BK179" s="215">
        <f>ROUND(I179*H179,2)</f>
        <v>0</v>
      </c>
      <c r="BL179" s="16" t="s">
        <v>205</v>
      </c>
      <c r="BM179" s="214" t="s">
        <v>330</v>
      </c>
    </row>
    <row r="180" spans="2:47" s="1" customFormat="1" ht="12">
      <c r="B180" s="37"/>
      <c r="C180" s="38"/>
      <c r="D180" s="216" t="s">
        <v>127</v>
      </c>
      <c r="E180" s="38"/>
      <c r="F180" s="217" t="s">
        <v>331</v>
      </c>
      <c r="G180" s="38"/>
      <c r="H180" s="38"/>
      <c r="I180" s="128"/>
      <c r="J180" s="38"/>
      <c r="K180" s="38"/>
      <c r="L180" s="42"/>
      <c r="M180" s="218"/>
      <c r="N180" s="82"/>
      <c r="O180" s="82"/>
      <c r="P180" s="82"/>
      <c r="Q180" s="82"/>
      <c r="R180" s="82"/>
      <c r="S180" s="82"/>
      <c r="T180" s="83"/>
      <c r="AT180" s="16" t="s">
        <v>127</v>
      </c>
      <c r="AU180" s="16" t="s">
        <v>82</v>
      </c>
    </row>
    <row r="181" spans="2:65" s="1" customFormat="1" ht="16.5" customHeight="1">
      <c r="B181" s="37"/>
      <c r="C181" s="203" t="s">
        <v>332</v>
      </c>
      <c r="D181" s="203" t="s">
        <v>120</v>
      </c>
      <c r="E181" s="204" t="s">
        <v>333</v>
      </c>
      <c r="F181" s="205" t="s">
        <v>334</v>
      </c>
      <c r="G181" s="206" t="s">
        <v>133</v>
      </c>
      <c r="H181" s="207">
        <v>40</v>
      </c>
      <c r="I181" s="208"/>
      <c r="J181" s="209">
        <f>ROUND(I181*H181,2)</f>
        <v>0</v>
      </c>
      <c r="K181" s="205" t="s">
        <v>124</v>
      </c>
      <c r="L181" s="42"/>
      <c r="M181" s="210" t="s">
        <v>19</v>
      </c>
      <c r="N181" s="211" t="s">
        <v>46</v>
      </c>
      <c r="O181" s="82"/>
      <c r="P181" s="212">
        <f>O181*H181</f>
        <v>0</v>
      </c>
      <c r="Q181" s="212">
        <v>0.00433</v>
      </c>
      <c r="R181" s="212">
        <f>Q181*H181</f>
        <v>0.1732</v>
      </c>
      <c r="S181" s="212">
        <v>0</v>
      </c>
      <c r="T181" s="213">
        <f>S181*H181</f>
        <v>0</v>
      </c>
      <c r="AR181" s="214" t="s">
        <v>205</v>
      </c>
      <c r="AT181" s="214" t="s">
        <v>120</v>
      </c>
      <c r="AU181" s="214" t="s">
        <v>82</v>
      </c>
      <c r="AY181" s="16" t="s">
        <v>117</v>
      </c>
      <c r="BE181" s="215">
        <f>IF(N181="základní",J181,0)</f>
        <v>0</v>
      </c>
      <c r="BF181" s="215">
        <f>IF(N181="snížená",J181,0)</f>
        <v>0</v>
      </c>
      <c r="BG181" s="215">
        <f>IF(N181="zákl. přenesená",J181,0)</f>
        <v>0</v>
      </c>
      <c r="BH181" s="215">
        <f>IF(N181="sníž. přenesená",J181,0)</f>
        <v>0</v>
      </c>
      <c r="BI181" s="215">
        <f>IF(N181="nulová",J181,0)</f>
        <v>0</v>
      </c>
      <c r="BJ181" s="16" t="s">
        <v>80</v>
      </c>
      <c r="BK181" s="215">
        <f>ROUND(I181*H181,2)</f>
        <v>0</v>
      </c>
      <c r="BL181" s="16" t="s">
        <v>205</v>
      </c>
      <c r="BM181" s="214" t="s">
        <v>335</v>
      </c>
    </row>
    <row r="182" spans="2:47" s="1" customFormat="1" ht="12">
      <c r="B182" s="37"/>
      <c r="C182" s="38"/>
      <c r="D182" s="216" t="s">
        <v>127</v>
      </c>
      <c r="E182" s="38"/>
      <c r="F182" s="217" t="s">
        <v>331</v>
      </c>
      <c r="G182" s="38"/>
      <c r="H182" s="38"/>
      <c r="I182" s="128"/>
      <c r="J182" s="38"/>
      <c r="K182" s="38"/>
      <c r="L182" s="42"/>
      <c r="M182" s="218"/>
      <c r="N182" s="82"/>
      <c r="O182" s="82"/>
      <c r="P182" s="82"/>
      <c r="Q182" s="82"/>
      <c r="R182" s="82"/>
      <c r="S182" s="82"/>
      <c r="T182" s="83"/>
      <c r="AT182" s="16" t="s">
        <v>127</v>
      </c>
      <c r="AU182" s="16" t="s">
        <v>82</v>
      </c>
    </row>
    <row r="183" spans="2:65" s="1" customFormat="1" ht="24" customHeight="1">
      <c r="B183" s="37"/>
      <c r="C183" s="203" t="s">
        <v>336</v>
      </c>
      <c r="D183" s="203" t="s">
        <v>120</v>
      </c>
      <c r="E183" s="204" t="s">
        <v>337</v>
      </c>
      <c r="F183" s="205" t="s">
        <v>338</v>
      </c>
      <c r="G183" s="206" t="s">
        <v>133</v>
      </c>
      <c r="H183" s="207">
        <v>35</v>
      </c>
      <c r="I183" s="208"/>
      <c r="J183" s="209">
        <f>ROUND(I183*H183,2)</f>
        <v>0</v>
      </c>
      <c r="K183" s="205" t="s">
        <v>124</v>
      </c>
      <c r="L183" s="42"/>
      <c r="M183" s="210" t="s">
        <v>19</v>
      </c>
      <c r="N183" s="211" t="s">
        <v>46</v>
      </c>
      <c r="O183" s="82"/>
      <c r="P183" s="212">
        <f>O183*H183</f>
        <v>0</v>
      </c>
      <c r="Q183" s="212">
        <v>0.00158</v>
      </c>
      <c r="R183" s="212">
        <f>Q183*H183</f>
        <v>0.0553</v>
      </c>
      <c r="S183" s="212">
        <v>0</v>
      </c>
      <c r="T183" s="213">
        <f>S183*H183</f>
        <v>0</v>
      </c>
      <c r="AR183" s="214" t="s">
        <v>205</v>
      </c>
      <c r="AT183" s="214" t="s">
        <v>120</v>
      </c>
      <c r="AU183" s="214" t="s">
        <v>82</v>
      </c>
      <c r="AY183" s="16" t="s">
        <v>117</v>
      </c>
      <c r="BE183" s="215">
        <f>IF(N183="základní",J183,0)</f>
        <v>0</v>
      </c>
      <c r="BF183" s="215">
        <f>IF(N183="snížená",J183,0)</f>
        <v>0</v>
      </c>
      <c r="BG183" s="215">
        <f>IF(N183="zákl. přenesená",J183,0)</f>
        <v>0</v>
      </c>
      <c r="BH183" s="215">
        <f>IF(N183="sníž. přenesená",J183,0)</f>
        <v>0</v>
      </c>
      <c r="BI183" s="215">
        <f>IF(N183="nulová",J183,0)</f>
        <v>0</v>
      </c>
      <c r="BJ183" s="16" t="s">
        <v>80</v>
      </c>
      <c r="BK183" s="215">
        <f>ROUND(I183*H183,2)</f>
        <v>0</v>
      </c>
      <c r="BL183" s="16" t="s">
        <v>205</v>
      </c>
      <c r="BM183" s="214" t="s">
        <v>339</v>
      </c>
    </row>
    <row r="184" spans="2:47" s="1" customFormat="1" ht="12">
      <c r="B184" s="37"/>
      <c r="C184" s="38"/>
      <c r="D184" s="216" t="s">
        <v>127</v>
      </c>
      <c r="E184" s="38"/>
      <c r="F184" s="217" t="s">
        <v>331</v>
      </c>
      <c r="G184" s="38"/>
      <c r="H184" s="38"/>
      <c r="I184" s="128"/>
      <c r="J184" s="38"/>
      <c r="K184" s="38"/>
      <c r="L184" s="42"/>
      <c r="M184" s="218"/>
      <c r="N184" s="82"/>
      <c r="O184" s="82"/>
      <c r="P184" s="82"/>
      <c r="Q184" s="82"/>
      <c r="R184" s="82"/>
      <c r="S184" s="82"/>
      <c r="T184" s="83"/>
      <c r="AT184" s="16" t="s">
        <v>127</v>
      </c>
      <c r="AU184" s="16" t="s">
        <v>82</v>
      </c>
    </row>
    <row r="185" spans="2:65" s="1" customFormat="1" ht="24" customHeight="1">
      <c r="B185" s="37"/>
      <c r="C185" s="203" t="s">
        <v>340</v>
      </c>
      <c r="D185" s="203" t="s">
        <v>120</v>
      </c>
      <c r="E185" s="204" t="s">
        <v>341</v>
      </c>
      <c r="F185" s="205" t="s">
        <v>342</v>
      </c>
      <c r="G185" s="206" t="s">
        <v>133</v>
      </c>
      <c r="H185" s="207">
        <v>35</v>
      </c>
      <c r="I185" s="208"/>
      <c r="J185" s="209">
        <f>ROUND(I185*H185,2)</f>
        <v>0</v>
      </c>
      <c r="K185" s="205" t="s">
        <v>124</v>
      </c>
      <c r="L185" s="42"/>
      <c r="M185" s="210" t="s">
        <v>19</v>
      </c>
      <c r="N185" s="211" t="s">
        <v>46</v>
      </c>
      <c r="O185" s="82"/>
      <c r="P185" s="212">
        <f>O185*H185</f>
        <v>0</v>
      </c>
      <c r="Q185" s="212">
        <v>0.0059</v>
      </c>
      <c r="R185" s="212">
        <f>Q185*H185</f>
        <v>0.2065</v>
      </c>
      <c r="S185" s="212">
        <v>0</v>
      </c>
      <c r="T185" s="213">
        <f>S185*H185</f>
        <v>0</v>
      </c>
      <c r="AR185" s="214" t="s">
        <v>205</v>
      </c>
      <c r="AT185" s="214" t="s">
        <v>120</v>
      </c>
      <c r="AU185" s="214" t="s">
        <v>82</v>
      </c>
      <c r="AY185" s="16" t="s">
        <v>117</v>
      </c>
      <c r="BE185" s="215">
        <f>IF(N185="základní",J185,0)</f>
        <v>0</v>
      </c>
      <c r="BF185" s="215">
        <f>IF(N185="snížená",J185,0)</f>
        <v>0</v>
      </c>
      <c r="BG185" s="215">
        <f>IF(N185="zákl. přenesená",J185,0)</f>
        <v>0</v>
      </c>
      <c r="BH185" s="215">
        <f>IF(N185="sníž. přenesená",J185,0)</f>
        <v>0</v>
      </c>
      <c r="BI185" s="215">
        <f>IF(N185="nulová",J185,0)</f>
        <v>0</v>
      </c>
      <c r="BJ185" s="16" t="s">
        <v>80</v>
      </c>
      <c r="BK185" s="215">
        <f>ROUND(I185*H185,2)</f>
        <v>0</v>
      </c>
      <c r="BL185" s="16" t="s">
        <v>205</v>
      </c>
      <c r="BM185" s="214" t="s">
        <v>343</v>
      </c>
    </row>
    <row r="186" spans="2:47" s="1" customFormat="1" ht="12">
      <c r="B186" s="37"/>
      <c r="C186" s="38"/>
      <c r="D186" s="216" t="s">
        <v>127</v>
      </c>
      <c r="E186" s="38"/>
      <c r="F186" s="217" t="s">
        <v>331</v>
      </c>
      <c r="G186" s="38"/>
      <c r="H186" s="38"/>
      <c r="I186" s="128"/>
      <c r="J186" s="38"/>
      <c r="K186" s="38"/>
      <c r="L186" s="42"/>
      <c r="M186" s="218"/>
      <c r="N186" s="82"/>
      <c r="O186" s="82"/>
      <c r="P186" s="82"/>
      <c r="Q186" s="82"/>
      <c r="R186" s="82"/>
      <c r="S186" s="82"/>
      <c r="T186" s="83"/>
      <c r="AT186" s="16" t="s">
        <v>127</v>
      </c>
      <c r="AU186" s="16" t="s">
        <v>82</v>
      </c>
    </row>
    <row r="187" spans="2:65" s="1" customFormat="1" ht="16.5" customHeight="1">
      <c r="B187" s="37"/>
      <c r="C187" s="203" t="s">
        <v>344</v>
      </c>
      <c r="D187" s="203" t="s">
        <v>120</v>
      </c>
      <c r="E187" s="204" t="s">
        <v>345</v>
      </c>
      <c r="F187" s="205" t="s">
        <v>346</v>
      </c>
      <c r="G187" s="206" t="s">
        <v>280</v>
      </c>
      <c r="H187" s="207">
        <v>1</v>
      </c>
      <c r="I187" s="208"/>
      <c r="J187" s="209">
        <f>ROUND(I187*H187,2)</f>
        <v>0</v>
      </c>
      <c r="K187" s="205" t="s">
        <v>281</v>
      </c>
      <c r="L187" s="42"/>
      <c r="M187" s="210" t="s">
        <v>19</v>
      </c>
      <c r="N187" s="211" t="s">
        <v>46</v>
      </c>
      <c r="O187" s="82"/>
      <c r="P187" s="212">
        <f>O187*H187</f>
        <v>0</v>
      </c>
      <c r="Q187" s="212">
        <v>0</v>
      </c>
      <c r="R187" s="212">
        <f>Q187*H187</f>
        <v>0</v>
      </c>
      <c r="S187" s="212">
        <v>0</v>
      </c>
      <c r="T187" s="213">
        <f>S187*H187</f>
        <v>0</v>
      </c>
      <c r="AR187" s="214" t="s">
        <v>205</v>
      </c>
      <c r="AT187" s="214" t="s">
        <v>120</v>
      </c>
      <c r="AU187" s="214" t="s">
        <v>82</v>
      </c>
      <c r="AY187" s="16" t="s">
        <v>117</v>
      </c>
      <c r="BE187" s="215">
        <f>IF(N187="základní",J187,0)</f>
        <v>0</v>
      </c>
      <c r="BF187" s="215">
        <f>IF(N187="snížená",J187,0)</f>
        <v>0</v>
      </c>
      <c r="BG187" s="215">
        <f>IF(N187="zákl. přenesená",J187,0)</f>
        <v>0</v>
      </c>
      <c r="BH187" s="215">
        <f>IF(N187="sníž. přenesená",J187,0)</f>
        <v>0</v>
      </c>
      <c r="BI187" s="215">
        <f>IF(N187="nulová",J187,0)</f>
        <v>0</v>
      </c>
      <c r="BJ187" s="16" t="s">
        <v>80</v>
      </c>
      <c r="BK187" s="215">
        <f>ROUND(I187*H187,2)</f>
        <v>0</v>
      </c>
      <c r="BL187" s="16" t="s">
        <v>205</v>
      </c>
      <c r="BM187" s="214" t="s">
        <v>347</v>
      </c>
    </row>
    <row r="188" spans="2:47" s="1" customFormat="1" ht="12">
      <c r="B188" s="37"/>
      <c r="C188" s="38"/>
      <c r="D188" s="216" t="s">
        <v>283</v>
      </c>
      <c r="E188" s="38"/>
      <c r="F188" s="217" t="s">
        <v>348</v>
      </c>
      <c r="G188" s="38"/>
      <c r="H188" s="38"/>
      <c r="I188" s="128"/>
      <c r="J188" s="38"/>
      <c r="K188" s="38"/>
      <c r="L188" s="42"/>
      <c r="M188" s="218"/>
      <c r="N188" s="82"/>
      <c r="O188" s="82"/>
      <c r="P188" s="82"/>
      <c r="Q188" s="82"/>
      <c r="R188" s="82"/>
      <c r="S188" s="82"/>
      <c r="T188" s="83"/>
      <c r="AT188" s="16" t="s">
        <v>283</v>
      </c>
      <c r="AU188" s="16" t="s">
        <v>82</v>
      </c>
    </row>
    <row r="189" spans="2:65" s="1" customFormat="1" ht="16.5" customHeight="1">
      <c r="B189" s="37"/>
      <c r="C189" s="203" t="s">
        <v>349</v>
      </c>
      <c r="D189" s="203" t="s">
        <v>120</v>
      </c>
      <c r="E189" s="204" t="s">
        <v>350</v>
      </c>
      <c r="F189" s="205" t="s">
        <v>351</v>
      </c>
      <c r="G189" s="206" t="s">
        <v>280</v>
      </c>
      <c r="H189" s="207">
        <v>1</v>
      </c>
      <c r="I189" s="208"/>
      <c r="J189" s="209">
        <f>ROUND(I189*H189,2)</f>
        <v>0</v>
      </c>
      <c r="K189" s="205" t="s">
        <v>281</v>
      </c>
      <c r="L189" s="42"/>
      <c r="M189" s="210" t="s">
        <v>19</v>
      </c>
      <c r="N189" s="211" t="s">
        <v>46</v>
      </c>
      <c r="O189" s="82"/>
      <c r="P189" s="212">
        <f>O189*H189</f>
        <v>0</v>
      </c>
      <c r="Q189" s="212">
        <v>0</v>
      </c>
      <c r="R189" s="212">
        <f>Q189*H189</f>
        <v>0</v>
      </c>
      <c r="S189" s="212">
        <v>0</v>
      </c>
      <c r="T189" s="213">
        <f>S189*H189</f>
        <v>0</v>
      </c>
      <c r="AR189" s="214" t="s">
        <v>205</v>
      </c>
      <c r="AT189" s="214" t="s">
        <v>120</v>
      </c>
      <c r="AU189" s="214" t="s">
        <v>82</v>
      </c>
      <c r="AY189" s="16" t="s">
        <v>117</v>
      </c>
      <c r="BE189" s="215">
        <f>IF(N189="základní",J189,0)</f>
        <v>0</v>
      </c>
      <c r="BF189" s="215">
        <f>IF(N189="snížená",J189,0)</f>
        <v>0</v>
      </c>
      <c r="BG189" s="215">
        <f>IF(N189="zákl. přenesená",J189,0)</f>
        <v>0</v>
      </c>
      <c r="BH189" s="215">
        <f>IF(N189="sníž. přenesená",J189,0)</f>
        <v>0</v>
      </c>
      <c r="BI189" s="215">
        <f>IF(N189="nulová",J189,0)</f>
        <v>0</v>
      </c>
      <c r="BJ189" s="16" t="s">
        <v>80</v>
      </c>
      <c r="BK189" s="215">
        <f>ROUND(I189*H189,2)</f>
        <v>0</v>
      </c>
      <c r="BL189" s="16" t="s">
        <v>205</v>
      </c>
      <c r="BM189" s="214" t="s">
        <v>352</v>
      </c>
    </row>
    <row r="190" spans="2:65" s="1" customFormat="1" ht="16.5" customHeight="1">
      <c r="B190" s="37"/>
      <c r="C190" s="230" t="s">
        <v>353</v>
      </c>
      <c r="D190" s="230" t="s">
        <v>138</v>
      </c>
      <c r="E190" s="231" t="s">
        <v>354</v>
      </c>
      <c r="F190" s="232" t="s">
        <v>355</v>
      </c>
      <c r="G190" s="233" t="s">
        <v>220</v>
      </c>
      <c r="H190" s="234">
        <v>1</v>
      </c>
      <c r="I190" s="235"/>
      <c r="J190" s="236">
        <f>ROUND(I190*H190,2)</f>
        <v>0</v>
      </c>
      <c r="K190" s="232" t="s">
        <v>281</v>
      </c>
      <c r="L190" s="237"/>
      <c r="M190" s="238" t="s">
        <v>19</v>
      </c>
      <c r="N190" s="239" t="s">
        <v>46</v>
      </c>
      <c r="O190" s="82"/>
      <c r="P190" s="212">
        <f>O190*H190</f>
        <v>0</v>
      </c>
      <c r="Q190" s="212">
        <v>0.0069</v>
      </c>
      <c r="R190" s="212">
        <f>Q190*H190</f>
        <v>0.0069</v>
      </c>
      <c r="S190" s="212">
        <v>0</v>
      </c>
      <c r="T190" s="213">
        <f>S190*H190</f>
        <v>0</v>
      </c>
      <c r="AR190" s="214" t="s">
        <v>291</v>
      </c>
      <c r="AT190" s="214" t="s">
        <v>138</v>
      </c>
      <c r="AU190" s="214" t="s">
        <v>82</v>
      </c>
      <c r="AY190" s="16" t="s">
        <v>117</v>
      </c>
      <c r="BE190" s="215">
        <f>IF(N190="základní",J190,0)</f>
        <v>0</v>
      </c>
      <c r="BF190" s="215">
        <f>IF(N190="snížená",J190,0)</f>
        <v>0</v>
      </c>
      <c r="BG190" s="215">
        <f>IF(N190="zákl. přenesená",J190,0)</f>
        <v>0</v>
      </c>
      <c r="BH190" s="215">
        <f>IF(N190="sníž. přenesená",J190,0)</f>
        <v>0</v>
      </c>
      <c r="BI190" s="215">
        <f>IF(N190="nulová",J190,0)</f>
        <v>0</v>
      </c>
      <c r="BJ190" s="16" t="s">
        <v>80</v>
      </c>
      <c r="BK190" s="215">
        <f>ROUND(I190*H190,2)</f>
        <v>0</v>
      </c>
      <c r="BL190" s="16" t="s">
        <v>205</v>
      </c>
      <c r="BM190" s="214" t="s">
        <v>356</v>
      </c>
    </row>
    <row r="191" spans="2:65" s="1" customFormat="1" ht="24" customHeight="1">
      <c r="B191" s="37"/>
      <c r="C191" s="203" t="s">
        <v>357</v>
      </c>
      <c r="D191" s="203" t="s">
        <v>120</v>
      </c>
      <c r="E191" s="204" t="s">
        <v>358</v>
      </c>
      <c r="F191" s="205" t="s">
        <v>359</v>
      </c>
      <c r="G191" s="206" t="s">
        <v>133</v>
      </c>
      <c r="H191" s="207">
        <v>11.9</v>
      </c>
      <c r="I191" s="208"/>
      <c r="J191" s="209">
        <f>ROUND(I191*H191,2)</f>
        <v>0</v>
      </c>
      <c r="K191" s="205" t="s">
        <v>124</v>
      </c>
      <c r="L191" s="42"/>
      <c r="M191" s="210" t="s">
        <v>19</v>
      </c>
      <c r="N191" s="211" t="s">
        <v>46</v>
      </c>
      <c r="O191" s="82"/>
      <c r="P191" s="212">
        <f>O191*H191</f>
        <v>0</v>
      </c>
      <c r="Q191" s="212">
        <v>0.00205</v>
      </c>
      <c r="R191" s="212">
        <f>Q191*H191</f>
        <v>0.024395000000000003</v>
      </c>
      <c r="S191" s="212">
        <v>0</v>
      </c>
      <c r="T191" s="213">
        <f>S191*H191</f>
        <v>0</v>
      </c>
      <c r="AR191" s="214" t="s">
        <v>205</v>
      </c>
      <c r="AT191" s="214" t="s">
        <v>120</v>
      </c>
      <c r="AU191" s="214" t="s">
        <v>82</v>
      </c>
      <c r="AY191" s="16" t="s">
        <v>117</v>
      </c>
      <c r="BE191" s="215">
        <f>IF(N191="základní",J191,0)</f>
        <v>0</v>
      </c>
      <c r="BF191" s="215">
        <f>IF(N191="snížená",J191,0)</f>
        <v>0</v>
      </c>
      <c r="BG191" s="215">
        <f>IF(N191="zákl. přenesená",J191,0)</f>
        <v>0</v>
      </c>
      <c r="BH191" s="215">
        <f>IF(N191="sníž. přenesená",J191,0)</f>
        <v>0</v>
      </c>
      <c r="BI191" s="215">
        <f>IF(N191="nulová",J191,0)</f>
        <v>0</v>
      </c>
      <c r="BJ191" s="16" t="s">
        <v>80</v>
      </c>
      <c r="BK191" s="215">
        <f>ROUND(I191*H191,2)</f>
        <v>0</v>
      </c>
      <c r="BL191" s="16" t="s">
        <v>205</v>
      </c>
      <c r="BM191" s="214" t="s">
        <v>360</v>
      </c>
    </row>
    <row r="192" spans="2:51" s="12" customFormat="1" ht="12">
      <c r="B192" s="219"/>
      <c r="C192" s="220"/>
      <c r="D192" s="216" t="s">
        <v>129</v>
      </c>
      <c r="E192" s="221" t="s">
        <v>19</v>
      </c>
      <c r="F192" s="222" t="s">
        <v>361</v>
      </c>
      <c r="G192" s="220"/>
      <c r="H192" s="223">
        <v>9</v>
      </c>
      <c r="I192" s="224"/>
      <c r="J192" s="220"/>
      <c r="K192" s="220"/>
      <c r="L192" s="225"/>
      <c r="M192" s="226"/>
      <c r="N192" s="227"/>
      <c r="O192" s="227"/>
      <c r="P192" s="227"/>
      <c r="Q192" s="227"/>
      <c r="R192" s="227"/>
      <c r="S192" s="227"/>
      <c r="T192" s="228"/>
      <c r="AT192" s="229" t="s">
        <v>129</v>
      </c>
      <c r="AU192" s="229" t="s">
        <v>82</v>
      </c>
      <c r="AV192" s="12" t="s">
        <v>82</v>
      </c>
      <c r="AW192" s="12" t="s">
        <v>36</v>
      </c>
      <c r="AX192" s="12" t="s">
        <v>75</v>
      </c>
      <c r="AY192" s="229" t="s">
        <v>117</v>
      </c>
    </row>
    <row r="193" spans="2:51" s="12" customFormat="1" ht="12">
      <c r="B193" s="219"/>
      <c r="C193" s="220"/>
      <c r="D193" s="216" t="s">
        <v>129</v>
      </c>
      <c r="E193" s="221" t="s">
        <v>19</v>
      </c>
      <c r="F193" s="222" t="s">
        <v>362</v>
      </c>
      <c r="G193" s="220"/>
      <c r="H193" s="223">
        <v>2.9</v>
      </c>
      <c r="I193" s="224"/>
      <c r="J193" s="220"/>
      <c r="K193" s="220"/>
      <c r="L193" s="225"/>
      <c r="M193" s="226"/>
      <c r="N193" s="227"/>
      <c r="O193" s="227"/>
      <c r="P193" s="227"/>
      <c r="Q193" s="227"/>
      <c r="R193" s="227"/>
      <c r="S193" s="227"/>
      <c r="T193" s="228"/>
      <c r="AT193" s="229" t="s">
        <v>129</v>
      </c>
      <c r="AU193" s="229" t="s">
        <v>82</v>
      </c>
      <c r="AV193" s="12" t="s">
        <v>82</v>
      </c>
      <c r="AW193" s="12" t="s">
        <v>36</v>
      </c>
      <c r="AX193" s="12" t="s">
        <v>75</v>
      </c>
      <c r="AY193" s="229" t="s">
        <v>117</v>
      </c>
    </row>
    <row r="194" spans="2:51" s="13" customFormat="1" ht="12">
      <c r="B194" s="240"/>
      <c r="C194" s="241"/>
      <c r="D194" s="216" t="s">
        <v>129</v>
      </c>
      <c r="E194" s="242" t="s">
        <v>19</v>
      </c>
      <c r="F194" s="243" t="s">
        <v>165</v>
      </c>
      <c r="G194" s="241"/>
      <c r="H194" s="244">
        <v>11.9</v>
      </c>
      <c r="I194" s="245"/>
      <c r="J194" s="241"/>
      <c r="K194" s="241"/>
      <c r="L194" s="246"/>
      <c r="M194" s="247"/>
      <c r="N194" s="248"/>
      <c r="O194" s="248"/>
      <c r="P194" s="248"/>
      <c r="Q194" s="248"/>
      <c r="R194" s="248"/>
      <c r="S194" s="248"/>
      <c r="T194" s="249"/>
      <c r="AT194" s="250" t="s">
        <v>129</v>
      </c>
      <c r="AU194" s="250" t="s">
        <v>82</v>
      </c>
      <c r="AV194" s="13" t="s">
        <v>125</v>
      </c>
      <c r="AW194" s="13" t="s">
        <v>36</v>
      </c>
      <c r="AX194" s="13" t="s">
        <v>80</v>
      </c>
      <c r="AY194" s="250" t="s">
        <v>117</v>
      </c>
    </row>
    <row r="195" spans="2:65" s="1" customFormat="1" ht="24" customHeight="1">
      <c r="B195" s="37"/>
      <c r="C195" s="203" t="s">
        <v>363</v>
      </c>
      <c r="D195" s="203" t="s">
        <v>120</v>
      </c>
      <c r="E195" s="204" t="s">
        <v>364</v>
      </c>
      <c r="F195" s="205" t="s">
        <v>365</v>
      </c>
      <c r="G195" s="206" t="s">
        <v>220</v>
      </c>
      <c r="H195" s="207">
        <v>2</v>
      </c>
      <c r="I195" s="208"/>
      <c r="J195" s="209">
        <f>ROUND(I195*H195,2)</f>
        <v>0</v>
      </c>
      <c r="K195" s="205" t="s">
        <v>124</v>
      </c>
      <c r="L195" s="42"/>
      <c r="M195" s="210" t="s">
        <v>19</v>
      </c>
      <c r="N195" s="211" t="s">
        <v>46</v>
      </c>
      <c r="O195" s="82"/>
      <c r="P195" s="212">
        <f>O195*H195</f>
        <v>0</v>
      </c>
      <c r="Q195" s="212">
        <v>0.00282</v>
      </c>
      <c r="R195" s="212">
        <f>Q195*H195</f>
        <v>0.00564</v>
      </c>
      <c r="S195" s="212">
        <v>0</v>
      </c>
      <c r="T195" s="213">
        <f>S195*H195</f>
        <v>0</v>
      </c>
      <c r="AR195" s="214" t="s">
        <v>205</v>
      </c>
      <c r="AT195" s="214" t="s">
        <v>120</v>
      </c>
      <c r="AU195" s="214" t="s">
        <v>82</v>
      </c>
      <c r="AY195" s="16" t="s">
        <v>117</v>
      </c>
      <c r="BE195" s="215">
        <f>IF(N195="základní",J195,0)</f>
        <v>0</v>
      </c>
      <c r="BF195" s="215">
        <f>IF(N195="snížená",J195,0)</f>
        <v>0</v>
      </c>
      <c r="BG195" s="215">
        <f>IF(N195="zákl. přenesená",J195,0)</f>
        <v>0</v>
      </c>
      <c r="BH195" s="215">
        <f>IF(N195="sníž. přenesená",J195,0)</f>
        <v>0</v>
      </c>
      <c r="BI195" s="215">
        <f>IF(N195="nulová",J195,0)</f>
        <v>0</v>
      </c>
      <c r="BJ195" s="16" t="s">
        <v>80</v>
      </c>
      <c r="BK195" s="215">
        <f>ROUND(I195*H195,2)</f>
        <v>0</v>
      </c>
      <c r="BL195" s="16" t="s">
        <v>205</v>
      </c>
      <c r="BM195" s="214" t="s">
        <v>366</v>
      </c>
    </row>
    <row r="196" spans="2:65" s="1" customFormat="1" ht="16.5" customHeight="1">
      <c r="B196" s="37"/>
      <c r="C196" s="203" t="s">
        <v>367</v>
      </c>
      <c r="D196" s="203" t="s">
        <v>120</v>
      </c>
      <c r="E196" s="204" t="s">
        <v>368</v>
      </c>
      <c r="F196" s="205" t="s">
        <v>369</v>
      </c>
      <c r="G196" s="206" t="s">
        <v>133</v>
      </c>
      <c r="H196" s="207">
        <v>39</v>
      </c>
      <c r="I196" s="208"/>
      <c r="J196" s="209">
        <f>ROUND(I196*H196,2)</f>
        <v>0</v>
      </c>
      <c r="K196" s="205" t="s">
        <v>124</v>
      </c>
      <c r="L196" s="42"/>
      <c r="M196" s="210" t="s">
        <v>19</v>
      </c>
      <c r="N196" s="211" t="s">
        <v>46</v>
      </c>
      <c r="O196" s="82"/>
      <c r="P196" s="212">
        <f>O196*H196</f>
        <v>0</v>
      </c>
      <c r="Q196" s="212">
        <v>0.00641</v>
      </c>
      <c r="R196" s="212">
        <f>Q196*H196</f>
        <v>0.24999</v>
      </c>
      <c r="S196" s="212">
        <v>0</v>
      </c>
      <c r="T196" s="213">
        <f>S196*H196</f>
        <v>0</v>
      </c>
      <c r="AR196" s="214" t="s">
        <v>205</v>
      </c>
      <c r="AT196" s="214" t="s">
        <v>120</v>
      </c>
      <c r="AU196" s="214" t="s">
        <v>82</v>
      </c>
      <c r="AY196" s="16" t="s">
        <v>117</v>
      </c>
      <c r="BE196" s="215">
        <f>IF(N196="základní",J196,0)</f>
        <v>0</v>
      </c>
      <c r="BF196" s="215">
        <f>IF(N196="snížená",J196,0)</f>
        <v>0</v>
      </c>
      <c r="BG196" s="215">
        <f>IF(N196="zákl. přenesená",J196,0)</f>
        <v>0</v>
      </c>
      <c r="BH196" s="215">
        <f>IF(N196="sníž. přenesená",J196,0)</f>
        <v>0</v>
      </c>
      <c r="BI196" s="215">
        <f>IF(N196="nulová",J196,0)</f>
        <v>0</v>
      </c>
      <c r="BJ196" s="16" t="s">
        <v>80</v>
      </c>
      <c r="BK196" s="215">
        <f>ROUND(I196*H196,2)</f>
        <v>0</v>
      </c>
      <c r="BL196" s="16" t="s">
        <v>205</v>
      </c>
      <c r="BM196" s="214" t="s">
        <v>370</v>
      </c>
    </row>
    <row r="197" spans="2:47" s="1" customFormat="1" ht="12">
      <c r="B197" s="37"/>
      <c r="C197" s="38"/>
      <c r="D197" s="216" t="s">
        <v>127</v>
      </c>
      <c r="E197" s="38"/>
      <c r="F197" s="217" t="s">
        <v>371</v>
      </c>
      <c r="G197" s="38"/>
      <c r="H197" s="38"/>
      <c r="I197" s="128"/>
      <c r="J197" s="38"/>
      <c r="K197" s="38"/>
      <c r="L197" s="42"/>
      <c r="M197" s="218"/>
      <c r="N197" s="82"/>
      <c r="O197" s="82"/>
      <c r="P197" s="82"/>
      <c r="Q197" s="82"/>
      <c r="R197" s="82"/>
      <c r="S197" s="82"/>
      <c r="T197" s="83"/>
      <c r="AT197" s="16" t="s">
        <v>127</v>
      </c>
      <c r="AU197" s="16" t="s">
        <v>82</v>
      </c>
    </row>
    <row r="198" spans="2:65" s="1" customFormat="1" ht="24" customHeight="1">
      <c r="B198" s="37"/>
      <c r="C198" s="203" t="s">
        <v>372</v>
      </c>
      <c r="D198" s="203" t="s">
        <v>120</v>
      </c>
      <c r="E198" s="204" t="s">
        <v>373</v>
      </c>
      <c r="F198" s="205" t="s">
        <v>374</v>
      </c>
      <c r="G198" s="206" t="s">
        <v>220</v>
      </c>
      <c r="H198" s="207">
        <v>20</v>
      </c>
      <c r="I198" s="208"/>
      <c r="J198" s="209">
        <f>ROUND(I198*H198,2)</f>
        <v>0</v>
      </c>
      <c r="K198" s="205" t="s">
        <v>124</v>
      </c>
      <c r="L198" s="42"/>
      <c r="M198" s="210" t="s">
        <v>19</v>
      </c>
      <c r="N198" s="211" t="s">
        <v>46</v>
      </c>
      <c r="O198" s="82"/>
      <c r="P198" s="212">
        <f>O198*H198</f>
        <v>0</v>
      </c>
      <c r="Q198" s="212">
        <v>0.00035</v>
      </c>
      <c r="R198" s="212">
        <f>Q198*H198</f>
        <v>0.007</v>
      </c>
      <c r="S198" s="212">
        <v>0</v>
      </c>
      <c r="T198" s="213">
        <f>S198*H198</f>
        <v>0</v>
      </c>
      <c r="AR198" s="214" t="s">
        <v>205</v>
      </c>
      <c r="AT198" s="214" t="s">
        <v>120</v>
      </c>
      <c r="AU198" s="214" t="s">
        <v>82</v>
      </c>
      <c r="AY198" s="16" t="s">
        <v>117</v>
      </c>
      <c r="BE198" s="215">
        <f>IF(N198="základní",J198,0)</f>
        <v>0</v>
      </c>
      <c r="BF198" s="215">
        <f>IF(N198="snížená",J198,0)</f>
        <v>0</v>
      </c>
      <c r="BG198" s="215">
        <f>IF(N198="zákl. přenesená",J198,0)</f>
        <v>0</v>
      </c>
      <c r="BH198" s="215">
        <f>IF(N198="sníž. přenesená",J198,0)</f>
        <v>0</v>
      </c>
      <c r="BI198" s="215">
        <f>IF(N198="nulová",J198,0)</f>
        <v>0</v>
      </c>
      <c r="BJ198" s="16" t="s">
        <v>80</v>
      </c>
      <c r="BK198" s="215">
        <f>ROUND(I198*H198,2)</f>
        <v>0</v>
      </c>
      <c r="BL198" s="16" t="s">
        <v>205</v>
      </c>
      <c r="BM198" s="214" t="s">
        <v>375</v>
      </c>
    </row>
    <row r="199" spans="2:47" s="1" customFormat="1" ht="12">
      <c r="B199" s="37"/>
      <c r="C199" s="38"/>
      <c r="D199" s="216" t="s">
        <v>127</v>
      </c>
      <c r="E199" s="38"/>
      <c r="F199" s="217" t="s">
        <v>371</v>
      </c>
      <c r="G199" s="38"/>
      <c r="H199" s="38"/>
      <c r="I199" s="128"/>
      <c r="J199" s="38"/>
      <c r="K199" s="38"/>
      <c r="L199" s="42"/>
      <c r="M199" s="218"/>
      <c r="N199" s="82"/>
      <c r="O199" s="82"/>
      <c r="P199" s="82"/>
      <c r="Q199" s="82"/>
      <c r="R199" s="82"/>
      <c r="S199" s="82"/>
      <c r="T199" s="83"/>
      <c r="AT199" s="16" t="s">
        <v>127</v>
      </c>
      <c r="AU199" s="16" t="s">
        <v>82</v>
      </c>
    </row>
    <row r="200" spans="2:65" s="1" customFormat="1" ht="24" customHeight="1">
      <c r="B200" s="37"/>
      <c r="C200" s="203" t="s">
        <v>376</v>
      </c>
      <c r="D200" s="203" t="s">
        <v>120</v>
      </c>
      <c r="E200" s="204" t="s">
        <v>377</v>
      </c>
      <c r="F200" s="205" t="s">
        <v>378</v>
      </c>
      <c r="G200" s="206" t="s">
        <v>133</v>
      </c>
      <c r="H200" s="207">
        <v>54</v>
      </c>
      <c r="I200" s="208"/>
      <c r="J200" s="209">
        <f>ROUND(I200*H200,2)</f>
        <v>0</v>
      </c>
      <c r="K200" s="205" t="s">
        <v>124</v>
      </c>
      <c r="L200" s="42"/>
      <c r="M200" s="210" t="s">
        <v>19</v>
      </c>
      <c r="N200" s="211" t="s">
        <v>46</v>
      </c>
      <c r="O200" s="82"/>
      <c r="P200" s="212">
        <f>O200*H200</f>
        <v>0</v>
      </c>
      <c r="Q200" s="212">
        <v>0.00212</v>
      </c>
      <c r="R200" s="212">
        <f>Q200*H200</f>
        <v>0.11448</v>
      </c>
      <c r="S200" s="212">
        <v>0</v>
      </c>
      <c r="T200" s="213">
        <f>S200*H200</f>
        <v>0</v>
      </c>
      <c r="AR200" s="214" t="s">
        <v>205</v>
      </c>
      <c r="AT200" s="214" t="s">
        <v>120</v>
      </c>
      <c r="AU200" s="214" t="s">
        <v>82</v>
      </c>
      <c r="AY200" s="16" t="s">
        <v>117</v>
      </c>
      <c r="BE200" s="215">
        <f>IF(N200="základní",J200,0)</f>
        <v>0</v>
      </c>
      <c r="BF200" s="215">
        <f>IF(N200="snížená",J200,0)</f>
        <v>0</v>
      </c>
      <c r="BG200" s="215">
        <f>IF(N200="zákl. přenesená",J200,0)</f>
        <v>0</v>
      </c>
      <c r="BH200" s="215">
        <f>IF(N200="sníž. přenesená",J200,0)</f>
        <v>0</v>
      </c>
      <c r="BI200" s="215">
        <f>IF(N200="nulová",J200,0)</f>
        <v>0</v>
      </c>
      <c r="BJ200" s="16" t="s">
        <v>80</v>
      </c>
      <c r="BK200" s="215">
        <f>ROUND(I200*H200,2)</f>
        <v>0</v>
      </c>
      <c r="BL200" s="16" t="s">
        <v>205</v>
      </c>
      <c r="BM200" s="214" t="s">
        <v>379</v>
      </c>
    </row>
    <row r="201" spans="2:65" s="1" customFormat="1" ht="24" customHeight="1">
      <c r="B201" s="37"/>
      <c r="C201" s="203" t="s">
        <v>380</v>
      </c>
      <c r="D201" s="203" t="s">
        <v>120</v>
      </c>
      <c r="E201" s="204" t="s">
        <v>381</v>
      </c>
      <c r="F201" s="205" t="s">
        <v>382</v>
      </c>
      <c r="G201" s="206" t="s">
        <v>233</v>
      </c>
      <c r="H201" s="207">
        <v>1.122</v>
      </c>
      <c r="I201" s="208"/>
      <c r="J201" s="209">
        <f>ROUND(I201*H201,2)</f>
        <v>0</v>
      </c>
      <c r="K201" s="205" t="s">
        <v>124</v>
      </c>
      <c r="L201" s="42"/>
      <c r="M201" s="210" t="s">
        <v>19</v>
      </c>
      <c r="N201" s="211" t="s">
        <v>46</v>
      </c>
      <c r="O201" s="82"/>
      <c r="P201" s="212">
        <f>O201*H201</f>
        <v>0</v>
      </c>
      <c r="Q201" s="212">
        <v>0</v>
      </c>
      <c r="R201" s="212">
        <f>Q201*H201</f>
        <v>0</v>
      </c>
      <c r="S201" s="212">
        <v>0</v>
      </c>
      <c r="T201" s="213">
        <f>S201*H201</f>
        <v>0</v>
      </c>
      <c r="AR201" s="214" t="s">
        <v>205</v>
      </c>
      <c r="AT201" s="214" t="s">
        <v>120</v>
      </c>
      <c r="AU201" s="214" t="s">
        <v>82</v>
      </c>
      <c r="AY201" s="16" t="s">
        <v>117</v>
      </c>
      <c r="BE201" s="215">
        <f>IF(N201="základní",J201,0)</f>
        <v>0</v>
      </c>
      <c r="BF201" s="215">
        <f>IF(N201="snížená",J201,0)</f>
        <v>0</v>
      </c>
      <c r="BG201" s="215">
        <f>IF(N201="zákl. přenesená",J201,0)</f>
        <v>0</v>
      </c>
      <c r="BH201" s="215">
        <f>IF(N201="sníž. přenesená",J201,0)</f>
        <v>0</v>
      </c>
      <c r="BI201" s="215">
        <f>IF(N201="nulová",J201,0)</f>
        <v>0</v>
      </c>
      <c r="BJ201" s="16" t="s">
        <v>80</v>
      </c>
      <c r="BK201" s="215">
        <f>ROUND(I201*H201,2)</f>
        <v>0</v>
      </c>
      <c r="BL201" s="16" t="s">
        <v>205</v>
      </c>
      <c r="BM201" s="214" t="s">
        <v>383</v>
      </c>
    </row>
    <row r="202" spans="2:47" s="1" customFormat="1" ht="12">
      <c r="B202" s="37"/>
      <c r="C202" s="38"/>
      <c r="D202" s="216" t="s">
        <v>127</v>
      </c>
      <c r="E202" s="38"/>
      <c r="F202" s="217" t="s">
        <v>384</v>
      </c>
      <c r="G202" s="38"/>
      <c r="H202" s="38"/>
      <c r="I202" s="128"/>
      <c r="J202" s="38"/>
      <c r="K202" s="38"/>
      <c r="L202" s="42"/>
      <c r="M202" s="218"/>
      <c r="N202" s="82"/>
      <c r="O202" s="82"/>
      <c r="P202" s="82"/>
      <c r="Q202" s="82"/>
      <c r="R202" s="82"/>
      <c r="S202" s="82"/>
      <c r="T202" s="83"/>
      <c r="AT202" s="16" t="s">
        <v>127</v>
      </c>
      <c r="AU202" s="16" t="s">
        <v>82</v>
      </c>
    </row>
    <row r="203" spans="2:63" s="11" customFormat="1" ht="22.8" customHeight="1">
      <c r="B203" s="187"/>
      <c r="C203" s="188"/>
      <c r="D203" s="189" t="s">
        <v>74</v>
      </c>
      <c r="E203" s="201" t="s">
        <v>385</v>
      </c>
      <c r="F203" s="201" t="s">
        <v>386</v>
      </c>
      <c r="G203" s="188"/>
      <c r="H203" s="188"/>
      <c r="I203" s="191"/>
      <c r="J203" s="202">
        <f>BK203</f>
        <v>0</v>
      </c>
      <c r="K203" s="188"/>
      <c r="L203" s="193"/>
      <c r="M203" s="194"/>
      <c r="N203" s="195"/>
      <c r="O203" s="195"/>
      <c r="P203" s="196">
        <f>SUM(P204:P278)</f>
        <v>0</v>
      </c>
      <c r="Q203" s="195"/>
      <c r="R203" s="196">
        <f>SUM(R204:R278)</f>
        <v>5.838546480000001</v>
      </c>
      <c r="S203" s="195"/>
      <c r="T203" s="197">
        <f>SUM(T204:T278)</f>
        <v>0</v>
      </c>
      <c r="AR203" s="198" t="s">
        <v>82</v>
      </c>
      <c r="AT203" s="199" t="s">
        <v>74</v>
      </c>
      <c r="AU203" s="199" t="s">
        <v>80</v>
      </c>
      <c r="AY203" s="198" t="s">
        <v>117</v>
      </c>
      <c r="BK203" s="200">
        <f>SUM(BK204:BK278)</f>
        <v>0</v>
      </c>
    </row>
    <row r="204" spans="2:65" s="1" customFormat="1" ht="16.5" customHeight="1">
      <c r="B204" s="37"/>
      <c r="C204" s="203" t="s">
        <v>387</v>
      </c>
      <c r="D204" s="203" t="s">
        <v>120</v>
      </c>
      <c r="E204" s="204" t="s">
        <v>388</v>
      </c>
      <c r="F204" s="205" t="s">
        <v>389</v>
      </c>
      <c r="G204" s="206" t="s">
        <v>133</v>
      </c>
      <c r="H204" s="207">
        <v>35</v>
      </c>
      <c r="I204" s="208"/>
      <c r="J204" s="209">
        <f>ROUND(I204*H204,2)</f>
        <v>0</v>
      </c>
      <c r="K204" s="205" t="s">
        <v>124</v>
      </c>
      <c r="L204" s="42"/>
      <c r="M204" s="210" t="s">
        <v>19</v>
      </c>
      <c r="N204" s="211" t="s">
        <v>46</v>
      </c>
      <c r="O204" s="82"/>
      <c r="P204" s="212">
        <f>O204*H204</f>
        <v>0</v>
      </c>
      <c r="Q204" s="212">
        <v>0.00049</v>
      </c>
      <c r="R204" s="212">
        <f>Q204*H204</f>
        <v>0.01715</v>
      </c>
      <c r="S204" s="212">
        <v>0</v>
      </c>
      <c r="T204" s="213">
        <f>S204*H204</f>
        <v>0</v>
      </c>
      <c r="AR204" s="214" t="s">
        <v>205</v>
      </c>
      <c r="AT204" s="214" t="s">
        <v>120</v>
      </c>
      <c r="AU204" s="214" t="s">
        <v>82</v>
      </c>
      <c r="AY204" s="16" t="s">
        <v>117</v>
      </c>
      <c r="BE204" s="215">
        <f>IF(N204="základní",J204,0)</f>
        <v>0</v>
      </c>
      <c r="BF204" s="215">
        <f>IF(N204="snížená",J204,0)</f>
        <v>0</v>
      </c>
      <c r="BG204" s="215">
        <f>IF(N204="zákl. přenesená",J204,0)</f>
        <v>0</v>
      </c>
      <c r="BH204" s="215">
        <f>IF(N204="sníž. přenesená",J204,0)</f>
        <v>0</v>
      </c>
      <c r="BI204" s="215">
        <f>IF(N204="nulová",J204,0)</f>
        <v>0</v>
      </c>
      <c r="BJ204" s="16" t="s">
        <v>80</v>
      </c>
      <c r="BK204" s="215">
        <f>ROUND(I204*H204,2)</f>
        <v>0</v>
      </c>
      <c r="BL204" s="16" t="s">
        <v>205</v>
      </c>
      <c r="BM204" s="214" t="s">
        <v>390</v>
      </c>
    </row>
    <row r="205" spans="2:47" s="1" customFormat="1" ht="12">
      <c r="B205" s="37"/>
      <c r="C205" s="38"/>
      <c r="D205" s="216" t="s">
        <v>127</v>
      </c>
      <c r="E205" s="38"/>
      <c r="F205" s="217" t="s">
        <v>391</v>
      </c>
      <c r="G205" s="38"/>
      <c r="H205" s="38"/>
      <c r="I205" s="128"/>
      <c r="J205" s="38"/>
      <c r="K205" s="38"/>
      <c r="L205" s="42"/>
      <c r="M205" s="218"/>
      <c r="N205" s="82"/>
      <c r="O205" s="82"/>
      <c r="P205" s="82"/>
      <c r="Q205" s="82"/>
      <c r="R205" s="82"/>
      <c r="S205" s="82"/>
      <c r="T205" s="83"/>
      <c r="AT205" s="16" t="s">
        <v>127</v>
      </c>
      <c r="AU205" s="16" t="s">
        <v>82</v>
      </c>
    </row>
    <row r="206" spans="2:47" s="1" customFormat="1" ht="12">
      <c r="B206" s="37"/>
      <c r="C206" s="38"/>
      <c r="D206" s="216" t="s">
        <v>283</v>
      </c>
      <c r="E206" s="38"/>
      <c r="F206" s="217" t="s">
        <v>392</v>
      </c>
      <c r="G206" s="38"/>
      <c r="H206" s="38"/>
      <c r="I206" s="128"/>
      <c r="J206" s="38"/>
      <c r="K206" s="38"/>
      <c r="L206" s="42"/>
      <c r="M206" s="218"/>
      <c r="N206" s="82"/>
      <c r="O206" s="82"/>
      <c r="P206" s="82"/>
      <c r="Q206" s="82"/>
      <c r="R206" s="82"/>
      <c r="S206" s="82"/>
      <c r="T206" s="83"/>
      <c r="AT206" s="16" t="s">
        <v>283</v>
      </c>
      <c r="AU206" s="16" t="s">
        <v>82</v>
      </c>
    </row>
    <row r="207" spans="2:65" s="1" customFormat="1" ht="24" customHeight="1">
      <c r="B207" s="37"/>
      <c r="C207" s="203" t="s">
        <v>393</v>
      </c>
      <c r="D207" s="203" t="s">
        <v>120</v>
      </c>
      <c r="E207" s="204" t="s">
        <v>394</v>
      </c>
      <c r="F207" s="205" t="s">
        <v>395</v>
      </c>
      <c r="G207" s="206" t="s">
        <v>123</v>
      </c>
      <c r="H207" s="207">
        <v>217</v>
      </c>
      <c r="I207" s="208"/>
      <c r="J207" s="209">
        <f>ROUND(I207*H207,2)</f>
        <v>0</v>
      </c>
      <c r="K207" s="205" t="s">
        <v>124</v>
      </c>
      <c r="L207" s="42"/>
      <c r="M207" s="210" t="s">
        <v>19</v>
      </c>
      <c r="N207" s="211" t="s">
        <v>46</v>
      </c>
      <c r="O207" s="82"/>
      <c r="P207" s="212">
        <f>O207*H207</f>
        <v>0</v>
      </c>
      <c r="Q207" s="212">
        <v>0.00012</v>
      </c>
      <c r="R207" s="212">
        <f>Q207*H207</f>
        <v>0.02604</v>
      </c>
      <c r="S207" s="212">
        <v>0</v>
      </c>
      <c r="T207" s="213">
        <f>S207*H207</f>
        <v>0</v>
      </c>
      <c r="AR207" s="214" t="s">
        <v>205</v>
      </c>
      <c r="AT207" s="214" t="s">
        <v>120</v>
      </c>
      <c r="AU207" s="214" t="s">
        <v>82</v>
      </c>
      <c r="AY207" s="16" t="s">
        <v>117</v>
      </c>
      <c r="BE207" s="215">
        <f>IF(N207="základní",J207,0)</f>
        <v>0</v>
      </c>
      <c r="BF207" s="215">
        <f>IF(N207="snížená",J207,0)</f>
        <v>0</v>
      </c>
      <c r="BG207" s="215">
        <f>IF(N207="zákl. přenesená",J207,0)</f>
        <v>0</v>
      </c>
      <c r="BH207" s="215">
        <f>IF(N207="sníž. přenesená",J207,0)</f>
        <v>0</v>
      </c>
      <c r="BI207" s="215">
        <f>IF(N207="nulová",J207,0)</f>
        <v>0</v>
      </c>
      <c r="BJ207" s="16" t="s">
        <v>80</v>
      </c>
      <c r="BK207" s="215">
        <f>ROUND(I207*H207,2)</f>
        <v>0</v>
      </c>
      <c r="BL207" s="16" t="s">
        <v>205</v>
      </c>
      <c r="BM207" s="214" t="s">
        <v>396</v>
      </c>
    </row>
    <row r="208" spans="2:47" s="1" customFormat="1" ht="12">
      <c r="B208" s="37"/>
      <c r="C208" s="38"/>
      <c r="D208" s="216" t="s">
        <v>127</v>
      </c>
      <c r="E208" s="38"/>
      <c r="F208" s="217" t="s">
        <v>397</v>
      </c>
      <c r="G208" s="38"/>
      <c r="H208" s="38"/>
      <c r="I208" s="128"/>
      <c r="J208" s="38"/>
      <c r="K208" s="38"/>
      <c r="L208" s="42"/>
      <c r="M208" s="218"/>
      <c r="N208" s="82"/>
      <c r="O208" s="82"/>
      <c r="P208" s="82"/>
      <c r="Q208" s="82"/>
      <c r="R208" s="82"/>
      <c r="S208" s="82"/>
      <c r="T208" s="83"/>
      <c r="AT208" s="16" t="s">
        <v>127</v>
      </c>
      <c r="AU208" s="16" t="s">
        <v>82</v>
      </c>
    </row>
    <row r="209" spans="2:65" s="1" customFormat="1" ht="16.5" customHeight="1">
      <c r="B209" s="37"/>
      <c r="C209" s="203" t="s">
        <v>398</v>
      </c>
      <c r="D209" s="203" t="s">
        <v>120</v>
      </c>
      <c r="E209" s="204" t="s">
        <v>399</v>
      </c>
      <c r="F209" s="205" t="s">
        <v>400</v>
      </c>
      <c r="G209" s="206" t="s">
        <v>133</v>
      </c>
      <c r="H209" s="207">
        <v>40</v>
      </c>
      <c r="I209" s="208"/>
      <c r="J209" s="209">
        <f>ROUND(I209*H209,2)</f>
        <v>0</v>
      </c>
      <c r="K209" s="205" t="s">
        <v>124</v>
      </c>
      <c r="L209" s="42"/>
      <c r="M209" s="210" t="s">
        <v>19</v>
      </c>
      <c r="N209" s="211" t="s">
        <v>46</v>
      </c>
      <c r="O209" s="82"/>
      <c r="P209" s="212">
        <f>O209*H209</f>
        <v>0</v>
      </c>
      <c r="Q209" s="212">
        <v>2E-05</v>
      </c>
      <c r="R209" s="212">
        <f>Q209*H209</f>
        <v>0.0008</v>
      </c>
      <c r="S209" s="212">
        <v>0</v>
      </c>
      <c r="T209" s="213">
        <f>S209*H209</f>
        <v>0</v>
      </c>
      <c r="AR209" s="214" t="s">
        <v>205</v>
      </c>
      <c r="AT209" s="214" t="s">
        <v>120</v>
      </c>
      <c r="AU209" s="214" t="s">
        <v>82</v>
      </c>
      <c r="AY209" s="16" t="s">
        <v>117</v>
      </c>
      <c r="BE209" s="215">
        <f>IF(N209="základní",J209,0)</f>
        <v>0</v>
      </c>
      <c r="BF209" s="215">
        <f>IF(N209="snížená",J209,0)</f>
        <v>0</v>
      </c>
      <c r="BG209" s="215">
        <f>IF(N209="zákl. přenesená",J209,0)</f>
        <v>0</v>
      </c>
      <c r="BH209" s="215">
        <f>IF(N209="sníž. přenesená",J209,0)</f>
        <v>0</v>
      </c>
      <c r="BI209" s="215">
        <f>IF(N209="nulová",J209,0)</f>
        <v>0</v>
      </c>
      <c r="BJ209" s="16" t="s">
        <v>80</v>
      </c>
      <c r="BK209" s="215">
        <f>ROUND(I209*H209,2)</f>
        <v>0</v>
      </c>
      <c r="BL209" s="16" t="s">
        <v>205</v>
      </c>
      <c r="BM209" s="214" t="s">
        <v>401</v>
      </c>
    </row>
    <row r="210" spans="2:47" s="1" customFormat="1" ht="12">
      <c r="B210" s="37"/>
      <c r="C210" s="38"/>
      <c r="D210" s="216" t="s">
        <v>127</v>
      </c>
      <c r="E210" s="38"/>
      <c r="F210" s="217" t="s">
        <v>397</v>
      </c>
      <c r="G210" s="38"/>
      <c r="H210" s="38"/>
      <c r="I210" s="128"/>
      <c r="J210" s="38"/>
      <c r="K210" s="38"/>
      <c r="L210" s="42"/>
      <c r="M210" s="218"/>
      <c r="N210" s="82"/>
      <c r="O210" s="82"/>
      <c r="P210" s="82"/>
      <c r="Q210" s="82"/>
      <c r="R210" s="82"/>
      <c r="S210" s="82"/>
      <c r="T210" s="83"/>
      <c r="AT210" s="16" t="s">
        <v>127</v>
      </c>
      <c r="AU210" s="16" t="s">
        <v>82</v>
      </c>
    </row>
    <row r="211" spans="2:51" s="12" customFormat="1" ht="12">
      <c r="B211" s="219"/>
      <c r="C211" s="220"/>
      <c r="D211" s="216" t="s">
        <v>129</v>
      </c>
      <c r="E211" s="221" t="s">
        <v>19</v>
      </c>
      <c r="F211" s="222" t="s">
        <v>402</v>
      </c>
      <c r="G211" s="220"/>
      <c r="H211" s="223">
        <v>40</v>
      </c>
      <c r="I211" s="224"/>
      <c r="J211" s="220"/>
      <c r="K211" s="220"/>
      <c r="L211" s="225"/>
      <c r="M211" s="226"/>
      <c r="N211" s="227"/>
      <c r="O211" s="227"/>
      <c r="P211" s="227"/>
      <c r="Q211" s="227"/>
      <c r="R211" s="227"/>
      <c r="S211" s="227"/>
      <c r="T211" s="228"/>
      <c r="AT211" s="229" t="s">
        <v>129</v>
      </c>
      <c r="AU211" s="229" t="s">
        <v>82</v>
      </c>
      <c r="AV211" s="12" t="s">
        <v>82</v>
      </c>
      <c r="AW211" s="12" t="s">
        <v>36</v>
      </c>
      <c r="AX211" s="12" t="s">
        <v>80</v>
      </c>
      <c r="AY211" s="229" t="s">
        <v>117</v>
      </c>
    </row>
    <row r="212" spans="2:65" s="1" customFormat="1" ht="16.5" customHeight="1">
      <c r="B212" s="37"/>
      <c r="C212" s="203" t="s">
        <v>403</v>
      </c>
      <c r="D212" s="203" t="s">
        <v>120</v>
      </c>
      <c r="E212" s="204" t="s">
        <v>404</v>
      </c>
      <c r="F212" s="205" t="s">
        <v>405</v>
      </c>
      <c r="G212" s="206" t="s">
        <v>133</v>
      </c>
      <c r="H212" s="207">
        <v>23</v>
      </c>
      <c r="I212" s="208"/>
      <c r="J212" s="209">
        <f>ROUND(I212*H212,2)</f>
        <v>0</v>
      </c>
      <c r="K212" s="205" t="s">
        <v>124</v>
      </c>
      <c r="L212" s="42"/>
      <c r="M212" s="210" t="s">
        <v>19</v>
      </c>
      <c r="N212" s="211" t="s">
        <v>46</v>
      </c>
      <c r="O212" s="82"/>
      <c r="P212" s="212">
        <f>O212*H212</f>
        <v>0</v>
      </c>
      <c r="Q212" s="212">
        <v>0.00174</v>
      </c>
      <c r="R212" s="212">
        <f>Q212*H212</f>
        <v>0.04002</v>
      </c>
      <c r="S212" s="212">
        <v>0</v>
      </c>
      <c r="T212" s="213">
        <f>S212*H212</f>
        <v>0</v>
      </c>
      <c r="AR212" s="214" t="s">
        <v>205</v>
      </c>
      <c r="AT212" s="214" t="s">
        <v>120</v>
      </c>
      <c r="AU212" s="214" t="s">
        <v>82</v>
      </c>
      <c r="AY212" s="16" t="s">
        <v>117</v>
      </c>
      <c r="BE212" s="215">
        <f>IF(N212="základní",J212,0)</f>
        <v>0</v>
      </c>
      <c r="BF212" s="215">
        <f>IF(N212="snížená",J212,0)</f>
        <v>0</v>
      </c>
      <c r="BG212" s="215">
        <f>IF(N212="zákl. přenesená",J212,0)</f>
        <v>0</v>
      </c>
      <c r="BH212" s="215">
        <f>IF(N212="sníž. přenesená",J212,0)</f>
        <v>0</v>
      </c>
      <c r="BI212" s="215">
        <f>IF(N212="nulová",J212,0)</f>
        <v>0</v>
      </c>
      <c r="BJ212" s="16" t="s">
        <v>80</v>
      </c>
      <c r="BK212" s="215">
        <f>ROUND(I212*H212,2)</f>
        <v>0</v>
      </c>
      <c r="BL212" s="16" t="s">
        <v>205</v>
      </c>
      <c r="BM212" s="214" t="s">
        <v>406</v>
      </c>
    </row>
    <row r="213" spans="2:47" s="1" customFormat="1" ht="12">
      <c r="B213" s="37"/>
      <c r="C213" s="38"/>
      <c r="D213" s="216" t="s">
        <v>127</v>
      </c>
      <c r="E213" s="38"/>
      <c r="F213" s="217" t="s">
        <v>397</v>
      </c>
      <c r="G213" s="38"/>
      <c r="H213" s="38"/>
      <c r="I213" s="128"/>
      <c r="J213" s="38"/>
      <c r="K213" s="38"/>
      <c r="L213" s="42"/>
      <c r="M213" s="218"/>
      <c r="N213" s="82"/>
      <c r="O213" s="82"/>
      <c r="P213" s="82"/>
      <c r="Q213" s="82"/>
      <c r="R213" s="82"/>
      <c r="S213" s="82"/>
      <c r="T213" s="83"/>
      <c r="AT213" s="16" t="s">
        <v>127</v>
      </c>
      <c r="AU213" s="16" t="s">
        <v>82</v>
      </c>
    </row>
    <row r="214" spans="2:65" s="1" customFormat="1" ht="16.5" customHeight="1">
      <c r="B214" s="37"/>
      <c r="C214" s="203" t="s">
        <v>407</v>
      </c>
      <c r="D214" s="203" t="s">
        <v>120</v>
      </c>
      <c r="E214" s="204" t="s">
        <v>408</v>
      </c>
      <c r="F214" s="205" t="s">
        <v>409</v>
      </c>
      <c r="G214" s="206" t="s">
        <v>133</v>
      </c>
      <c r="H214" s="207">
        <v>19</v>
      </c>
      <c r="I214" s="208"/>
      <c r="J214" s="209">
        <f>ROUND(I214*H214,2)</f>
        <v>0</v>
      </c>
      <c r="K214" s="205" t="s">
        <v>124</v>
      </c>
      <c r="L214" s="42"/>
      <c r="M214" s="210" t="s">
        <v>19</v>
      </c>
      <c r="N214" s="211" t="s">
        <v>46</v>
      </c>
      <c r="O214" s="82"/>
      <c r="P214" s="212">
        <f>O214*H214</f>
        <v>0</v>
      </c>
      <c r="Q214" s="212">
        <v>0.00174</v>
      </c>
      <c r="R214" s="212">
        <f>Q214*H214</f>
        <v>0.03306</v>
      </c>
      <c r="S214" s="212">
        <v>0</v>
      </c>
      <c r="T214" s="213">
        <f>S214*H214</f>
        <v>0</v>
      </c>
      <c r="AR214" s="214" t="s">
        <v>205</v>
      </c>
      <c r="AT214" s="214" t="s">
        <v>120</v>
      </c>
      <c r="AU214" s="214" t="s">
        <v>82</v>
      </c>
      <c r="AY214" s="16" t="s">
        <v>117</v>
      </c>
      <c r="BE214" s="215">
        <f>IF(N214="základní",J214,0)</f>
        <v>0</v>
      </c>
      <c r="BF214" s="215">
        <f>IF(N214="snížená",J214,0)</f>
        <v>0</v>
      </c>
      <c r="BG214" s="215">
        <f>IF(N214="zákl. přenesená",J214,0)</f>
        <v>0</v>
      </c>
      <c r="BH214" s="215">
        <f>IF(N214="sníž. přenesená",J214,0)</f>
        <v>0</v>
      </c>
      <c r="BI214" s="215">
        <f>IF(N214="nulová",J214,0)</f>
        <v>0</v>
      </c>
      <c r="BJ214" s="16" t="s">
        <v>80</v>
      </c>
      <c r="BK214" s="215">
        <f>ROUND(I214*H214,2)</f>
        <v>0</v>
      </c>
      <c r="BL214" s="16" t="s">
        <v>205</v>
      </c>
      <c r="BM214" s="214" t="s">
        <v>410</v>
      </c>
    </row>
    <row r="215" spans="2:47" s="1" customFormat="1" ht="12">
      <c r="B215" s="37"/>
      <c r="C215" s="38"/>
      <c r="D215" s="216" t="s">
        <v>127</v>
      </c>
      <c r="E215" s="38"/>
      <c r="F215" s="217" t="s">
        <v>397</v>
      </c>
      <c r="G215" s="38"/>
      <c r="H215" s="38"/>
      <c r="I215" s="128"/>
      <c r="J215" s="38"/>
      <c r="K215" s="38"/>
      <c r="L215" s="42"/>
      <c r="M215" s="218"/>
      <c r="N215" s="82"/>
      <c r="O215" s="82"/>
      <c r="P215" s="82"/>
      <c r="Q215" s="82"/>
      <c r="R215" s="82"/>
      <c r="S215" s="82"/>
      <c r="T215" s="83"/>
      <c r="AT215" s="16" t="s">
        <v>127</v>
      </c>
      <c r="AU215" s="16" t="s">
        <v>82</v>
      </c>
    </row>
    <row r="216" spans="2:65" s="1" customFormat="1" ht="16.5" customHeight="1">
      <c r="B216" s="37"/>
      <c r="C216" s="203" t="s">
        <v>411</v>
      </c>
      <c r="D216" s="203" t="s">
        <v>120</v>
      </c>
      <c r="E216" s="204" t="s">
        <v>412</v>
      </c>
      <c r="F216" s="205" t="s">
        <v>413</v>
      </c>
      <c r="G216" s="206" t="s">
        <v>133</v>
      </c>
      <c r="H216" s="207">
        <v>64</v>
      </c>
      <c r="I216" s="208"/>
      <c r="J216" s="209">
        <f>ROUND(I216*H216,2)</f>
        <v>0</v>
      </c>
      <c r="K216" s="205" t="s">
        <v>124</v>
      </c>
      <c r="L216" s="42"/>
      <c r="M216" s="210" t="s">
        <v>19</v>
      </c>
      <c r="N216" s="211" t="s">
        <v>46</v>
      </c>
      <c r="O216" s="82"/>
      <c r="P216" s="212">
        <f>O216*H216</f>
        <v>0</v>
      </c>
      <c r="Q216" s="212">
        <v>0</v>
      </c>
      <c r="R216" s="212">
        <f>Q216*H216</f>
        <v>0</v>
      </c>
      <c r="S216" s="212">
        <v>0</v>
      </c>
      <c r="T216" s="213">
        <f>S216*H216</f>
        <v>0</v>
      </c>
      <c r="AR216" s="214" t="s">
        <v>205</v>
      </c>
      <c r="AT216" s="214" t="s">
        <v>120</v>
      </c>
      <c r="AU216" s="214" t="s">
        <v>82</v>
      </c>
      <c r="AY216" s="16" t="s">
        <v>117</v>
      </c>
      <c r="BE216" s="215">
        <f>IF(N216="základní",J216,0)</f>
        <v>0</v>
      </c>
      <c r="BF216" s="215">
        <f>IF(N216="snížená",J216,0)</f>
        <v>0</v>
      </c>
      <c r="BG216" s="215">
        <f>IF(N216="zákl. přenesená",J216,0)</f>
        <v>0</v>
      </c>
      <c r="BH216" s="215">
        <f>IF(N216="sníž. přenesená",J216,0)</f>
        <v>0</v>
      </c>
      <c r="BI216" s="215">
        <f>IF(N216="nulová",J216,0)</f>
        <v>0</v>
      </c>
      <c r="BJ216" s="16" t="s">
        <v>80</v>
      </c>
      <c r="BK216" s="215">
        <f>ROUND(I216*H216,2)</f>
        <v>0</v>
      </c>
      <c r="BL216" s="16" t="s">
        <v>205</v>
      </c>
      <c r="BM216" s="214" t="s">
        <v>414</v>
      </c>
    </row>
    <row r="217" spans="2:47" s="1" customFormat="1" ht="12">
      <c r="B217" s="37"/>
      <c r="C217" s="38"/>
      <c r="D217" s="216" t="s">
        <v>127</v>
      </c>
      <c r="E217" s="38"/>
      <c r="F217" s="217" t="s">
        <v>397</v>
      </c>
      <c r="G217" s="38"/>
      <c r="H217" s="38"/>
      <c r="I217" s="128"/>
      <c r="J217" s="38"/>
      <c r="K217" s="38"/>
      <c r="L217" s="42"/>
      <c r="M217" s="218"/>
      <c r="N217" s="82"/>
      <c r="O217" s="82"/>
      <c r="P217" s="82"/>
      <c r="Q217" s="82"/>
      <c r="R217" s="82"/>
      <c r="S217" s="82"/>
      <c r="T217" s="83"/>
      <c r="AT217" s="16" t="s">
        <v>127</v>
      </c>
      <c r="AU217" s="16" t="s">
        <v>82</v>
      </c>
    </row>
    <row r="218" spans="2:51" s="12" customFormat="1" ht="12">
      <c r="B218" s="219"/>
      <c r="C218" s="220"/>
      <c r="D218" s="216" t="s">
        <v>129</v>
      </c>
      <c r="E218" s="220"/>
      <c r="F218" s="222" t="s">
        <v>415</v>
      </c>
      <c r="G218" s="220"/>
      <c r="H218" s="223">
        <v>64</v>
      </c>
      <c r="I218" s="224"/>
      <c r="J218" s="220"/>
      <c r="K218" s="220"/>
      <c r="L218" s="225"/>
      <c r="M218" s="226"/>
      <c r="N218" s="227"/>
      <c r="O218" s="227"/>
      <c r="P218" s="227"/>
      <c r="Q218" s="227"/>
      <c r="R218" s="227"/>
      <c r="S218" s="227"/>
      <c r="T218" s="228"/>
      <c r="AT218" s="229" t="s">
        <v>129</v>
      </c>
      <c r="AU218" s="229" t="s">
        <v>82</v>
      </c>
      <c r="AV218" s="12" t="s">
        <v>82</v>
      </c>
      <c r="AW218" s="12" t="s">
        <v>4</v>
      </c>
      <c r="AX218" s="12" t="s">
        <v>80</v>
      </c>
      <c r="AY218" s="229" t="s">
        <v>117</v>
      </c>
    </row>
    <row r="219" spans="2:65" s="1" customFormat="1" ht="16.5" customHeight="1">
      <c r="B219" s="37"/>
      <c r="C219" s="203" t="s">
        <v>416</v>
      </c>
      <c r="D219" s="203" t="s">
        <v>120</v>
      </c>
      <c r="E219" s="204" t="s">
        <v>417</v>
      </c>
      <c r="F219" s="205" t="s">
        <v>418</v>
      </c>
      <c r="G219" s="206" t="s">
        <v>123</v>
      </c>
      <c r="H219" s="207">
        <v>217</v>
      </c>
      <c r="I219" s="208"/>
      <c r="J219" s="209">
        <f>ROUND(I219*H219,2)</f>
        <v>0</v>
      </c>
      <c r="K219" s="205" t="s">
        <v>124</v>
      </c>
      <c r="L219" s="42"/>
      <c r="M219" s="210" t="s">
        <v>19</v>
      </c>
      <c r="N219" s="211" t="s">
        <v>46</v>
      </c>
      <c r="O219" s="82"/>
      <c r="P219" s="212">
        <f>O219*H219</f>
        <v>0</v>
      </c>
      <c r="Q219" s="212">
        <v>0</v>
      </c>
      <c r="R219" s="212">
        <f>Q219*H219</f>
        <v>0</v>
      </c>
      <c r="S219" s="212">
        <v>0</v>
      </c>
      <c r="T219" s="213">
        <f>S219*H219</f>
        <v>0</v>
      </c>
      <c r="AR219" s="214" t="s">
        <v>205</v>
      </c>
      <c r="AT219" s="214" t="s">
        <v>120</v>
      </c>
      <c r="AU219" s="214" t="s">
        <v>82</v>
      </c>
      <c r="AY219" s="16" t="s">
        <v>117</v>
      </c>
      <c r="BE219" s="215">
        <f>IF(N219="základní",J219,0)</f>
        <v>0</v>
      </c>
      <c r="BF219" s="215">
        <f>IF(N219="snížená",J219,0)</f>
        <v>0</v>
      </c>
      <c r="BG219" s="215">
        <f>IF(N219="zákl. přenesená",J219,0)</f>
        <v>0</v>
      </c>
      <c r="BH219" s="215">
        <f>IF(N219="sníž. přenesená",J219,0)</f>
        <v>0</v>
      </c>
      <c r="BI219" s="215">
        <f>IF(N219="nulová",J219,0)</f>
        <v>0</v>
      </c>
      <c r="BJ219" s="16" t="s">
        <v>80</v>
      </c>
      <c r="BK219" s="215">
        <f>ROUND(I219*H219,2)</f>
        <v>0</v>
      </c>
      <c r="BL219" s="16" t="s">
        <v>205</v>
      </c>
      <c r="BM219" s="214" t="s">
        <v>419</v>
      </c>
    </row>
    <row r="220" spans="2:47" s="1" customFormat="1" ht="12">
      <c r="B220" s="37"/>
      <c r="C220" s="38"/>
      <c r="D220" s="216" t="s">
        <v>127</v>
      </c>
      <c r="E220" s="38"/>
      <c r="F220" s="217" t="s">
        <v>397</v>
      </c>
      <c r="G220" s="38"/>
      <c r="H220" s="38"/>
      <c r="I220" s="128"/>
      <c r="J220" s="38"/>
      <c r="K220" s="38"/>
      <c r="L220" s="42"/>
      <c r="M220" s="218"/>
      <c r="N220" s="82"/>
      <c r="O220" s="82"/>
      <c r="P220" s="82"/>
      <c r="Q220" s="82"/>
      <c r="R220" s="82"/>
      <c r="S220" s="82"/>
      <c r="T220" s="83"/>
      <c r="AT220" s="16" t="s">
        <v>127</v>
      </c>
      <c r="AU220" s="16" t="s">
        <v>82</v>
      </c>
    </row>
    <row r="221" spans="2:65" s="1" customFormat="1" ht="16.5" customHeight="1">
      <c r="B221" s="37"/>
      <c r="C221" s="230" t="s">
        <v>420</v>
      </c>
      <c r="D221" s="230" t="s">
        <v>138</v>
      </c>
      <c r="E221" s="231" t="s">
        <v>421</v>
      </c>
      <c r="F221" s="232" t="s">
        <v>422</v>
      </c>
      <c r="G221" s="233" t="s">
        <v>220</v>
      </c>
      <c r="H221" s="234">
        <v>2702</v>
      </c>
      <c r="I221" s="235"/>
      <c r="J221" s="236">
        <f>ROUND(I221*H221,2)</f>
        <v>0</v>
      </c>
      <c r="K221" s="232" t="s">
        <v>124</v>
      </c>
      <c r="L221" s="237"/>
      <c r="M221" s="238" t="s">
        <v>19</v>
      </c>
      <c r="N221" s="239" t="s">
        <v>46</v>
      </c>
      <c r="O221" s="82"/>
      <c r="P221" s="212">
        <f>O221*H221</f>
        <v>0</v>
      </c>
      <c r="Q221" s="212">
        <v>0.00173</v>
      </c>
      <c r="R221" s="212">
        <f>Q221*H221</f>
        <v>4.67446</v>
      </c>
      <c r="S221" s="212">
        <v>0</v>
      </c>
      <c r="T221" s="213">
        <f>S221*H221</f>
        <v>0</v>
      </c>
      <c r="AR221" s="214" t="s">
        <v>291</v>
      </c>
      <c r="AT221" s="214" t="s">
        <v>138</v>
      </c>
      <c r="AU221" s="214" t="s">
        <v>82</v>
      </c>
      <c r="AY221" s="16" t="s">
        <v>117</v>
      </c>
      <c r="BE221" s="215">
        <f>IF(N221="základní",J221,0)</f>
        <v>0</v>
      </c>
      <c r="BF221" s="215">
        <f>IF(N221="snížená",J221,0)</f>
        <v>0</v>
      </c>
      <c r="BG221" s="215">
        <f>IF(N221="zákl. přenesená",J221,0)</f>
        <v>0</v>
      </c>
      <c r="BH221" s="215">
        <f>IF(N221="sníž. přenesená",J221,0)</f>
        <v>0</v>
      </c>
      <c r="BI221" s="215">
        <f>IF(N221="nulová",J221,0)</f>
        <v>0</v>
      </c>
      <c r="BJ221" s="16" t="s">
        <v>80</v>
      </c>
      <c r="BK221" s="215">
        <f>ROUND(I221*H221,2)</f>
        <v>0</v>
      </c>
      <c r="BL221" s="16" t="s">
        <v>205</v>
      </c>
      <c r="BM221" s="214" t="s">
        <v>423</v>
      </c>
    </row>
    <row r="222" spans="2:47" s="1" customFormat="1" ht="12">
      <c r="B222" s="37"/>
      <c r="C222" s="38"/>
      <c r="D222" s="216" t="s">
        <v>283</v>
      </c>
      <c r="E222" s="38"/>
      <c r="F222" s="217" t="s">
        <v>424</v>
      </c>
      <c r="G222" s="38"/>
      <c r="H222" s="38"/>
      <c r="I222" s="128"/>
      <c r="J222" s="38"/>
      <c r="K222" s="38"/>
      <c r="L222" s="42"/>
      <c r="M222" s="218"/>
      <c r="N222" s="82"/>
      <c r="O222" s="82"/>
      <c r="P222" s="82"/>
      <c r="Q222" s="82"/>
      <c r="R222" s="82"/>
      <c r="S222" s="82"/>
      <c r="T222" s="83"/>
      <c r="AT222" s="16" t="s">
        <v>283</v>
      </c>
      <c r="AU222" s="16" t="s">
        <v>82</v>
      </c>
    </row>
    <row r="223" spans="2:51" s="12" customFormat="1" ht="12">
      <c r="B223" s="219"/>
      <c r="C223" s="220"/>
      <c r="D223" s="216" t="s">
        <v>129</v>
      </c>
      <c r="E223" s="221" t="s">
        <v>19</v>
      </c>
      <c r="F223" s="222" t="s">
        <v>425</v>
      </c>
      <c r="G223" s="220"/>
      <c r="H223" s="223">
        <v>2192</v>
      </c>
      <c r="I223" s="224"/>
      <c r="J223" s="220"/>
      <c r="K223" s="220"/>
      <c r="L223" s="225"/>
      <c r="M223" s="226"/>
      <c r="N223" s="227"/>
      <c r="O223" s="227"/>
      <c r="P223" s="227"/>
      <c r="Q223" s="227"/>
      <c r="R223" s="227"/>
      <c r="S223" s="227"/>
      <c r="T223" s="228"/>
      <c r="AT223" s="229" t="s">
        <v>129</v>
      </c>
      <c r="AU223" s="229" t="s">
        <v>82</v>
      </c>
      <c r="AV223" s="12" t="s">
        <v>82</v>
      </c>
      <c r="AW223" s="12" t="s">
        <v>36</v>
      </c>
      <c r="AX223" s="12" t="s">
        <v>75</v>
      </c>
      <c r="AY223" s="229" t="s">
        <v>117</v>
      </c>
    </row>
    <row r="224" spans="2:51" s="12" customFormat="1" ht="12">
      <c r="B224" s="219"/>
      <c r="C224" s="220"/>
      <c r="D224" s="216" t="s">
        <v>129</v>
      </c>
      <c r="E224" s="221" t="s">
        <v>19</v>
      </c>
      <c r="F224" s="222" t="s">
        <v>426</v>
      </c>
      <c r="G224" s="220"/>
      <c r="H224" s="223">
        <v>120</v>
      </c>
      <c r="I224" s="224"/>
      <c r="J224" s="220"/>
      <c r="K224" s="220"/>
      <c r="L224" s="225"/>
      <c r="M224" s="226"/>
      <c r="N224" s="227"/>
      <c r="O224" s="227"/>
      <c r="P224" s="227"/>
      <c r="Q224" s="227"/>
      <c r="R224" s="227"/>
      <c r="S224" s="227"/>
      <c r="T224" s="228"/>
      <c r="AT224" s="229" t="s">
        <v>129</v>
      </c>
      <c r="AU224" s="229" t="s">
        <v>82</v>
      </c>
      <c r="AV224" s="12" t="s">
        <v>82</v>
      </c>
      <c r="AW224" s="12" t="s">
        <v>36</v>
      </c>
      <c r="AX224" s="12" t="s">
        <v>75</v>
      </c>
      <c r="AY224" s="229" t="s">
        <v>117</v>
      </c>
    </row>
    <row r="225" spans="2:51" s="12" customFormat="1" ht="12">
      <c r="B225" s="219"/>
      <c r="C225" s="220"/>
      <c r="D225" s="216" t="s">
        <v>129</v>
      </c>
      <c r="E225" s="221" t="s">
        <v>19</v>
      </c>
      <c r="F225" s="222" t="s">
        <v>427</v>
      </c>
      <c r="G225" s="220"/>
      <c r="H225" s="223">
        <v>276</v>
      </c>
      <c r="I225" s="224"/>
      <c r="J225" s="220"/>
      <c r="K225" s="220"/>
      <c r="L225" s="225"/>
      <c r="M225" s="226"/>
      <c r="N225" s="227"/>
      <c r="O225" s="227"/>
      <c r="P225" s="227"/>
      <c r="Q225" s="227"/>
      <c r="R225" s="227"/>
      <c r="S225" s="227"/>
      <c r="T225" s="228"/>
      <c r="AT225" s="229" t="s">
        <v>129</v>
      </c>
      <c r="AU225" s="229" t="s">
        <v>82</v>
      </c>
      <c r="AV225" s="12" t="s">
        <v>82</v>
      </c>
      <c r="AW225" s="12" t="s">
        <v>36</v>
      </c>
      <c r="AX225" s="12" t="s">
        <v>75</v>
      </c>
      <c r="AY225" s="229" t="s">
        <v>117</v>
      </c>
    </row>
    <row r="226" spans="2:51" s="12" customFormat="1" ht="12">
      <c r="B226" s="219"/>
      <c r="C226" s="220"/>
      <c r="D226" s="216" t="s">
        <v>129</v>
      </c>
      <c r="E226" s="221" t="s">
        <v>19</v>
      </c>
      <c r="F226" s="222" t="s">
        <v>428</v>
      </c>
      <c r="G226" s="220"/>
      <c r="H226" s="223">
        <v>114</v>
      </c>
      <c r="I226" s="224"/>
      <c r="J226" s="220"/>
      <c r="K226" s="220"/>
      <c r="L226" s="225"/>
      <c r="M226" s="226"/>
      <c r="N226" s="227"/>
      <c r="O226" s="227"/>
      <c r="P226" s="227"/>
      <c r="Q226" s="227"/>
      <c r="R226" s="227"/>
      <c r="S226" s="227"/>
      <c r="T226" s="228"/>
      <c r="AT226" s="229" t="s">
        <v>129</v>
      </c>
      <c r="AU226" s="229" t="s">
        <v>82</v>
      </c>
      <c r="AV226" s="12" t="s">
        <v>82</v>
      </c>
      <c r="AW226" s="12" t="s">
        <v>36</v>
      </c>
      <c r="AX226" s="12" t="s">
        <v>75</v>
      </c>
      <c r="AY226" s="229" t="s">
        <v>117</v>
      </c>
    </row>
    <row r="227" spans="2:51" s="13" customFormat="1" ht="12">
      <c r="B227" s="240"/>
      <c r="C227" s="241"/>
      <c r="D227" s="216" t="s">
        <v>129</v>
      </c>
      <c r="E227" s="242" t="s">
        <v>19</v>
      </c>
      <c r="F227" s="243" t="s">
        <v>165</v>
      </c>
      <c r="G227" s="241"/>
      <c r="H227" s="244">
        <v>2702</v>
      </c>
      <c r="I227" s="245"/>
      <c r="J227" s="241"/>
      <c r="K227" s="241"/>
      <c r="L227" s="246"/>
      <c r="M227" s="247"/>
      <c r="N227" s="248"/>
      <c r="O227" s="248"/>
      <c r="P227" s="248"/>
      <c r="Q227" s="248"/>
      <c r="R227" s="248"/>
      <c r="S227" s="248"/>
      <c r="T227" s="249"/>
      <c r="AT227" s="250" t="s">
        <v>129</v>
      </c>
      <c r="AU227" s="250" t="s">
        <v>82</v>
      </c>
      <c r="AV227" s="13" t="s">
        <v>125</v>
      </c>
      <c r="AW227" s="13" t="s">
        <v>36</v>
      </c>
      <c r="AX227" s="13" t="s">
        <v>80</v>
      </c>
      <c r="AY227" s="250" t="s">
        <v>117</v>
      </c>
    </row>
    <row r="228" spans="2:65" s="1" customFormat="1" ht="16.5" customHeight="1">
      <c r="B228" s="37"/>
      <c r="C228" s="230" t="s">
        <v>429</v>
      </c>
      <c r="D228" s="230" t="s">
        <v>138</v>
      </c>
      <c r="E228" s="231" t="s">
        <v>430</v>
      </c>
      <c r="F228" s="232" t="s">
        <v>431</v>
      </c>
      <c r="G228" s="233" t="s">
        <v>432</v>
      </c>
      <c r="H228" s="234">
        <v>49.714</v>
      </c>
      <c r="I228" s="235"/>
      <c r="J228" s="236">
        <f>ROUND(I228*H228,2)</f>
        <v>0</v>
      </c>
      <c r="K228" s="232" t="s">
        <v>124</v>
      </c>
      <c r="L228" s="237"/>
      <c r="M228" s="238" t="s">
        <v>19</v>
      </c>
      <c r="N228" s="239" t="s">
        <v>46</v>
      </c>
      <c r="O228" s="82"/>
      <c r="P228" s="212">
        <f>O228*H228</f>
        <v>0</v>
      </c>
      <c r="Q228" s="212">
        <v>0.0002</v>
      </c>
      <c r="R228" s="212">
        <f>Q228*H228</f>
        <v>0.0099428</v>
      </c>
      <c r="S228" s="212">
        <v>0</v>
      </c>
      <c r="T228" s="213">
        <f>S228*H228</f>
        <v>0</v>
      </c>
      <c r="AR228" s="214" t="s">
        <v>291</v>
      </c>
      <c r="AT228" s="214" t="s">
        <v>138</v>
      </c>
      <c r="AU228" s="214" t="s">
        <v>82</v>
      </c>
      <c r="AY228" s="16" t="s">
        <v>117</v>
      </c>
      <c r="BE228" s="215">
        <f>IF(N228="základní",J228,0)</f>
        <v>0</v>
      </c>
      <c r="BF228" s="215">
        <f>IF(N228="snížená",J228,0)</f>
        <v>0</v>
      </c>
      <c r="BG228" s="215">
        <f>IF(N228="zákl. přenesená",J228,0)</f>
        <v>0</v>
      </c>
      <c r="BH228" s="215">
        <f>IF(N228="sníž. přenesená",J228,0)</f>
        <v>0</v>
      </c>
      <c r="BI228" s="215">
        <f>IF(N228="nulová",J228,0)</f>
        <v>0</v>
      </c>
      <c r="BJ228" s="16" t="s">
        <v>80</v>
      </c>
      <c r="BK228" s="215">
        <f>ROUND(I228*H228,2)</f>
        <v>0</v>
      </c>
      <c r="BL228" s="16" t="s">
        <v>205</v>
      </c>
      <c r="BM228" s="214" t="s">
        <v>433</v>
      </c>
    </row>
    <row r="229" spans="2:51" s="12" customFormat="1" ht="12">
      <c r="B229" s="219"/>
      <c r="C229" s="220"/>
      <c r="D229" s="216" t="s">
        <v>129</v>
      </c>
      <c r="E229" s="221" t="s">
        <v>19</v>
      </c>
      <c r="F229" s="222" t="s">
        <v>434</v>
      </c>
      <c r="G229" s="220"/>
      <c r="H229" s="223">
        <v>43.834</v>
      </c>
      <c r="I229" s="224"/>
      <c r="J229" s="220"/>
      <c r="K229" s="220"/>
      <c r="L229" s="225"/>
      <c r="M229" s="226"/>
      <c r="N229" s="227"/>
      <c r="O229" s="227"/>
      <c r="P229" s="227"/>
      <c r="Q229" s="227"/>
      <c r="R229" s="227"/>
      <c r="S229" s="227"/>
      <c r="T229" s="228"/>
      <c r="AT229" s="229" t="s">
        <v>129</v>
      </c>
      <c r="AU229" s="229" t="s">
        <v>82</v>
      </c>
      <c r="AV229" s="12" t="s">
        <v>82</v>
      </c>
      <c r="AW229" s="12" t="s">
        <v>36</v>
      </c>
      <c r="AX229" s="12" t="s">
        <v>75</v>
      </c>
      <c r="AY229" s="229" t="s">
        <v>117</v>
      </c>
    </row>
    <row r="230" spans="2:51" s="12" customFormat="1" ht="12">
      <c r="B230" s="219"/>
      <c r="C230" s="220"/>
      <c r="D230" s="216" t="s">
        <v>129</v>
      </c>
      <c r="E230" s="221" t="s">
        <v>19</v>
      </c>
      <c r="F230" s="222" t="s">
        <v>435</v>
      </c>
      <c r="G230" s="220"/>
      <c r="H230" s="223">
        <v>2.1</v>
      </c>
      <c r="I230" s="224"/>
      <c r="J230" s="220"/>
      <c r="K230" s="220"/>
      <c r="L230" s="225"/>
      <c r="M230" s="226"/>
      <c r="N230" s="227"/>
      <c r="O230" s="227"/>
      <c r="P230" s="227"/>
      <c r="Q230" s="227"/>
      <c r="R230" s="227"/>
      <c r="S230" s="227"/>
      <c r="T230" s="228"/>
      <c r="AT230" s="229" t="s">
        <v>129</v>
      </c>
      <c r="AU230" s="229" t="s">
        <v>82</v>
      </c>
      <c r="AV230" s="12" t="s">
        <v>82</v>
      </c>
      <c r="AW230" s="12" t="s">
        <v>36</v>
      </c>
      <c r="AX230" s="12" t="s">
        <v>75</v>
      </c>
      <c r="AY230" s="229" t="s">
        <v>117</v>
      </c>
    </row>
    <row r="231" spans="2:51" s="12" customFormat="1" ht="12">
      <c r="B231" s="219"/>
      <c r="C231" s="220"/>
      <c r="D231" s="216" t="s">
        <v>129</v>
      </c>
      <c r="E231" s="221" t="s">
        <v>19</v>
      </c>
      <c r="F231" s="222" t="s">
        <v>436</v>
      </c>
      <c r="G231" s="220"/>
      <c r="H231" s="223">
        <v>2.4</v>
      </c>
      <c r="I231" s="224"/>
      <c r="J231" s="220"/>
      <c r="K231" s="220"/>
      <c r="L231" s="225"/>
      <c r="M231" s="226"/>
      <c r="N231" s="227"/>
      <c r="O231" s="227"/>
      <c r="P231" s="227"/>
      <c r="Q231" s="227"/>
      <c r="R231" s="227"/>
      <c r="S231" s="227"/>
      <c r="T231" s="228"/>
      <c r="AT231" s="229" t="s">
        <v>129</v>
      </c>
      <c r="AU231" s="229" t="s">
        <v>82</v>
      </c>
      <c r="AV231" s="12" t="s">
        <v>82</v>
      </c>
      <c r="AW231" s="12" t="s">
        <v>36</v>
      </c>
      <c r="AX231" s="12" t="s">
        <v>75</v>
      </c>
      <c r="AY231" s="229" t="s">
        <v>117</v>
      </c>
    </row>
    <row r="232" spans="2:51" s="12" customFormat="1" ht="12">
      <c r="B232" s="219"/>
      <c r="C232" s="220"/>
      <c r="D232" s="216" t="s">
        <v>129</v>
      </c>
      <c r="E232" s="221" t="s">
        <v>19</v>
      </c>
      <c r="F232" s="222" t="s">
        <v>437</v>
      </c>
      <c r="G232" s="220"/>
      <c r="H232" s="223">
        <v>1.38</v>
      </c>
      <c r="I232" s="224"/>
      <c r="J232" s="220"/>
      <c r="K232" s="220"/>
      <c r="L232" s="225"/>
      <c r="M232" s="226"/>
      <c r="N232" s="227"/>
      <c r="O232" s="227"/>
      <c r="P232" s="227"/>
      <c r="Q232" s="227"/>
      <c r="R232" s="227"/>
      <c r="S232" s="227"/>
      <c r="T232" s="228"/>
      <c r="AT232" s="229" t="s">
        <v>129</v>
      </c>
      <c r="AU232" s="229" t="s">
        <v>82</v>
      </c>
      <c r="AV232" s="12" t="s">
        <v>82</v>
      </c>
      <c r="AW232" s="12" t="s">
        <v>36</v>
      </c>
      <c r="AX232" s="12" t="s">
        <v>75</v>
      </c>
      <c r="AY232" s="229" t="s">
        <v>117</v>
      </c>
    </row>
    <row r="233" spans="2:51" s="13" customFormat="1" ht="12">
      <c r="B233" s="240"/>
      <c r="C233" s="241"/>
      <c r="D233" s="216" t="s">
        <v>129</v>
      </c>
      <c r="E233" s="242" t="s">
        <v>19</v>
      </c>
      <c r="F233" s="243" t="s">
        <v>165</v>
      </c>
      <c r="G233" s="241"/>
      <c r="H233" s="244">
        <v>49.714000000000006</v>
      </c>
      <c r="I233" s="245"/>
      <c r="J233" s="241"/>
      <c r="K233" s="241"/>
      <c r="L233" s="246"/>
      <c r="M233" s="247"/>
      <c r="N233" s="248"/>
      <c r="O233" s="248"/>
      <c r="P233" s="248"/>
      <c r="Q233" s="248"/>
      <c r="R233" s="248"/>
      <c r="S233" s="248"/>
      <c r="T233" s="249"/>
      <c r="AT233" s="250" t="s">
        <v>129</v>
      </c>
      <c r="AU233" s="250" t="s">
        <v>82</v>
      </c>
      <c r="AV233" s="13" t="s">
        <v>125</v>
      </c>
      <c r="AW233" s="13" t="s">
        <v>36</v>
      </c>
      <c r="AX233" s="13" t="s">
        <v>80</v>
      </c>
      <c r="AY233" s="250" t="s">
        <v>117</v>
      </c>
    </row>
    <row r="234" spans="2:65" s="1" customFormat="1" ht="16.5" customHeight="1">
      <c r="B234" s="37"/>
      <c r="C234" s="230" t="s">
        <v>438</v>
      </c>
      <c r="D234" s="230" t="s">
        <v>138</v>
      </c>
      <c r="E234" s="231" t="s">
        <v>439</v>
      </c>
      <c r="F234" s="232" t="s">
        <v>440</v>
      </c>
      <c r="G234" s="233" t="s">
        <v>432</v>
      </c>
      <c r="H234" s="234">
        <v>24.857</v>
      </c>
      <c r="I234" s="235"/>
      <c r="J234" s="236">
        <f>ROUND(I234*H234,2)</f>
        <v>0</v>
      </c>
      <c r="K234" s="232" t="s">
        <v>124</v>
      </c>
      <c r="L234" s="237"/>
      <c r="M234" s="238" t="s">
        <v>19</v>
      </c>
      <c r="N234" s="239" t="s">
        <v>46</v>
      </c>
      <c r="O234" s="82"/>
      <c r="P234" s="212">
        <f>O234*H234</f>
        <v>0</v>
      </c>
      <c r="Q234" s="212">
        <v>0.00024</v>
      </c>
      <c r="R234" s="212">
        <f>Q234*H234</f>
        <v>0.00596568</v>
      </c>
      <c r="S234" s="212">
        <v>0</v>
      </c>
      <c r="T234" s="213">
        <f>S234*H234</f>
        <v>0</v>
      </c>
      <c r="AR234" s="214" t="s">
        <v>291</v>
      </c>
      <c r="AT234" s="214" t="s">
        <v>138</v>
      </c>
      <c r="AU234" s="214" t="s">
        <v>82</v>
      </c>
      <c r="AY234" s="16" t="s">
        <v>117</v>
      </c>
      <c r="BE234" s="215">
        <f>IF(N234="základní",J234,0)</f>
        <v>0</v>
      </c>
      <c r="BF234" s="215">
        <f>IF(N234="snížená",J234,0)</f>
        <v>0</v>
      </c>
      <c r="BG234" s="215">
        <f>IF(N234="zákl. přenesená",J234,0)</f>
        <v>0</v>
      </c>
      <c r="BH234" s="215">
        <f>IF(N234="sníž. přenesená",J234,0)</f>
        <v>0</v>
      </c>
      <c r="BI234" s="215">
        <f>IF(N234="nulová",J234,0)</f>
        <v>0</v>
      </c>
      <c r="BJ234" s="16" t="s">
        <v>80</v>
      </c>
      <c r="BK234" s="215">
        <f>ROUND(I234*H234,2)</f>
        <v>0</v>
      </c>
      <c r="BL234" s="16" t="s">
        <v>205</v>
      </c>
      <c r="BM234" s="214" t="s">
        <v>441</v>
      </c>
    </row>
    <row r="235" spans="2:51" s="12" customFormat="1" ht="12">
      <c r="B235" s="219"/>
      <c r="C235" s="220"/>
      <c r="D235" s="216" t="s">
        <v>129</v>
      </c>
      <c r="E235" s="221" t="s">
        <v>19</v>
      </c>
      <c r="F235" s="222" t="s">
        <v>442</v>
      </c>
      <c r="G235" s="220"/>
      <c r="H235" s="223">
        <v>21.917</v>
      </c>
      <c r="I235" s="224"/>
      <c r="J235" s="220"/>
      <c r="K235" s="220"/>
      <c r="L235" s="225"/>
      <c r="M235" s="226"/>
      <c r="N235" s="227"/>
      <c r="O235" s="227"/>
      <c r="P235" s="227"/>
      <c r="Q235" s="227"/>
      <c r="R235" s="227"/>
      <c r="S235" s="227"/>
      <c r="T235" s="228"/>
      <c r="AT235" s="229" t="s">
        <v>129</v>
      </c>
      <c r="AU235" s="229" t="s">
        <v>82</v>
      </c>
      <c r="AV235" s="12" t="s">
        <v>82</v>
      </c>
      <c r="AW235" s="12" t="s">
        <v>36</v>
      </c>
      <c r="AX235" s="12" t="s">
        <v>75</v>
      </c>
      <c r="AY235" s="229" t="s">
        <v>117</v>
      </c>
    </row>
    <row r="236" spans="2:51" s="12" customFormat="1" ht="12">
      <c r="B236" s="219"/>
      <c r="C236" s="220"/>
      <c r="D236" s="216" t="s">
        <v>129</v>
      </c>
      <c r="E236" s="221" t="s">
        <v>19</v>
      </c>
      <c r="F236" s="222" t="s">
        <v>443</v>
      </c>
      <c r="G236" s="220"/>
      <c r="H236" s="223">
        <v>1.05</v>
      </c>
      <c r="I236" s="224"/>
      <c r="J236" s="220"/>
      <c r="K236" s="220"/>
      <c r="L236" s="225"/>
      <c r="M236" s="226"/>
      <c r="N236" s="227"/>
      <c r="O236" s="227"/>
      <c r="P236" s="227"/>
      <c r="Q236" s="227"/>
      <c r="R236" s="227"/>
      <c r="S236" s="227"/>
      <c r="T236" s="228"/>
      <c r="AT236" s="229" t="s">
        <v>129</v>
      </c>
      <c r="AU236" s="229" t="s">
        <v>82</v>
      </c>
      <c r="AV236" s="12" t="s">
        <v>82</v>
      </c>
      <c r="AW236" s="12" t="s">
        <v>36</v>
      </c>
      <c r="AX236" s="12" t="s">
        <v>75</v>
      </c>
      <c r="AY236" s="229" t="s">
        <v>117</v>
      </c>
    </row>
    <row r="237" spans="2:51" s="12" customFormat="1" ht="12">
      <c r="B237" s="219"/>
      <c r="C237" s="220"/>
      <c r="D237" s="216" t="s">
        <v>129</v>
      </c>
      <c r="E237" s="221" t="s">
        <v>19</v>
      </c>
      <c r="F237" s="222" t="s">
        <v>444</v>
      </c>
      <c r="G237" s="220"/>
      <c r="H237" s="223">
        <v>1.2</v>
      </c>
      <c r="I237" s="224"/>
      <c r="J237" s="220"/>
      <c r="K237" s="220"/>
      <c r="L237" s="225"/>
      <c r="M237" s="226"/>
      <c r="N237" s="227"/>
      <c r="O237" s="227"/>
      <c r="P237" s="227"/>
      <c r="Q237" s="227"/>
      <c r="R237" s="227"/>
      <c r="S237" s="227"/>
      <c r="T237" s="228"/>
      <c r="AT237" s="229" t="s">
        <v>129</v>
      </c>
      <c r="AU237" s="229" t="s">
        <v>82</v>
      </c>
      <c r="AV237" s="12" t="s">
        <v>82</v>
      </c>
      <c r="AW237" s="12" t="s">
        <v>36</v>
      </c>
      <c r="AX237" s="12" t="s">
        <v>75</v>
      </c>
      <c r="AY237" s="229" t="s">
        <v>117</v>
      </c>
    </row>
    <row r="238" spans="2:51" s="12" customFormat="1" ht="12">
      <c r="B238" s="219"/>
      <c r="C238" s="220"/>
      <c r="D238" s="216" t="s">
        <v>129</v>
      </c>
      <c r="E238" s="221" t="s">
        <v>19</v>
      </c>
      <c r="F238" s="222" t="s">
        <v>445</v>
      </c>
      <c r="G238" s="220"/>
      <c r="H238" s="223">
        <v>0.69</v>
      </c>
      <c r="I238" s="224"/>
      <c r="J238" s="220"/>
      <c r="K238" s="220"/>
      <c r="L238" s="225"/>
      <c r="M238" s="226"/>
      <c r="N238" s="227"/>
      <c r="O238" s="227"/>
      <c r="P238" s="227"/>
      <c r="Q238" s="227"/>
      <c r="R238" s="227"/>
      <c r="S238" s="227"/>
      <c r="T238" s="228"/>
      <c r="AT238" s="229" t="s">
        <v>129</v>
      </c>
      <c r="AU238" s="229" t="s">
        <v>82</v>
      </c>
      <c r="AV238" s="12" t="s">
        <v>82</v>
      </c>
      <c r="AW238" s="12" t="s">
        <v>36</v>
      </c>
      <c r="AX238" s="12" t="s">
        <v>75</v>
      </c>
      <c r="AY238" s="229" t="s">
        <v>117</v>
      </c>
    </row>
    <row r="239" spans="2:51" s="13" customFormat="1" ht="12">
      <c r="B239" s="240"/>
      <c r="C239" s="241"/>
      <c r="D239" s="216" t="s">
        <v>129</v>
      </c>
      <c r="E239" s="242" t="s">
        <v>19</v>
      </c>
      <c r="F239" s="243" t="s">
        <v>165</v>
      </c>
      <c r="G239" s="241"/>
      <c r="H239" s="244">
        <v>24.857000000000003</v>
      </c>
      <c r="I239" s="245"/>
      <c r="J239" s="241"/>
      <c r="K239" s="241"/>
      <c r="L239" s="246"/>
      <c r="M239" s="247"/>
      <c r="N239" s="248"/>
      <c r="O239" s="248"/>
      <c r="P239" s="248"/>
      <c r="Q239" s="248"/>
      <c r="R239" s="248"/>
      <c r="S239" s="248"/>
      <c r="T239" s="249"/>
      <c r="AT239" s="250" t="s">
        <v>129</v>
      </c>
      <c r="AU239" s="250" t="s">
        <v>82</v>
      </c>
      <c r="AV239" s="13" t="s">
        <v>125</v>
      </c>
      <c r="AW239" s="13" t="s">
        <v>36</v>
      </c>
      <c r="AX239" s="13" t="s">
        <v>80</v>
      </c>
      <c r="AY239" s="250" t="s">
        <v>117</v>
      </c>
    </row>
    <row r="240" spans="2:65" s="1" customFormat="1" ht="16.5" customHeight="1">
      <c r="B240" s="37"/>
      <c r="C240" s="230" t="s">
        <v>446</v>
      </c>
      <c r="D240" s="230" t="s">
        <v>138</v>
      </c>
      <c r="E240" s="231" t="s">
        <v>447</v>
      </c>
      <c r="F240" s="232" t="s">
        <v>448</v>
      </c>
      <c r="G240" s="233" t="s">
        <v>220</v>
      </c>
      <c r="H240" s="234">
        <v>105</v>
      </c>
      <c r="I240" s="235"/>
      <c r="J240" s="236">
        <f>ROUND(I240*H240,2)</f>
        <v>0</v>
      </c>
      <c r="K240" s="232" t="s">
        <v>124</v>
      </c>
      <c r="L240" s="237"/>
      <c r="M240" s="238" t="s">
        <v>19</v>
      </c>
      <c r="N240" s="239" t="s">
        <v>46</v>
      </c>
      <c r="O240" s="82"/>
      <c r="P240" s="212">
        <f>O240*H240</f>
        <v>0</v>
      </c>
      <c r="Q240" s="212">
        <v>0.00135</v>
      </c>
      <c r="R240" s="212">
        <f>Q240*H240</f>
        <v>0.14175000000000001</v>
      </c>
      <c r="S240" s="212">
        <v>0</v>
      </c>
      <c r="T240" s="213">
        <f>S240*H240</f>
        <v>0</v>
      </c>
      <c r="AR240" s="214" t="s">
        <v>291</v>
      </c>
      <c r="AT240" s="214" t="s">
        <v>138</v>
      </c>
      <c r="AU240" s="214" t="s">
        <v>82</v>
      </c>
      <c r="AY240" s="16" t="s">
        <v>117</v>
      </c>
      <c r="BE240" s="215">
        <f>IF(N240="základní",J240,0)</f>
        <v>0</v>
      </c>
      <c r="BF240" s="215">
        <f>IF(N240="snížená",J240,0)</f>
        <v>0</v>
      </c>
      <c r="BG240" s="215">
        <f>IF(N240="zákl. přenesená",J240,0)</f>
        <v>0</v>
      </c>
      <c r="BH240" s="215">
        <f>IF(N240="sníž. přenesená",J240,0)</f>
        <v>0</v>
      </c>
      <c r="BI240" s="215">
        <f>IF(N240="nulová",J240,0)</f>
        <v>0</v>
      </c>
      <c r="BJ240" s="16" t="s">
        <v>80</v>
      </c>
      <c r="BK240" s="215">
        <f>ROUND(I240*H240,2)</f>
        <v>0</v>
      </c>
      <c r="BL240" s="16" t="s">
        <v>205</v>
      </c>
      <c r="BM240" s="214" t="s">
        <v>449</v>
      </c>
    </row>
    <row r="241" spans="2:51" s="12" customFormat="1" ht="12">
      <c r="B241" s="219"/>
      <c r="C241" s="220"/>
      <c r="D241" s="216" t="s">
        <v>129</v>
      </c>
      <c r="E241" s="221" t="s">
        <v>19</v>
      </c>
      <c r="F241" s="222" t="s">
        <v>450</v>
      </c>
      <c r="G241" s="220"/>
      <c r="H241" s="223">
        <v>47.5</v>
      </c>
      <c r="I241" s="224"/>
      <c r="J241" s="220"/>
      <c r="K241" s="220"/>
      <c r="L241" s="225"/>
      <c r="M241" s="226"/>
      <c r="N241" s="227"/>
      <c r="O241" s="227"/>
      <c r="P241" s="227"/>
      <c r="Q241" s="227"/>
      <c r="R241" s="227"/>
      <c r="S241" s="227"/>
      <c r="T241" s="228"/>
      <c r="AT241" s="229" t="s">
        <v>129</v>
      </c>
      <c r="AU241" s="229" t="s">
        <v>82</v>
      </c>
      <c r="AV241" s="12" t="s">
        <v>82</v>
      </c>
      <c r="AW241" s="12" t="s">
        <v>36</v>
      </c>
      <c r="AX241" s="12" t="s">
        <v>75</v>
      </c>
      <c r="AY241" s="229" t="s">
        <v>117</v>
      </c>
    </row>
    <row r="242" spans="2:51" s="12" customFormat="1" ht="12">
      <c r="B242" s="219"/>
      <c r="C242" s="220"/>
      <c r="D242" s="216" t="s">
        <v>129</v>
      </c>
      <c r="E242" s="221" t="s">
        <v>19</v>
      </c>
      <c r="F242" s="222" t="s">
        <v>451</v>
      </c>
      <c r="G242" s="220"/>
      <c r="H242" s="223">
        <v>57.5</v>
      </c>
      <c r="I242" s="224"/>
      <c r="J242" s="220"/>
      <c r="K242" s="220"/>
      <c r="L242" s="225"/>
      <c r="M242" s="226"/>
      <c r="N242" s="227"/>
      <c r="O242" s="227"/>
      <c r="P242" s="227"/>
      <c r="Q242" s="227"/>
      <c r="R242" s="227"/>
      <c r="S242" s="227"/>
      <c r="T242" s="228"/>
      <c r="AT242" s="229" t="s">
        <v>129</v>
      </c>
      <c r="AU242" s="229" t="s">
        <v>82</v>
      </c>
      <c r="AV242" s="12" t="s">
        <v>82</v>
      </c>
      <c r="AW242" s="12" t="s">
        <v>36</v>
      </c>
      <c r="AX242" s="12" t="s">
        <v>75</v>
      </c>
      <c r="AY242" s="229" t="s">
        <v>117</v>
      </c>
    </row>
    <row r="243" spans="2:51" s="13" customFormat="1" ht="12">
      <c r="B243" s="240"/>
      <c r="C243" s="241"/>
      <c r="D243" s="216" t="s">
        <v>129</v>
      </c>
      <c r="E243" s="242" t="s">
        <v>19</v>
      </c>
      <c r="F243" s="243" t="s">
        <v>165</v>
      </c>
      <c r="G243" s="241"/>
      <c r="H243" s="244">
        <v>105</v>
      </c>
      <c r="I243" s="245"/>
      <c r="J243" s="241"/>
      <c r="K243" s="241"/>
      <c r="L243" s="246"/>
      <c r="M243" s="247"/>
      <c r="N243" s="248"/>
      <c r="O243" s="248"/>
      <c r="P243" s="248"/>
      <c r="Q243" s="248"/>
      <c r="R243" s="248"/>
      <c r="S243" s="248"/>
      <c r="T243" s="249"/>
      <c r="AT243" s="250" t="s">
        <v>129</v>
      </c>
      <c r="AU243" s="250" t="s">
        <v>82</v>
      </c>
      <c r="AV243" s="13" t="s">
        <v>125</v>
      </c>
      <c r="AW243" s="13" t="s">
        <v>36</v>
      </c>
      <c r="AX243" s="13" t="s">
        <v>80</v>
      </c>
      <c r="AY243" s="250" t="s">
        <v>117</v>
      </c>
    </row>
    <row r="244" spans="2:65" s="1" customFormat="1" ht="16.5" customHeight="1">
      <c r="B244" s="37"/>
      <c r="C244" s="230" t="s">
        <v>452</v>
      </c>
      <c r="D244" s="230" t="s">
        <v>138</v>
      </c>
      <c r="E244" s="231" t="s">
        <v>453</v>
      </c>
      <c r="F244" s="232" t="s">
        <v>454</v>
      </c>
      <c r="G244" s="233" t="s">
        <v>220</v>
      </c>
      <c r="H244" s="234">
        <v>4</v>
      </c>
      <c r="I244" s="235"/>
      <c r="J244" s="236">
        <f>ROUND(I244*H244,2)</f>
        <v>0</v>
      </c>
      <c r="K244" s="232" t="s">
        <v>124</v>
      </c>
      <c r="L244" s="237"/>
      <c r="M244" s="238" t="s">
        <v>19</v>
      </c>
      <c r="N244" s="239" t="s">
        <v>46</v>
      </c>
      <c r="O244" s="82"/>
      <c r="P244" s="212">
        <f>O244*H244</f>
        <v>0</v>
      </c>
      <c r="Q244" s="212">
        <v>0.0003</v>
      </c>
      <c r="R244" s="212">
        <f>Q244*H244</f>
        <v>0.0012</v>
      </c>
      <c r="S244" s="212">
        <v>0</v>
      </c>
      <c r="T244" s="213">
        <f>S244*H244</f>
        <v>0</v>
      </c>
      <c r="AR244" s="214" t="s">
        <v>291</v>
      </c>
      <c r="AT244" s="214" t="s">
        <v>138</v>
      </c>
      <c r="AU244" s="214" t="s">
        <v>82</v>
      </c>
      <c r="AY244" s="16" t="s">
        <v>117</v>
      </c>
      <c r="BE244" s="215">
        <f>IF(N244="základní",J244,0)</f>
        <v>0</v>
      </c>
      <c r="BF244" s="215">
        <f>IF(N244="snížená",J244,0)</f>
        <v>0</v>
      </c>
      <c r="BG244" s="215">
        <f>IF(N244="zákl. přenesená",J244,0)</f>
        <v>0</v>
      </c>
      <c r="BH244" s="215">
        <f>IF(N244="sníž. přenesená",J244,0)</f>
        <v>0</v>
      </c>
      <c r="BI244" s="215">
        <f>IF(N244="nulová",J244,0)</f>
        <v>0</v>
      </c>
      <c r="BJ244" s="16" t="s">
        <v>80</v>
      </c>
      <c r="BK244" s="215">
        <f>ROUND(I244*H244,2)</f>
        <v>0</v>
      </c>
      <c r="BL244" s="16" t="s">
        <v>205</v>
      </c>
      <c r="BM244" s="214" t="s">
        <v>455</v>
      </c>
    </row>
    <row r="245" spans="2:65" s="1" customFormat="1" ht="16.5" customHeight="1">
      <c r="B245" s="37"/>
      <c r="C245" s="230" t="s">
        <v>118</v>
      </c>
      <c r="D245" s="230" t="s">
        <v>138</v>
      </c>
      <c r="E245" s="231" t="s">
        <v>456</v>
      </c>
      <c r="F245" s="232" t="s">
        <v>457</v>
      </c>
      <c r="G245" s="233" t="s">
        <v>220</v>
      </c>
      <c r="H245" s="234">
        <v>8</v>
      </c>
      <c r="I245" s="235"/>
      <c r="J245" s="236">
        <f>ROUND(I245*H245,2)</f>
        <v>0</v>
      </c>
      <c r="K245" s="232" t="s">
        <v>124</v>
      </c>
      <c r="L245" s="237"/>
      <c r="M245" s="238" t="s">
        <v>19</v>
      </c>
      <c r="N245" s="239" t="s">
        <v>46</v>
      </c>
      <c r="O245" s="82"/>
      <c r="P245" s="212">
        <f>O245*H245</f>
        <v>0</v>
      </c>
      <c r="Q245" s="212">
        <v>0.01265</v>
      </c>
      <c r="R245" s="212">
        <f>Q245*H245</f>
        <v>0.1012</v>
      </c>
      <c r="S245" s="212">
        <v>0</v>
      </c>
      <c r="T245" s="213">
        <f>S245*H245</f>
        <v>0</v>
      </c>
      <c r="AR245" s="214" t="s">
        <v>291</v>
      </c>
      <c r="AT245" s="214" t="s">
        <v>138</v>
      </c>
      <c r="AU245" s="214" t="s">
        <v>82</v>
      </c>
      <c r="AY245" s="16" t="s">
        <v>117</v>
      </c>
      <c r="BE245" s="215">
        <f>IF(N245="základní",J245,0)</f>
        <v>0</v>
      </c>
      <c r="BF245" s="215">
        <f>IF(N245="snížená",J245,0)</f>
        <v>0</v>
      </c>
      <c r="BG245" s="215">
        <f>IF(N245="zákl. přenesená",J245,0)</f>
        <v>0</v>
      </c>
      <c r="BH245" s="215">
        <f>IF(N245="sníž. přenesená",J245,0)</f>
        <v>0</v>
      </c>
      <c r="BI245" s="215">
        <f>IF(N245="nulová",J245,0)</f>
        <v>0</v>
      </c>
      <c r="BJ245" s="16" t="s">
        <v>80</v>
      </c>
      <c r="BK245" s="215">
        <f>ROUND(I245*H245,2)</f>
        <v>0</v>
      </c>
      <c r="BL245" s="16" t="s">
        <v>205</v>
      </c>
      <c r="BM245" s="214" t="s">
        <v>458</v>
      </c>
    </row>
    <row r="246" spans="2:65" s="1" customFormat="1" ht="16.5" customHeight="1">
      <c r="B246" s="37"/>
      <c r="C246" s="230" t="s">
        <v>459</v>
      </c>
      <c r="D246" s="230" t="s">
        <v>138</v>
      </c>
      <c r="E246" s="231" t="s">
        <v>460</v>
      </c>
      <c r="F246" s="232" t="s">
        <v>461</v>
      </c>
      <c r="G246" s="233" t="s">
        <v>220</v>
      </c>
      <c r="H246" s="234">
        <v>63</v>
      </c>
      <c r="I246" s="235"/>
      <c r="J246" s="236">
        <f>ROUND(I246*H246,2)</f>
        <v>0</v>
      </c>
      <c r="K246" s="232" t="s">
        <v>124</v>
      </c>
      <c r="L246" s="237"/>
      <c r="M246" s="238" t="s">
        <v>19</v>
      </c>
      <c r="N246" s="239" t="s">
        <v>46</v>
      </c>
      <c r="O246" s="82"/>
      <c r="P246" s="212">
        <f>O246*H246</f>
        <v>0</v>
      </c>
      <c r="Q246" s="212">
        <v>0.00012</v>
      </c>
      <c r="R246" s="212">
        <f>Q246*H246</f>
        <v>0.00756</v>
      </c>
      <c r="S246" s="212">
        <v>0</v>
      </c>
      <c r="T246" s="213">
        <f>S246*H246</f>
        <v>0</v>
      </c>
      <c r="AR246" s="214" t="s">
        <v>291</v>
      </c>
      <c r="AT246" s="214" t="s">
        <v>138</v>
      </c>
      <c r="AU246" s="214" t="s">
        <v>82</v>
      </c>
      <c r="AY246" s="16" t="s">
        <v>117</v>
      </c>
      <c r="BE246" s="215">
        <f>IF(N246="základní",J246,0)</f>
        <v>0</v>
      </c>
      <c r="BF246" s="215">
        <f>IF(N246="snížená",J246,0)</f>
        <v>0</v>
      </c>
      <c r="BG246" s="215">
        <f>IF(N246="zákl. přenesená",J246,0)</f>
        <v>0</v>
      </c>
      <c r="BH246" s="215">
        <f>IF(N246="sníž. přenesená",J246,0)</f>
        <v>0</v>
      </c>
      <c r="BI246" s="215">
        <f>IF(N246="nulová",J246,0)</f>
        <v>0</v>
      </c>
      <c r="BJ246" s="16" t="s">
        <v>80</v>
      </c>
      <c r="BK246" s="215">
        <f>ROUND(I246*H246,2)</f>
        <v>0</v>
      </c>
      <c r="BL246" s="16" t="s">
        <v>205</v>
      </c>
      <c r="BM246" s="214" t="s">
        <v>462</v>
      </c>
    </row>
    <row r="247" spans="2:51" s="12" customFormat="1" ht="12">
      <c r="B247" s="219"/>
      <c r="C247" s="220"/>
      <c r="D247" s="216" t="s">
        <v>129</v>
      </c>
      <c r="E247" s="221" t="s">
        <v>19</v>
      </c>
      <c r="F247" s="222" t="s">
        <v>463</v>
      </c>
      <c r="G247" s="220"/>
      <c r="H247" s="223">
        <v>28.5</v>
      </c>
      <c r="I247" s="224"/>
      <c r="J247" s="220"/>
      <c r="K247" s="220"/>
      <c r="L247" s="225"/>
      <c r="M247" s="226"/>
      <c r="N247" s="227"/>
      <c r="O247" s="227"/>
      <c r="P247" s="227"/>
      <c r="Q247" s="227"/>
      <c r="R247" s="227"/>
      <c r="S247" s="227"/>
      <c r="T247" s="228"/>
      <c r="AT247" s="229" t="s">
        <v>129</v>
      </c>
      <c r="AU247" s="229" t="s">
        <v>82</v>
      </c>
      <c r="AV247" s="12" t="s">
        <v>82</v>
      </c>
      <c r="AW247" s="12" t="s">
        <v>36</v>
      </c>
      <c r="AX247" s="12" t="s">
        <v>75</v>
      </c>
      <c r="AY247" s="229" t="s">
        <v>117</v>
      </c>
    </row>
    <row r="248" spans="2:51" s="12" customFormat="1" ht="12">
      <c r="B248" s="219"/>
      <c r="C248" s="220"/>
      <c r="D248" s="216" t="s">
        <v>129</v>
      </c>
      <c r="E248" s="221" t="s">
        <v>19</v>
      </c>
      <c r="F248" s="222" t="s">
        <v>464</v>
      </c>
      <c r="G248" s="220"/>
      <c r="H248" s="223">
        <v>34.5</v>
      </c>
      <c r="I248" s="224"/>
      <c r="J248" s="220"/>
      <c r="K248" s="220"/>
      <c r="L248" s="225"/>
      <c r="M248" s="226"/>
      <c r="N248" s="227"/>
      <c r="O248" s="227"/>
      <c r="P248" s="227"/>
      <c r="Q248" s="227"/>
      <c r="R248" s="227"/>
      <c r="S248" s="227"/>
      <c r="T248" s="228"/>
      <c r="AT248" s="229" t="s">
        <v>129</v>
      </c>
      <c r="AU248" s="229" t="s">
        <v>82</v>
      </c>
      <c r="AV248" s="12" t="s">
        <v>82</v>
      </c>
      <c r="AW248" s="12" t="s">
        <v>36</v>
      </c>
      <c r="AX248" s="12" t="s">
        <v>75</v>
      </c>
      <c r="AY248" s="229" t="s">
        <v>117</v>
      </c>
    </row>
    <row r="249" spans="2:51" s="13" customFormat="1" ht="12">
      <c r="B249" s="240"/>
      <c r="C249" s="241"/>
      <c r="D249" s="216" t="s">
        <v>129</v>
      </c>
      <c r="E249" s="242" t="s">
        <v>19</v>
      </c>
      <c r="F249" s="243" t="s">
        <v>165</v>
      </c>
      <c r="G249" s="241"/>
      <c r="H249" s="244">
        <v>63</v>
      </c>
      <c r="I249" s="245"/>
      <c r="J249" s="241"/>
      <c r="K249" s="241"/>
      <c r="L249" s="246"/>
      <c r="M249" s="247"/>
      <c r="N249" s="248"/>
      <c r="O249" s="248"/>
      <c r="P249" s="248"/>
      <c r="Q249" s="248"/>
      <c r="R249" s="248"/>
      <c r="S249" s="248"/>
      <c r="T249" s="249"/>
      <c r="AT249" s="250" t="s">
        <v>129</v>
      </c>
      <c r="AU249" s="250" t="s">
        <v>82</v>
      </c>
      <c r="AV249" s="13" t="s">
        <v>125</v>
      </c>
      <c r="AW249" s="13" t="s">
        <v>36</v>
      </c>
      <c r="AX249" s="13" t="s">
        <v>80</v>
      </c>
      <c r="AY249" s="250" t="s">
        <v>117</v>
      </c>
    </row>
    <row r="250" spans="2:65" s="1" customFormat="1" ht="16.5" customHeight="1">
      <c r="B250" s="37"/>
      <c r="C250" s="230" t="s">
        <v>465</v>
      </c>
      <c r="D250" s="230" t="s">
        <v>138</v>
      </c>
      <c r="E250" s="231" t="s">
        <v>466</v>
      </c>
      <c r="F250" s="232" t="s">
        <v>467</v>
      </c>
      <c r="G250" s="233" t="s">
        <v>220</v>
      </c>
      <c r="H250" s="234">
        <v>147</v>
      </c>
      <c r="I250" s="235"/>
      <c r="J250" s="236">
        <f>ROUND(I250*H250,2)</f>
        <v>0</v>
      </c>
      <c r="K250" s="232" t="s">
        <v>124</v>
      </c>
      <c r="L250" s="237"/>
      <c r="M250" s="238" t="s">
        <v>19</v>
      </c>
      <c r="N250" s="239" t="s">
        <v>46</v>
      </c>
      <c r="O250" s="82"/>
      <c r="P250" s="212">
        <f>O250*H250</f>
        <v>0</v>
      </c>
      <c r="Q250" s="212">
        <v>1E-05</v>
      </c>
      <c r="R250" s="212">
        <f>Q250*H250</f>
        <v>0.0014700000000000002</v>
      </c>
      <c r="S250" s="212">
        <v>0</v>
      </c>
      <c r="T250" s="213">
        <f>S250*H250</f>
        <v>0</v>
      </c>
      <c r="AR250" s="214" t="s">
        <v>291</v>
      </c>
      <c r="AT250" s="214" t="s">
        <v>138</v>
      </c>
      <c r="AU250" s="214" t="s">
        <v>82</v>
      </c>
      <c r="AY250" s="16" t="s">
        <v>117</v>
      </c>
      <c r="BE250" s="215">
        <f>IF(N250="základní",J250,0)</f>
        <v>0</v>
      </c>
      <c r="BF250" s="215">
        <f>IF(N250="snížená",J250,0)</f>
        <v>0</v>
      </c>
      <c r="BG250" s="215">
        <f>IF(N250="zákl. přenesená",J250,0)</f>
        <v>0</v>
      </c>
      <c r="BH250" s="215">
        <f>IF(N250="sníž. přenesená",J250,0)</f>
        <v>0</v>
      </c>
      <c r="BI250" s="215">
        <f>IF(N250="nulová",J250,0)</f>
        <v>0</v>
      </c>
      <c r="BJ250" s="16" t="s">
        <v>80</v>
      </c>
      <c r="BK250" s="215">
        <f>ROUND(I250*H250,2)</f>
        <v>0</v>
      </c>
      <c r="BL250" s="16" t="s">
        <v>205</v>
      </c>
      <c r="BM250" s="214" t="s">
        <v>468</v>
      </c>
    </row>
    <row r="251" spans="2:51" s="12" customFormat="1" ht="12">
      <c r="B251" s="219"/>
      <c r="C251" s="220"/>
      <c r="D251" s="216" t="s">
        <v>129</v>
      </c>
      <c r="E251" s="221" t="s">
        <v>19</v>
      </c>
      <c r="F251" s="222" t="s">
        <v>469</v>
      </c>
      <c r="G251" s="220"/>
      <c r="H251" s="223">
        <v>66.5</v>
      </c>
      <c r="I251" s="224"/>
      <c r="J251" s="220"/>
      <c r="K251" s="220"/>
      <c r="L251" s="225"/>
      <c r="M251" s="226"/>
      <c r="N251" s="227"/>
      <c r="O251" s="227"/>
      <c r="P251" s="227"/>
      <c r="Q251" s="227"/>
      <c r="R251" s="227"/>
      <c r="S251" s="227"/>
      <c r="T251" s="228"/>
      <c r="AT251" s="229" t="s">
        <v>129</v>
      </c>
      <c r="AU251" s="229" t="s">
        <v>82</v>
      </c>
      <c r="AV251" s="12" t="s">
        <v>82</v>
      </c>
      <c r="AW251" s="12" t="s">
        <v>36</v>
      </c>
      <c r="AX251" s="12" t="s">
        <v>75</v>
      </c>
      <c r="AY251" s="229" t="s">
        <v>117</v>
      </c>
    </row>
    <row r="252" spans="2:51" s="12" customFormat="1" ht="12">
      <c r="B252" s="219"/>
      <c r="C252" s="220"/>
      <c r="D252" s="216" t="s">
        <v>129</v>
      </c>
      <c r="E252" s="221" t="s">
        <v>19</v>
      </c>
      <c r="F252" s="222" t="s">
        <v>470</v>
      </c>
      <c r="G252" s="220"/>
      <c r="H252" s="223">
        <v>80.5</v>
      </c>
      <c r="I252" s="224"/>
      <c r="J252" s="220"/>
      <c r="K252" s="220"/>
      <c r="L252" s="225"/>
      <c r="M252" s="226"/>
      <c r="N252" s="227"/>
      <c r="O252" s="227"/>
      <c r="P252" s="227"/>
      <c r="Q252" s="227"/>
      <c r="R252" s="227"/>
      <c r="S252" s="227"/>
      <c r="T252" s="228"/>
      <c r="AT252" s="229" t="s">
        <v>129</v>
      </c>
      <c r="AU252" s="229" t="s">
        <v>82</v>
      </c>
      <c r="AV252" s="12" t="s">
        <v>82</v>
      </c>
      <c r="AW252" s="12" t="s">
        <v>36</v>
      </c>
      <c r="AX252" s="12" t="s">
        <v>75</v>
      </c>
      <c r="AY252" s="229" t="s">
        <v>117</v>
      </c>
    </row>
    <row r="253" spans="2:51" s="13" customFormat="1" ht="12">
      <c r="B253" s="240"/>
      <c r="C253" s="241"/>
      <c r="D253" s="216" t="s">
        <v>129</v>
      </c>
      <c r="E253" s="242" t="s">
        <v>19</v>
      </c>
      <c r="F253" s="243" t="s">
        <v>165</v>
      </c>
      <c r="G253" s="241"/>
      <c r="H253" s="244">
        <v>147</v>
      </c>
      <c r="I253" s="245"/>
      <c r="J253" s="241"/>
      <c r="K253" s="241"/>
      <c r="L253" s="246"/>
      <c r="M253" s="247"/>
      <c r="N253" s="248"/>
      <c r="O253" s="248"/>
      <c r="P253" s="248"/>
      <c r="Q253" s="248"/>
      <c r="R253" s="248"/>
      <c r="S253" s="248"/>
      <c r="T253" s="249"/>
      <c r="AT253" s="250" t="s">
        <v>129</v>
      </c>
      <c r="AU253" s="250" t="s">
        <v>82</v>
      </c>
      <c r="AV253" s="13" t="s">
        <v>125</v>
      </c>
      <c r="AW253" s="13" t="s">
        <v>36</v>
      </c>
      <c r="AX253" s="13" t="s">
        <v>80</v>
      </c>
      <c r="AY253" s="250" t="s">
        <v>117</v>
      </c>
    </row>
    <row r="254" spans="2:65" s="1" customFormat="1" ht="16.5" customHeight="1">
      <c r="B254" s="37"/>
      <c r="C254" s="230" t="s">
        <v>471</v>
      </c>
      <c r="D254" s="230" t="s">
        <v>138</v>
      </c>
      <c r="E254" s="231" t="s">
        <v>472</v>
      </c>
      <c r="F254" s="232" t="s">
        <v>473</v>
      </c>
      <c r="G254" s="233" t="s">
        <v>432</v>
      </c>
      <c r="H254" s="234">
        <v>1.68</v>
      </c>
      <c r="I254" s="235"/>
      <c r="J254" s="236">
        <f>ROUND(I254*H254,2)</f>
        <v>0</v>
      </c>
      <c r="K254" s="232" t="s">
        <v>124</v>
      </c>
      <c r="L254" s="237"/>
      <c r="M254" s="238" t="s">
        <v>19</v>
      </c>
      <c r="N254" s="239" t="s">
        <v>46</v>
      </c>
      <c r="O254" s="82"/>
      <c r="P254" s="212">
        <f>O254*H254</f>
        <v>0</v>
      </c>
      <c r="Q254" s="212">
        <v>0.0021</v>
      </c>
      <c r="R254" s="212">
        <f>Q254*H254</f>
        <v>0.0035279999999999995</v>
      </c>
      <c r="S254" s="212">
        <v>0</v>
      </c>
      <c r="T254" s="213">
        <f>S254*H254</f>
        <v>0</v>
      </c>
      <c r="AR254" s="214" t="s">
        <v>291</v>
      </c>
      <c r="AT254" s="214" t="s">
        <v>138</v>
      </c>
      <c r="AU254" s="214" t="s">
        <v>82</v>
      </c>
      <c r="AY254" s="16" t="s">
        <v>117</v>
      </c>
      <c r="BE254" s="215">
        <f>IF(N254="základní",J254,0)</f>
        <v>0</v>
      </c>
      <c r="BF254" s="215">
        <f>IF(N254="snížená",J254,0)</f>
        <v>0</v>
      </c>
      <c r="BG254" s="215">
        <f>IF(N254="zákl. přenesená",J254,0)</f>
        <v>0</v>
      </c>
      <c r="BH254" s="215">
        <f>IF(N254="sníž. přenesená",J254,0)</f>
        <v>0</v>
      </c>
      <c r="BI254" s="215">
        <f>IF(N254="nulová",J254,0)</f>
        <v>0</v>
      </c>
      <c r="BJ254" s="16" t="s">
        <v>80</v>
      </c>
      <c r="BK254" s="215">
        <f>ROUND(I254*H254,2)</f>
        <v>0</v>
      </c>
      <c r="BL254" s="16" t="s">
        <v>205</v>
      </c>
      <c r="BM254" s="214" t="s">
        <v>474</v>
      </c>
    </row>
    <row r="255" spans="2:51" s="12" customFormat="1" ht="12">
      <c r="B255" s="219"/>
      <c r="C255" s="220"/>
      <c r="D255" s="216" t="s">
        <v>129</v>
      </c>
      <c r="E255" s="221" t="s">
        <v>19</v>
      </c>
      <c r="F255" s="222" t="s">
        <v>475</v>
      </c>
      <c r="G255" s="220"/>
      <c r="H255" s="223">
        <v>0.76</v>
      </c>
      <c r="I255" s="224"/>
      <c r="J255" s="220"/>
      <c r="K255" s="220"/>
      <c r="L255" s="225"/>
      <c r="M255" s="226"/>
      <c r="N255" s="227"/>
      <c r="O255" s="227"/>
      <c r="P255" s="227"/>
      <c r="Q255" s="227"/>
      <c r="R255" s="227"/>
      <c r="S255" s="227"/>
      <c r="T255" s="228"/>
      <c r="AT255" s="229" t="s">
        <v>129</v>
      </c>
      <c r="AU255" s="229" t="s">
        <v>82</v>
      </c>
      <c r="AV255" s="12" t="s">
        <v>82</v>
      </c>
      <c r="AW255" s="12" t="s">
        <v>36</v>
      </c>
      <c r="AX255" s="12" t="s">
        <v>75</v>
      </c>
      <c r="AY255" s="229" t="s">
        <v>117</v>
      </c>
    </row>
    <row r="256" spans="2:51" s="12" customFormat="1" ht="12">
      <c r="B256" s="219"/>
      <c r="C256" s="220"/>
      <c r="D256" s="216" t="s">
        <v>129</v>
      </c>
      <c r="E256" s="221" t="s">
        <v>19</v>
      </c>
      <c r="F256" s="222" t="s">
        <v>476</v>
      </c>
      <c r="G256" s="220"/>
      <c r="H256" s="223">
        <v>0.92</v>
      </c>
      <c r="I256" s="224"/>
      <c r="J256" s="220"/>
      <c r="K256" s="220"/>
      <c r="L256" s="225"/>
      <c r="M256" s="226"/>
      <c r="N256" s="227"/>
      <c r="O256" s="227"/>
      <c r="P256" s="227"/>
      <c r="Q256" s="227"/>
      <c r="R256" s="227"/>
      <c r="S256" s="227"/>
      <c r="T256" s="228"/>
      <c r="AT256" s="229" t="s">
        <v>129</v>
      </c>
      <c r="AU256" s="229" t="s">
        <v>82</v>
      </c>
      <c r="AV256" s="12" t="s">
        <v>82</v>
      </c>
      <c r="AW256" s="12" t="s">
        <v>36</v>
      </c>
      <c r="AX256" s="12" t="s">
        <v>75</v>
      </c>
      <c r="AY256" s="229" t="s">
        <v>117</v>
      </c>
    </row>
    <row r="257" spans="2:51" s="13" customFormat="1" ht="12">
      <c r="B257" s="240"/>
      <c r="C257" s="241"/>
      <c r="D257" s="216" t="s">
        <v>129</v>
      </c>
      <c r="E257" s="242" t="s">
        <v>19</v>
      </c>
      <c r="F257" s="243" t="s">
        <v>165</v>
      </c>
      <c r="G257" s="241"/>
      <c r="H257" s="244">
        <v>1.6800000000000002</v>
      </c>
      <c r="I257" s="245"/>
      <c r="J257" s="241"/>
      <c r="K257" s="241"/>
      <c r="L257" s="246"/>
      <c r="M257" s="247"/>
      <c r="N257" s="248"/>
      <c r="O257" s="248"/>
      <c r="P257" s="248"/>
      <c r="Q257" s="248"/>
      <c r="R257" s="248"/>
      <c r="S257" s="248"/>
      <c r="T257" s="249"/>
      <c r="AT257" s="250" t="s">
        <v>129</v>
      </c>
      <c r="AU257" s="250" t="s">
        <v>82</v>
      </c>
      <c r="AV257" s="13" t="s">
        <v>125</v>
      </c>
      <c r="AW257" s="13" t="s">
        <v>36</v>
      </c>
      <c r="AX257" s="13" t="s">
        <v>80</v>
      </c>
      <c r="AY257" s="250" t="s">
        <v>117</v>
      </c>
    </row>
    <row r="258" spans="2:65" s="1" customFormat="1" ht="16.5" customHeight="1">
      <c r="B258" s="37"/>
      <c r="C258" s="230" t="s">
        <v>477</v>
      </c>
      <c r="D258" s="230" t="s">
        <v>138</v>
      </c>
      <c r="E258" s="231" t="s">
        <v>302</v>
      </c>
      <c r="F258" s="232" t="s">
        <v>303</v>
      </c>
      <c r="G258" s="233" t="s">
        <v>304</v>
      </c>
      <c r="H258" s="234">
        <v>0.11</v>
      </c>
      <c r="I258" s="235"/>
      <c r="J258" s="236">
        <f>ROUND(I258*H258,2)</f>
        <v>0</v>
      </c>
      <c r="K258" s="232" t="s">
        <v>124</v>
      </c>
      <c r="L258" s="237"/>
      <c r="M258" s="238" t="s">
        <v>19</v>
      </c>
      <c r="N258" s="239" t="s">
        <v>46</v>
      </c>
      <c r="O258" s="82"/>
      <c r="P258" s="212">
        <f>O258*H258</f>
        <v>0</v>
      </c>
      <c r="Q258" s="212">
        <v>0.55</v>
      </c>
      <c r="R258" s="212">
        <f>Q258*H258</f>
        <v>0.060500000000000005</v>
      </c>
      <c r="S258" s="212">
        <v>0</v>
      </c>
      <c r="T258" s="213">
        <f>S258*H258</f>
        <v>0</v>
      </c>
      <c r="AR258" s="214" t="s">
        <v>291</v>
      </c>
      <c r="AT258" s="214" t="s">
        <v>138</v>
      </c>
      <c r="AU258" s="214" t="s">
        <v>82</v>
      </c>
      <c r="AY258" s="16" t="s">
        <v>117</v>
      </c>
      <c r="BE258" s="215">
        <f>IF(N258="základní",J258,0)</f>
        <v>0</v>
      </c>
      <c r="BF258" s="215">
        <f>IF(N258="snížená",J258,0)</f>
        <v>0</v>
      </c>
      <c r="BG258" s="215">
        <f>IF(N258="zákl. přenesená",J258,0)</f>
        <v>0</v>
      </c>
      <c r="BH258" s="215">
        <f>IF(N258="sníž. přenesená",J258,0)</f>
        <v>0</v>
      </c>
      <c r="BI258" s="215">
        <f>IF(N258="nulová",J258,0)</f>
        <v>0</v>
      </c>
      <c r="BJ258" s="16" t="s">
        <v>80</v>
      </c>
      <c r="BK258" s="215">
        <f>ROUND(I258*H258,2)</f>
        <v>0</v>
      </c>
      <c r="BL258" s="16" t="s">
        <v>205</v>
      </c>
      <c r="BM258" s="214" t="s">
        <v>478</v>
      </c>
    </row>
    <row r="259" spans="2:51" s="12" customFormat="1" ht="12">
      <c r="B259" s="219"/>
      <c r="C259" s="220"/>
      <c r="D259" s="216" t="s">
        <v>129</v>
      </c>
      <c r="E259" s="221" t="s">
        <v>19</v>
      </c>
      <c r="F259" s="222" t="s">
        <v>479</v>
      </c>
      <c r="G259" s="220"/>
      <c r="H259" s="223">
        <v>0.05</v>
      </c>
      <c r="I259" s="224"/>
      <c r="J259" s="220"/>
      <c r="K259" s="220"/>
      <c r="L259" s="225"/>
      <c r="M259" s="226"/>
      <c r="N259" s="227"/>
      <c r="O259" s="227"/>
      <c r="P259" s="227"/>
      <c r="Q259" s="227"/>
      <c r="R259" s="227"/>
      <c r="S259" s="227"/>
      <c r="T259" s="228"/>
      <c r="AT259" s="229" t="s">
        <v>129</v>
      </c>
      <c r="AU259" s="229" t="s">
        <v>82</v>
      </c>
      <c r="AV259" s="12" t="s">
        <v>82</v>
      </c>
      <c r="AW259" s="12" t="s">
        <v>36</v>
      </c>
      <c r="AX259" s="12" t="s">
        <v>75</v>
      </c>
      <c r="AY259" s="229" t="s">
        <v>117</v>
      </c>
    </row>
    <row r="260" spans="2:51" s="12" customFormat="1" ht="12">
      <c r="B260" s="219"/>
      <c r="C260" s="220"/>
      <c r="D260" s="216" t="s">
        <v>129</v>
      </c>
      <c r="E260" s="221" t="s">
        <v>19</v>
      </c>
      <c r="F260" s="222" t="s">
        <v>480</v>
      </c>
      <c r="G260" s="220"/>
      <c r="H260" s="223">
        <v>0.06</v>
      </c>
      <c r="I260" s="224"/>
      <c r="J260" s="220"/>
      <c r="K260" s="220"/>
      <c r="L260" s="225"/>
      <c r="M260" s="226"/>
      <c r="N260" s="227"/>
      <c r="O260" s="227"/>
      <c r="P260" s="227"/>
      <c r="Q260" s="227"/>
      <c r="R260" s="227"/>
      <c r="S260" s="227"/>
      <c r="T260" s="228"/>
      <c r="AT260" s="229" t="s">
        <v>129</v>
      </c>
      <c r="AU260" s="229" t="s">
        <v>82</v>
      </c>
      <c r="AV260" s="12" t="s">
        <v>82</v>
      </c>
      <c r="AW260" s="12" t="s">
        <v>36</v>
      </c>
      <c r="AX260" s="12" t="s">
        <v>75</v>
      </c>
      <c r="AY260" s="229" t="s">
        <v>117</v>
      </c>
    </row>
    <row r="261" spans="2:51" s="13" customFormat="1" ht="12">
      <c r="B261" s="240"/>
      <c r="C261" s="241"/>
      <c r="D261" s="216" t="s">
        <v>129</v>
      </c>
      <c r="E261" s="242" t="s">
        <v>19</v>
      </c>
      <c r="F261" s="243" t="s">
        <v>165</v>
      </c>
      <c r="G261" s="241"/>
      <c r="H261" s="244">
        <v>0.11</v>
      </c>
      <c r="I261" s="245"/>
      <c r="J261" s="241"/>
      <c r="K261" s="241"/>
      <c r="L261" s="246"/>
      <c r="M261" s="247"/>
      <c r="N261" s="248"/>
      <c r="O261" s="248"/>
      <c r="P261" s="248"/>
      <c r="Q261" s="248"/>
      <c r="R261" s="248"/>
      <c r="S261" s="248"/>
      <c r="T261" s="249"/>
      <c r="AT261" s="250" t="s">
        <v>129</v>
      </c>
      <c r="AU261" s="250" t="s">
        <v>82</v>
      </c>
      <c r="AV261" s="13" t="s">
        <v>125</v>
      </c>
      <c r="AW261" s="13" t="s">
        <v>36</v>
      </c>
      <c r="AX261" s="13" t="s">
        <v>80</v>
      </c>
      <c r="AY261" s="250" t="s">
        <v>117</v>
      </c>
    </row>
    <row r="262" spans="2:65" s="1" customFormat="1" ht="24" customHeight="1">
      <c r="B262" s="37"/>
      <c r="C262" s="203" t="s">
        <v>481</v>
      </c>
      <c r="D262" s="203" t="s">
        <v>120</v>
      </c>
      <c r="E262" s="204" t="s">
        <v>482</v>
      </c>
      <c r="F262" s="205" t="s">
        <v>483</v>
      </c>
      <c r="G262" s="206" t="s">
        <v>220</v>
      </c>
      <c r="H262" s="207">
        <v>40</v>
      </c>
      <c r="I262" s="208"/>
      <c r="J262" s="209">
        <f>ROUND(I262*H262,2)</f>
        <v>0</v>
      </c>
      <c r="K262" s="205" t="s">
        <v>124</v>
      </c>
      <c r="L262" s="42"/>
      <c r="M262" s="210" t="s">
        <v>19</v>
      </c>
      <c r="N262" s="211" t="s">
        <v>46</v>
      </c>
      <c r="O262" s="82"/>
      <c r="P262" s="212">
        <f>O262*H262</f>
        <v>0</v>
      </c>
      <c r="Q262" s="212">
        <v>1E-05</v>
      </c>
      <c r="R262" s="212">
        <f>Q262*H262</f>
        <v>0.0004</v>
      </c>
      <c r="S262" s="212">
        <v>0</v>
      </c>
      <c r="T262" s="213">
        <f>S262*H262</f>
        <v>0</v>
      </c>
      <c r="AR262" s="214" t="s">
        <v>205</v>
      </c>
      <c r="AT262" s="214" t="s">
        <v>120</v>
      </c>
      <c r="AU262" s="214" t="s">
        <v>82</v>
      </c>
      <c r="AY262" s="16" t="s">
        <v>117</v>
      </c>
      <c r="BE262" s="215">
        <f>IF(N262="základní",J262,0)</f>
        <v>0</v>
      </c>
      <c r="BF262" s="215">
        <f>IF(N262="snížená",J262,0)</f>
        <v>0</v>
      </c>
      <c r="BG262" s="215">
        <f>IF(N262="zákl. přenesená",J262,0)</f>
        <v>0</v>
      </c>
      <c r="BH262" s="215">
        <f>IF(N262="sníž. přenesená",J262,0)</f>
        <v>0</v>
      </c>
      <c r="BI262" s="215">
        <f>IF(N262="nulová",J262,0)</f>
        <v>0</v>
      </c>
      <c r="BJ262" s="16" t="s">
        <v>80</v>
      </c>
      <c r="BK262" s="215">
        <f>ROUND(I262*H262,2)</f>
        <v>0</v>
      </c>
      <c r="BL262" s="16" t="s">
        <v>205</v>
      </c>
      <c r="BM262" s="214" t="s">
        <v>484</v>
      </c>
    </row>
    <row r="263" spans="2:65" s="1" customFormat="1" ht="16.5" customHeight="1">
      <c r="B263" s="37"/>
      <c r="C263" s="230" t="s">
        <v>485</v>
      </c>
      <c r="D263" s="230" t="s">
        <v>138</v>
      </c>
      <c r="E263" s="231" t="s">
        <v>486</v>
      </c>
      <c r="F263" s="232" t="s">
        <v>487</v>
      </c>
      <c r="G263" s="233" t="s">
        <v>220</v>
      </c>
      <c r="H263" s="234">
        <v>38</v>
      </c>
      <c r="I263" s="235"/>
      <c r="J263" s="236">
        <f>ROUND(I263*H263,2)</f>
        <v>0</v>
      </c>
      <c r="K263" s="232" t="s">
        <v>124</v>
      </c>
      <c r="L263" s="237"/>
      <c r="M263" s="238" t="s">
        <v>19</v>
      </c>
      <c r="N263" s="239" t="s">
        <v>46</v>
      </c>
      <c r="O263" s="82"/>
      <c r="P263" s="212">
        <f>O263*H263</f>
        <v>0</v>
      </c>
      <c r="Q263" s="212">
        <v>0.0012</v>
      </c>
      <c r="R263" s="212">
        <f>Q263*H263</f>
        <v>0.045599999999999995</v>
      </c>
      <c r="S263" s="212">
        <v>0</v>
      </c>
      <c r="T263" s="213">
        <f>S263*H263</f>
        <v>0</v>
      </c>
      <c r="AR263" s="214" t="s">
        <v>291</v>
      </c>
      <c r="AT263" s="214" t="s">
        <v>138</v>
      </c>
      <c r="AU263" s="214" t="s">
        <v>82</v>
      </c>
      <c r="AY263" s="16" t="s">
        <v>117</v>
      </c>
      <c r="BE263" s="215">
        <f>IF(N263="základní",J263,0)</f>
        <v>0</v>
      </c>
      <c r="BF263" s="215">
        <f>IF(N263="snížená",J263,0)</f>
        <v>0</v>
      </c>
      <c r="BG263" s="215">
        <f>IF(N263="zákl. přenesená",J263,0)</f>
        <v>0</v>
      </c>
      <c r="BH263" s="215">
        <f>IF(N263="sníž. přenesená",J263,0)</f>
        <v>0</v>
      </c>
      <c r="BI263" s="215">
        <f>IF(N263="nulová",J263,0)</f>
        <v>0</v>
      </c>
      <c r="BJ263" s="16" t="s">
        <v>80</v>
      </c>
      <c r="BK263" s="215">
        <f>ROUND(I263*H263,2)</f>
        <v>0</v>
      </c>
      <c r="BL263" s="16" t="s">
        <v>205</v>
      </c>
      <c r="BM263" s="214" t="s">
        <v>488</v>
      </c>
    </row>
    <row r="264" spans="2:47" s="1" customFormat="1" ht="12">
      <c r="B264" s="37"/>
      <c r="C264" s="38"/>
      <c r="D264" s="216" t="s">
        <v>283</v>
      </c>
      <c r="E264" s="38"/>
      <c r="F264" s="217" t="s">
        <v>489</v>
      </c>
      <c r="G264" s="38"/>
      <c r="H264" s="38"/>
      <c r="I264" s="128"/>
      <c r="J264" s="38"/>
      <c r="K264" s="38"/>
      <c r="L264" s="42"/>
      <c r="M264" s="218"/>
      <c r="N264" s="82"/>
      <c r="O264" s="82"/>
      <c r="P264" s="82"/>
      <c r="Q264" s="82"/>
      <c r="R264" s="82"/>
      <c r="S264" s="82"/>
      <c r="T264" s="83"/>
      <c r="AT264" s="16" t="s">
        <v>283</v>
      </c>
      <c r="AU264" s="16" t="s">
        <v>82</v>
      </c>
    </row>
    <row r="265" spans="2:65" s="1" customFormat="1" ht="16.5" customHeight="1">
      <c r="B265" s="37"/>
      <c r="C265" s="230" t="s">
        <v>490</v>
      </c>
      <c r="D265" s="230" t="s">
        <v>138</v>
      </c>
      <c r="E265" s="231" t="s">
        <v>491</v>
      </c>
      <c r="F265" s="232" t="s">
        <v>492</v>
      </c>
      <c r="G265" s="233" t="s">
        <v>220</v>
      </c>
      <c r="H265" s="234">
        <v>1</v>
      </c>
      <c r="I265" s="235"/>
      <c r="J265" s="236">
        <f>ROUND(I265*H265,2)</f>
        <v>0</v>
      </c>
      <c r="K265" s="232" t="s">
        <v>124</v>
      </c>
      <c r="L265" s="237"/>
      <c r="M265" s="238" t="s">
        <v>19</v>
      </c>
      <c r="N265" s="239" t="s">
        <v>46</v>
      </c>
      <c r="O265" s="82"/>
      <c r="P265" s="212">
        <f>O265*H265</f>
        <v>0</v>
      </c>
      <c r="Q265" s="212">
        <v>0.0012</v>
      </c>
      <c r="R265" s="212">
        <f>Q265*H265</f>
        <v>0.0012</v>
      </c>
      <c r="S265" s="212">
        <v>0</v>
      </c>
      <c r="T265" s="213">
        <f>S265*H265</f>
        <v>0</v>
      </c>
      <c r="AR265" s="214" t="s">
        <v>291</v>
      </c>
      <c r="AT265" s="214" t="s">
        <v>138</v>
      </c>
      <c r="AU265" s="214" t="s">
        <v>82</v>
      </c>
      <c r="AY265" s="16" t="s">
        <v>117</v>
      </c>
      <c r="BE265" s="215">
        <f>IF(N265="základní",J265,0)</f>
        <v>0</v>
      </c>
      <c r="BF265" s="215">
        <f>IF(N265="snížená",J265,0)</f>
        <v>0</v>
      </c>
      <c r="BG265" s="215">
        <f>IF(N265="zákl. přenesená",J265,0)</f>
        <v>0</v>
      </c>
      <c r="BH265" s="215">
        <f>IF(N265="sníž. přenesená",J265,0)</f>
        <v>0</v>
      </c>
      <c r="BI265" s="215">
        <f>IF(N265="nulová",J265,0)</f>
        <v>0</v>
      </c>
      <c r="BJ265" s="16" t="s">
        <v>80</v>
      </c>
      <c r="BK265" s="215">
        <f>ROUND(I265*H265,2)</f>
        <v>0</v>
      </c>
      <c r="BL265" s="16" t="s">
        <v>205</v>
      </c>
      <c r="BM265" s="214" t="s">
        <v>493</v>
      </c>
    </row>
    <row r="266" spans="2:47" s="1" customFormat="1" ht="12">
      <c r="B266" s="37"/>
      <c r="C266" s="38"/>
      <c r="D266" s="216" t="s">
        <v>283</v>
      </c>
      <c r="E266" s="38"/>
      <c r="F266" s="217" t="s">
        <v>494</v>
      </c>
      <c r="G266" s="38"/>
      <c r="H266" s="38"/>
      <c r="I266" s="128"/>
      <c r="J266" s="38"/>
      <c r="K266" s="38"/>
      <c r="L266" s="42"/>
      <c r="M266" s="218"/>
      <c r="N266" s="82"/>
      <c r="O266" s="82"/>
      <c r="P266" s="82"/>
      <c r="Q266" s="82"/>
      <c r="R266" s="82"/>
      <c r="S266" s="82"/>
      <c r="T266" s="83"/>
      <c r="AT266" s="16" t="s">
        <v>283</v>
      </c>
      <c r="AU266" s="16" t="s">
        <v>82</v>
      </c>
    </row>
    <row r="267" spans="2:65" s="1" customFormat="1" ht="16.5" customHeight="1">
      <c r="B267" s="37"/>
      <c r="C267" s="230" t="s">
        <v>495</v>
      </c>
      <c r="D267" s="230" t="s">
        <v>138</v>
      </c>
      <c r="E267" s="231" t="s">
        <v>496</v>
      </c>
      <c r="F267" s="232" t="s">
        <v>497</v>
      </c>
      <c r="G267" s="233" t="s">
        <v>220</v>
      </c>
      <c r="H267" s="234">
        <v>1</v>
      </c>
      <c r="I267" s="235"/>
      <c r="J267" s="236">
        <f>ROUND(I267*H267,2)</f>
        <v>0</v>
      </c>
      <c r="K267" s="232" t="s">
        <v>124</v>
      </c>
      <c r="L267" s="237"/>
      <c r="M267" s="238" t="s">
        <v>19</v>
      </c>
      <c r="N267" s="239" t="s">
        <v>46</v>
      </c>
      <c r="O267" s="82"/>
      <c r="P267" s="212">
        <f>O267*H267</f>
        <v>0</v>
      </c>
      <c r="Q267" s="212">
        <v>0.0007</v>
      </c>
      <c r="R267" s="212">
        <f>Q267*H267</f>
        <v>0.0007</v>
      </c>
      <c r="S267" s="212">
        <v>0</v>
      </c>
      <c r="T267" s="213">
        <f>S267*H267</f>
        <v>0</v>
      </c>
      <c r="AR267" s="214" t="s">
        <v>291</v>
      </c>
      <c r="AT267" s="214" t="s">
        <v>138</v>
      </c>
      <c r="AU267" s="214" t="s">
        <v>82</v>
      </c>
      <c r="AY267" s="16" t="s">
        <v>117</v>
      </c>
      <c r="BE267" s="215">
        <f>IF(N267="základní",J267,0)</f>
        <v>0</v>
      </c>
      <c r="BF267" s="215">
        <f>IF(N267="snížená",J267,0)</f>
        <v>0</v>
      </c>
      <c r="BG267" s="215">
        <f>IF(N267="zákl. přenesená",J267,0)</f>
        <v>0</v>
      </c>
      <c r="BH267" s="215">
        <f>IF(N267="sníž. přenesená",J267,0)</f>
        <v>0</v>
      </c>
      <c r="BI267" s="215">
        <f>IF(N267="nulová",J267,0)</f>
        <v>0</v>
      </c>
      <c r="BJ267" s="16" t="s">
        <v>80</v>
      </c>
      <c r="BK267" s="215">
        <f>ROUND(I267*H267,2)</f>
        <v>0</v>
      </c>
      <c r="BL267" s="16" t="s">
        <v>205</v>
      </c>
      <c r="BM267" s="214" t="s">
        <v>498</v>
      </c>
    </row>
    <row r="268" spans="2:47" s="1" customFormat="1" ht="12">
      <c r="B268" s="37"/>
      <c r="C268" s="38"/>
      <c r="D268" s="216" t="s">
        <v>283</v>
      </c>
      <c r="E268" s="38"/>
      <c r="F268" s="217" t="s">
        <v>499</v>
      </c>
      <c r="G268" s="38"/>
      <c r="H268" s="38"/>
      <c r="I268" s="128"/>
      <c r="J268" s="38"/>
      <c r="K268" s="38"/>
      <c r="L268" s="42"/>
      <c r="M268" s="218"/>
      <c r="N268" s="82"/>
      <c r="O268" s="82"/>
      <c r="P268" s="82"/>
      <c r="Q268" s="82"/>
      <c r="R268" s="82"/>
      <c r="S268" s="82"/>
      <c r="T268" s="83"/>
      <c r="AT268" s="16" t="s">
        <v>283</v>
      </c>
      <c r="AU268" s="16" t="s">
        <v>82</v>
      </c>
    </row>
    <row r="269" spans="2:65" s="1" customFormat="1" ht="24" customHeight="1">
      <c r="B269" s="37"/>
      <c r="C269" s="203" t="s">
        <v>500</v>
      </c>
      <c r="D269" s="203" t="s">
        <v>120</v>
      </c>
      <c r="E269" s="204" t="s">
        <v>501</v>
      </c>
      <c r="F269" s="205" t="s">
        <v>502</v>
      </c>
      <c r="G269" s="206" t="s">
        <v>220</v>
      </c>
      <c r="H269" s="207">
        <v>3</v>
      </c>
      <c r="I269" s="208"/>
      <c r="J269" s="209">
        <f>ROUND(I269*H269,2)</f>
        <v>0</v>
      </c>
      <c r="K269" s="205" t="s">
        <v>124</v>
      </c>
      <c r="L269" s="42"/>
      <c r="M269" s="210" t="s">
        <v>19</v>
      </c>
      <c r="N269" s="211" t="s">
        <v>46</v>
      </c>
      <c r="O269" s="82"/>
      <c r="P269" s="212">
        <f>O269*H269</f>
        <v>0</v>
      </c>
      <c r="Q269" s="212">
        <v>0</v>
      </c>
      <c r="R269" s="212">
        <f>Q269*H269</f>
        <v>0</v>
      </c>
      <c r="S269" s="212">
        <v>0</v>
      </c>
      <c r="T269" s="213">
        <f>S269*H269</f>
        <v>0</v>
      </c>
      <c r="AR269" s="214" t="s">
        <v>205</v>
      </c>
      <c r="AT269" s="214" t="s">
        <v>120</v>
      </c>
      <c r="AU269" s="214" t="s">
        <v>82</v>
      </c>
      <c r="AY269" s="16" t="s">
        <v>117</v>
      </c>
      <c r="BE269" s="215">
        <f>IF(N269="základní",J269,0)</f>
        <v>0</v>
      </c>
      <c r="BF269" s="215">
        <f>IF(N269="snížená",J269,0)</f>
        <v>0</v>
      </c>
      <c r="BG269" s="215">
        <f>IF(N269="zákl. přenesená",J269,0)</f>
        <v>0</v>
      </c>
      <c r="BH269" s="215">
        <f>IF(N269="sníž. přenesená",J269,0)</f>
        <v>0</v>
      </c>
      <c r="BI269" s="215">
        <f>IF(N269="nulová",J269,0)</f>
        <v>0</v>
      </c>
      <c r="BJ269" s="16" t="s">
        <v>80</v>
      </c>
      <c r="BK269" s="215">
        <f>ROUND(I269*H269,2)</f>
        <v>0</v>
      </c>
      <c r="BL269" s="16" t="s">
        <v>205</v>
      </c>
      <c r="BM269" s="214" t="s">
        <v>503</v>
      </c>
    </row>
    <row r="270" spans="2:65" s="1" customFormat="1" ht="16.5" customHeight="1">
      <c r="B270" s="37"/>
      <c r="C270" s="230" t="s">
        <v>504</v>
      </c>
      <c r="D270" s="230" t="s">
        <v>138</v>
      </c>
      <c r="E270" s="231" t="s">
        <v>505</v>
      </c>
      <c r="F270" s="232" t="s">
        <v>506</v>
      </c>
      <c r="G270" s="233" t="s">
        <v>220</v>
      </c>
      <c r="H270" s="234">
        <v>3</v>
      </c>
      <c r="I270" s="235"/>
      <c r="J270" s="236">
        <f>ROUND(I270*H270,2)</f>
        <v>0</v>
      </c>
      <c r="K270" s="232" t="s">
        <v>124</v>
      </c>
      <c r="L270" s="237"/>
      <c r="M270" s="238" t="s">
        <v>19</v>
      </c>
      <c r="N270" s="239" t="s">
        <v>46</v>
      </c>
      <c r="O270" s="82"/>
      <c r="P270" s="212">
        <f>O270*H270</f>
        <v>0</v>
      </c>
      <c r="Q270" s="212">
        <v>0.005</v>
      </c>
      <c r="R270" s="212">
        <f>Q270*H270</f>
        <v>0.015</v>
      </c>
      <c r="S270" s="212">
        <v>0</v>
      </c>
      <c r="T270" s="213">
        <f>S270*H270</f>
        <v>0</v>
      </c>
      <c r="AR270" s="214" t="s">
        <v>291</v>
      </c>
      <c r="AT270" s="214" t="s">
        <v>138</v>
      </c>
      <c r="AU270" s="214" t="s">
        <v>82</v>
      </c>
      <c r="AY270" s="16" t="s">
        <v>117</v>
      </c>
      <c r="BE270" s="215">
        <f>IF(N270="základní",J270,0)</f>
        <v>0</v>
      </c>
      <c r="BF270" s="215">
        <f>IF(N270="snížená",J270,0)</f>
        <v>0</v>
      </c>
      <c r="BG270" s="215">
        <f>IF(N270="zákl. přenesená",J270,0)</f>
        <v>0</v>
      </c>
      <c r="BH270" s="215">
        <f>IF(N270="sníž. přenesená",J270,0)</f>
        <v>0</v>
      </c>
      <c r="BI270" s="215">
        <f>IF(N270="nulová",J270,0)</f>
        <v>0</v>
      </c>
      <c r="BJ270" s="16" t="s">
        <v>80</v>
      </c>
      <c r="BK270" s="215">
        <f>ROUND(I270*H270,2)</f>
        <v>0</v>
      </c>
      <c r="BL270" s="16" t="s">
        <v>205</v>
      </c>
      <c r="BM270" s="214" t="s">
        <v>507</v>
      </c>
    </row>
    <row r="271" spans="2:65" s="1" customFormat="1" ht="16.5" customHeight="1">
      <c r="B271" s="37"/>
      <c r="C271" s="203" t="s">
        <v>508</v>
      </c>
      <c r="D271" s="203" t="s">
        <v>120</v>
      </c>
      <c r="E271" s="204" t="s">
        <v>509</v>
      </c>
      <c r="F271" s="205" t="s">
        <v>510</v>
      </c>
      <c r="G271" s="206" t="s">
        <v>123</v>
      </c>
      <c r="H271" s="207">
        <v>217</v>
      </c>
      <c r="I271" s="208"/>
      <c r="J271" s="209">
        <f>ROUND(I271*H271,2)</f>
        <v>0</v>
      </c>
      <c r="K271" s="205" t="s">
        <v>124</v>
      </c>
      <c r="L271" s="42"/>
      <c r="M271" s="210" t="s">
        <v>19</v>
      </c>
      <c r="N271" s="211" t="s">
        <v>46</v>
      </c>
      <c r="O271" s="82"/>
      <c r="P271" s="212">
        <f>O271*H271</f>
        <v>0</v>
      </c>
      <c r="Q271" s="212">
        <v>0</v>
      </c>
      <c r="R271" s="212">
        <f>Q271*H271</f>
        <v>0</v>
      </c>
      <c r="S271" s="212">
        <v>0</v>
      </c>
      <c r="T271" s="213">
        <f>S271*H271</f>
        <v>0</v>
      </c>
      <c r="AR271" s="214" t="s">
        <v>205</v>
      </c>
      <c r="AT271" s="214" t="s">
        <v>120</v>
      </c>
      <c r="AU271" s="214" t="s">
        <v>82</v>
      </c>
      <c r="AY271" s="16" t="s">
        <v>117</v>
      </c>
      <c r="BE271" s="215">
        <f>IF(N271="základní",J271,0)</f>
        <v>0</v>
      </c>
      <c r="BF271" s="215">
        <f>IF(N271="snížená",J271,0)</f>
        <v>0</v>
      </c>
      <c r="BG271" s="215">
        <f>IF(N271="zákl. přenesená",J271,0)</f>
        <v>0</v>
      </c>
      <c r="BH271" s="215">
        <f>IF(N271="sníž. přenesená",J271,0)</f>
        <v>0</v>
      </c>
      <c r="BI271" s="215">
        <f>IF(N271="nulová",J271,0)</f>
        <v>0</v>
      </c>
      <c r="BJ271" s="16" t="s">
        <v>80</v>
      </c>
      <c r="BK271" s="215">
        <f>ROUND(I271*H271,2)</f>
        <v>0</v>
      </c>
      <c r="BL271" s="16" t="s">
        <v>205</v>
      </c>
      <c r="BM271" s="214" t="s">
        <v>511</v>
      </c>
    </row>
    <row r="272" spans="2:47" s="1" customFormat="1" ht="12">
      <c r="B272" s="37"/>
      <c r="C272" s="38"/>
      <c r="D272" s="216" t="s">
        <v>127</v>
      </c>
      <c r="E272" s="38"/>
      <c r="F272" s="217" t="s">
        <v>512</v>
      </c>
      <c r="G272" s="38"/>
      <c r="H272" s="38"/>
      <c r="I272" s="128"/>
      <c r="J272" s="38"/>
      <c r="K272" s="38"/>
      <c r="L272" s="42"/>
      <c r="M272" s="218"/>
      <c r="N272" s="82"/>
      <c r="O272" s="82"/>
      <c r="P272" s="82"/>
      <c r="Q272" s="82"/>
      <c r="R272" s="82"/>
      <c r="S272" s="82"/>
      <c r="T272" s="83"/>
      <c r="AT272" s="16" t="s">
        <v>127</v>
      </c>
      <c r="AU272" s="16" t="s">
        <v>82</v>
      </c>
    </row>
    <row r="273" spans="2:65" s="1" customFormat="1" ht="24" customHeight="1">
      <c r="B273" s="37"/>
      <c r="C273" s="230" t="s">
        <v>513</v>
      </c>
      <c r="D273" s="230" t="s">
        <v>138</v>
      </c>
      <c r="E273" s="231" t="s">
        <v>514</v>
      </c>
      <c r="F273" s="232" t="s">
        <v>515</v>
      </c>
      <c r="G273" s="233" t="s">
        <v>123</v>
      </c>
      <c r="H273" s="234">
        <v>260.4</v>
      </c>
      <c r="I273" s="235"/>
      <c r="J273" s="236">
        <f>ROUND(I273*H273,2)</f>
        <v>0</v>
      </c>
      <c r="K273" s="232" t="s">
        <v>124</v>
      </c>
      <c r="L273" s="237"/>
      <c r="M273" s="238" t="s">
        <v>19</v>
      </c>
      <c r="N273" s="239" t="s">
        <v>46</v>
      </c>
      <c r="O273" s="82"/>
      <c r="P273" s="212">
        <f>O273*H273</f>
        <v>0</v>
      </c>
      <c r="Q273" s="212">
        <v>0.0025</v>
      </c>
      <c r="R273" s="212">
        <f>Q273*H273</f>
        <v>0.6509999999999999</v>
      </c>
      <c r="S273" s="212">
        <v>0</v>
      </c>
      <c r="T273" s="213">
        <f>S273*H273</f>
        <v>0</v>
      </c>
      <c r="AR273" s="214" t="s">
        <v>291</v>
      </c>
      <c r="AT273" s="214" t="s">
        <v>138</v>
      </c>
      <c r="AU273" s="214" t="s">
        <v>82</v>
      </c>
      <c r="AY273" s="16" t="s">
        <v>117</v>
      </c>
      <c r="BE273" s="215">
        <f>IF(N273="základní",J273,0)</f>
        <v>0</v>
      </c>
      <c r="BF273" s="215">
        <f>IF(N273="snížená",J273,0)</f>
        <v>0</v>
      </c>
      <c r="BG273" s="215">
        <f>IF(N273="zákl. přenesená",J273,0)</f>
        <v>0</v>
      </c>
      <c r="BH273" s="215">
        <f>IF(N273="sníž. přenesená",J273,0)</f>
        <v>0</v>
      </c>
      <c r="BI273" s="215">
        <f>IF(N273="nulová",J273,0)</f>
        <v>0</v>
      </c>
      <c r="BJ273" s="16" t="s">
        <v>80</v>
      </c>
      <c r="BK273" s="215">
        <f>ROUND(I273*H273,2)</f>
        <v>0</v>
      </c>
      <c r="BL273" s="16" t="s">
        <v>205</v>
      </c>
      <c r="BM273" s="214" t="s">
        <v>516</v>
      </c>
    </row>
    <row r="274" spans="2:51" s="12" customFormat="1" ht="12">
      <c r="B274" s="219"/>
      <c r="C274" s="220"/>
      <c r="D274" s="216" t="s">
        <v>129</v>
      </c>
      <c r="E274" s="220"/>
      <c r="F274" s="222" t="s">
        <v>517</v>
      </c>
      <c r="G274" s="220"/>
      <c r="H274" s="223">
        <v>260.4</v>
      </c>
      <c r="I274" s="224"/>
      <c r="J274" s="220"/>
      <c r="K274" s="220"/>
      <c r="L274" s="225"/>
      <c r="M274" s="226"/>
      <c r="N274" s="227"/>
      <c r="O274" s="227"/>
      <c r="P274" s="227"/>
      <c r="Q274" s="227"/>
      <c r="R274" s="227"/>
      <c r="S274" s="227"/>
      <c r="T274" s="228"/>
      <c r="AT274" s="229" t="s">
        <v>129</v>
      </c>
      <c r="AU274" s="229" t="s">
        <v>82</v>
      </c>
      <c r="AV274" s="12" t="s">
        <v>82</v>
      </c>
      <c r="AW274" s="12" t="s">
        <v>4</v>
      </c>
      <c r="AX274" s="12" t="s">
        <v>80</v>
      </c>
      <c r="AY274" s="229" t="s">
        <v>117</v>
      </c>
    </row>
    <row r="275" spans="2:65" s="1" customFormat="1" ht="24" customHeight="1">
      <c r="B275" s="37"/>
      <c r="C275" s="203" t="s">
        <v>518</v>
      </c>
      <c r="D275" s="203" t="s">
        <v>120</v>
      </c>
      <c r="E275" s="204" t="s">
        <v>519</v>
      </c>
      <c r="F275" s="205" t="s">
        <v>520</v>
      </c>
      <c r="G275" s="206" t="s">
        <v>123</v>
      </c>
      <c r="H275" s="207">
        <v>260.4</v>
      </c>
      <c r="I275" s="208"/>
      <c r="J275" s="209">
        <f>ROUND(I275*H275,2)</f>
        <v>0</v>
      </c>
      <c r="K275" s="205" t="s">
        <v>124</v>
      </c>
      <c r="L275" s="42"/>
      <c r="M275" s="210" t="s">
        <v>19</v>
      </c>
      <c r="N275" s="211" t="s">
        <v>46</v>
      </c>
      <c r="O275" s="82"/>
      <c r="P275" s="212">
        <f>O275*H275</f>
        <v>0</v>
      </c>
      <c r="Q275" s="212">
        <v>0</v>
      </c>
      <c r="R275" s="212">
        <f>Q275*H275</f>
        <v>0</v>
      </c>
      <c r="S275" s="212">
        <v>0</v>
      </c>
      <c r="T275" s="213">
        <f>S275*H275</f>
        <v>0</v>
      </c>
      <c r="AR275" s="214" t="s">
        <v>205</v>
      </c>
      <c r="AT275" s="214" t="s">
        <v>120</v>
      </c>
      <c r="AU275" s="214" t="s">
        <v>82</v>
      </c>
      <c r="AY275" s="16" t="s">
        <v>117</v>
      </c>
      <c r="BE275" s="215">
        <f>IF(N275="základní",J275,0)</f>
        <v>0</v>
      </c>
      <c r="BF275" s="215">
        <f>IF(N275="snížená",J275,0)</f>
        <v>0</v>
      </c>
      <c r="BG275" s="215">
        <f>IF(N275="zákl. přenesená",J275,0)</f>
        <v>0</v>
      </c>
      <c r="BH275" s="215">
        <f>IF(N275="sníž. přenesená",J275,0)</f>
        <v>0</v>
      </c>
      <c r="BI275" s="215">
        <f>IF(N275="nulová",J275,0)</f>
        <v>0</v>
      </c>
      <c r="BJ275" s="16" t="s">
        <v>80</v>
      </c>
      <c r="BK275" s="215">
        <f>ROUND(I275*H275,2)</f>
        <v>0</v>
      </c>
      <c r="BL275" s="16" t="s">
        <v>205</v>
      </c>
      <c r="BM275" s="214" t="s">
        <v>521</v>
      </c>
    </row>
    <row r="276" spans="2:47" s="1" customFormat="1" ht="12">
      <c r="B276" s="37"/>
      <c r="C276" s="38"/>
      <c r="D276" s="216" t="s">
        <v>127</v>
      </c>
      <c r="E276" s="38"/>
      <c r="F276" s="217" t="s">
        <v>512</v>
      </c>
      <c r="G276" s="38"/>
      <c r="H276" s="38"/>
      <c r="I276" s="128"/>
      <c r="J276" s="38"/>
      <c r="K276" s="38"/>
      <c r="L276" s="42"/>
      <c r="M276" s="218"/>
      <c r="N276" s="82"/>
      <c r="O276" s="82"/>
      <c r="P276" s="82"/>
      <c r="Q276" s="82"/>
      <c r="R276" s="82"/>
      <c r="S276" s="82"/>
      <c r="T276" s="83"/>
      <c r="AT276" s="16" t="s">
        <v>127</v>
      </c>
      <c r="AU276" s="16" t="s">
        <v>82</v>
      </c>
    </row>
    <row r="277" spans="2:65" s="1" customFormat="1" ht="24" customHeight="1">
      <c r="B277" s="37"/>
      <c r="C277" s="203" t="s">
        <v>522</v>
      </c>
      <c r="D277" s="203" t="s">
        <v>120</v>
      </c>
      <c r="E277" s="204" t="s">
        <v>523</v>
      </c>
      <c r="F277" s="205" t="s">
        <v>524</v>
      </c>
      <c r="G277" s="206" t="s">
        <v>233</v>
      </c>
      <c r="H277" s="207">
        <v>5.839</v>
      </c>
      <c r="I277" s="208"/>
      <c r="J277" s="209">
        <f>ROUND(I277*H277,2)</f>
        <v>0</v>
      </c>
      <c r="K277" s="205" t="s">
        <v>124</v>
      </c>
      <c r="L277" s="42"/>
      <c r="M277" s="210" t="s">
        <v>19</v>
      </c>
      <c r="N277" s="211" t="s">
        <v>46</v>
      </c>
      <c r="O277" s="82"/>
      <c r="P277" s="212">
        <f>O277*H277</f>
        <v>0</v>
      </c>
      <c r="Q277" s="212">
        <v>0</v>
      </c>
      <c r="R277" s="212">
        <f>Q277*H277</f>
        <v>0</v>
      </c>
      <c r="S277" s="212">
        <v>0</v>
      </c>
      <c r="T277" s="213">
        <f>S277*H277</f>
        <v>0</v>
      </c>
      <c r="AR277" s="214" t="s">
        <v>205</v>
      </c>
      <c r="AT277" s="214" t="s">
        <v>120</v>
      </c>
      <c r="AU277" s="214" t="s">
        <v>82</v>
      </c>
      <c r="AY277" s="16" t="s">
        <v>117</v>
      </c>
      <c r="BE277" s="215">
        <f>IF(N277="základní",J277,0)</f>
        <v>0</v>
      </c>
      <c r="BF277" s="215">
        <f>IF(N277="snížená",J277,0)</f>
        <v>0</v>
      </c>
      <c r="BG277" s="215">
        <f>IF(N277="zákl. přenesená",J277,0)</f>
        <v>0</v>
      </c>
      <c r="BH277" s="215">
        <f>IF(N277="sníž. přenesená",J277,0)</f>
        <v>0</v>
      </c>
      <c r="BI277" s="215">
        <f>IF(N277="nulová",J277,0)</f>
        <v>0</v>
      </c>
      <c r="BJ277" s="16" t="s">
        <v>80</v>
      </c>
      <c r="BK277" s="215">
        <f>ROUND(I277*H277,2)</f>
        <v>0</v>
      </c>
      <c r="BL277" s="16" t="s">
        <v>205</v>
      </c>
      <c r="BM277" s="214" t="s">
        <v>525</v>
      </c>
    </row>
    <row r="278" spans="2:47" s="1" customFormat="1" ht="12">
      <c r="B278" s="37"/>
      <c r="C278" s="38"/>
      <c r="D278" s="216" t="s">
        <v>127</v>
      </c>
      <c r="E278" s="38"/>
      <c r="F278" s="217" t="s">
        <v>526</v>
      </c>
      <c r="G278" s="38"/>
      <c r="H278" s="38"/>
      <c r="I278" s="128"/>
      <c r="J278" s="38"/>
      <c r="K278" s="38"/>
      <c r="L278" s="42"/>
      <c r="M278" s="218"/>
      <c r="N278" s="82"/>
      <c r="O278" s="82"/>
      <c r="P278" s="82"/>
      <c r="Q278" s="82"/>
      <c r="R278" s="82"/>
      <c r="S278" s="82"/>
      <c r="T278" s="83"/>
      <c r="AT278" s="16" t="s">
        <v>127</v>
      </c>
      <c r="AU278" s="16" t="s">
        <v>82</v>
      </c>
    </row>
    <row r="279" spans="2:63" s="11" customFormat="1" ht="22.8" customHeight="1">
      <c r="B279" s="187"/>
      <c r="C279" s="188"/>
      <c r="D279" s="189" t="s">
        <v>74</v>
      </c>
      <c r="E279" s="201" t="s">
        <v>527</v>
      </c>
      <c r="F279" s="201" t="s">
        <v>528</v>
      </c>
      <c r="G279" s="188"/>
      <c r="H279" s="188"/>
      <c r="I279" s="191"/>
      <c r="J279" s="202">
        <f>BK279</f>
        <v>0</v>
      </c>
      <c r="K279" s="188"/>
      <c r="L279" s="193"/>
      <c r="M279" s="194"/>
      <c r="N279" s="195"/>
      <c r="O279" s="195"/>
      <c r="P279" s="196">
        <f>SUM(P280:P296)</f>
        <v>0</v>
      </c>
      <c r="Q279" s="195"/>
      <c r="R279" s="196">
        <f>SUM(R280:R296)</f>
        <v>0.02484912</v>
      </c>
      <c r="S279" s="195"/>
      <c r="T279" s="197">
        <f>SUM(T280:T296)</f>
        <v>0</v>
      </c>
      <c r="AR279" s="198" t="s">
        <v>82</v>
      </c>
      <c r="AT279" s="199" t="s">
        <v>74</v>
      </c>
      <c r="AU279" s="199" t="s">
        <v>80</v>
      </c>
      <c r="AY279" s="198" t="s">
        <v>117</v>
      </c>
      <c r="BK279" s="200">
        <f>SUM(BK280:BK296)</f>
        <v>0</v>
      </c>
    </row>
    <row r="280" spans="2:65" s="1" customFormat="1" ht="16.5" customHeight="1">
      <c r="B280" s="37"/>
      <c r="C280" s="203" t="s">
        <v>529</v>
      </c>
      <c r="D280" s="203" t="s">
        <v>120</v>
      </c>
      <c r="E280" s="204" t="s">
        <v>530</v>
      </c>
      <c r="F280" s="205" t="s">
        <v>531</v>
      </c>
      <c r="G280" s="206" t="s">
        <v>123</v>
      </c>
      <c r="H280" s="207">
        <v>6</v>
      </c>
      <c r="I280" s="208"/>
      <c r="J280" s="209">
        <f>ROUND(I280*H280,2)</f>
        <v>0</v>
      </c>
      <c r="K280" s="205" t="s">
        <v>124</v>
      </c>
      <c r="L280" s="42"/>
      <c r="M280" s="210" t="s">
        <v>19</v>
      </c>
      <c r="N280" s="211" t="s">
        <v>46</v>
      </c>
      <c r="O280" s="82"/>
      <c r="P280" s="212">
        <f>O280*H280</f>
        <v>0</v>
      </c>
      <c r="Q280" s="212">
        <v>0</v>
      </c>
      <c r="R280" s="212">
        <f>Q280*H280</f>
        <v>0</v>
      </c>
      <c r="S280" s="212">
        <v>0</v>
      </c>
      <c r="T280" s="213">
        <f>S280*H280</f>
        <v>0</v>
      </c>
      <c r="AR280" s="214" t="s">
        <v>205</v>
      </c>
      <c r="AT280" s="214" t="s">
        <v>120</v>
      </c>
      <c r="AU280" s="214" t="s">
        <v>82</v>
      </c>
      <c r="AY280" s="16" t="s">
        <v>117</v>
      </c>
      <c r="BE280" s="215">
        <f>IF(N280="základní",J280,0)</f>
        <v>0</v>
      </c>
      <c r="BF280" s="215">
        <f>IF(N280="snížená",J280,0)</f>
        <v>0</v>
      </c>
      <c r="BG280" s="215">
        <f>IF(N280="zákl. přenesená",J280,0)</f>
        <v>0</v>
      </c>
      <c r="BH280" s="215">
        <f>IF(N280="sníž. přenesená",J280,0)</f>
        <v>0</v>
      </c>
      <c r="BI280" s="215">
        <f>IF(N280="nulová",J280,0)</f>
        <v>0</v>
      </c>
      <c r="BJ280" s="16" t="s">
        <v>80</v>
      </c>
      <c r="BK280" s="215">
        <f>ROUND(I280*H280,2)</f>
        <v>0</v>
      </c>
      <c r="BL280" s="16" t="s">
        <v>205</v>
      </c>
      <c r="BM280" s="214" t="s">
        <v>532</v>
      </c>
    </row>
    <row r="281" spans="2:51" s="12" customFormat="1" ht="12">
      <c r="B281" s="219"/>
      <c r="C281" s="220"/>
      <c r="D281" s="216" t="s">
        <v>129</v>
      </c>
      <c r="E281" s="221" t="s">
        <v>19</v>
      </c>
      <c r="F281" s="222" t="s">
        <v>533</v>
      </c>
      <c r="G281" s="220"/>
      <c r="H281" s="223">
        <v>6</v>
      </c>
      <c r="I281" s="224"/>
      <c r="J281" s="220"/>
      <c r="K281" s="220"/>
      <c r="L281" s="225"/>
      <c r="M281" s="226"/>
      <c r="N281" s="227"/>
      <c r="O281" s="227"/>
      <c r="P281" s="227"/>
      <c r="Q281" s="227"/>
      <c r="R281" s="227"/>
      <c r="S281" s="227"/>
      <c r="T281" s="228"/>
      <c r="AT281" s="229" t="s">
        <v>129</v>
      </c>
      <c r="AU281" s="229" t="s">
        <v>82</v>
      </c>
      <c r="AV281" s="12" t="s">
        <v>82</v>
      </c>
      <c r="AW281" s="12" t="s">
        <v>36</v>
      </c>
      <c r="AX281" s="12" t="s">
        <v>80</v>
      </c>
      <c r="AY281" s="229" t="s">
        <v>117</v>
      </c>
    </row>
    <row r="282" spans="2:65" s="1" customFormat="1" ht="16.5" customHeight="1">
      <c r="B282" s="37"/>
      <c r="C282" s="203" t="s">
        <v>534</v>
      </c>
      <c r="D282" s="203" t="s">
        <v>120</v>
      </c>
      <c r="E282" s="204" t="s">
        <v>535</v>
      </c>
      <c r="F282" s="205" t="s">
        <v>536</v>
      </c>
      <c r="G282" s="206" t="s">
        <v>123</v>
      </c>
      <c r="H282" s="207">
        <v>6</v>
      </c>
      <c r="I282" s="208"/>
      <c r="J282" s="209">
        <f>ROUND(I282*H282,2)</f>
        <v>0</v>
      </c>
      <c r="K282" s="205" t="s">
        <v>124</v>
      </c>
      <c r="L282" s="42"/>
      <c r="M282" s="210" t="s">
        <v>19</v>
      </c>
      <c r="N282" s="211" t="s">
        <v>46</v>
      </c>
      <c r="O282" s="82"/>
      <c r="P282" s="212">
        <f>O282*H282</f>
        <v>0</v>
      </c>
      <c r="Q282" s="212">
        <v>0.00014</v>
      </c>
      <c r="R282" s="212">
        <f>Q282*H282</f>
        <v>0.0008399999999999999</v>
      </c>
      <c r="S282" s="212">
        <v>0</v>
      </c>
      <c r="T282" s="213">
        <f>S282*H282</f>
        <v>0</v>
      </c>
      <c r="AR282" s="214" t="s">
        <v>205</v>
      </c>
      <c r="AT282" s="214" t="s">
        <v>120</v>
      </c>
      <c r="AU282" s="214" t="s">
        <v>82</v>
      </c>
      <c r="AY282" s="16" t="s">
        <v>117</v>
      </c>
      <c r="BE282" s="215">
        <f>IF(N282="základní",J282,0)</f>
        <v>0</v>
      </c>
      <c r="BF282" s="215">
        <f>IF(N282="snížená",J282,0)</f>
        <v>0</v>
      </c>
      <c r="BG282" s="215">
        <f>IF(N282="zákl. přenesená",J282,0)</f>
        <v>0</v>
      </c>
      <c r="BH282" s="215">
        <f>IF(N282="sníž. přenesená",J282,0)</f>
        <v>0</v>
      </c>
      <c r="BI282" s="215">
        <f>IF(N282="nulová",J282,0)</f>
        <v>0</v>
      </c>
      <c r="BJ282" s="16" t="s">
        <v>80</v>
      </c>
      <c r="BK282" s="215">
        <f>ROUND(I282*H282,2)</f>
        <v>0</v>
      </c>
      <c r="BL282" s="16" t="s">
        <v>205</v>
      </c>
      <c r="BM282" s="214" t="s">
        <v>537</v>
      </c>
    </row>
    <row r="283" spans="2:47" s="1" customFormat="1" ht="12">
      <c r="B283" s="37"/>
      <c r="C283" s="38"/>
      <c r="D283" s="216" t="s">
        <v>127</v>
      </c>
      <c r="E283" s="38"/>
      <c r="F283" s="217" t="s">
        <v>538</v>
      </c>
      <c r="G283" s="38"/>
      <c r="H283" s="38"/>
      <c r="I283" s="128"/>
      <c r="J283" s="38"/>
      <c r="K283" s="38"/>
      <c r="L283" s="42"/>
      <c r="M283" s="218"/>
      <c r="N283" s="82"/>
      <c r="O283" s="82"/>
      <c r="P283" s="82"/>
      <c r="Q283" s="82"/>
      <c r="R283" s="82"/>
      <c r="S283" s="82"/>
      <c r="T283" s="83"/>
      <c r="AT283" s="16" t="s">
        <v>127</v>
      </c>
      <c r="AU283" s="16" t="s">
        <v>82</v>
      </c>
    </row>
    <row r="284" spans="2:65" s="1" customFormat="1" ht="16.5" customHeight="1">
      <c r="B284" s="37"/>
      <c r="C284" s="203" t="s">
        <v>539</v>
      </c>
      <c r="D284" s="203" t="s">
        <v>120</v>
      </c>
      <c r="E284" s="204" t="s">
        <v>540</v>
      </c>
      <c r="F284" s="205" t="s">
        <v>541</v>
      </c>
      <c r="G284" s="206" t="s">
        <v>123</v>
      </c>
      <c r="H284" s="207">
        <v>6</v>
      </c>
      <c r="I284" s="208"/>
      <c r="J284" s="209">
        <f>ROUND(I284*H284,2)</f>
        <v>0</v>
      </c>
      <c r="K284" s="205" t="s">
        <v>124</v>
      </c>
      <c r="L284" s="42"/>
      <c r="M284" s="210" t="s">
        <v>19</v>
      </c>
      <c r="N284" s="211" t="s">
        <v>46</v>
      </c>
      <c r="O284" s="82"/>
      <c r="P284" s="212">
        <f>O284*H284</f>
        <v>0</v>
      </c>
      <c r="Q284" s="212">
        <v>0.00034</v>
      </c>
      <c r="R284" s="212">
        <f>Q284*H284</f>
        <v>0.00204</v>
      </c>
      <c r="S284" s="212">
        <v>0</v>
      </c>
      <c r="T284" s="213">
        <f>S284*H284</f>
        <v>0</v>
      </c>
      <c r="AR284" s="214" t="s">
        <v>205</v>
      </c>
      <c r="AT284" s="214" t="s">
        <v>120</v>
      </c>
      <c r="AU284" s="214" t="s">
        <v>82</v>
      </c>
      <c r="AY284" s="16" t="s">
        <v>117</v>
      </c>
      <c r="BE284" s="215">
        <f>IF(N284="základní",J284,0)</f>
        <v>0</v>
      </c>
      <c r="BF284" s="215">
        <f>IF(N284="snížená",J284,0)</f>
        <v>0</v>
      </c>
      <c r="BG284" s="215">
        <f>IF(N284="zákl. přenesená",J284,0)</f>
        <v>0</v>
      </c>
      <c r="BH284" s="215">
        <f>IF(N284="sníž. přenesená",J284,0)</f>
        <v>0</v>
      </c>
      <c r="BI284" s="215">
        <f>IF(N284="nulová",J284,0)</f>
        <v>0</v>
      </c>
      <c r="BJ284" s="16" t="s">
        <v>80</v>
      </c>
      <c r="BK284" s="215">
        <f>ROUND(I284*H284,2)</f>
        <v>0</v>
      </c>
      <c r="BL284" s="16" t="s">
        <v>205</v>
      </c>
      <c r="BM284" s="214" t="s">
        <v>542</v>
      </c>
    </row>
    <row r="285" spans="2:65" s="1" customFormat="1" ht="16.5" customHeight="1">
      <c r="B285" s="37"/>
      <c r="C285" s="203" t="s">
        <v>543</v>
      </c>
      <c r="D285" s="203" t="s">
        <v>120</v>
      </c>
      <c r="E285" s="204" t="s">
        <v>544</v>
      </c>
      <c r="F285" s="205" t="s">
        <v>545</v>
      </c>
      <c r="G285" s="206" t="s">
        <v>123</v>
      </c>
      <c r="H285" s="207">
        <v>6.769</v>
      </c>
      <c r="I285" s="208"/>
      <c r="J285" s="209">
        <f>ROUND(I285*H285,2)</f>
        <v>0</v>
      </c>
      <c r="K285" s="205" t="s">
        <v>124</v>
      </c>
      <c r="L285" s="42"/>
      <c r="M285" s="210" t="s">
        <v>19</v>
      </c>
      <c r="N285" s="211" t="s">
        <v>46</v>
      </c>
      <c r="O285" s="82"/>
      <c r="P285" s="212">
        <f>O285*H285</f>
        <v>0</v>
      </c>
      <c r="Q285" s="212">
        <v>7E-05</v>
      </c>
      <c r="R285" s="212">
        <f>Q285*H285</f>
        <v>0.00047382999999999995</v>
      </c>
      <c r="S285" s="212">
        <v>0</v>
      </c>
      <c r="T285" s="213">
        <f>S285*H285</f>
        <v>0</v>
      </c>
      <c r="AR285" s="214" t="s">
        <v>205</v>
      </c>
      <c r="AT285" s="214" t="s">
        <v>120</v>
      </c>
      <c r="AU285" s="214" t="s">
        <v>82</v>
      </c>
      <c r="AY285" s="16" t="s">
        <v>117</v>
      </c>
      <c r="BE285" s="215">
        <f>IF(N285="základní",J285,0)</f>
        <v>0</v>
      </c>
      <c r="BF285" s="215">
        <f>IF(N285="snížená",J285,0)</f>
        <v>0</v>
      </c>
      <c r="BG285" s="215">
        <f>IF(N285="zákl. přenesená",J285,0)</f>
        <v>0</v>
      </c>
      <c r="BH285" s="215">
        <f>IF(N285="sníž. přenesená",J285,0)</f>
        <v>0</v>
      </c>
      <c r="BI285" s="215">
        <f>IF(N285="nulová",J285,0)</f>
        <v>0</v>
      </c>
      <c r="BJ285" s="16" t="s">
        <v>80</v>
      </c>
      <c r="BK285" s="215">
        <f>ROUND(I285*H285,2)</f>
        <v>0</v>
      </c>
      <c r="BL285" s="16" t="s">
        <v>205</v>
      </c>
      <c r="BM285" s="214" t="s">
        <v>546</v>
      </c>
    </row>
    <row r="286" spans="2:51" s="12" customFormat="1" ht="12">
      <c r="B286" s="219"/>
      <c r="C286" s="220"/>
      <c r="D286" s="216" t="s">
        <v>129</v>
      </c>
      <c r="E286" s="221" t="s">
        <v>19</v>
      </c>
      <c r="F286" s="222" t="s">
        <v>547</v>
      </c>
      <c r="G286" s="220"/>
      <c r="H286" s="223">
        <v>3</v>
      </c>
      <c r="I286" s="224"/>
      <c r="J286" s="220"/>
      <c r="K286" s="220"/>
      <c r="L286" s="225"/>
      <c r="M286" s="226"/>
      <c r="N286" s="227"/>
      <c r="O286" s="227"/>
      <c r="P286" s="227"/>
      <c r="Q286" s="227"/>
      <c r="R286" s="227"/>
      <c r="S286" s="227"/>
      <c r="T286" s="228"/>
      <c r="AT286" s="229" t="s">
        <v>129</v>
      </c>
      <c r="AU286" s="229" t="s">
        <v>82</v>
      </c>
      <c r="AV286" s="12" t="s">
        <v>82</v>
      </c>
      <c r="AW286" s="12" t="s">
        <v>36</v>
      </c>
      <c r="AX286" s="12" t="s">
        <v>75</v>
      </c>
      <c r="AY286" s="229" t="s">
        <v>117</v>
      </c>
    </row>
    <row r="287" spans="2:51" s="12" customFormat="1" ht="12">
      <c r="B287" s="219"/>
      <c r="C287" s="220"/>
      <c r="D287" s="216" t="s">
        <v>129</v>
      </c>
      <c r="E287" s="221" t="s">
        <v>19</v>
      </c>
      <c r="F287" s="222" t="s">
        <v>548</v>
      </c>
      <c r="G287" s="220"/>
      <c r="H287" s="223">
        <v>0.942</v>
      </c>
      <c r="I287" s="224"/>
      <c r="J287" s="220"/>
      <c r="K287" s="220"/>
      <c r="L287" s="225"/>
      <c r="M287" s="226"/>
      <c r="N287" s="227"/>
      <c r="O287" s="227"/>
      <c r="P287" s="227"/>
      <c r="Q287" s="227"/>
      <c r="R287" s="227"/>
      <c r="S287" s="227"/>
      <c r="T287" s="228"/>
      <c r="AT287" s="229" t="s">
        <v>129</v>
      </c>
      <c r="AU287" s="229" t="s">
        <v>82</v>
      </c>
      <c r="AV287" s="12" t="s">
        <v>82</v>
      </c>
      <c r="AW287" s="12" t="s">
        <v>36</v>
      </c>
      <c r="AX287" s="12" t="s">
        <v>75</v>
      </c>
      <c r="AY287" s="229" t="s">
        <v>117</v>
      </c>
    </row>
    <row r="288" spans="2:51" s="12" customFormat="1" ht="12">
      <c r="B288" s="219"/>
      <c r="C288" s="220"/>
      <c r="D288" s="216" t="s">
        <v>129</v>
      </c>
      <c r="E288" s="221" t="s">
        <v>19</v>
      </c>
      <c r="F288" s="222" t="s">
        <v>549</v>
      </c>
      <c r="G288" s="220"/>
      <c r="H288" s="223">
        <v>2.827</v>
      </c>
      <c r="I288" s="224"/>
      <c r="J288" s="220"/>
      <c r="K288" s="220"/>
      <c r="L288" s="225"/>
      <c r="M288" s="226"/>
      <c r="N288" s="227"/>
      <c r="O288" s="227"/>
      <c r="P288" s="227"/>
      <c r="Q288" s="227"/>
      <c r="R288" s="227"/>
      <c r="S288" s="227"/>
      <c r="T288" s="228"/>
      <c r="AT288" s="229" t="s">
        <v>129</v>
      </c>
      <c r="AU288" s="229" t="s">
        <v>82</v>
      </c>
      <c r="AV288" s="12" t="s">
        <v>82</v>
      </c>
      <c r="AW288" s="12" t="s">
        <v>36</v>
      </c>
      <c r="AX288" s="12" t="s">
        <v>75</v>
      </c>
      <c r="AY288" s="229" t="s">
        <v>117</v>
      </c>
    </row>
    <row r="289" spans="2:51" s="13" customFormat="1" ht="12">
      <c r="B289" s="240"/>
      <c r="C289" s="241"/>
      <c r="D289" s="216" t="s">
        <v>129</v>
      </c>
      <c r="E289" s="242" t="s">
        <v>19</v>
      </c>
      <c r="F289" s="243" t="s">
        <v>165</v>
      </c>
      <c r="G289" s="241"/>
      <c r="H289" s="244">
        <v>6.769</v>
      </c>
      <c r="I289" s="245"/>
      <c r="J289" s="241"/>
      <c r="K289" s="241"/>
      <c r="L289" s="246"/>
      <c r="M289" s="247"/>
      <c r="N289" s="248"/>
      <c r="O289" s="248"/>
      <c r="P289" s="248"/>
      <c r="Q289" s="248"/>
      <c r="R289" s="248"/>
      <c r="S289" s="248"/>
      <c r="T289" s="249"/>
      <c r="AT289" s="250" t="s">
        <v>129</v>
      </c>
      <c r="AU289" s="250" t="s">
        <v>82</v>
      </c>
      <c r="AV289" s="13" t="s">
        <v>125</v>
      </c>
      <c r="AW289" s="13" t="s">
        <v>36</v>
      </c>
      <c r="AX289" s="13" t="s">
        <v>80</v>
      </c>
      <c r="AY289" s="250" t="s">
        <v>117</v>
      </c>
    </row>
    <row r="290" spans="2:65" s="1" customFormat="1" ht="16.5" customHeight="1">
      <c r="B290" s="37"/>
      <c r="C290" s="203" t="s">
        <v>550</v>
      </c>
      <c r="D290" s="203" t="s">
        <v>120</v>
      </c>
      <c r="E290" s="204" t="s">
        <v>551</v>
      </c>
      <c r="F290" s="205" t="s">
        <v>552</v>
      </c>
      <c r="G290" s="206" t="s">
        <v>123</v>
      </c>
      <c r="H290" s="207">
        <v>6.769</v>
      </c>
      <c r="I290" s="208"/>
      <c r="J290" s="209">
        <f>ROUND(I290*H290,2)</f>
        <v>0</v>
      </c>
      <c r="K290" s="205" t="s">
        <v>124</v>
      </c>
      <c r="L290" s="42"/>
      <c r="M290" s="210" t="s">
        <v>19</v>
      </c>
      <c r="N290" s="211" t="s">
        <v>46</v>
      </c>
      <c r="O290" s="82"/>
      <c r="P290" s="212">
        <f>O290*H290</f>
        <v>0</v>
      </c>
      <c r="Q290" s="212">
        <v>0.00017</v>
      </c>
      <c r="R290" s="212">
        <f>Q290*H290</f>
        <v>0.0011507300000000002</v>
      </c>
      <c r="S290" s="212">
        <v>0</v>
      </c>
      <c r="T290" s="213">
        <f>S290*H290</f>
        <v>0</v>
      </c>
      <c r="AR290" s="214" t="s">
        <v>205</v>
      </c>
      <c r="AT290" s="214" t="s">
        <v>120</v>
      </c>
      <c r="AU290" s="214" t="s">
        <v>82</v>
      </c>
      <c r="AY290" s="16" t="s">
        <v>117</v>
      </c>
      <c r="BE290" s="215">
        <f>IF(N290="základní",J290,0)</f>
        <v>0</v>
      </c>
      <c r="BF290" s="215">
        <f>IF(N290="snížená",J290,0)</f>
        <v>0</v>
      </c>
      <c r="BG290" s="215">
        <f>IF(N290="zákl. přenesená",J290,0)</f>
        <v>0</v>
      </c>
      <c r="BH290" s="215">
        <f>IF(N290="sníž. přenesená",J290,0)</f>
        <v>0</v>
      </c>
      <c r="BI290" s="215">
        <f>IF(N290="nulová",J290,0)</f>
        <v>0</v>
      </c>
      <c r="BJ290" s="16" t="s">
        <v>80</v>
      </c>
      <c r="BK290" s="215">
        <f>ROUND(I290*H290,2)</f>
        <v>0</v>
      </c>
      <c r="BL290" s="16" t="s">
        <v>205</v>
      </c>
      <c r="BM290" s="214" t="s">
        <v>553</v>
      </c>
    </row>
    <row r="291" spans="2:65" s="1" customFormat="1" ht="16.5" customHeight="1">
      <c r="B291" s="37"/>
      <c r="C291" s="203" t="s">
        <v>554</v>
      </c>
      <c r="D291" s="203" t="s">
        <v>120</v>
      </c>
      <c r="E291" s="204" t="s">
        <v>555</v>
      </c>
      <c r="F291" s="205" t="s">
        <v>556</v>
      </c>
      <c r="G291" s="206" t="s">
        <v>123</v>
      </c>
      <c r="H291" s="207">
        <v>6.769</v>
      </c>
      <c r="I291" s="208"/>
      <c r="J291" s="209">
        <f>ROUND(I291*H291,2)</f>
        <v>0</v>
      </c>
      <c r="K291" s="205" t="s">
        <v>124</v>
      </c>
      <c r="L291" s="42"/>
      <c r="M291" s="210" t="s">
        <v>19</v>
      </c>
      <c r="N291" s="211" t="s">
        <v>46</v>
      </c>
      <c r="O291" s="82"/>
      <c r="P291" s="212">
        <f>O291*H291</f>
        <v>0</v>
      </c>
      <c r="Q291" s="212">
        <v>0.00012</v>
      </c>
      <c r="R291" s="212">
        <f>Q291*H291</f>
        <v>0.0008122800000000001</v>
      </c>
      <c r="S291" s="212">
        <v>0</v>
      </c>
      <c r="T291" s="213">
        <f>S291*H291</f>
        <v>0</v>
      </c>
      <c r="AR291" s="214" t="s">
        <v>205</v>
      </c>
      <c r="AT291" s="214" t="s">
        <v>120</v>
      </c>
      <c r="AU291" s="214" t="s">
        <v>82</v>
      </c>
      <c r="AY291" s="16" t="s">
        <v>117</v>
      </c>
      <c r="BE291" s="215">
        <f>IF(N291="základní",J291,0)</f>
        <v>0</v>
      </c>
      <c r="BF291" s="215">
        <f>IF(N291="snížená",J291,0)</f>
        <v>0</v>
      </c>
      <c r="BG291" s="215">
        <f>IF(N291="zákl. přenesená",J291,0)</f>
        <v>0</v>
      </c>
      <c r="BH291" s="215">
        <f>IF(N291="sníž. přenesená",J291,0)</f>
        <v>0</v>
      </c>
      <c r="BI291" s="215">
        <f>IF(N291="nulová",J291,0)</f>
        <v>0</v>
      </c>
      <c r="BJ291" s="16" t="s">
        <v>80</v>
      </c>
      <c r="BK291" s="215">
        <f>ROUND(I291*H291,2)</f>
        <v>0</v>
      </c>
      <c r="BL291" s="16" t="s">
        <v>205</v>
      </c>
      <c r="BM291" s="214" t="s">
        <v>557</v>
      </c>
    </row>
    <row r="292" spans="2:65" s="1" customFormat="1" ht="16.5" customHeight="1">
      <c r="B292" s="37"/>
      <c r="C292" s="203" t="s">
        <v>558</v>
      </c>
      <c r="D292" s="203" t="s">
        <v>120</v>
      </c>
      <c r="E292" s="204" t="s">
        <v>559</v>
      </c>
      <c r="F292" s="205" t="s">
        <v>560</v>
      </c>
      <c r="G292" s="206" t="s">
        <v>123</v>
      </c>
      <c r="H292" s="207">
        <v>6.769</v>
      </c>
      <c r="I292" s="208"/>
      <c r="J292" s="209">
        <f>ROUND(I292*H292,2)</f>
        <v>0</v>
      </c>
      <c r="K292" s="205" t="s">
        <v>124</v>
      </c>
      <c r="L292" s="42"/>
      <c r="M292" s="210" t="s">
        <v>19</v>
      </c>
      <c r="N292" s="211" t="s">
        <v>46</v>
      </c>
      <c r="O292" s="82"/>
      <c r="P292" s="212">
        <f>O292*H292</f>
        <v>0</v>
      </c>
      <c r="Q292" s="212">
        <v>0.00012</v>
      </c>
      <c r="R292" s="212">
        <f>Q292*H292</f>
        <v>0.0008122800000000001</v>
      </c>
      <c r="S292" s="212">
        <v>0</v>
      </c>
      <c r="T292" s="213">
        <f>S292*H292</f>
        <v>0</v>
      </c>
      <c r="AR292" s="214" t="s">
        <v>205</v>
      </c>
      <c r="AT292" s="214" t="s">
        <v>120</v>
      </c>
      <c r="AU292" s="214" t="s">
        <v>82</v>
      </c>
      <c r="AY292" s="16" t="s">
        <v>117</v>
      </c>
      <c r="BE292" s="215">
        <f>IF(N292="základní",J292,0)</f>
        <v>0</v>
      </c>
      <c r="BF292" s="215">
        <f>IF(N292="snížená",J292,0)</f>
        <v>0</v>
      </c>
      <c r="BG292" s="215">
        <f>IF(N292="zákl. přenesená",J292,0)</f>
        <v>0</v>
      </c>
      <c r="BH292" s="215">
        <f>IF(N292="sníž. přenesená",J292,0)</f>
        <v>0</v>
      </c>
      <c r="BI292" s="215">
        <f>IF(N292="nulová",J292,0)</f>
        <v>0</v>
      </c>
      <c r="BJ292" s="16" t="s">
        <v>80</v>
      </c>
      <c r="BK292" s="215">
        <f>ROUND(I292*H292,2)</f>
        <v>0</v>
      </c>
      <c r="BL292" s="16" t="s">
        <v>205</v>
      </c>
      <c r="BM292" s="214" t="s">
        <v>561</v>
      </c>
    </row>
    <row r="293" spans="2:65" s="1" customFormat="1" ht="16.5" customHeight="1">
      <c r="B293" s="37"/>
      <c r="C293" s="203" t="s">
        <v>562</v>
      </c>
      <c r="D293" s="203" t="s">
        <v>120</v>
      </c>
      <c r="E293" s="204" t="s">
        <v>563</v>
      </c>
      <c r="F293" s="205" t="s">
        <v>564</v>
      </c>
      <c r="G293" s="206" t="s">
        <v>123</v>
      </c>
      <c r="H293" s="207">
        <v>46.8</v>
      </c>
      <c r="I293" s="208"/>
      <c r="J293" s="209">
        <f>ROUND(I293*H293,2)</f>
        <v>0</v>
      </c>
      <c r="K293" s="205" t="s">
        <v>124</v>
      </c>
      <c r="L293" s="42"/>
      <c r="M293" s="210" t="s">
        <v>19</v>
      </c>
      <c r="N293" s="211" t="s">
        <v>46</v>
      </c>
      <c r="O293" s="82"/>
      <c r="P293" s="212">
        <f>O293*H293</f>
        <v>0</v>
      </c>
      <c r="Q293" s="212">
        <v>0.00014</v>
      </c>
      <c r="R293" s="212">
        <f>Q293*H293</f>
        <v>0.006551999999999999</v>
      </c>
      <c r="S293" s="212">
        <v>0</v>
      </c>
      <c r="T293" s="213">
        <f>S293*H293</f>
        <v>0</v>
      </c>
      <c r="AR293" s="214" t="s">
        <v>205</v>
      </c>
      <c r="AT293" s="214" t="s">
        <v>120</v>
      </c>
      <c r="AU293" s="214" t="s">
        <v>82</v>
      </c>
      <c r="AY293" s="16" t="s">
        <v>117</v>
      </c>
      <c r="BE293" s="215">
        <f>IF(N293="základní",J293,0)</f>
        <v>0</v>
      </c>
      <c r="BF293" s="215">
        <f>IF(N293="snížená",J293,0)</f>
        <v>0</v>
      </c>
      <c r="BG293" s="215">
        <f>IF(N293="zákl. přenesená",J293,0)</f>
        <v>0</v>
      </c>
      <c r="BH293" s="215">
        <f>IF(N293="sníž. přenesená",J293,0)</f>
        <v>0</v>
      </c>
      <c r="BI293" s="215">
        <f>IF(N293="nulová",J293,0)</f>
        <v>0</v>
      </c>
      <c r="BJ293" s="16" t="s">
        <v>80</v>
      </c>
      <c r="BK293" s="215">
        <f>ROUND(I293*H293,2)</f>
        <v>0</v>
      </c>
      <c r="BL293" s="16" t="s">
        <v>205</v>
      </c>
      <c r="BM293" s="214" t="s">
        <v>565</v>
      </c>
    </row>
    <row r="294" spans="2:51" s="12" customFormat="1" ht="12">
      <c r="B294" s="219"/>
      <c r="C294" s="220"/>
      <c r="D294" s="216" t="s">
        <v>129</v>
      </c>
      <c r="E294" s="221" t="s">
        <v>19</v>
      </c>
      <c r="F294" s="222" t="s">
        <v>566</v>
      </c>
      <c r="G294" s="220"/>
      <c r="H294" s="223">
        <v>46.8</v>
      </c>
      <c r="I294" s="224"/>
      <c r="J294" s="220"/>
      <c r="K294" s="220"/>
      <c r="L294" s="225"/>
      <c r="M294" s="226"/>
      <c r="N294" s="227"/>
      <c r="O294" s="227"/>
      <c r="P294" s="227"/>
      <c r="Q294" s="227"/>
      <c r="R294" s="227"/>
      <c r="S294" s="227"/>
      <c r="T294" s="228"/>
      <c r="AT294" s="229" t="s">
        <v>129</v>
      </c>
      <c r="AU294" s="229" t="s">
        <v>82</v>
      </c>
      <c r="AV294" s="12" t="s">
        <v>82</v>
      </c>
      <c r="AW294" s="12" t="s">
        <v>36</v>
      </c>
      <c r="AX294" s="12" t="s">
        <v>80</v>
      </c>
      <c r="AY294" s="229" t="s">
        <v>117</v>
      </c>
    </row>
    <row r="295" spans="2:65" s="1" customFormat="1" ht="16.5" customHeight="1">
      <c r="B295" s="37"/>
      <c r="C295" s="203" t="s">
        <v>567</v>
      </c>
      <c r="D295" s="203" t="s">
        <v>120</v>
      </c>
      <c r="E295" s="204" t="s">
        <v>568</v>
      </c>
      <c r="F295" s="205" t="s">
        <v>569</v>
      </c>
      <c r="G295" s="206" t="s">
        <v>123</v>
      </c>
      <c r="H295" s="207">
        <v>46.8</v>
      </c>
      <c r="I295" s="208"/>
      <c r="J295" s="209">
        <f>ROUND(I295*H295,2)</f>
        <v>0</v>
      </c>
      <c r="K295" s="205" t="s">
        <v>124</v>
      </c>
      <c r="L295" s="42"/>
      <c r="M295" s="210" t="s">
        <v>19</v>
      </c>
      <c r="N295" s="211" t="s">
        <v>46</v>
      </c>
      <c r="O295" s="82"/>
      <c r="P295" s="212">
        <f>O295*H295</f>
        <v>0</v>
      </c>
      <c r="Q295" s="212">
        <v>0.00013</v>
      </c>
      <c r="R295" s="212">
        <f>Q295*H295</f>
        <v>0.006083999999999999</v>
      </c>
      <c r="S295" s="212">
        <v>0</v>
      </c>
      <c r="T295" s="213">
        <f>S295*H295</f>
        <v>0</v>
      </c>
      <c r="AR295" s="214" t="s">
        <v>205</v>
      </c>
      <c r="AT295" s="214" t="s">
        <v>120</v>
      </c>
      <c r="AU295" s="214" t="s">
        <v>82</v>
      </c>
      <c r="AY295" s="16" t="s">
        <v>117</v>
      </c>
      <c r="BE295" s="215">
        <f>IF(N295="základní",J295,0)</f>
        <v>0</v>
      </c>
      <c r="BF295" s="215">
        <f>IF(N295="snížená",J295,0)</f>
        <v>0</v>
      </c>
      <c r="BG295" s="215">
        <f>IF(N295="zákl. přenesená",J295,0)</f>
        <v>0</v>
      </c>
      <c r="BH295" s="215">
        <f>IF(N295="sníž. přenesená",J295,0)</f>
        <v>0</v>
      </c>
      <c r="BI295" s="215">
        <f>IF(N295="nulová",J295,0)</f>
        <v>0</v>
      </c>
      <c r="BJ295" s="16" t="s">
        <v>80</v>
      </c>
      <c r="BK295" s="215">
        <f>ROUND(I295*H295,2)</f>
        <v>0</v>
      </c>
      <c r="BL295" s="16" t="s">
        <v>205</v>
      </c>
      <c r="BM295" s="214" t="s">
        <v>570</v>
      </c>
    </row>
    <row r="296" spans="2:65" s="1" customFormat="1" ht="16.5" customHeight="1">
      <c r="B296" s="37"/>
      <c r="C296" s="203" t="s">
        <v>571</v>
      </c>
      <c r="D296" s="203" t="s">
        <v>120</v>
      </c>
      <c r="E296" s="204" t="s">
        <v>572</v>
      </c>
      <c r="F296" s="205" t="s">
        <v>573</v>
      </c>
      <c r="G296" s="206" t="s">
        <v>123</v>
      </c>
      <c r="H296" s="207">
        <v>46.8</v>
      </c>
      <c r="I296" s="208"/>
      <c r="J296" s="209">
        <f>ROUND(I296*H296,2)</f>
        <v>0</v>
      </c>
      <c r="K296" s="205" t="s">
        <v>124</v>
      </c>
      <c r="L296" s="42"/>
      <c r="M296" s="210" t="s">
        <v>19</v>
      </c>
      <c r="N296" s="211" t="s">
        <v>46</v>
      </c>
      <c r="O296" s="82"/>
      <c r="P296" s="212">
        <f>O296*H296</f>
        <v>0</v>
      </c>
      <c r="Q296" s="212">
        <v>0.00013</v>
      </c>
      <c r="R296" s="212">
        <f>Q296*H296</f>
        <v>0.006083999999999999</v>
      </c>
      <c r="S296" s="212">
        <v>0</v>
      </c>
      <c r="T296" s="213">
        <f>S296*H296</f>
        <v>0</v>
      </c>
      <c r="AR296" s="214" t="s">
        <v>205</v>
      </c>
      <c r="AT296" s="214" t="s">
        <v>120</v>
      </c>
      <c r="AU296" s="214" t="s">
        <v>82</v>
      </c>
      <c r="AY296" s="16" t="s">
        <v>117</v>
      </c>
      <c r="BE296" s="215">
        <f>IF(N296="základní",J296,0)</f>
        <v>0</v>
      </c>
      <c r="BF296" s="215">
        <f>IF(N296="snížená",J296,0)</f>
        <v>0</v>
      </c>
      <c r="BG296" s="215">
        <f>IF(N296="zákl. přenesená",J296,0)</f>
        <v>0</v>
      </c>
      <c r="BH296" s="215">
        <f>IF(N296="sníž. přenesená",J296,0)</f>
        <v>0</v>
      </c>
      <c r="BI296" s="215">
        <f>IF(N296="nulová",J296,0)</f>
        <v>0</v>
      </c>
      <c r="BJ296" s="16" t="s">
        <v>80</v>
      </c>
      <c r="BK296" s="215">
        <f>ROUND(I296*H296,2)</f>
        <v>0</v>
      </c>
      <c r="BL296" s="16" t="s">
        <v>205</v>
      </c>
      <c r="BM296" s="214" t="s">
        <v>574</v>
      </c>
    </row>
    <row r="297" spans="2:63" s="11" customFormat="1" ht="25.9" customHeight="1">
      <c r="B297" s="187"/>
      <c r="C297" s="188"/>
      <c r="D297" s="189" t="s">
        <v>74</v>
      </c>
      <c r="E297" s="190" t="s">
        <v>575</v>
      </c>
      <c r="F297" s="190" t="s">
        <v>576</v>
      </c>
      <c r="G297" s="188"/>
      <c r="H297" s="188"/>
      <c r="I297" s="191"/>
      <c r="J297" s="192">
        <f>BK297</f>
        <v>0</v>
      </c>
      <c r="K297" s="188"/>
      <c r="L297" s="193"/>
      <c r="M297" s="194"/>
      <c r="N297" s="195"/>
      <c r="O297" s="195"/>
      <c r="P297" s="196">
        <f>P298</f>
        <v>0</v>
      </c>
      <c r="Q297" s="195"/>
      <c r="R297" s="196">
        <f>R298</f>
        <v>0</v>
      </c>
      <c r="S297" s="195"/>
      <c r="T297" s="197">
        <f>T298</f>
        <v>0</v>
      </c>
      <c r="AR297" s="198" t="s">
        <v>147</v>
      </c>
      <c r="AT297" s="199" t="s">
        <v>74</v>
      </c>
      <c r="AU297" s="199" t="s">
        <v>75</v>
      </c>
      <c r="AY297" s="198" t="s">
        <v>117</v>
      </c>
      <c r="BK297" s="200">
        <f>BK298</f>
        <v>0</v>
      </c>
    </row>
    <row r="298" spans="2:63" s="11" customFormat="1" ht="22.8" customHeight="1">
      <c r="B298" s="187"/>
      <c r="C298" s="188"/>
      <c r="D298" s="189" t="s">
        <v>74</v>
      </c>
      <c r="E298" s="201" t="s">
        <v>577</v>
      </c>
      <c r="F298" s="201" t="s">
        <v>578</v>
      </c>
      <c r="G298" s="188"/>
      <c r="H298" s="188"/>
      <c r="I298" s="191"/>
      <c r="J298" s="202">
        <f>BK298</f>
        <v>0</v>
      </c>
      <c r="K298" s="188"/>
      <c r="L298" s="193"/>
      <c r="M298" s="194"/>
      <c r="N298" s="195"/>
      <c r="O298" s="195"/>
      <c r="P298" s="196">
        <f>SUM(P299:P300)</f>
        <v>0</v>
      </c>
      <c r="Q298" s="195"/>
      <c r="R298" s="196">
        <f>SUM(R299:R300)</f>
        <v>0</v>
      </c>
      <c r="S298" s="195"/>
      <c r="T298" s="197">
        <f>SUM(T299:T300)</f>
        <v>0</v>
      </c>
      <c r="AR298" s="198" t="s">
        <v>147</v>
      </c>
      <c r="AT298" s="199" t="s">
        <v>74</v>
      </c>
      <c r="AU298" s="199" t="s">
        <v>80</v>
      </c>
      <c r="AY298" s="198" t="s">
        <v>117</v>
      </c>
      <c r="BK298" s="200">
        <f>SUM(BK299:BK300)</f>
        <v>0</v>
      </c>
    </row>
    <row r="299" spans="2:65" s="1" customFormat="1" ht="16.5" customHeight="1">
      <c r="B299" s="37"/>
      <c r="C299" s="203" t="s">
        <v>579</v>
      </c>
      <c r="D299" s="203" t="s">
        <v>120</v>
      </c>
      <c r="E299" s="204" t="s">
        <v>580</v>
      </c>
      <c r="F299" s="205" t="s">
        <v>581</v>
      </c>
      <c r="G299" s="206" t="s">
        <v>280</v>
      </c>
      <c r="H299" s="207">
        <v>1</v>
      </c>
      <c r="I299" s="208"/>
      <c r="J299" s="209">
        <f>ROUND(I299*H299,2)</f>
        <v>0</v>
      </c>
      <c r="K299" s="205" t="s">
        <v>124</v>
      </c>
      <c r="L299" s="42"/>
      <c r="M299" s="210" t="s">
        <v>19</v>
      </c>
      <c r="N299" s="211" t="s">
        <v>46</v>
      </c>
      <c r="O299" s="82"/>
      <c r="P299" s="212">
        <f>O299*H299</f>
        <v>0</v>
      </c>
      <c r="Q299" s="212">
        <v>0</v>
      </c>
      <c r="R299" s="212">
        <f>Q299*H299</f>
        <v>0</v>
      </c>
      <c r="S299" s="212">
        <v>0</v>
      </c>
      <c r="T299" s="213">
        <f>S299*H299</f>
        <v>0</v>
      </c>
      <c r="AR299" s="214" t="s">
        <v>582</v>
      </c>
      <c r="AT299" s="214" t="s">
        <v>120</v>
      </c>
      <c r="AU299" s="214" t="s">
        <v>82</v>
      </c>
      <c r="AY299" s="16" t="s">
        <v>117</v>
      </c>
      <c r="BE299" s="215">
        <f>IF(N299="základní",J299,0)</f>
        <v>0</v>
      </c>
      <c r="BF299" s="215">
        <f>IF(N299="snížená",J299,0)</f>
        <v>0</v>
      </c>
      <c r="BG299" s="215">
        <f>IF(N299="zákl. přenesená",J299,0)</f>
        <v>0</v>
      </c>
      <c r="BH299" s="215">
        <f>IF(N299="sníž. přenesená",J299,0)</f>
        <v>0</v>
      </c>
      <c r="BI299" s="215">
        <f>IF(N299="nulová",J299,0)</f>
        <v>0</v>
      </c>
      <c r="BJ299" s="16" t="s">
        <v>80</v>
      </c>
      <c r="BK299" s="215">
        <f>ROUND(I299*H299,2)</f>
        <v>0</v>
      </c>
      <c r="BL299" s="16" t="s">
        <v>582</v>
      </c>
      <c r="BM299" s="214" t="s">
        <v>583</v>
      </c>
    </row>
    <row r="300" spans="2:47" s="1" customFormat="1" ht="12">
      <c r="B300" s="37"/>
      <c r="C300" s="38"/>
      <c r="D300" s="216" t="s">
        <v>283</v>
      </c>
      <c r="E300" s="38"/>
      <c r="F300" s="217" t="s">
        <v>584</v>
      </c>
      <c r="G300" s="38"/>
      <c r="H300" s="38"/>
      <c r="I300" s="128"/>
      <c r="J300" s="38"/>
      <c r="K300" s="38"/>
      <c r="L300" s="42"/>
      <c r="M300" s="251"/>
      <c r="N300" s="252"/>
      <c r="O300" s="252"/>
      <c r="P300" s="252"/>
      <c r="Q300" s="252"/>
      <c r="R300" s="252"/>
      <c r="S300" s="252"/>
      <c r="T300" s="253"/>
      <c r="AT300" s="16" t="s">
        <v>283</v>
      </c>
      <c r="AU300" s="16" t="s">
        <v>82</v>
      </c>
    </row>
    <row r="301" spans="2:12" s="1" customFormat="1" ht="6.95" customHeight="1">
      <c r="B301" s="57"/>
      <c r="C301" s="58"/>
      <c r="D301" s="58"/>
      <c r="E301" s="58"/>
      <c r="F301" s="58"/>
      <c r="G301" s="58"/>
      <c r="H301" s="58"/>
      <c r="I301" s="154"/>
      <c r="J301" s="58"/>
      <c r="K301" s="58"/>
      <c r="L301" s="42"/>
    </row>
  </sheetData>
  <sheetProtection password="CC35" sheet="1" objects="1" scenarios="1" formatColumns="0" formatRows="0" autoFilter="0"/>
  <autoFilter ref="C86:K300"/>
  <mergeCells count="6">
    <mergeCell ref="E7:H7"/>
    <mergeCell ref="E16:H16"/>
    <mergeCell ref="E25:H25"/>
    <mergeCell ref="E46:H46"/>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259" t="s">
        <v>585</v>
      </c>
      <c r="D3" s="259"/>
      <c r="E3" s="259"/>
      <c r="F3" s="259"/>
      <c r="G3" s="259"/>
      <c r="H3" s="259"/>
      <c r="I3" s="259"/>
      <c r="J3" s="259"/>
      <c r="K3" s="260"/>
    </row>
    <row r="4" spans="2:11" ht="25.5" customHeight="1">
      <c r="B4" s="261"/>
      <c r="C4" s="262" t="s">
        <v>586</v>
      </c>
      <c r="D4" s="262"/>
      <c r="E4" s="262"/>
      <c r="F4" s="262"/>
      <c r="G4" s="262"/>
      <c r="H4" s="262"/>
      <c r="I4" s="262"/>
      <c r="J4" s="262"/>
      <c r="K4" s="263"/>
    </row>
    <row r="5" spans="2:11" ht="5.25" customHeight="1">
      <c r="B5" s="261"/>
      <c r="C5" s="264"/>
      <c r="D5" s="264"/>
      <c r="E5" s="264"/>
      <c r="F5" s="264"/>
      <c r="G5" s="264"/>
      <c r="H5" s="264"/>
      <c r="I5" s="264"/>
      <c r="J5" s="264"/>
      <c r="K5" s="263"/>
    </row>
    <row r="6" spans="2:11" ht="15" customHeight="1">
      <c r="B6" s="261"/>
      <c r="C6" s="265" t="s">
        <v>587</v>
      </c>
      <c r="D6" s="265"/>
      <c r="E6" s="265"/>
      <c r="F6" s="265"/>
      <c r="G6" s="265"/>
      <c r="H6" s="265"/>
      <c r="I6" s="265"/>
      <c r="J6" s="265"/>
      <c r="K6" s="263"/>
    </row>
    <row r="7" spans="2:11" ht="15" customHeight="1">
      <c r="B7" s="266"/>
      <c r="C7" s="265" t="s">
        <v>588</v>
      </c>
      <c r="D7" s="265"/>
      <c r="E7" s="265"/>
      <c r="F7" s="265"/>
      <c r="G7" s="265"/>
      <c r="H7" s="265"/>
      <c r="I7" s="265"/>
      <c r="J7" s="265"/>
      <c r="K7" s="263"/>
    </row>
    <row r="8" spans="2:11" ht="12.75" customHeight="1">
      <c r="B8" s="266"/>
      <c r="C8" s="265"/>
      <c r="D8" s="265"/>
      <c r="E8" s="265"/>
      <c r="F8" s="265"/>
      <c r="G8" s="265"/>
      <c r="H8" s="265"/>
      <c r="I8" s="265"/>
      <c r="J8" s="265"/>
      <c r="K8" s="263"/>
    </row>
    <row r="9" spans="2:11" ht="15" customHeight="1">
      <c r="B9" s="266"/>
      <c r="C9" s="265" t="s">
        <v>589</v>
      </c>
      <c r="D9" s="265"/>
      <c r="E9" s="265"/>
      <c r="F9" s="265"/>
      <c r="G9" s="265"/>
      <c r="H9" s="265"/>
      <c r="I9" s="265"/>
      <c r="J9" s="265"/>
      <c r="K9" s="263"/>
    </row>
    <row r="10" spans="2:11" ht="15" customHeight="1">
      <c r="B10" s="266"/>
      <c r="C10" s="265"/>
      <c r="D10" s="265" t="s">
        <v>590</v>
      </c>
      <c r="E10" s="265"/>
      <c r="F10" s="265"/>
      <c r="G10" s="265"/>
      <c r="H10" s="265"/>
      <c r="I10" s="265"/>
      <c r="J10" s="265"/>
      <c r="K10" s="263"/>
    </row>
    <row r="11" spans="2:11" ht="15" customHeight="1">
      <c r="B11" s="266"/>
      <c r="C11" s="267"/>
      <c r="D11" s="265" t="s">
        <v>591</v>
      </c>
      <c r="E11" s="265"/>
      <c r="F11" s="265"/>
      <c r="G11" s="265"/>
      <c r="H11" s="265"/>
      <c r="I11" s="265"/>
      <c r="J11" s="265"/>
      <c r="K11" s="263"/>
    </row>
    <row r="12" spans="2:11" ht="15" customHeight="1">
      <c r="B12" s="266"/>
      <c r="C12" s="267"/>
      <c r="D12" s="265"/>
      <c r="E12" s="265"/>
      <c r="F12" s="265"/>
      <c r="G12" s="265"/>
      <c r="H12" s="265"/>
      <c r="I12" s="265"/>
      <c r="J12" s="265"/>
      <c r="K12" s="263"/>
    </row>
    <row r="13" spans="2:11" ht="15" customHeight="1">
      <c r="B13" s="266"/>
      <c r="C13" s="267"/>
      <c r="D13" s="268" t="s">
        <v>592</v>
      </c>
      <c r="E13" s="265"/>
      <c r="F13" s="265"/>
      <c r="G13" s="265"/>
      <c r="H13" s="265"/>
      <c r="I13" s="265"/>
      <c r="J13" s="265"/>
      <c r="K13" s="263"/>
    </row>
    <row r="14" spans="2:11" ht="12.75" customHeight="1">
      <c r="B14" s="266"/>
      <c r="C14" s="267"/>
      <c r="D14" s="267"/>
      <c r="E14" s="267"/>
      <c r="F14" s="267"/>
      <c r="G14" s="267"/>
      <c r="H14" s="267"/>
      <c r="I14" s="267"/>
      <c r="J14" s="267"/>
      <c r="K14" s="263"/>
    </row>
    <row r="15" spans="2:11" ht="15" customHeight="1">
      <c r="B15" s="266"/>
      <c r="C15" s="267"/>
      <c r="D15" s="265" t="s">
        <v>593</v>
      </c>
      <c r="E15" s="265"/>
      <c r="F15" s="265"/>
      <c r="G15" s="265"/>
      <c r="H15" s="265"/>
      <c r="I15" s="265"/>
      <c r="J15" s="265"/>
      <c r="K15" s="263"/>
    </row>
    <row r="16" spans="2:11" ht="15" customHeight="1">
      <c r="B16" s="266"/>
      <c r="C16" s="267"/>
      <c r="D16" s="265" t="s">
        <v>594</v>
      </c>
      <c r="E16" s="265"/>
      <c r="F16" s="265"/>
      <c r="G16" s="265"/>
      <c r="H16" s="265"/>
      <c r="I16" s="265"/>
      <c r="J16" s="265"/>
      <c r="K16" s="263"/>
    </row>
    <row r="17" spans="2:11" ht="15" customHeight="1">
      <c r="B17" s="266"/>
      <c r="C17" s="267"/>
      <c r="D17" s="265" t="s">
        <v>595</v>
      </c>
      <c r="E17" s="265"/>
      <c r="F17" s="265"/>
      <c r="G17" s="265"/>
      <c r="H17" s="265"/>
      <c r="I17" s="265"/>
      <c r="J17" s="265"/>
      <c r="K17" s="263"/>
    </row>
    <row r="18" spans="2:11" ht="15" customHeight="1">
      <c r="B18" s="266"/>
      <c r="C18" s="267"/>
      <c r="D18" s="267"/>
      <c r="E18" s="269" t="s">
        <v>79</v>
      </c>
      <c r="F18" s="265" t="s">
        <v>596</v>
      </c>
      <c r="G18" s="265"/>
      <c r="H18" s="265"/>
      <c r="I18" s="265"/>
      <c r="J18" s="265"/>
      <c r="K18" s="263"/>
    </row>
    <row r="19" spans="2:11" ht="15" customHeight="1">
      <c r="B19" s="266"/>
      <c r="C19" s="267"/>
      <c r="D19" s="267"/>
      <c r="E19" s="269" t="s">
        <v>597</v>
      </c>
      <c r="F19" s="265" t="s">
        <v>598</v>
      </c>
      <c r="G19" s="265"/>
      <c r="H19" s="265"/>
      <c r="I19" s="265"/>
      <c r="J19" s="265"/>
      <c r="K19" s="263"/>
    </row>
    <row r="20" spans="2:11" ht="15" customHeight="1">
      <c r="B20" s="266"/>
      <c r="C20" s="267"/>
      <c r="D20" s="267"/>
      <c r="E20" s="269" t="s">
        <v>599</v>
      </c>
      <c r="F20" s="265" t="s">
        <v>600</v>
      </c>
      <c r="G20" s="265"/>
      <c r="H20" s="265"/>
      <c r="I20" s="265"/>
      <c r="J20" s="265"/>
      <c r="K20" s="263"/>
    </row>
    <row r="21" spans="2:11" ht="15" customHeight="1">
      <c r="B21" s="266"/>
      <c r="C21" s="267"/>
      <c r="D21" s="267"/>
      <c r="E21" s="269" t="s">
        <v>601</v>
      </c>
      <c r="F21" s="265" t="s">
        <v>602</v>
      </c>
      <c r="G21" s="265"/>
      <c r="H21" s="265"/>
      <c r="I21" s="265"/>
      <c r="J21" s="265"/>
      <c r="K21" s="263"/>
    </row>
    <row r="22" spans="2:11" ht="15" customHeight="1">
      <c r="B22" s="266"/>
      <c r="C22" s="267"/>
      <c r="D22" s="267"/>
      <c r="E22" s="269" t="s">
        <v>603</v>
      </c>
      <c r="F22" s="265" t="s">
        <v>604</v>
      </c>
      <c r="G22" s="265"/>
      <c r="H22" s="265"/>
      <c r="I22" s="265"/>
      <c r="J22" s="265"/>
      <c r="K22" s="263"/>
    </row>
    <row r="23" spans="2:11" ht="15" customHeight="1">
      <c r="B23" s="266"/>
      <c r="C23" s="267"/>
      <c r="D23" s="267"/>
      <c r="E23" s="269" t="s">
        <v>605</v>
      </c>
      <c r="F23" s="265" t="s">
        <v>606</v>
      </c>
      <c r="G23" s="265"/>
      <c r="H23" s="265"/>
      <c r="I23" s="265"/>
      <c r="J23" s="265"/>
      <c r="K23" s="263"/>
    </row>
    <row r="24" spans="2:11" ht="12.75" customHeight="1">
      <c r="B24" s="266"/>
      <c r="C24" s="267"/>
      <c r="D24" s="267"/>
      <c r="E24" s="267"/>
      <c r="F24" s="267"/>
      <c r="G24" s="267"/>
      <c r="H24" s="267"/>
      <c r="I24" s="267"/>
      <c r="J24" s="267"/>
      <c r="K24" s="263"/>
    </row>
    <row r="25" spans="2:11" ht="15" customHeight="1">
      <c r="B25" s="266"/>
      <c r="C25" s="265" t="s">
        <v>607</v>
      </c>
      <c r="D25" s="265"/>
      <c r="E25" s="265"/>
      <c r="F25" s="265"/>
      <c r="G25" s="265"/>
      <c r="H25" s="265"/>
      <c r="I25" s="265"/>
      <c r="J25" s="265"/>
      <c r="K25" s="263"/>
    </row>
    <row r="26" spans="2:11" ht="15" customHeight="1">
      <c r="B26" s="266"/>
      <c r="C26" s="265" t="s">
        <v>608</v>
      </c>
      <c r="D26" s="265"/>
      <c r="E26" s="265"/>
      <c r="F26" s="265"/>
      <c r="G26" s="265"/>
      <c r="H26" s="265"/>
      <c r="I26" s="265"/>
      <c r="J26" s="265"/>
      <c r="K26" s="263"/>
    </row>
    <row r="27" spans="2:11" ht="15" customHeight="1">
      <c r="B27" s="266"/>
      <c r="C27" s="265"/>
      <c r="D27" s="265" t="s">
        <v>609</v>
      </c>
      <c r="E27" s="265"/>
      <c r="F27" s="265"/>
      <c r="G27" s="265"/>
      <c r="H27" s="265"/>
      <c r="I27" s="265"/>
      <c r="J27" s="265"/>
      <c r="K27" s="263"/>
    </row>
    <row r="28" spans="2:11" ht="15" customHeight="1">
      <c r="B28" s="266"/>
      <c r="C28" s="267"/>
      <c r="D28" s="265" t="s">
        <v>610</v>
      </c>
      <c r="E28" s="265"/>
      <c r="F28" s="265"/>
      <c r="G28" s="265"/>
      <c r="H28" s="265"/>
      <c r="I28" s="265"/>
      <c r="J28" s="265"/>
      <c r="K28" s="263"/>
    </row>
    <row r="29" spans="2:11" ht="12.75" customHeight="1">
      <c r="B29" s="266"/>
      <c r="C29" s="267"/>
      <c r="D29" s="267"/>
      <c r="E29" s="267"/>
      <c r="F29" s="267"/>
      <c r="G29" s="267"/>
      <c r="H29" s="267"/>
      <c r="I29" s="267"/>
      <c r="J29" s="267"/>
      <c r="K29" s="263"/>
    </row>
    <row r="30" spans="2:11" ht="15" customHeight="1">
      <c r="B30" s="266"/>
      <c r="C30" s="267"/>
      <c r="D30" s="265" t="s">
        <v>611</v>
      </c>
      <c r="E30" s="265"/>
      <c r="F30" s="265"/>
      <c r="G30" s="265"/>
      <c r="H30" s="265"/>
      <c r="I30" s="265"/>
      <c r="J30" s="265"/>
      <c r="K30" s="263"/>
    </row>
    <row r="31" spans="2:11" ht="15" customHeight="1">
      <c r="B31" s="266"/>
      <c r="C31" s="267"/>
      <c r="D31" s="265" t="s">
        <v>612</v>
      </c>
      <c r="E31" s="265"/>
      <c r="F31" s="265"/>
      <c r="G31" s="265"/>
      <c r="H31" s="265"/>
      <c r="I31" s="265"/>
      <c r="J31" s="265"/>
      <c r="K31" s="263"/>
    </row>
    <row r="32" spans="2:11" ht="12.75" customHeight="1">
      <c r="B32" s="266"/>
      <c r="C32" s="267"/>
      <c r="D32" s="267"/>
      <c r="E32" s="267"/>
      <c r="F32" s="267"/>
      <c r="G32" s="267"/>
      <c r="H32" s="267"/>
      <c r="I32" s="267"/>
      <c r="J32" s="267"/>
      <c r="K32" s="263"/>
    </row>
    <row r="33" spans="2:11" ht="15" customHeight="1">
      <c r="B33" s="266"/>
      <c r="C33" s="267"/>
      <c r="D33" s="265" t="s">
        <v>613</v>
      </c>
      <c r="E33" s="265"/>
      <c r="F33" s="265"/>
      <c r="G33" s="265"/>
      <c r="H33" s="265"/>
      <c r="I33" s="265"/>
      <c r="J33" s="265"/>
      <c r="K33" s="263"/>
    </row>
    <row r="34" spans="2:11" ht="15" customHeight="1">
      <c r="B34" s="266"/>
      <c r="C34" s="267"/>
      <c r="D34" s="265" t="s">
        <v>614</v>
      </c>
      <c r="E34" s="265"/>
      <c r="F34" s="265"/>
      <c r="G34" s="265"/>
      <c r="H34" s="265"/>
      <c r="I34" s="265"/>
      <c r="J34" s="265"/>
      <c r="K34" s="263"/>
    </row>
    <row r="35" spans="2:11" ht="15" customHeight="1">
      <c r="B35" s="266"/>
      <c r="C35" s="267"/>
      <c r="D35" s="265" t="s">
        <v>615</v>
      </c>
      <c r="E35" s="265"/>
      <c r="F35" s="265"/>
      <c r="G35" s="265"/>
      <c r="H35" s="265"/>
      <c r="I35" s="265"/>
      <c r="J35" s="265"/>
      <c r="K35" s="263"/>
    </row>
    <row r="36" spans="2:11" ht="15" customHeight="1">
      <c r="B36" s="266"/>
      <c r="C36" s="267"/>
      <c r="D36" s="265"/>
      <c r="E36" s="268" t="s">
        <v>103</v>
      </c>
      <c r="F36" s="265"/>
      <c r="G36" s="265" t="s">
        <v>616</v>
      </c>
      <c r="H36" s="265"/>
      <c r="I36" s="265"/>
      <c r="J36" s="265"/>
      <c r="K36" s="263"/>
    </row>
    <row r="37" spans="2:11" ht="30.75" customHeight="1">
      <c r="B37" s="266"/>
      <c r="C37" s="267"/>
      <c r="D37" s="265"/>
      <c r="E37" s="268" t="s">
        <v>617</v>
      </c>
      <c r="F37" s="265"/>
      <c r="G37" s="265" t="s">
        <v>618</v>
      </c>
      <c r="H37" s="265"/>
      <c r="I37" s="265"/>
      <c r="J37" s="265"/>
      <c r="K37" s="263"/>
    </row>
    <row r="38" spans="2:11" ht="15" customHeight="1">
      <c r="B38" s="266"/>
      <c r="C38" s="267"/>
      <c r="D38" s="265"/>
      <c r="E38" s="268" t="s">
        <v>56</v>
      </c>
      <c r="F38" s="265"/>
      <c r="G38" s="265" t="s">
        <v>619</v>
      </c>
      <c r="H38" s="265"/>
      <c r="I38" s="265"/>
      <c r="J38" s="265"/>
      <c r="K38" s="263"/>
    </row>
    <row r="39" spans="2:11" ht="15" customHeight="1">
      <c r="B39" s="266"/>
      <c r="C39" s="267"/>
      <c r="D39" s="265"/>
      <c r="E39" s="268" t="s">
        <v>57</v>
      </c>
      <c r="F39" s="265"/>
      <c r="G39" s="265" t="s">
        <v>620</v>
      </c>
      <c r="H39" s="265"/>
      <c r="I39" s="265"/>
      <c r="J39" s="265"/>
      <c r="K39" s="263"/>
    </row>
    <row r="40" spans="2:11" ht="15" customHeight="1">
      <c r="B40" s="266"/>
      <c r="C40" s="267"/>
      <c r="D40" s="265"/>
      <c r="E40" s="268" t="s">
        <v>104</v>
      </c>
      <c r="F40" s="265"/>
      <c r="G40" s="265" t="s">
        <v>621</v>
      </c>
      <c r="H40" s="265"/>
      <c r="I40" s="265"/>
      <c r="J40" s="265"/>
      <c r="K40" s="263"/>
    </row>
    <row r="41" spans="2:11" ht="15" customHeight="1">
      <c r="B41" s="266"/>
      <c r="C41" s="267"/>
      <c r="D41" s="265"/>
      <c r="E41" s="268" t="s">
        <v>105</v>
      </c>
      <c r="F41" s="265"/>
      <c r="G41" s="265" t="s">
        <v>622</v>
      </c>
      <c r="H41" s="265"/>
      <c r="I41" s="265"/>
      <c r="J41" s="265"/>
      <c r="K41" s="263"/>
    </row>
    <row r="42" spans="2:11" ht="15" customHeight="1">
      <c r="B42" s="266"/>
      <c r="C42" s="267"/>
      <c r="D42" s="265"/>
      <c r="E42" s="268" t="s">
        <v>623</v>
      </c>
      <c r="F42" s="265"/>
      <c r="G42" s="265" t="s">
        <v>624</v>
      </c>
      <c r="H42" s="265"/>
      <c r="I42" s="265"/>
      <c r="J42" s="265"/>
      <c r="K42" s="263"/>
    </row>
    <row r="43" spans="2:11" ht="15" customHeight="1">
      <c r="B43" s="266"/>
      <c r="C43" s="267"/>
      <c r="D43" s="265"/>
      <c r="E43" s="268"/>
      <c r="F43" s="265"/>
      <c r="G43" s="265" t="s">
        <v>625</v>
      </c>
      <c r="H43" s="265"/>
      <c r="I43" s="265"/>
      <c r="J43" s="265"/>
      <c r="K43" s="263"/>
    </row>
    <row r="44" spans="2:11" ht="15" customHeight="1">
      <c r="B44" s="266"/>
      <c r="C44" s="267"/>
      <c r="D44" s="265"/>
      <c r="E44" s="268" t="s">
        <v>626</v>
      </c>
      <c r="F44" s="265"/>
      <c r="G44" s="265" t="s">
        <v>627</v>
      </c>
      <c r="H44" s="265"/>
      <c r="I44" s="265"/>
      <c r="J44" s="265"/>
      <c r="K44" s="263"/>
    </row>
    <row r="45" spans="2:11" ht="15" customHeight="1">
      <c r="B45" s="266"/>
      <c r="C45" s="267"/>
      <c r="D45" s="265"/>
      <c r="E45" s="268" t="s">
        <v>107</v>
      </c>
      <c r="F45" s="265"/>
      <c r="G45" s="265" t="s">
        <v>628</v>
      </c>
      <c r="H45" s="265"/>
      <c r="I45" s="265"/>
      <c r="J45" s="265"/>
      <c r="K45" s="263"/>
    </row>
    <row r="46" spans="2:11" ht="12.75" customHeight="1">
      <c r="B46" s="266"/>
      <c r="C46" s="267"/>
      <c r="D46" s="265"/>
      <c r="E46" s="265"/>
      <c r="F46" s="265"/>
      <c r="G46" s="265"/>
      <c r="H46" s="265"/>
      <c r="I46" s="265"/>
      <c r="J46" s="265"/>
      <c r="K46" s="263"/>
    </row>
    <row r="47" spans="2:11" ht="15" customHeight="1">
      <c r="B47" s="266"/>
      <c r="C47" s="267"/>
      <c r="D47" s="265" t="s">
        <v>629</v>
      </c>
      <c r="E47" s="265"/>
      <c r="F47" s="265"/>
      <c r="G47" s="265"/>
      <c r="H47" s="265"/>
      <c r="I47" s="265"/>
      <c r="J47" s="265"/>
      <c r="K47" s="263"/>
    </row>
    <row r="48" spans="2:11" ht="15" customHeight="1">
      <c r="B48" s="266"/>
      <c r="C48" s="267"/>
      <c r="D48" s="267"/>
      <c r="E48" s="265" t="s">
        <v>630</v>
      </c>
      <c r="F48" s="265"/>
      <c r="G48" s="265"/>
      <c r="H48" s="265"/>
      <c r="I48" s="265"/>
      <c r="J48" s="265"/>
      <c r="K48" s="263"/>
    </row>
    <row r="49" spans="2:11" ht="15" customHeight="1">
      <c r="B49" s="266"/>
      <c r="C49" s="267"/>
      <c r="D49" s="267"/>
      <c r="E49" s="265" t="s">
        <v>631</v>
      </c>
      <c r="F49" s="265"/>
      <c r="G49" s="265"/>
      <c r="H49" s="265"/>
      <c r="I49" s="265"/>
      <c r="J49" s="265"/>
      <c r="K49" s="263"/>
    </row>
    <row r="50" spans="2:11" ht="15" customHeight="1">
      <c r="B50" s="266"/>
      <c r="C50" s="267"/>
      <c r="D50" s="267"/>
      <c r="E50" s="265" t="s">
        <v>632</v>
      </c>
      <c r="F50" s="265"/>
      <c r="G50" s="265"/>
      <c r="H50" s="265"/>
      <c r="I50" s="265"/>
      <c r="J50" s="265"/>
      <c r="K50" s="263"/>
    </row>
    <row r="51" spans="2:11" ht="15" customHeight="1">
      <c r="B51" s="266"/>
      <c r="C51" s="267"/>
      <c r="D51" s="265" t="s">
        <v>633</v>
      </c>
      <c r="E51" s="265"/>
      <c r="F51" s="265"/>
      <c r="G51" s="265"/>
      <c r="H51" s="265"/>
      <c r="I51" s="265"/>
      <c r="J51" s="265"/>
      <c r="K51" s="263"/>
    </row>
    <row r="52" spans="2:11" ht="25.5" customHeight="1">
      <c r="B52" s="261"/>
      <c r="C52" s="262" t="s">
        <v>634</v>
      </c>
      <c r="D52" s="262"/>
      <c r="E52" s="262"/>
      <c r="F52" s="262"/>
      <c r="G52" s="262"/>
      <c r="H52" s="262"/>
      <c r="I52" s="262"/>
      <c r="J52" s="262"/>
      <c r="K52" s="263"/>
    </row>
    <row r="53" spans="2:11" ht="5.25" customHeight="1">
      <c r="B53" s="261"/>
      <c r="C53" s="264"/>
      <c r="D53" s="264"/>
      <c r="E53" s="264"/>
      <c r="F53" s="264"/>
      <c r="G53" s="264"/>
      <c r="H53" s="264"/>
      <c r="I53" s="264"/>
      <c r="J53" s="264"/>
      <c r="K53" s="263"/>
    </row>
    <row r="54" spans="2:11" ht="15" customHeight="1">
      <c r="B54" s="261"/>
      <c r="C54" s="265" t="s">
        <v>635</v>
      </c>
      <c r="D54" s="265"/>
      <c r="E54" s="265"/>
      <c r="F54" s="265"/>
      <c r="G54" s="265"/>
      <c r="H54" s="265"/>
      <c r="I54" s="265"/>
      <c r="J54" s="265"/>
      <c r="K54" s="263"/>
    </row>
    <row r="55" spans="2:11" ht="15" customHeight="1">
      <c r="B55" s="261"/>
      <c r="C55" s="265" t="s">
        <v>636</v>
      </c>
      <c r="D55" s="265"/>
      <c r="E55" s="265"/>
      <c r="F55" s="265"/>
      <c r="G55" s="265"/>
      <c r="H55" s="265"/>
      <c r="I55" s="265"/>
      <c r="J55" s="265"/>
      <c r="K55" s="263"/>
    </row>
    <row r="56" spans="2:11" ht="12.75" customHeight="1">
      <c r="B56" s="261"/>
      <c r="C56" s="265"/>
      <c r="D56" s="265"/>
      <c r="E56" s="265"/>
      <c r="F56" s="265"/>
      <c r="G56" s="265"/>
      <c r="H56" s="265"/>
      <c r="I56" s="265"/>
      <c r="J56" s="265"/>
      <c r="K56" s="263"/>
    </row>
    <row r="57" spans="2:11" ht="15" customHeight="1">
      <c r="B57" s="261"/>
      <c r="C57" s="265" t="s">
        <v>637</v>
      </c>
      <c r="D57" s="265"/>
      <c r="E57" s="265"/>
      <c r="F57" s="265"/>
      <c r="G57" s="265"/>
      <c r="H57" s="265"/>
      <c r="I57" s="265"/>
      <c r="J57" s="265"/>
      <c r="K57" s="263"/>
    </row>
    <row r="58" spans="2:11" ht="15" customHeight="1">
      <c r="B58" s="261"/>
      <c r="C58" s="267"/>
      <c r="D58" s="265" t="s">
        <v>638</v>
      </c>
      <c r="E58" s="265"/>
      <c r="F58" s="265"/>
      <c r="G58" s="265"/>
      <c r="H58" s="265"/>
      <c r="I58" s="265"/>
      <c r="J58" s="265"/>
      <c r="K58" s="263"/>
    </row>
    <row r="59" spans="2:11" ht="15" customHeight="1">
      <c r="B59" s="261"/>
      <c r="C59" s="267"/>
      <c r="D59" s="265" t="s">
        <v>639</v>
      </c>
      <c r="E59" s="265"/>
      <c r="F59" s="265"/>
      <c r="G59" s="265"/>
      <c r="H59" s="265"/>
      <c r="I59" s="265"/>
      <c r="J59" s="265"/>
      <c r="K59" s="263"/>
    </row>
    <row r="60" spans="2:11" ht="15" customHeight="1">
      <c r="B60" s="261"/>
      <c r="C60" s="267"/>
      <c r="D60" s="265" t="s">
        <v>640</v>
      </c>
      <c r="E60" s="265"/>
      <c r="F60" s="265"/>
      <c r="G60" s="265"/>
      <c r="H60" s="265"/>
      <c r="I60" s="265"/>
      <c r="J60" s="265"/>
      <c r="K60" s="263"/>
    </row>
    <row r="61" spans="2:11" ht="15" customHeight="1">
      <c r="B61" s="261"/>
      <c r="C61" s="267"/>
      <c r="D61" s="265" t="s">
        <v>641</v>
      </c>
      <c r="E61" s="265"/>
      <c r="F61" s="265"/>
      <c r="G61" s="265"/>
      <c r="H61" s="265"/>
      <c r="I61" s="265"/>
      <c r="J61" s="265"/>
      <c r="K61" s="263"/>
    </row>
    <row r="62" spans="2:11" ht="15" customHeight="1">
      <c r="B62" s="261"/>
      <c r="C62" s="267"/>
      <c r="D62" s="270" t="s">
        <v>642</v>
      </c>
      <c r="E62" s="270"/>
      <c r="F62" s="270"/>
      <c r="G62" s="270"/>
      <c r="H62" s="270"/>
      <c r="I62" s="270"/>
      <c r="J62" s="270"/>
      <c r="K62" s="263"/>
    </row>
    <row r="63" spans="2:11" ht="15" customHeight="1">
      <c r="B63" s="261"/>
      <c r="C63" s="267"/>
      <c r="D63" s="265" t="s">
        <v>643</v>
      </c>
      <c r="E63" s="265"/>
      <c r="F63" s="265"/>
      <c r="G63" s="265"/>
      <c r="H63" s="265"/>
      <c r="I63" s="265"/>
      <c r="J63" s="265"/>
      <c r="K63" s="263"/>
    </row>
    <row r="64" spans="2:11" ht="12.75" customHeight="1">
      <c r="B64" s="261"/>
      <c r="C64" s="267"/>
      <c r="D64" s="267"/>
      <c r="E64" s="271"/>
      <c r="F64" s="267"/>
      <c r="G64" s="267"/>
      <c r="H64" s="267"/>
      <c r="I64" s="267"/>
      <c r="J64" s="267"/>
      <c r="K64" s="263"/>
    </row>
    <row r="65" spans="2:11" ht="15" customHeight="1">
      <c r="B65" s="261"/>
      <c r="C65" s="267"/>
      <c r="D65" s="265" t="s">
        <v>644</v>
      </c>
      <c r="E65" s="265"/>
      <c r="F65" s="265"/>
      <c r="G65" s="265"/>
      <c r="H65" s="265"/>
      <c r="I65" s="265"/>
      <c r="J65" s="265"/>
      <c r="K65" s="263"/>
    </row>
    <row r="66" spans="2:11" ht="15" customHeight="1">
      <c r="B66" s="261"/>
      <c r="C66" s="267"/>
      <c r="D66" s="270" t="s">
        <v>645</v>
      </c>
      <c r="E66" s="270"/>
      <c r="F66" s="270"/>
      <c r="G66" s="270"/>
      <c r="H66" s="270"/>
      <c r="I66" s="270"/>
      <c r="J66" s="270"/>
      <c r="K66" s="263"/>
    </row>
    <row r="67" spans="2:11" ht="15" customHeight="1">
      <c r="B67" s="261"/>
      <c r="C67" s="267"/>
      <c r="D67" s="265" t="s">
        <v>646</v>
      </c>
      <c r="E67" s="265"/>
      <c r="F67" s="265"/>
      <c r="G67" s="265"/>
      <c r="H67" s="265"/>
      <c r="I67" s="265"/>
      <c r="J67" s="265"/>
      <c r="K67" s="263"/>
    </row>
    <row r="68" spans="2:11" ht="15" customHeight="1">
      <c r="B68" s="261"/>
      <c r="C68" s="267"/>
      <c r="D68" s="265" t="s">
        <v>647</v>
      </c>
      <c r="E68" s="265"/>
      <c r="F68" s="265"/>
      <c r="G68" s="265"/>
      <c r="H68" s="265"/>
      <c r="I68" s="265"/>
      <c r="J68" s="265"/>
      <c r="K68" s="263"/>
    </row>
    <row r="69" spans="2:11" ht="15" customHeight="1">
      <c r="B69" s="261"/>
      <c r="C69" s="267"/>
      <c r="D69" s="265" t="s">
        <v>648</v>
      </c>
      <c r="E69" s="265"/>
      <c r="F69" s="265"/>
      <c r="G69" s="265"/>
      <c r="H69" s="265"/>
      <c r="I69" s="265"/>
      <c r="J69" s="265"/>
      <c r="K69" s="263"/>
    </row>
    <row r="70" spans="2:11" ht="15" customHeight="1">
      <c r="B70" s="261"/>
      <c r="C70" s="267"/>
      <c r="D70" s="265" t="s">
        <v>649</v>
      </c>
      <c r="E70" s="265"/>
      <c r="F70" s="265"/>
      <c r="G70" s="265"/>
      <c r="H70" s="265"/>
      <c r="I70" s="265"/>
      <c r="J70" s="265"/>
      <c r="K70" s="263"/>
    </row>
    <row r="71" spans="2:11" ht="12.75" customHeight="1">
      <c r="B71" s="272"/>
      <c r="C71" s="273"/>
      <c r="D71" s="273"/>
      <c r="E71" s="273"/>
      <c r="F71" s="273"/>
      <c r="G71" s="273"/>
      <c r="H71" s="273"/>
      <c r="I71" s="273"/>
      <c r="J71" s="273"/>
      <c r="K71" s="274"/>
    </row>
    <row r="72" spans="2:11" ht="18.75" customHeight="1">
      <c r="B72" s="275"/>
      <c r="C72" s="275"/>
      <c r="D72" s="275"/>
      <c r="E72" s="275"/>
      <c r="F72" s="275"/>
      <c r="G72" s="275"/>
      <c r="H72" s="275"/>
      <c r="I72" s="275"/>
      <c r="J72" s="275"/>
      <c r="K72" s="276"/>
    </row>
    <row r="73" spans="2:11" ht="18.75" customHeight="1">
      <c r="B73" s="276"/>
      <c r="C73" s="276"/>
      <c r="D73" s="276"/>
      <c r="E73" s="276"/>
      <c r="F73" s="276"/>
      <c r="G73" s="276"/>
      <c r="H73" s="276"/>
      <c r="I73" s="276"/>
      <c r="J73" s="276"/>
      <c r="K73" s="276"/>
    </row>
    <row r="74" spans="2:11" ht="7.5" customHeight="1">
      <c r="B74" s="277"/>
      <c r="C74" s="278"/>
      <c r="D74" s="278"/>
      <c r="E74" s="278"/>
      <c r="F74" s="278"/>
      <c r="G74" s="278"/>
      <c r="H74" s="278"/>
      <c r="I74" s="278"/>
      <c r="J74" s="278"/>
      <c r="K74" s="279"/>
    </row>
    <row r="75" spans="2:11" ht="45" customHeight="1">
      <c r="B75" s="280"/>
      <c r="C75" s="281" t="s">
        <v>650</v>
      </c>
      <c r="D75" s="281"/>
      <c r="E75" s="281"/>
      <c r="F75" s="281"/>
      <c r="G75" s="281"/>
      <c r="H75" s="281"/>
      <c r="I75" s="281"/>
      <c r="J75" s="281"/>
      <c r="K75" s="282"/>
    </row>
    <row r="76" spans="2:11" ht="17.25" customHeight="1">
      <c r="B76" s="280"/>
      <c r="C76" s="283" t="s">
        <v>651</v>
      </c>
      <c r="D76" s="283"/>
      <c r="E76" s="283"/>
      <c r="F76" s="283" t="s">
        <v>652</v>
      </c>
      <c r="G76" s="284"/>
      <c r="H76" s="283" t="s">
        <v>57</v>
      </c>
      <c r="I76" s="283" t="s">
        <v>60</v>
      </c>
      <c r="J76" s="283" t="s">
        <v>653</v>
      </c>
      <c r="K76" s="282"/>
    </row>
    <row r="77" spans="2:11" ht="17.25" customHeight="1">
      <c r="B77" s="280"/>
      <c r="C77" s="285" t="s">
        <v>654</v>
      </c>
      <c r="D77" s="285"/>
      <c r="E77" s="285"/>
      <c r="F77" s="286" t="s">
        <v>655</v>
      </c>
      <c r="G77" s="287"/>
      <c r="H77" s="285"/>
      <c r="I77" s="285"/>
      <c r="J77" s="285" t="s">
        <v>656</v>
      </c>
      <c r="K77" s="282"/>
    </row>
    <row r="78" spans="2:11" ht="5.25" customHeight="1">
      <c r="B78" s="280"/>
      <c r="C78" s="288"/>
      <c r="D78" s="288"/>
      <c r="E78" s="288"/>
      <c r="F78" s="288"/>
      <c r="G78" s="289"/>
      <c r="H78" s="288"/>
      <c r="I78" s="288"/>
      <c r="J78" s="288"/>
      <c r="K78" s="282"/>
    </row>
    <row r="79" spans="2:11" ht="15" customHeight="1">
      <c r="B79" s="280"/>
      <c r="C79" s="268" t="s">
        <v>56</v>
      </c>
      <c r="D79" s="288"/>
      <c r="E79" s="288"/>
      <c r="F79" s="290" t="s">
        <v>657</v>
      </c>
      <c r="G79" s="289"/>
      <c r="H79" s="268" t="s">
        <v>658</v>
      </c>
      <c r="I79" s="268" t="s">
        <v>659</v>
      </c>
      <c r="J79" s="268">
        <v>20</v>
      </c>
      <c r="K79" s="282"/>
    </row>
    <row r="80" spans="2:11" ht="15" customHeight="1">
      <c r="B80" s="280"/>
      <c r="C80" s="268" t="s">
        <v>660</v>
      </c>
      <c r="D80" s="268"/>
      <c r="E80" s="268"/>
      <c r="F80" s="290" t="s">
        <v>657</v>
      </c>
      <c r="G80" s="289"/>
      <c r="H80" s="268" t="s">
        <v>661</v>
      </c>
      <c r="I80" s="268" t="s">
        <v>659</v>
      </c>
      <c r="J80" s="268">
        <v>120</v>
      </c>
      <c r="K80" s="282"/>
    </row>
    <row r="81" spans="2:11" ht="15" customHeight="1">
      <c r="B81" s="291"/>
      <c r="C81" s="268" t="s">
        <v>662</v>
      </c>
      <c r="D81" s="268"/>
      <c r="E81" s="268"/>
      <c r="F81" s="290" t="s">
        <v>663</v>
      </c>
      <c r="G81" s="289"/>
      <c r="H81" s="268" t="s">
        <v>664</v>
      </c>
      <c r="I81" s="268" t="s">
        <v>659</v>
      </c>
      <c r="J81" s="268">
        <v>50</v>
      </c>
      <c r="K81" s="282"/>
    </row>
    <row r="82" spans="2:11" ht="15" customHeight="1">
      <c r="B82" s="291"/>
      <c r="C82" s="268" t="s">
        <v>665</v>
      </c>
      <c r="D82" s="268"/>
      <c r="E82" s="268"/>
      <c r="F82" s="290" t="s">
        <v>657</v>
      </c>
      <c r="G82" s="289"/>
      <c r="H82" s="268" t="s">
        <v>666</v>
      </c>
      <c r="I82" s="268" t="s">
        <v>667</v>
      </c>
      <c r="J82" s="268"/>
      <c r="K82" s="282"/>
    </row>
    <row r="83" spans="2:11" ht="15" customHeight="1">
      <c r="B83" s="291"/>
      <c r="C83" s="292" t="s">
        <v>668</v>
      </c>
      <c r="D83" s="292"/>
      <c r="E83" s="292"/>
      <c r="F83" s="293" t="s">
        <v>663</v>
      </c>
      <c r="G83" s="292"/>
      <c r="H83" s="292" t="s">
        <v>669</v>
      </c>
      <c r="I83" s="292" t="s">
        <v>659</v>
      </c>
      <c r="J83" s="292">
        <v>15</v>
      </c>
      <c r="K83" s="282"/>
    </row>
    <row r="84" spans="2:11" ht="15" customHeight="1">
      <c r="B84" s="291"/>
      <c r="C84" s="292" t="s">
        <v>670</v>
      </c>
      <c r="D84" s="292"/>
      <c r="E84" s="292"/>
      <c r="F84" s="293" t="s">
        <v>663</v>
      </c>
      <c r="G84" s="292"/>
      <c r="H84" s="292" t="s">
        <v>671</v>
      </c>
      <c r="I84" s="292" t="s">
        <v>659</v>
      </c>
      <c r="J84" s="292">
        <v>15</v>
      </c>
      <c r="K84" s="282"/>
    </row>
    <row r="85" spans="2:11" ht="15" customHeight="1">
      <c r="B85" s="291"/>
      <c r="C85" s="292" t="s">
        <v>672</v>
      </c>
      <c r="D85" s="292"/>
      <c r="E85" s="292"/>
      <c r="F85" s="293" t="s">
        <v>663</v>
      </c>
      <c r="G85" s="292"/>
      <c r="H85" s="292" t="s">
        <v>673</v>
      </c>
      <c r="I85" s="292" t="s">
        <v>659</v>
      </c>
      <c r="J85" s="292">
        <v>20</v>
      </c>
      <c r="K85" s="282"/>
    </row>
    <row r="86" spans="2:11" ht="15" customHeight="1">
      <c r="B86" s="291"/>
      <c r="C86" s="292" t="s">
        <v>674</v>
      </c>
      <c r="D86" s="292"/>
      <c r="E86" s="292"/>
      <c r="F86" s="293" t="s">
        <v>663</v>
      </c>
      <c r="G86" s="292"/>
      <c r="H86" s="292" t="s">
        <v>675</v>
      </c>
      <c r="I86" s="292" t="s">
        <v>659</v>
      </c>
      <c r="J86" s="292">
        <v>20</v>
      </c>
      <c r="K86" s="282"/>
    </row>
    <row r="87" spans="2:11" ht="15" customHeight="1">
      <c r="B87" s="291"/>
      <c r="C87" s="268" t="s">
        <v>676</v>
      </c>
      <c r="D87" s="268"/>
      <c r="E87" s="268"/>
      <c r="F87" s="290" t="s">
        <v>663</v>
      </c>
      <c r="G87" s="289"/>
      <c r="H87" s="268" t="s">
        <v>677</v>
      </c>
      <c r="I87" s="268" t="s">
        <v>659</v>
      </c>
      <c r="J87" s="268">
        <v>50</v>
      </c>
      <c r="K87" s="282"/>
    </row>
    <row r="88" spans="2:11" ht="15" customHeight="1">
      <c r="B88" s="291"/>
      <c r="C88" s="268" t="s">
        <v>678</v>
      </c>
      <c r="D88" s="268"/>
      <c r="E88" s="268"/>
      <c r="F88" s="290" t="s">
        <v>663</v>
      </c>
      <c r="G88" s="289"/>
      <c r="H88" s="268" t="s">
        <v>679</v>
      </c>
      <c r="I88" s="268" t="s">
        <v>659</v>
      </c>
      <c r="J88" s="268">
        <v>20</v>
      </c>
      <c r="K88" s="282"/>
    </row>
    <row r="89" spans="2:11" ht="15" customHeight="1">
      <c r="B89" s="291"/>
      <c r="C89" s="268" t="s">
        <v>680</v>
      </c>
      <c r="D89" s="268"/>
      <c r="E89" s="268"/>
      <c r="F89" s="290" t="s">
        <v>663</v>
      </c>
      <c r="G89" s="289"/>
      <c r="H89" s="268" t="s">
        <v>681</v>
      </c>
      <c r="I89" s="268" t="s">
        <v>659</v>
      </c>
      <c r="J89" s="268">
        <v>20</v>
      </c>
      <c r="K89" s="282"/>
    </row>
    <row r="90" spans="2:11" ht="15" customHeight="1">
      <c r="B90" s="291"/>
      <c r="C90" s="268" t="s">
        <v>682</v>
      </c>
      <c r="D90" s="268"/>
      <c r="E90" s="268"/>
      <c r="F90" s="290" t="s">
        <v>663</v>
      </c>
      <c r="G90" s="289"/>
      <c r="H90" s="268" t="s">
        <v>683</v>
      </c>
      <c r="I90" s="268" t="s">
        <v>659</v>
      </c>
      <c r="J90" s="268">
        <v>50</v>
      </c>
      <c r="K90" s="282"/>
    </row>
    <row r="91" spans="2:11" ht="15" customHeight="1">
      <c r="B91" s="291"/>
      <c r="C91" s="268" t="s">
        <v>684</v>
      </c>
      <c r="D91" s="268"/>
      <c r="E91" s="268"/>
      <c r="F91" s="290" t="s">
        <v>663</v>
      </c>
      <c r="G91" s="289"/>
      <c r="H91" s="268" t="s">
        <v>684</v>
      </c>
      <c r="I91" s="268" t="s">
        <v>659</v>
      </c>
      <c r="J91" s="268">
        <v>50</v>
      </c>
      <c r="K91" s="282"/>
    </row>
    <row r="92" spans="2:11" ht="15" customHeight="1">
      <c r="B92" s="291"/>
      <c r="C92" s="268" t="s">
        <v>685</v>
      </c>
      <c r="D92" s="268"/>
      <c r="E92" s="268"/>
      <c r="F92" s="290" t="s">
        <v>663</v>
      </c>
      <c r="G92" s="289"/>
      <c r="H92" s="268" t="s">
        <v>686</v>
      </c>
      <c r="I92" s="268" t="s">
        <v>659</v>
      </c>
      <c r="J92" s="268">
        <v>255</v>
      </c>
      <c r="K92" s="282"/>
    </row>
    <row r="93" spans="2:11" ht="15" customHeight="1">
      <c r="B93" s="291"/>
      <c r="C93" s="268" t="s">
        <v>687</v>
      </c>
      <c r="D93" s="268"/>
      <c r="E93" s="268"/>
      <c r="F93" s="290" t="s">
        <v>657</v>
      </c>
      <c r="G93" s="289"/>
      <c r="H93" s="268" t="s">
        <v>688</v>
      </c>
      <c r="I93" s="268" t="s">
        <v>689</v>
      </c>
      <c r="J93" s="268"/>
      <c r="K93" s="282"/>
    </row>
    <row r="94" spans="2:11" ht="15" customHeight="1">
      <c r="B94" s="291"/>
      <c r="C94" s="268" t="s">
        <v>690</v>
      </c>
      <c r="D94" s="268"/>
      <c r="E94" s="268"/>
      <c r="F94" s="290" t="s">
        <v>657</v>
      </c>
      <c r="G94" s="289"/>
      <c r="H94" s="268" t="s">
        <v>691</v>
      </c>
      <c r="I94" s="268" t="s">
        <v>692</v>
      </c>
      <c r="J94" s="268"/>
      <c r="K94" s="282"/>
    </row>
    <row r="95" spans="2:11" ht="15" customHeight="1">
      <c r="B95" s="291"/>
      <c r="C95" s="268" t="s">
        <v>693</v>
      </c>
      <c r="D95" s="268"/>
      <c r="E95" s="268"/>
      <c r="F95" s="290" t="s">
        <v>657</v>
      </c>
      <c r="G95" s="289"/>
      <c r="H95" s="268" t="s">
        <v>693</v>
      </c>
      <c r="I95" s="268" t="s">
        <v>692</v>
      </c>
      <c r="J95" s="268"/>
      <c r="K95" s="282"/>
    </row>
    <row r="96" spans="2:11" ht="15" customHeight="1">
      <c r="B96" s="291"/>
      <c r="C96" s="268" t="s">
        <v>41</v>
      </c>
      <c r="D96" s="268"/>
      <c r="E96" s="268"/>
      <c r="F96" s="290" t="s">
        <v>657</v>
      </c>
      <c r="G96" s="289"/>
      <c r="H96" s="268" t="s">
        <v>694</v>
      </c>
      <c r="I96" s="268" t="s">
        <v>692</v>
      </c>
      <c r="J96" s="268"/>
      <c r="K96" s="282"/>
    </row>
    <row r="97" spans="2:11" ht="15" customHeight="1">
      <c r="B97" s="291"/>
      <c r="C97" s="268" t="s">
        <v>51</v>
      </c>
      <c r="D97" s="268"/>
      <c r="E97" s="268"/>
      <c r="F97" s="290" t="s">
        <v>657</v>
      </c>
      <c r="G97" s="289"/>
      <c r="H97" s="268" t="s">
        <v>695</v>
      </c>
      <c r="I97" s="268" t="s">
        <v>692</v>
      </c>
      <c r="J97" s="268"/>
      <c r="K97" s="282"/>
    </row>
    <row r="98" spans="2:11" ht="15" customHeight="1">
      <c r="B98" s="294"/>
      <c r="C98" s="295"/>
      <c r="D98" s="295"/>
      <c r="E98" s="295"/>
      <c r="F98" s="295"/>
      <c r="G98" s="295"/>
      <c r="H98" s="295"/>
      <c r="I98" s="295"/>
      <c r="J98" s="295"/>
      <c r="K98" s="296"/>
    </row>
    <row r="99" spans="2:11" ht="18.75" customHeight="1">
      <c r="B99" s="297"/>
      <c r="C99" s="298"/>
      <c r="D99" s="298"/>
      <c r="E99" s="298"/>
      <c r="F99" s="298"/>
      <c r="G99" s="298"/>
      <c r="H99" s="298"/>
      <c r="I99" s="298"/>
      <c r="J99" s="298"/>
      <c r="K99" s="297"/>
    </row>
    <row r="100" spans="2:11" ht="18.75" customHeight="1">
      <c r="B100" s="276"/>
      <c r="C100" s="276"/>
      <c r="D100" s="276"/>
      <c r="E100" s="276"/>
      <c r="F100" s="276"/>
      <c r="G100" s="276"/>
      <c r="H100" s="276"/>
      <c r="I100" s="276"/>
      <c r="J100" s="276"/>
      <c r="K100" s="276"/>
    </row>
    <row r="101" spans="2:11" ht="7.5" customHeight="1">
      <c r="B101" s="277"/>
      <c r="C101" s="278"/>
      <c r="D101" s="278"/>
      <c r="E101" s="278"/>
      <c r="F101" s="278"/>
      <c r="G101" s="278"/>
      <c r="H101" s="278"/>
      <c r="I101" s="278"/>
      <c r="J101" s="278"/>
      <c r="K101" s="279"/>
    </row>
    <row r="102" spans="2:11" ht="45" customHeight="1">
      <c r="B102" s="280"/>
      <c r="C102" s="281" t="s">
        <v>696</v>
      </c>
      <c r="D102" s="281"/>
      <c r="E102" s="281"/>
      <c r="F102" s="281"/>
      <c r="G102" s="281"/>
      <c r="H102" s="281"/>
      <c r="I102" s="281"/>
      <c r="J102" s="281"/>
      <c r="K102" s="282"/>
    </row>
    <row r="103" spans="2:11" ht="17.25" customHeight="1">
      <c r="B103" s="280"/>
      <c r="C103" s="283" t="s">
        <v>651</v>
      </c>
      <c r="D103" s="283"/>
      <c r="E103" s="283"/>
      <c r="F103" s="283" t="s">
        <v>652</v>
      </c>
      <c r="G103" s="284"/>
      <c r="H103" s="283" t="s">
        <v>57</v>
      </c>
      <c r="I103" s="283" t="s">
        <v>60</v>
      </c>
      <c r="J103" s="283" t="s">
        <v>653</v>
      </c>
      <c r="K103" s="282"/>
    </row>
    <row r="104" spans="2:11" ht="17.25" customHeight="1">
      <c r="B104" s="280"/>
      <c r="C104" s="285" t="s">
        <v>654</v>
      </c>
      <c r="D104" s="285"/>
      <c r="E104" s="285"/>
      <c r="F104" s="286" t="s">
        <v>655</v>
      </c>
      <c r="G104" s="287"/>
      <c r="H104" s="285"/>
      <c r="I104" s="285"/>
      <c r="J104" s="285" t="s">
        <v>656</v>
      </c>
      <c r="K104" s="282"/>
    </row>
    <row r="105" spans="2:11" ht="5.25" customHeight="1">
      <c r="B105" s="280"/>
      <c r="C105" s="283"/>
      <c r="D105" s="283"/>
      <c r="E105" s="283"/>
      <c r="F105" s="283"/>
      <c r="G105" s="299"/>
      <c r="H105" s="283"/>
      <c r="I105" s="283"/>
      <c r="J105" s="283"/>
      <c r="K105" s="282"/>
    </row>
    <row r="106" spans="2:11" ht="15" customHeight="1">
      <c r="B106" s="280"/>
      <c r="C106" s="268" t="s">
        <v>56</v>
      </c>
      <c r="D106" s="288"/>
      <c r="E106" s="288"/>
      <c r="F106" s="290" t="s">
        <v>657</v>
      </c>
      <c r="G106" s="299"/>
      <c r="H106" s="268" t="s">
        <v>697</v>
      </c>
      <c r="I106" s="268" t="s">
        <v>659</v>
      </c>
      <c r="J106" s="268">
        <v>20</v>
      </c>
      <c r="K106" s="282"/>
    </row>
    <row r="107" spans="2:11" ht="15" customHeight="1">
      <c r="B107" s="280"/>
      <c r="C107" s="268" t="s">
        <v>660</v>
      </c>
      <c r="D107" s="268"/>
      <c r="E107" s="268"/>
      <c r="F107" s="290" t="s">
        <v>657</v>
      </c>
      <c r="G107" s="268"/>
      <c r="H107" s="268" t="s">
        <v>697</v>
      </c>
      <c r="I107" s="268" t="s">
        <v>659</v>
      </c>
      <c r="J107" s="268">
        <v>120</v>
      </c>
      <c r="K107" s="282"/>
    </row>
    <row r="108" spans="2:11" ht="15" customHeight="1">
      <c r="B108" s="291"/>
      <c r="C108" s="268" t="s">
        <v>662</v>
      </c>
      <c r="D108" s="268"/>
      <c r="E108" s="268"/>
      <c r="F108" s="290" t="s">
        <v>663</v>
      </c>
      <c r="G108" s="268"/>
      <c r="H108" s="268" t="s">
        <v>697</v>
      </c>
      <c r="I108" s="268" t="s">
        <v>659</v>
      </c>
      <c r="J108" s="268">
        <v>50</v>
      </c>
      <c r="K108" s="282"/>
    </row>
    <row r="109" spans="2:11" ht="15" customHeight="1">
      <c r="B109" s="291"/>
      <c r="C109" s="268" t="s">
        <v>665</v>
      </c>
      <c r="D109" s="268"/>
      <c r="E109" s="268"/>
      <c r="F109" s="290" t="s">
        <v>657</v>
      </c>
      <c r="G109" s="268"/>
      <c r="H109" s="268" t="s">
        <v>697</v>
      </c>
      <c r="I109" s="268" t="s">
        <v>667</v>
      </c>
      <c r="J109" s="268"/>
      <c r="K109" s="282"/>
    </row>
    <row r="110" spans="2:11" ht="15" customHeight="1">
      <c r="B110" s="291"/>
      <c r="C110" s="268" t="s">
        <v>676</v>
      </c>
      <c r="D110" s="268"/>
      <c r="E110" s="268"/>
      <c r="F110" s="290" t="s">
        <v>663</v>
      </c>
      <c r="G110" s="268"/>
      <c r="H110" s="268" t="s">
        <v>697</v>
      </c>
      <c r="I110" s="268" t="s">
        <v>659</v>
      </c>
      <c r="J110" s="268">
        <v>50</v>
      </c>
      <c r="K110" s="282"/>
    </row>
    <row r="111" spans="2:11" ht="15" customHeight="1">
      <c r="B111" s="291"/>
      <c r="C111" s="268" t="s">
        <v>684</v>
      </c>
      <c r="D111" s="268"/>
      <c r="E111" s="268"/>
      <c r="F111" s="290" t="s">
        <v>663</v>
      </c>
      <c r="G111" s="268"/>
      <c r="H111" s="268" t="s">
        <v>697</v>
      </c>
      <c r="I111" s="268" t="s">
        <v>659</v>
      </c>
      <c r="J111" s="268">
        <v>50</v>
      </c>
      <c r="K111" s="282"/>
    </row>
    <row r="112" spans="2:11" ht="15" customHeight="1">
      <c r="B112" s="291"/>
      <c r="C112" s="268" t="s">
        <v>682</v>
      </c>
      <c r="D112" s="268"/>
      <c r="E112" s="268"/>
      <c r="F112" s="290" t="s">
        <v>663</v>
      </c>
      <c r="G112" s="268"/>
      <c r="H112" s="268" t="s">
        <v>697</v>
      </c>
      <c r="I112" s="268" t="s">
        <v>659</v>
      </c>
      <c r="J112" s="268">
        <v>50</v>
      </c>
      <c r="K112" s="282"/>
    </row>
    <row r="113" spans="2:11" ht="15" customHeight="1">
      <c r="B113" s="291"/>
      <c r="C113" s="268" t="s">
        <v>56</v>
      </c>
      <c r="D113" s="268"/>
      <c r="E113" s="268"/>
      <c r="F113" s="290" t="s">
        <v>657</v>
      </c>
      <c r="G113" s="268"/>
      <c r="H113" s="268" t="s">
        <v>698</v>
      </c>
      <c r="I113" s="268" t="s">
        <v>659</v>
      </c>
      <c r="J113" s="268">
        <v>20</v>
      </c>
      <c r="K113" s="282"/>
    </row>
    <row r="114" spans="2:11" ht="15" customHeight="1">
      <c r="B114" s="291"/>
      <c r="C114" s="268" t="s">
        <v>699</v>
      </c>
      <c r="D114" s="268"/>
      <c r="E114" s="268"/>
      <c r="F114" s="290" t="s">
        <v>657</v>
      </c>
      <c r="G114" s="268"/>
      <c r="H114" s="268" t="s">
        <v>700</v>
      </c>
      <c r="I114" s="268" t="s">
        <v>659</v>
      </c>
      <c r="J114" s="268">
        <v>120</v>
      </c>
      <c r="K114" s="282"/>
    </row>
    <row r="115" spans="2:11" ht="15" customHeight="1">
      <c r="B115" s="291"/>
      <c r="C115" s="268" t="s">
        <v>41</v>
      </c>
      <c r="D115" s="268"/>
      <c r="E115" s="268"/>
      <c r="F115" s="290" t="s">
        <v>657</v>
      </c>
      <c r="G115" s="268"/>
      <c r="H115" s="268" t="s">
        <v>701</v>
      </c>
      <c r="I115" s="268" t="s">
        <v>692</v>
      </c>
      <c r="J115" s="268"/>
      <c r="K115" s="282"/>
    </row>
    <row r="116" spans="2:11" ht="15" customHeight="1">
      <c r="B116" s="291"/>
      <c r="C116" s="268" t="s">
        <v>51</v>
      </c>
      <c r="D116" s="268"/>
      <c r="E116" s="268"/>
      <c r="F116" s="290" t="s">
        <v>657</v>
      </c>
      <c r="G116" s="268"/>
      <c r="H116" s="268" t="s">
        <v>702</v>
      </c>
      <c r="I116" s="268" t="s">
        <v>692</v>
      </c>
      <c r="J116" s="268"/>
      <c r="K116" s="282"/>
    </row>
    <row r="117" spans="2:11" ht="15" customHeight="1">
      <c r="B117" s="291"/>
      <c r="C117" s="268" t="s">
        <v>60</v>
      </c>
      <c r="D117" s="268"/>
      <c r="E117" s="268"/>
      <c r="F117" s="290" t="s">
        <v>657</v>
      </c>
      <c r="G117" s="268"/>
      <c r="H117" s="268" t="s">
        <v>703</v>
      </c>
      <c r="I117" s="268" t="s">
        <v>704</v>
      </c>
      <c r="J117" s="268"/>
      <c r="K117" s="282"/>
    </row>
    <row r="118" spans="2:11" ht="15" customHeight="1">
      <c r="B118" s="294"/>
      <c r="C118" s="300"/>
      <c r="D118" s="300"/>
      <c r="E118" s="300"/>
      <c r="F118" s="300"/>
      <c r="G118" s="300"/>
      <c r="H118" s="300"/>
      <c r="I118" s="300"/>
      <c r="J118" s="300"/>
      <c r="K118" s="296"/>
    </row>
    <row r="119" spans="2:11" ht="18.75" customHeight="1">
      <c r="B119" s="301"/>
      <c r="C119" s="265"/>
      <c r="D119" s="265"/>
      <c r="E119" s="265"/>
      <c r="F119" s="302"/>
      <c r="G119" s="265"/>
      <c r="H119" s="265"/>
      <c r="I119" s="265"/>
      <c r="J119" s="265"/>
      <c r="K119" s="301"/>
    </row>
    <row r="120" spans="2:11" ht="18.75" customHeight="1">
      <c r="B120" s="276"/>
      <c r="C120" s="276"/>
      <c r="D120" s="276"/>
      <c r="E120" s="276"/>
      <c r="F120" s="276"/>
      <c r="G120" s="276"/>
      <c r="H120" s="276"/>
      <c r="I120" s="276"/>
      <c r="J120" s="276"/>
      <c r="K120" s="276"/>
    </row>
    <row r="121" spans="2:11" ht="7.5" customHeight="1">
      <c r="B121" s="303"/>
      <c r="C121" s="304"/>
      <c r="D121" s="304"/>
      <c r="E121" s="304"/>
      <c r="F121" s="304"/>
      <c r="G121" s="304"/>
      <c r="H121" s="304"/>
      <c r="I121" s="304"/>
      <c r="J121" s="304"/>
      <c r="K121" s="305"/>
    </row>
    <row r="122" spans="2:11" ht="45" customHeight="1">
      <c r="B122" s="306"/>
      <c r="C122" s="259" t="s">
        <v>705</v>
      </c>
      <c r="D122" s="259"/>
      <c r="E122" s="259"/>
      <c r="F122" s="259"/>
      <c r="G122" s="259"/>
      <c r="H122" s="259"/>
      <c r="I122" s="259"/>
      <c r="J122" s="259"/>
      <c r="K122" s="307"/>
    </row>
    <row r="123" spans="2:11" ht="17.25" customHeight="1">
      <c r="B123" s="308"/>
      <c r="C123" s="283" t="s">
        <v>651</v>
      </c>
      <c r="D123" s="283"/>
      <c r="E123" s="283"/>
      <c r="F123" s="283" t="s">
        <v>652</v>
      </c>
      <c r="G123" s="284"/>
      <c r="H123" s="283" t="s">
        <v>57</v>
      </c>
      <c r="I123" s="283" t="s">
        <v>60</v>
      </c>
      <c r="J123" s="283" t="s">
        <v>653</v>
      </c>
      <c r="K123" s="309"/>
    </row>
    <row r="124" spans="2:11" ht="17.25" customHeight="1">
      <c r="B124" s="308"/>
      <c r="C124" s="285" t="s">
        <v>654</v>
      </c>
      <c r="D124" s="285"/>
      <c r="E124" s="285"/>
      <c r="F124" s="286" t="s">
        <v>655</v>
      </c>
      <c r="G124" s="287"/>
      <c r="H124" s="285"/>
      <c r="I124" s="285"/>
      <c r="J124" s="285" t="s">
        <v>656</v>
      </c>
      <c r="K124" s="309"/>
    </row>
    <row r="125" spans="2:11" ht="5.25" customHeight="1">
      <c r="B125" s="310"/>
      <c r="C125" s="288"/>
      <c r="D125" s="288"/>
      <c r="E125" s="288"/>
      <c r="F125" s="288"/>
      <c r="G125" s="268"/>
      <c r="H125" s="288"/>
      <c r="I125" s="288"/>
      <c r="J125" s="288"/>
      <c r="K125" s="311"/>
    </row>
    <row r="126" spans="2:11" ht="15" customHeight="1">
      <c r="B126" s="310"/>
      <c r="C126" s="268" t="s">
        <v>660</v>
      </c>
      <c r="D126" s="288"/>
      <c r="E126" s="288"/>
      <c r="F126" s="290" t="s">
        <v>657</v>
      </c>
      <c r="G126" s="268"/>
      <c r="H126" s="268" t="s">
        <v>697</v>
      </c>
      <c r="I126" s="268" t="s">
        <v>659</v>
      </c>
      <c r="J126" s="268">
        <v>120</v>
      </c>
      <c r="K126" s="312"/>
    </row>
    <row r="127" spans="2:11" ht="15" customHeight="1">
      <c r="B127" s="310"/>
      <c r="C127" s="268" t="s">
        <v>706</v>
      </c>
      <c r="D127" s="268"/>
      <c r="E127" s="268"/>
      <c r="F127" s="290" t="s">
        <v>657</v>
      </c>
      <c r="G127" s="268"/>
      <c r="H127" s="268" t="s">
        <v>707</v>
      </c>
      <c r="I127" s="268" t="s">
        <v>659</v>
      </c>
      <c r="J127" s="268" t="s">
        <v>708</v>
      </c>
      <c r="K127" s="312"/>
    </row>
    <row r="128" spans="2:11" ht="15" customHeight="1">
      <c r="B128" s="310"/>
      <c r="C128" s="268" t="s">
        <v>605</v>
      </c>
      <c r="D128" s="268"/>
      <c r="E128" s="268"/>
      <c r="F128" s="290" t="s">
        <v>657</v>
      </c>
      <c r="G128" s="268"/>
      <c r="H128" s="268" t="s">
        <v>709</v>
      </c>
      <c r="I128" s="268" t="s">
        <v>659</v>
      </c>
      <c r="J128" s="268" t="s">
        <v>708</v>
      </c>
      <c r="K128" s="312"/>
    </row>
    <row r="129" spans="2:11" ht="15" customHeight="1">
      <c r="B129" s="310"/>
      <c r="C129" s="268" t="s">
        <v>668</v>
      </c>
      <c r="D129" s="268"/>
      <c r="E129" s="268"/>
      <c r="F129" s="290" t="s">
        <v>663</v>
      </c>
      <c r="G129" s="268"/>
      <c r="H129" s="268" t="s">
        <v>669</v>
      </c>
      <c r="I129" s="268" t="s">
        <v>659</v>
      </c>
      <c r="J129" s="268">
        <v>15</v>
      </c>
      <c r="K129" s="312"/>
    </row>
    <row r="130" spans="2:11" ht="15" customHeight="1">
      <c r="B130" s="310"/>
      <c r="C130" s="292" t="s">
        <v>670</v>
      </c>
      <c r="D130" s="292"/>
      <c r="E130" s="292"/>
      <c r="F130" s="293" t="s">
        <v>663</v>
      </c>
      <c r="G130" s="292"/>
      <c r="H130" s="292" t="s">
        <v>671</v>
      </c>
      <c r="I130" s="292" t="s">
        <v>659</v>
      </c>
      <c r="J130" s="292">
        <v>15</v>
      </c>
      <c r="K130" s="312"/>
    </row>
    <row r="131" spans="2:11" ht="15" customHeight="1">
      <c r="B131" s="310"/>
      <c r="C131" s="292" t="s">
        <v>672</v>
      </c>
      <c r="D131" s="292"/>
      <c r="E131" s="292"/>
      <c r="F131" s="293" t="s">
        <v>663</v>
      </c>
      <c r="G131" s="292"/>
      <c r="H131" s="292" t="s">
        <v>673</v>
      </c>
      <c r="I131" s="292" t="s">
        <v>659</v>
      </c>
      <c r="J131" s="292">
        <v>20</v>
      </c>
      <c r="K131" s="312"/>
    </row>
    <row r="132" spans="2:11" ht="15" customHeight="1">
      <c r="B132" s="310"/>
      <c r="C132" s="292" t="s">
        <v>674</v>
      </c>
      <c r="D132" s="292"/>
      <c r="E132" s="292"/>
      <c r="F132" s="293" t="s">
        <v>663</v>
      </c>
      <c r="G132" s="292"/>
      <c r="H132" s="292" t="s">
        <v>675</v>
      </c>
      <c r="I132" s="292" t="s">
        <v>659</v>
      </c>
      <c r="J132" s="292">
        <v>20</v>
      </c>
      <c r="K132" s="312"/>
    </row>
    <row r="133" spans="2:11" ht="15" customHeight="1">
      <c r="B133" s="310"/>
      <c r="C133" s="268" t="s">
        <v>662</v>
      </c>
      <c r="D133" s="268"/>
      <c r="E133" s="268"/>
      <c r="F133" s="290" t="s">
        <v>663</v>
      </c>
      <c r="G133" s="268"/>
      <c r="H133" s="268" t="s">
        <v>697</v>
      </c>
      <c r="I133" s="268" t="s">
        <v>659</v>
      </c>
      <c r="J133" s="268">
        <v>50</v>
      </c>
      <c r="K133" s="312"/>
    </row>
    <row r="134" spans="2:11" ht="15" customHeight="1">
      <c r="B134" s="310"/>
      <c r="C134" s="268" t="s">
        <v>676</v>
      </c>
      <c r="D134" s="268"/>
      <c r="E134" s="268"/>
      <c r="F134" s="290" t="s">
        <v>663</v>
      </c>
      <c r="G134" s="268"/>
      <c r="H134" s="268" t="s">
        <v>697</v>
      </c>
      <c r="I134" s="268" t="s">
        <v>659</v>
      </c>
      <c r="J134" s="268">
        <v>50</v>
      </c>
      <c r="K134" s="312"/>
    </row>
    <row r="135" spans="2:11" ht="15" customHeight="1">
      <c r="B135" s="310"/>
      <c r="C135" s="268" t="s">
        <v>682</v>
      </c>
      <c r="D135" s="268"/>
      <c r="E135" s="268"/>
      <c r="F135" s="290" t="s">
        <v>663</v>
      </c>
      <c r="G135" s="268"/>
      <c r="H135" s="268" t="s">
        <v>697</v>
      </c>
      <c r="I135" s="268" t="s">
        <v>659</v>
      </c>
      <c r="J135" s="268">
        <v>50</v>
      </c>
      <c r="K135" s="312"/>
    </row>
    <row r="136" spans="2:11" ht="15" customHeight="1">
      <c r="B136" s="310"/>
      <c r="C136" s="268" t="s">
        <v>684</v>
      </c>
      <c r="D136" s="268"/>
      <c r="E136" s="268"/>
      <c r="F136" s="290" t="s">
        <v>663</v>
      </c>
      <c r="G136" s="268"/>
      <c r="H136" s="268" t="s">
        <v>697</v>
      </c>
      <c r="I136" s="268" t="s">
        <v>659</v>
      </c>
      <c r="J136" s="268">
        <v>50</v>
      </c>
      <c r="K136" s="312"/>
    </row>
    <row r="137" spans="2:11" ht="15" customHeight="1">
      <c r="B137" s="310"/>
      <c r="C137" s="268" t="s">
        <v>685</v>
      </c>
      <c r="D137" s="268"/>
      <c r="E137" s="268"/>
      <c r="F137" s="290" t="s">
        <v>663</v>
      </c>
      <c r="G137" s="268"/>
      <c r="H137" s="268" t="s">
        <v>710</v>
      </c>
      <c r="I137" s="268" t="s">
        <v>659</v>
      </c>
      <c r="J137" s="268">
        <v>255</v>
      </c>
      <c r="K137" s="312"/>
    </row>
    <row r="138" spans="2:11" ht="15" customHeight="1">
      <c r="B138" s="310"/>
      <c r="C138" s="268" t="s">
        <v>687</v>
      </c>
      <c r="D138" s="268"/>
      <c r="E138" s="268"/>
      <c r="F138" s="290" t="s">
        <v>657</v>
      </c>
      <c r="G138" s="268"/>
      <c r="H138" s="268" t="s">
        <v>711</v>
      </c>
      <c r="I138" s="268" t="s">
        <v>689</v>
      </c>
      <c r="J138" s="268"/>
      <c r="K138" s="312"/>
    </row>
    <row r="139" spans="2:11" ht="15" customHeight="1">
      <c r="B139" s="310"/>
      <c r="C139" s="268" t="s">
        <v>690</v>
      </c>
      <c r="D139" s="268"/>
      <c r="E139" s="268"/>
      <c r="F139" s="290" t="s">
        <v>657</v>
      </c>
      <c r="G139" s="268"/>
      <c r="H139" s="268" t="s">
        <v>712</v>
      </c>
      <c r="I139" s="268" t="s">
        <v>692</v>
      </c>
      <c r="J139" s="268"/>
      <c r="K139" s="312"/>
    </row>
    <row r="140" spans="2:11" ht="15" customHeight="1">
      <c r="B140" s="310"/>
      <c r="C140" s="268" t="s">
        <v>693</v>
      </c>
      <c r="D140" s="268"/>
      <c r="E140" s="268"/>
      <c r="F140" s="290" t="s">
        <v>657</v>
      </c>
      <c r="G140" s="268"/>
      <c r="H140" s="268" t="s">
        <v>693</v>
      </c>
      <c r="I140" s="268" t="s">
        <v>692</v>
      </c>
      <c r="J140" s="268"/>
      <c r="K140" s="312"/>
    </row>
    <row r="141" spans="2:11" ht="15" customHeight="1">
      <c r="B141" s="310"/>
      <c r="C141" s="268" t="s">
        <v>41</v>
      </c>
      <c r="D141" s="268"/>
      <c r="E141" s="268"/>
      <c r="F141" s="290" t="s">
        <v>657</v>
      </c>
      <c r="G141" s="268"/>
      <c r="H141" s="268" t="s">
        <v>713</v>
      </c>
      <c r="I141" s="268" t="s">
        <v>692</v>
      </c>
      <c r="J141" s="268"/>
      <c r="K141" s="312"/>
    </row>
    <row r="142" spans="2:11" ht="15" customHeight="1">
      <c r="B142" s="310"/>
      <c r="C142" s="268" t="s">
        <v>714</v>
      </c>
      <c r="D142" s="268"/>
      <c r="E142" s="268"/>
      <c r="F142" s="290" t="s">
        <v>657</v>
      </c>
      <c r="G142" s="268"/>
      <c r="H142" s="268" t="s">
        <v>715</v>
      </c>
      <c r="I142" s="268" t="s">
        <v>692</v>
      </c>
      <c r="J142" s="268"/>
      <c r="K142" s="312"/>
    </row>
    <row r="143" spans="2:11" ht="15" customHeight="1">
      <c r="B143" s="313"/>
      <c r="C143" s="314"/>
      <c r="D143" s="314"/>
      <c r="E143" s="314"/>
      <c r="F143" s="314"/>
      <c r="G143" s="314"/>
      <c r="H143" s="314"/>
      <c r="I143" s="314"/>
      <c r="J143" s="314"/>
      <c r="K143" s="315"/>
    </row>
    <row r="144" spans="2:11" ht="18.75" customHeight="1">
      <c r="B144" s="265"/>
      <c r="C144" s="265"/>
      <c r="D144" s="265"/>
      <c r="E144" s="265"/>
      <c r="F144" s="302"/>
      <c r="G144" s="265"/>
      <c r="H144" s="265"/>
      <c r="I144" s="265"/>
      <c r="J144" s="265"/>
      <c r="K144" s="265"/>
    </row>
    <row r="145" spans="2:11" ht="18.75" customHeight="1">
      <c r="B145" s="276"/>
      <c r="C145" s="276"/>
      <c r="D145" s="276"/>
      <c r="E145" s="276"/>
      <c r="F145" s="276"/>
      <c r="G145" s="276"/>
      <c r="H145" s="276"/>
      <c r="I145" s="276"/>
      <c r="J145" s="276"/>
      <c r="K145" s="276"/>
    </row>
    <row r="146" spans="2:11" ht="7.5" customHeight="1">
      <c r="B146" s="277"/>
      <c r="C146" s="278"/>
      <c r="D146" s="278"/>
      <c r="E146" s="278"/>
      <c r="F146" s="278"/>
      <c r="G146" s="278"/>
      <c r="H146" s="278"/>
      <c r="I146" s="278"/>
      <c r="J146" s="278"/>
      <c r="K146" s="279"/>
    </row>
    <row r="147" spans="2:11" ht="45" customHeight="1">
      <c r="B147" s="280"/>
      <c r="C147" s="281" t="s">
        <v>716</v>
      </c>
      <c r="D147" s="281"/>
      <c r="E147" s="281"/>
      <c r="F147" s="281"/>
      <c r="G147" s="281"/>
      <c r="H147" s="281"/>
      <c r="I147" s="281"/>
      <c r="J147" s="281"/>
      <c r="K147" s="282"/>
    </row>
    <row r="148" spans="2:11" ht="17.25" customHeight="1">
      <c r="B148" s="280"/>
      <c r="C148" s="283" t="s">
        <v>651</v>
      </c>
      <c r="D148" s="283"/>
      <c r="E148" s="283"/>
      <c r="F148" s="283" t="s">
        <v>652</v>
      </c>
      <c r="G148" s="284"/>
      <c r="H148" s="283" t="s">
        <v>57</v>
      </c>
      <c r="I148" s="283" t="s">
        <v>60</v>
      </c>
      <c r="J148" s="283" t="s">
        <v>653</v>
      </c>
      <c r="K148" s="282"/>
    </row>
    <row r="149" spans="2:11" ht="17.25" customHeight="1">
      <c r="B149" s="280"/>
      <c r="C149" s="285" t="s">
        <v>654</v>
      </c>
      <c r="D149" s="285"/>
      <c r="E149" s="285"/>
      <c r="F149" s="286" t="s">
        <v>655</v>
      </c>
      <c r="G149" s="287"/>
      <c r="H149" s="285"/>
      <c r="I149" s="285"/>
      <c r="J149" s="285" t="s">
        <v>656</v>
      </c>
      <c r="K149" s="282"/>
    </row>
    <row r="150" spans="2:11" ht="5.25" customHeight="1">
      <c r="B150" s="291"/>
      <c r="C150" s="288"/>
      <c r="D150" s="288"/>
      <c r="E150" s="288"/>
      <c r="F150" s="288"/>
      <c r="G150" s="289"/>
      <c r="H150" s="288"/>
      <c r="I150" s="288"/>
      <c r="J150" s="288"/>
      <c r="K150" s="312"/>
    </row>
    <row r="151" spans="2:11" ht="15" customHeight="1">
      <c r="B151" s="291"/>
      <c r="C151" s="316" t="s">
        <v>660</v>
      </c>
      <c r="D151" s="268"/>
      <c r="E151" s="268"/>
      <c r="F151" s="317" t="s">
        <v>657</v>
      </c>
      <c r="G151" s="268"/>
      <c r="H151" s="316" t="s">
        <v>697</v>
      </c>
      <c r="I151" s="316" t="s">
        <v>659</v>
      </c>
      <c r="J151" s="316">
        <v>120</v>
      </c>
      <c r="K151" s="312"/>
    </row>
    <row r="152" spans="2:11" ht="15" customHeight="1">
      <c r="B152" s="291"/>
      <c r="C152" s="316" t="s">
        <v>706</v>
      </c>
      <c r="D152" s="268"/>
      <c r="E152" s="268"/>
      <c r="F152" s="317" t="s">
        <v>657</v>
      </c>
      <c r="G152" s="268"/>
      <c r="H152" s="316" t="s">
        <v>717</v>
      </c>
      <c r="I152" s="316" t="s">
        <v>659</v>
      </c>
      <c r="J152" s="316" t="s">
        <v>708</v>
      </c>
      <c r="K152" s="312"/>
    </row>
    <row r="153" spans="2:11" ht="15" customHeight="1">
      <c r="B153" s="291"/>
      <c r="C153" s="316" t="s">
        <v>605</v>
      </c>
      <c r="D153" s="268"/>
      <c r="E153" s="268"/>
      <c r="F153" s="317" t="s">
        <v>657</v>
      </c>
      <c r="G153" s="268"/>
      <c r="H153" s="316" t="s">
        <v>718</v>
      </c>
      <c r="I153" s="316" t="s">
        <v>659</v>
      </c>
      <c r="J153" s="316" t="s">
        <v>708</v>
      </c>
      <c r="K153" s="312"/>
    </row>
    <row r="154" spans="2:11" ht="15" customHeight="1">
      <c r="B154" s="291"/>
      <c r="C154" s="316" t="s">
        <v>662</v>
      </c>
      <c r="D154" s="268"/>
      <c r="E154" s="268"/>
      <c r="F154" s="317" t="s">
        <v>663</v>
      </c>
      <c r="G154" s="268"/>
      <c r="H154" s="316" t="s">
        <v>697</v>
      </c>
      <c r="I154" s="316" t="s">
        <v>659</v>
      </c>
      <c r="J154" s="316">
        <v>50</v>
      </c>
      <c r="K154" s="312"/>
    </row>
    <row r="155" spans="2:11" ht="15" customHeight="1">
      <c r="B155" s="291"/>
      <c r="C155" s="316" t="s">
        <v>665</v>
      </c>
      <c r="D155" s="268"/>
      <c r="E155" s="268"/>
      <c r="F155" s="317" t="s">
        <v>657</v>
      </c>
      <c r="G155" s="268"/>
      <c r="H155" s="316" t="s">
        <v>697</v>
      </c>
      <c r="I155" s="316" t="s">
        <v>667</v>
      </c>
      <c r="J155" s="316"/>
      <c r="K155" s="312"/>
    </row>
    <row r="156" spans="2:11" ht="15" customHeight="1">
      <c r="B156" s="291"/>
      <c r="C156" s="316" t="s">
        <v>676</v>
      </c>
      <c r="D156" s="268"/>
      <c r="E156" s="268"/>
      <c r="F156" s="317" t="s">
        <v>663</v>
      </c>
      <c r="G156" s="268"/>
      <c r="H156" s="316" t="s">
        <v>697</v>
      </c>
      <c r="I156" s="316" t="s">
        <v>659</v>
      </c>
      <c r="J156" s="316">
        <v>50</v>
      </c>
      <c r="K156" s="312"/>
    </row>
    <row r="157" spans="2:11" ht="15" customHeight="1">
      <c r="B157" s="291"/>
      <c r="C157" s="316" t="s">
        <v>684</v>
      </c>
      <c r="D157" s="268"/>
      <c r="E157" s="268"/>
      <c r="F157" s="317" t="s">
        <v>663</v>
      </c>
      <c r="G157" s="268"/>
      <c r="H157" s="316" t="s">
        <v>697</v>
      </c>
      <c r="I157" s="316" t="s">
        <v>659</v>
      </c>
      <c r="J157" s="316">
        <v>50</v>
      </c>
      <c r="K157" s="312"/>
    </row>
    <row r="158" spans="2:11" ht="15" customHeight="1">
      <c r="B158" s="291"/>
      <c r="C158" s="316" t="s">
        <v>682</v>
      </c>
      <c r="D158" s="268"/>
      <c r="E158" s="268"/>
      <c r="F158" s="317" t="s">
        <v>663</v>
      </c>
      <c r="G158" s="268"/>
      <c r="H158" s="316" t="s">
        <v>697</v>
      </c>
      <c r="I158" s="316" t="s">
        <v>659</v>
      </c>
      <c r="J158" s="316">
        <v>50</v>
      </c>
      <c r="K158" s="312"/>
    </row>
    <row r="159" spans="2:11" ht="15" customHeight="1">
      <c r="B159" s="291"/>
      <c r="C159" s="316" t="s">
        <v>85</v>
      </c>
      <c r="D159" s="268"/>
      <c r="E159" s="268"/>
      <c r="F159" s="317" t="s">
        <v>657</v>
      </c>
      <c r="G159" s="268"/>
      <c r="H159" s="316" t="s">
        <v>719</v>
      </c>
      <c r="I159" s="316" t="s">
        <v>659</v>
      </c>
      <c r="J159" s="316" t="s">
        <v>720</v>
      </c>
      <c r="K159" s="312"/>
    </row>
    <row r="160" spans="2:11" ht="15" customHeight="1">
      <c r="B160" s="291"/>
      <c r="C160" s="316" t="s">
        <v>721</v>
      </c>
      <c r="D160" s="268"/>
      <c r="E160" s="268"/>
      <c r="F160" s="317" t="s">
        <v>657</v>
      </c>
      <c r="G160" s="268"/>
      <c r="H160" s="316" t="s">
        <v>722</v>
      </c>
      <c r="I160" s="316" t="s">
        <v>692</v>
      </c>
      <c r="J160" s="316"/>
      <c r="K160" s="312"/>
    </row>
    <row r="161" spans="2:11" ht="15" customHeight="1">
      <c r="B161" s="318"/>
      <c r="C161" s="300"/>
      <c r="D161" s="300"/>
      <c r="E161" s="300"/>
      <c r="F161" s="300"/>
      <c r="G161" s="300"/>
      <c r="H161" s="300"/>
      <c r="I161" s="300"/>
      <c r="J161" s="300"/>
      <c r="K161" s="319"/>
    </row>
    <row r="162" spans="2:11" ht="18.75" customHeight="1">
      <c r="B162" s="265"/>
      <c r="C162" s="268"/>
      <c r="D162" s="268"/>
      <c r="E162" s="268"/>
      <c r="F162" s="290"/>
      <c r="G162" s="268"/>
      <c r="H162" s="268"/>
      <c r="I162" s="268"/>
      <c r="J162" s="268"/>
      <c r="K162" s="265"/>
    </row>
    <row r="163" spans="2:11" ht="18.75" customHeight="1">
      <c r="B163" s="276"/>
      <c r="C163" s="276"/>
      <c r="D163" s="276"/>
      <c r="E163" s="276"/>
      <c r="F163" s="276"/>
      <c r="G163" s="276"/>
      <c r="H163" s="276"/>
      <c r="I163" s="276"/>
      <c r="J163" s="276"/>
      <c r="K163" s="276"/>
    </row>
    <row r="164" spans="2:11" ht="7.5" customHeight="1">
      <c r="B164" s="255"/>
      <c r="C164" s="256"/>
      <c r="D164" s="256"/>
      <c r="E164" s="256"/>
      <c r="F164" s="256"/>
      <c r="G164" s="256"/>
      <c r="H164" s="256"/>
      <c r="I164" s="256"/>
      <c r="J164" s="256"/>
      <c r="K164" s="257"/>
    </row>
    <row r="165" spans="2:11" ht="45" customHeight="1">
      <c r="B165" s="258"/>
      <c r="C165" s="259" t="s">
        <v>723</v>
      </c>
      <c r="D165" s="259"/>
      <c r="E165" s="259"/>
      <c r="F165" s="259"/>
      <c r="G165" s="259"/>
      <c r="H165" s="259"/>
      <c r="I165" s="259"/>
      <c r="J165" s="259"/>
      <c r="K165" s="260"/>
    </row>
    <row r="166" spans="2:11" ht="17.25" customHeight="1">
      <c r="B166" s="258"/>
      <c r="C166" s="283" t="s">
        <v>651</v>
      </c>
      <c r="D166" s="283"/>
      <c r="E166" s="283"/>
      <c r="F166" s="283" t="s">
        <v>652</v>
      </c>
      <c r="G166" s="320"/>
      <c r="H166" s="321" t="s">
        <v>57</v>
      </c>
      <c r="I166" s="321" t="s">
        <v>60</v>
      </c>
      <c r="J166" s="283" t="s">
        <v>653</v>
      </c>
      <c r="K166" s="260"/>
    </row>
    <row r="167" spans="2:11" ht="17.25" customHeight="1">
      <c r="B167" s="261"/>
      <c r="C167" s="285" t="s">
        <v>654</v>
      </c>
      <c r="D167" s="285"/>
      <c r="E167" s="285"/>
      <c r="F167" s="286" t="s">
        <v>655</v>
      </c>
      <c r="G167" s="322"/>
      <c r="H167" s="323"/>
      <c r="I167" s="323"/>
      <c r="J167" s="285" t="s">
        <v>656</v>
      </c>
      <c r="K167" s="263"/>
    </row>
    <row r="168" spans="2:11" ht="5.25" customHeight="1">
      <c r="B168" s="291"/>
      <c r="C168" s="288"/>
      <c r="D168" s="288"/>
      <c r="E168" s="288"/>
      <c r="F168" s="288"/>
      <c r="G168" s="289"/>
      <c r="H168" s="288"/>
      <c r="I168" s="288"/>
      <c r="J168" s="288"/>
      <c r="K168" s="312"/>
    </row>
    <row r="169" spans="2:11" ht="15" customHeight="1">
      <c r="B169" s="291"/>
      <c r="C169" s="268" t="s">
        <v>660</v>
      </c>
      <c r="D169" s="268"/>
      <c r="E169" s="268"/>
      <c r="F169" s="290" t="s">
        <v>657</v>
      </c>
      <c r="G169" s="268"/>
      <c r="H169" s="268" t="s">
        <v>697</v>
      </c>
      <c r="I169" s="268" t="s">
        <v>659</v>
      </c>
      <c r="J169" s="268">
        <v>120</v>
      </c>
      <c r="K169" s="312"/>
    </row>
    <row r="170" spans="2:11" ht="15" customHeight="1">
      <c r="B170" s="291"/>
      <c r="C170" s="268" t="s">
        <v>706</v>
      </c>
      <c r="D170" s="268"/>
      <c r="E170" s="268"/>
      <c r="F170" s="290" t="s">
        <v>657</v>
      </c>
      <c r="G170" s="268"/>
      <c r="H170" s="268" t="s">
        <v>707</v>
      </c>
      <c r="I170" s="268" t="s">
        <v>659</v>
      </c>
      <c r="J170" s="268" t="s">
        <v>708</v>
      </c>
      <c r="K170" s="312"/>
    </row>
    <row r="171" spans="2:11" ht="15" customHeight="1">
      <c r="B171" s="291"/>
      <c r="C171" s="268" t="s">
        <v>605</v>
      </c>
      <c r="D171" s="268"/>
      <c r="E171" s="268"/>
      <c r="F171" s="290" t="s">
        <v>657</v>
      </c>
      <c r="G171" s="268"/>
      <c r="H171" s="268" t="s">
        <v>724</v>
      </c>
      <c r="I171" s="268" t="s">
        <v>659</v>
      </c>
      <c r="J171" s="268" t="s">
        <v>708</v>
      </c>
      <c r="K171" s="312"/>
    </row>
    <row r="172" spans="2:11" ht="15" customHeight="1">
      <c r="B172" s="291"/>
      <c r="C172" s="268" t="s">
        <v>662</v>
      </c>
      <c r="D172" s="268"/>
      <c r="E172" s="268"/>
      <c r="F172" s="290" t="s">
        <v>663</v>
      </c>
      <c r="G172" s="268"/>
      <c r="H172" s="268" t="s">
        <v>724</v>
      </c>
      <c r="I172" s="268" t="s">
        <v>659</v>
      </c>
      <c r="J172" s="268">
        <v>50</v>
      </c>
      <c r="K172" s="312"/>
    </row>
    <row r="173" spans="2:11" ht="15" customHeight="1">
      <c r="B173" s="291"/>
      <c r="C173" s="268" t="s">
        <v>665</v>
      </c>
      <c r="D173" s="268"/>
      <c r="E173" s="268"/>
      <c r="F173" s="290" t="s">
        <v>657</v>
      </c>
      <c r="G173" s="268"/>
      <c r="H173" s="268" t="s">
        <v>724</v>
      </c>
      <c r="I173" s="268" t="s">
        <v>667</v>
      </c>
      <c r="J173" s="268"/>
      <c r="K173" s="312"/>
    </row>
    <row r="174" spans="2:11" ht="15" customHeight="1">
      <c r="B174" s="291"/>
      <c r="C174" s="268" t="s">
        <v>676</v>
      </c>
      <c r="D174" s="268"/>
      <c r="E174" s="268"/>
      <c r="F174" s="290" t="s">
        <v>663</v>
      </c>
      <c r="G174" s="268"/>
      <c r="H174" s="268" t="s">
        <v>724</v>
      </c>
      <c r="I174" s="268" t="s">
        <v>659</v>
      </c>
      <c r="J174" s="268">
        <v>50</v>
      </c>
      <c r="K174" s="312"/>
    </row>
    <row r="175" spans="2:11" ht="15" customHeight="1">
      <c r="B175" s="291"/>
      <c r="C175" s="268" t="s">
        <v>684</v>
      </c>
      <c r="D175" s="268"/>
      <c r="E175" s="268"/>
      <c r="F175" s="290" t="s">
        <v>663</v>
      </c>
      <c r="G175" s="268"/>
      <c r="H175" s="268" t="s">
        <v>724</v>
      </c>
      <c r="I175" s="268" t="s">
        <v>659</v>
      </c>
      <c r="J175" s="268">
        <v>50</v>
      </c>
      <c r="K175" s="312"/>
    </row>
    <row r="176" spans="2:11" ht="15" customHeight="1">
      <c r="B176" s="291"/>
      <c r="C176" s="268" t="s">
        <v>682</v>
      </c>
      <c r="D176" s="268"/>
      <c r="E176" s="268"/>
      <c r="F176" s="290" t="s">
        <v>663</v>
      </c>
      <c r="G176" s="268"/>
      <c r="H176" s="268" t="s">
        <v>724</v>
      </c>
      <c r="I176" s="268" t="s">
        <v>659</v>
      </c>
      <c r="J176" s="268">
        <v>50</v>
      </c>
      <c r="K176" s="312"/>
    </row>
    <row r="177" spans="2:11" ht="15" customHeight="1">
      <c r="B177" s="291"/>
      <c r="C177" s="268" t="s">
        <v>103</v>
      </c>
      <c r="D177" s="268"/>
      <c r="E177" s="268"/>
      <c r="F177" s="290" t="s">
        <v>657</v>
      </c>
      <c r="G177" s="268"/>
      <c r="H177" s="268" t="s">
        <v>725</v>
      </c>
      <c r="I177" s="268" t="s">
        <v>726</v>
      </c>
      <c r="J177" s="268"/>
      <c r="K177" s="312"/>
    </row>
    <row r="178" spans="2:11" ht="15" customHeight="1">
      <c r="B178" s="291"/>
      <c r="C178" s="268" t="s">
        <v>60</v>
      </c>
      <c r="D178" s="268"/>
      <c r="E178" s="268"/>
      <c r="F178" s="290" t="s">
        <v>657</v>
      </c>
      <c r="G178" s="268"/>
      <c r="H178" s="268" t="s">
        <v>727</v>
      </c>
      <c r="I178" s="268" t="s">
        <v>728</v>
      </c>
      <c r="J178" s="268">
        <v>1</v>
      </c>
      <c r="K178" s="312"/>
    </row>
    <row r="179" spans="2:11" ht="15" customHeight="1">
      <c r="B179" s="291"/>
      <c r="C179" s="268" t="s">
        <v>56</v>
      </c>
      <c r="D179" s="268"/>
      <c r="E179" s="268"/>
      <c r="F179" s="290" t="s">
        <v>657</v>
      </c>
      <c r="G179" s="268"/>
      <c r="H179" s="268" t="s">
        <v>729</v>
      </c>
      <c r="I179" s="268" t="s">
        <v>659</v>
      </c>
      <c r="J179" s="268">
        <v>20</v>
      </c>
      <c r="K179" s="312"/>
    </row>
    <row r="180" spans="2:11" ht="15" customHeight="1">
      <c r="B180" s="291"/>
      <c r="C180" s="268" t="s">
        <v>57</v>
      </c>
      <c r="D180" s="268"/>
      <c r="E180" s="268"/>
      <c r="F180" s="290" t="s">
        <v>657</v>
      </c>
      <c r="G180" s="268"/>
      <c r="H180" s="268" t="s">
        <v>730</v>
      </c>
      <c r="I180" s="268" t="s">
        <v>659</v>
      </c>
      <c r="J180" s="268">
        <v>255</v>
      </c>
      <c r="K180" s="312"/>
    </row>
    <row r="181" spans="2:11" ht="15" customHeight="1">
      <c r="B181" s="291"/>
      <c r="C181" s="268" t="s">
        <v>104</v>
      </c>
      <c r="D181" s="268"/>
      <c r="E181" s="268"/>
      <c r="F181" s="290" t="s">
        <v>657</v>
      </c>
      <c r="G181" s="268"/>
      <c r="H181" s="268" t="s">
        <v>621</v>
      </c>
      <c r="I181" s="268" t="s">
        <v>659</v>
      </c>
      <c r="J181" s="268">
        <v>10</v>
      </c>
      <c r="K181" s="312"/>
    </row>
    <row r="182" spans="2:11" ht="15" customHeight="1">
      <c r="B182" s="291"/>
      <c r="C182" s="268" t="s">
        <v>105</v>
      </c>
      <c r="D182" s="268"/>
      <c r="E182" s="268"/>
      <c r="F182" s="290" t="s">
        <v>657</v>
      </c>
      <c r="G182" s="268"/>
      <c r="H182" s="268" t="s">
        <v>731</v>
      </c>
      <c r="I182" s="268" t="s">
        <v>692</v>
      </c>
      <c r="J182" s="268"/>
      <c r="K182" s="312"/>
    </row>
    <row r="183" spans="2:11" ht="15" customHeight="1">
      <c r="B183" s="291"/>
      <c r="C183" s="268" t="s">
        <v>732</v>
      </c>
      <c r="D183" s="268"/>
      <c r="E183" s="268"/>
      <c r="F183" s="290" t="s">
        <v>657</v>
      </c>
      <c r="G183" s="268"/>
      <c r="H183" s="268" t="s">
        <v>733</v>
      </c>
      <c r="I183" s="268" t="s">
        <v>692</v>
      </c>
      <c r="J183" s="268"/>
      <c r="K183" s="312"/>
    </row>
    <row r="184" spans="2:11" ht="15" customHeight="1">
      <c r="B184" s="291"/>
      <c r="C184" s="268" t="s">
        <v>721</v>
      </c>
      <c r="D184" s="268"/>
      <c r="E184" s="268"/>
      <c r="F184" s="290" t="s">
        <v>657</v>
      </c>
      <c r="G184" s="268"/>
      <c r="H184" s="268" t="s">
        <v>734</v>
      </c>
      <c r="I184" s="268" t="s">
        <v>692</v>
      </c>
      <c r="J184" s="268"/>
      <c r="K184" s="312"/>
    </row>
    <row r="185" spans="2:11" ht="15" customHeight="1">
      <c r="B185" s="291"/>
      <c r="C185" s="268" t="s">
        <v>107</v>
      </c>
      <c r="D185" s="268"/>
      <c r="E185" s="268"/>
      <c r="F185" s="290" t="s">
        <v>663</v>
      </c>
      <c r="G185" s="268"/>
      <c r="H185" s="268" t="s">
        <v>735</v>
      </c>
      <c r="I185" s="268" t="s">
        <v>659</v>
      </c>
      <c r="J185" s="268">
        <v>50</v>
      </c>
      <c r="K185" s="312"/>
    </row>
    <row r="186" spans="2:11" ht="15" customHeight="1">
      <c r="B186" s="291"/>
      <c r="C186" s="268" t="s">
        <v>736</v>
      </c>
      <c r="D186" s="268"/>
      <c r="E186" s="268"/>
      <c r="F186" s="290" t="s">
        <v>663</v>
      </c>
      <c r="G186" s="268"/>
      <c r="H186" s="268" t="s">
        <v>737</v>
      </c>
      <c r="I186" s="268" t="s">
        <v>738</v>
      </c>
      <c r="J186" s="268"/>
      <c r="K186" s="312"/>
    </row>
    <row r="187" spans="2:11" ht="15" customHeight="1">
      <c r="B187" s="291"/>
      <c r="C187" s="268" t="s">
        <v>739</v>
      </c>
      <c r="D187" s="268"/>
      <c r="E187" s="268"/>
      <c r="F187" s="290" t="s">
        <v>663</v>
      </c>
      <c r="G187" s="268"/>
      <c r="H187" s="268" t="s">
        <v>740</v>
      </c>
      <c r="I187" s="268" t="s">
        <v>738</v>
      </c>
      <c r="J187" s="268"/>
      <c r="K187" s="312"/>
    </row>
    <row r="188" spans="2:11" ht="15" customHeight="1">
      <c r="B188" s="291"/>
      <c r="C188" s="268" t="s">
        <v>741</v>
      </c>
      <c r="D188" s="268"/>
      <c r="E188" s="268"/>
      <c r="F188" s="290" t="s">
        <v>663</v>
      </c>
      <c r="G188" s="268"/>
      <c r="H188" s="268" t="s">
        <v>742</v>
      </c>
      <c r="I188" s="268" t="s">
        <v>738</v>
      </c>
      <c r="J188" s="268"/>
      <c r="K188" s="312"/>
    </row>
    <row r="189" spans="2:11" ht="15" customHeight="1">
      <c r="B189" s="291"/>
      <c r="C189" s="324" t="s">
        <v>743</v>
      </c>
      <c r="D189" s="268"/>
      <c r="E189" s="268"/>
      <c r="F189" s="290" t="s">
        <v>663</v>
      </c>
      <c r="G189" s="268"/>
      <c r="H189" s="268" t="s">
        <v>744</v>
      </c>
      <c r="I189" s="268" t="s">
        <v>745</v>
      </c>
      <c r="J189" s="325" t="s">
        <v>746</v>
      </c>
      <c r="K189" s="312"/>
    </row>
    <row r="190" spans="2:11" ht="15" customHeight="1">
      <c r="B190" s="291"/>
      <c r="C190" s="275" t="s">
        <v>45</v>
      </c>
      <c r="D190" s="268"/>
      <c r="E190" s="268"/>
      <c r="F190" s="290" t="s">
        <v>657</v>
      </c>
      <c r="G190" s="268"/>
      <c r="H190" s="265" t="s">
        <v>747</v>
      </c>
      <c r="I190" s="268" t="s">
        <v>748</v>
      </c>
      <c r="J190" s="268"/>
      <c r="K190" s="312"/>
    </row>
    <row r="191" spans="2:11" ht="15" customHeight="1">
      <c r="B191" s="291"/>
      <c r="C191" s="275" t="s">
        <v>749</v>
      </c>
      <c r="D191" s="268"/>
      <c r="E191" s="268"/>
      <c r="F191" s="290" t="s">
        <v>657</v>
      </c>
      <c r="G191" s="268"/>
      <c r="H191" s="268" t="s">
        <v>750</v>
      </c>
      <c r="I191" s="268" t="s">
        <v>692</v>
      </c>
      <c r="J191" s="268"/>
      <c r="K191" s="312"/>
    </row>
    <row r="192" spans="2:11" ht="15" customHeight="1">
      <c r="B192" s="291"/>
      <c r="C192" s="275" t="s">
        <v>751</v>
      </c>
      <c r="D192" s="268"/>
      <c r="E192" s="268"/>
      <c r="F192" s="290" t="s">
        <v>657</v>
      </c>
      <c r="G192" s="268"/>
      <c r="H192" s="268" t="s">
        <v>752</v>
      </c>
      <c r="I192" s="268" t="s">
        <v>692</v>
      </c>
      <c r="J192" s="268"/>
      <c r="K192" s="312"/>
    </row>
    <row r="193" spans="2:11" ht="15" customHeight="1">
      <c r="B193" s="291"/>
      <c r="C193" s="275" t="s">
        <v>753</v>
      </c>
      <c r="D193" s="268"/>
      <c r="E193" s="268"/>
      <c r="F193" s="290" t="s">
        <v>663</v>
      </c>
      <c r="G193" s="268"/>
      <c r="H193" s="268" t="s">
        <v>754</v>
      </c>
      <c r="I193" s="268" t="s">
        <v>692</v>
      </c>
      <c r="J193" s="268"/>
      <c r="K193" s="312"/>
    </row>
    <row r="194" spans="2:11" ht="15" customHeight="1">
      <c r="B194" s="318"/>
      <c r="C194" s="326"/>
      <c r="D194" s="300"/>
      <c r="E194" s="300"/>
      <c r="F194" s="300"/>
      <c r="G194" s="300"/>
      <c r="H194" s="300"/>
      <c r="I194" s="300"/>
      <c r="J194" s="300"/>
      <c r="K194" s="319"/>
    </row>
    <row r="195" spans="2:11" ht="18.75" customHeight="1">
      <c r="B195" s="265"/>
      <c r="C195" s="268"/>
      <c r="D195" s="268"/>
      <c r="E195" s="268"/>
      <c r="F195" s="290"/>
      <c r="G195" s="268"/>
      <c r="H195" s="268"/>
      <c r="I195" s="268"/>
      <c r="J195" s="268"/>
      <c r="K195" s="265"/>
    </row>
    <row r="196" spans="2:11" ht="18.75" customHeight="1">
      <c r="B196" s="265"/>
      <c r="C196" s="268"/>
      <c r="D196" s="268"/>
      <c r="E196" s="268"/>
      <c r="F196" s="290"/>
      <c r="G196" s="268"/>
      <c r="H196" s="268"/>
      <c r="I196" s="268"/>
      <c r="J196" s="268"/>
      <c r="K196" s="265"/>
    </row>
    <row r="197" spans="2:11" ht="18.75" customHeight="1">
      <c r="B197" s="276"/>
      <c r="C197" s="276"/>
      <c r="D197" s="276"/>
      <c r="E197" s="276"/>
      <c r="F197" s="276"/>
      <c r="G197" s="276"/>
      <c r="H197" s="276"/>
      <c r="I197" s="276"/>
      <c r="J197" s="276"/>
      <c r="K197" s="276"/>
    </row>
    <row r="198" spans="2:11" ht="13.5">
      <c r="B198" s="255"/>
      <c r="C198" s="256"/>
      <c r="D198" s="256"/>
      <c r="E198" s="256"/>
      <c r="F198" s="256"/>
      <c r="G198" s="256"/>
      <c r="H198" s="256"/>
      <c r="I198" s="256"/>
      <c r="J198" s="256"/>
      <c r="K198" s="257"/>
    </row>
    <row r="199" spans="2:11" ht="21">
      <c r="B199" s="258"/>
      <c r="C199" s="259" t="s">
        <v>755</v>
      </c>
      <c r="D199" s="259"/>
      <c r="E199" s="259"/>
      <c r="F199" s="259"/>
      <c r="G199" s="259"/>
      <c r="H199" s="259"/>
      <c r="I199" s="259"/>
      <c r="J199" s="259"/>
      <c r="K199" s="260"/>
    </row>
    <row r="200" spans="2:11" ht="25.5" customHeight="1">
      <c r="B200" s="258"/>
      <c r="C200" s="327" t="s">
        <v>756</v>
      </c>
      <c r="D200" s="327"/>
      <c r="E200" s="327"/>
      <c r="F200" s="327" t="s">
        <v>757</v>
      </c>
      <c r="G200" s="328"/>
      <c r="H200" s="327" t="s">
        <v>758</v>
      </c>
      <c r="I200" s="327"/>
      <c r="J200" s="327"/>
      <c r="K200" s="260"/>
    </row>
    <row r="201" spans="2:11" ht="5.25" customHeight="1">
      <c r="B201" s="291"/>
      <c r="C201" s="288"/>
      <c r="D201" s="288"/>
      <c r="E201" s="288"/>
      <c r="F201" s="288"/>
      <c r="G201" s="268"/>
      <c r="H201" s="288"/>
      <c r="I201" s="288"/>
      <c r="J201" s="288"/>
      <c r="K201" s="312"/>
    </row>
    <row r="202" spans="2:11" ht="15" customHeight="1">
      <c r="B202" s="291"/>
      <c r="C202" s="268" t="s">
        <v>748</v>
      </c>
      <c r="D202" s="268"/>
      <c r="E202" s="268"/>
      <c r="F202" s="290" t="s">
        <v>46</v>
      </c>
      <c r="G202" s="268"/>
      <c r="H202" s="268" t="s">
        <v>759</v>
      </c>
      <c r="I202" s="268"/>
      <c r="J202" s="268"/>
      <c r="K202" s="312"/>
    </row>
    <row r="203" spans="2:11" ht="15" customHeight="1">
      <c r="B203" s="291"/>
      <c r="C203" s="297"/>
      <c r="D203" s="268"/>
      <c r="E203" s="268"/>
      <c r="F203" s="290" t="s">
        <v>47</v>
      </c>
      <c r="G203" s="268"/>
      <c r="H203" s="268" t="s">
        <v>760</v>
      </c>
      <c r="I203" s="268"/>
      <c r="J203" s="268"/>
      <c r="K203" s="312"/>
    </row>
    <row r="204" spans="2:11" ht="15" customHeight="1">
      <c r="B204" s="291"/>
      <c r="C204" s="297"/>
      <c r="D204" s="268"/>
      <c r="E204" s="268"/>
      <c r="F204" s="290" t="s">
        <v>50</v>
      </c>
      <c r="G204" s="268"/>
      <c r="H204" s="268" t="s">
        <v>761</v>
      </c>
      <c r="I204" s="268"/>
      <c r="J204" s="268"/>
      <c r="K204" s="312"/>
    </row>
    <row r="205" spans="2:11" ht="15" customHeight="1">
      <c r="B205" s="291"/>
      <c r="C205" s="268"/>
      <c r="D205" s="268"/>
      <c r="E205" s="268"/>
      <c r="F205" s="290" t="s">
        <v>48</v>
      </c>
      <c r="G205" s="268"/>
      <c r="H205" s="268" t="s">
        <v>762</v>
      </c>
      <c r="I205" s="268"/>
      <c r="J205" s="268"/>
      <c r="K205" s="312"/>
    </row>
    <row r="206" spans="2:11" ht="15" customHeight="1">
      <c r="B206" s="291"/>
      <c r="C206" s="268"/>
      <c r="D206" s="268"/>
      <c r="E206" s="268"/>
      <c r="F206" s="290" t="s">
        <v>49</v>
      </c>
      <c r="G206" s="268"/>
      <c r="H206" s="268" t="s">
        <v>763</v>
      </c>
      <c r="I206" s="268"/>
      <c r="J206" s="268"/>
      <c r="K206" s="312"/>
    </row>
    <row r="207" spans="2:11" ht="15" customHeight="1">
      <c r="B207" s="291"/>
      <c r="C207" s="268"/>
      <c r="D207" s="268"/>
      <c r="E207" s="268"/>
      <c r="F207" s="290"/>
      <c r="G207" s="268"/>
      <c r="H207" s="268"/>
      <c r="I207" s="268"/>
      <c r="J207" s="268"/>
      <c r="K207" s="312"/>
    </row>
    <row r="208" spans="2:11" ht="15" customHeight="1">
      <c r="B208" s="291"/>
      <c r="C208" s="268" t="s">
        <v>704</v>
      </c>
      <c r="D208" s="268"/>
      <c r="E208" s="268"/>
      <c r="F208" s="290" t="s">
        <v>79</v>
      </c>
      <c r="G208" s="268"/>
      <c r="H208" s="268" t="s">
        <v>764</v>
      </c>
      <c r="I208" s="268"/>
      <c r="J208" s="268"/>
      <c r="K208" s="312"/>
    </row>
    <row r="209" spans="2:11" ht="15" customHeight="1">
      <c r="B209" s="291"/>
      <c r="C209" s="297"/>
      <c r="D209" s="268"/>
      <c r="E209" s="268"/>
      <c r="F209" s="290" t="s">
        <v>599</v>
      </c>
      <c r="G209" s="268"/>
      <c r="H209" s="268" t="s">
        <v>600</v>
      </c>
      <c r="I209" s="268"/>
      <c r="J209" s="268"/>
      <c r="K209" s="312"/>
    </row>
    <row r="210" spans="2:11" ht="15" customHeight="1">
      <c r="B210" s="291"/>
      <c r="C210" s="268"/>
      <c r="D210" s="268"/>
      <c r="E210" s="268"/>
      <c r="F210" s="290" t="s">
        <v>597</v>
      </c>
      <c r="G210" s="268"/>
      <c r="H210" s="268" t="s">
        <v>765</v>
      </c>
      <c r="I210" s="268"/>
      <c r="J210" s="268"/>
      <c r="K210" s="312"/>
    </row>
    <row r="211" spans="2:11" ht="15" customHeight="1">
      <c r="B211" s="329"/>
      <c r="C211" s="297"/>
      <c r="D211" s="297"/>
      <c r="E211" s="297"/>
      <c r="F211" s="290" t="s">
        <v>601</v>
      </c>
      <c r="G211" s="275"/>
      <c r="H211" s="316" t="s">
        <v>602</v>
      </c>
      <c r="I211" s="316"/>
      <c r="J211" s="316"/>
      <c r="K211" s="330"/>
    </row>
    <row r="212" spans="2:11" ht="15" customHeight="1">
      <c r="B212" s="329"/>
      <c r="C212" s="297"/>
      <c r="D212" s="297"/>
      <c r="E212" s="297"/>
      <c r="F212" s="290" t="s">
        <v>603</v>
      </c>
      <c r="G212" s="275"/>
      <c r="H212" s="316" t="s">
        <v>766</v>
      </c>
      <c r="I212" s="316"/>
      <c r="J212" s="316"/>
      <c r="K212" s="330"/>
    </row>
    <row r="213" spans="2:11" ht="15" customHeight="1">
      <c r="B213" s="329"/>
      <c r="C213" s="297"/>
      <c r="D213" s="297"/>
      <c r="E213" s="297"/>
      <c r="F213" s="331"/>
      <c r="G213" s="275"/>
      <c r="H213" s="332"/>
      <c r="I213" s="332"/>
      <c r="J213" s="332"/>
      <c r="K213" s="330"/>
    </row>
    <row r="214" spans="2:11" ht="15" customHeight="1">
      <c r="B214" s="329"/>
      <c r="C214" s="268" t="s">
        <v>728</v>
      </c>
      <c r="D214" s="297"/>
      <c r="E214" s="297"/>
      <c r="F214" s="290">
        <v>1</v>
      </c>
      <c r="G214" s="275"/>
      <c r="H214" s="316" t="s">
        <v>767</v>
      </c>
      <c r="I214" s="316"/>
      <c r="J214" s="316"/>
      <c r="K214" s="330"/>
    </row>
    <row r="215" spans="2:11" ht="15" customHeight="1">
      <c r="B215" s="329"/>
      <c r="C215" s="297"/>
      <c r="D215" s="297"/>
      <c r="E215" s="297"/>
      <c r="F215" s="290">
        <v>2</v>
      </c>
      <c r="G215" s="275"/>
      <c r="H215" s="316" t="s">
        <v>768</v>
      </c>
      <c r="I215" s="316"/>
      <c r="J215" s="316"/>
      <c r="K215" s="330"/>
    </row>
    <row r="216" spans="2:11" ht="15" customHeight="1">
      <c r="B216" s="329"/>
      <c r="C216" s="297"/>
      <c r="D216" s="297"/>
      <c r="E216" s="297"/>
      <c r="F216" s="290">
        <v>3</v>
      </c>
      <c r="G216" s="275"/>
      <c r="H216" s="316" t="s">
        <v>769</v>
      </c>
      <c r="I216" s="316"/>
      <c r="J216" s="316"/>
      <c r="K216" s="330"/>
    </row>
    <row r="217" spans="2:11" ht="15" customHeight="1">
      <c r="B217" s="329"/>
      <c r="C217" s="297"/>
      <c r="D217" s="297"/>
      <c r="E217" s="297"/>
      <c r="F217" s="290">
        <v>4</v>
      </c>
      <c r="G217" s="275"/>
      <c r="H217" s="316" t="s">
        <v>770</v>
      </c>
      <c r="I217" s="316"/>
      <c r="J217" s="316"/>
      <c r="K217" s="330"/>
    </row>
    <row r="218" spans="2:1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2019-08-09T10:25:20Z</dcterms:created>
  <dcterms:modified xsi:type="dcterms:W3CDTF">2019-08-09T10:25:26Z</dcterms:modified>
  <cp:category/>
  <cp:version/>
  <cp:contentType/>
  <cp:contentStatus/>
</cp:coreProperties>
</file>